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28380" windowHeight="11955"/>
  </bookViews>
  <sheets>
    <sheet name="на 01.01.2015 . " sheetId="1" r:id="rId1"/>
  </sheets>
  <definedNames>
    <definedName name="_xlnm.Print_Titles" localSheetId="0">'на 01.01.2015 . '!$5:$7</definedName>
  </definedNames>
  <calcPr calcId="145621"/>
</workbook>
</file>

<file path=xl/calcChain.xml><?xml version="1.0" encoding="utf-8"?>
<calcChain xmlns="http://schemas.openxmlformats.org/spreadsheetml/2006/main">
  <c r="H12" i="1" l="1"/>
  <c r="H13" i="1"/>
  <c r="F93" i="1" l="1"/>
  <c r="C93" i="1"/>
  <c r="I92" i="1"/>
  <c r="G92" i="1"/>
  <c r="D92" i="1"/>
  <c r="I91" i="1"/>
  <c r="G91" i="1"/>
  <c r="J91" i="1" s="1"/>
  <c r="D91" i="1"/>
  <c r="I90" i="1"/>
  <c r="G90" i="1"/>
  <c r="D90" i="1"/>
  <c r="D89" i="1" s="1"/>
  <c r="H89" i="1"/>
  <c r="G89" i="1"/>
  <c r="J89" i="1" s="1"/>
  <c r="F89" i="1"/>
  <c r="E89" i="1"/>
  <c r="C89" i="1"/>
  <c r="I89" i="1" s="1"/>
  <c r="I88" i="1"/>
  <c r="I87" i="1" s="1"/>
  <c r="G88" i="1"/>
  <c r="D88" i="1"/>
  <c r="D87" i="1" s="1"/>
  <c r="H87" i="1"/>
  <c r="G87" i="1"/>
  <c r="F87" i="1"/>
  <c r="E87" i="1"/>
  <c r="C87" i="1"/>
  <c r="I85" i="1"/>
  <c r="G85" i="1"/>
  <c r="J85" i="1" s="1"/>
  <c r="D85" i="1"/>
  <c r="I84" i="1"/>
  <c r="G84" i="1"/>
  <c r="D84" i="1"/>
  <c r="H83" i="1"/>
  <c r="F83" i="1"/>
  <c r="I83" i="1" s="1"/>
  <c r="E83" i="1"/>
  <c r="D83" i="1"/>
  <c r="C83" i="1"/>
  <c r="I82" i="1"/>
  <c r="G82" i="1"/>
  <c r="D82" i="1"/>
  <c r="I81" i="1"/>
  <c r="G81" i="1"/>
  <c r="J81" i="1" s="1"/>
  <c r="D81" i="1"/>
  <c r="I80" i="1"/>
  <c r="G80" i="1"/>
  <c r="D80" i="1"/>
  <c r="D78" i="1" s="1"/>
  <c r="I79" i="1"/>
  <c r="G79" i="1"/>
  <c r="G78" i="1" s="1"/>
  <c r="D79" i="1"/>
  <c r="H78" i="1"/>
  <c r="F78" i="1"/>
  <c r="E78" i="1"/>
  <c r="C78" i="1"/>
  <c r="I77" i="1"/>
  <c r="G77" i="1"/>
  <c r="J77" i="1" s="1"/>
  <c r="D77" i="1"/>
  <c r="K76" i="1"/>
  <c r="I76" i="1"/>
  <c r="G76" i="1"/>
  <c r="J76" i="1" s="1"/>
  <c r="D76" i="1"/>
  <c r="K75" i="1"/>
  <c r="I75" i="1"/>
  <c r="G75" i="1"/>
  <c r="J75" i="1" s="1"/>
  <c r="D75" i="1"/>
  <c r="K74" i="1"/>
  <c r="I74" i="1"/>
  <c r="G74" i="1"/>
  <c r="J74" i="1" s="1"/>
  <c r="D74" i="1"/>
  <c r="K73" i="1"/>
  <c r="I73" i="1"/>
  <c r="G73" i="1"/>
  <c r="J73" i="1" s="1"/>
  <c r="D73" i="1"/>
  <c r="H72" i="1"/>
  <c r="F72" i="1"/>
  <c r="E72" i="1"/>
  <c r="C72" i="1"/>
  <c r="I72" i="1" s="1"/>
  <c r="K71" i="1"/>
  <c r="I71" i="1"/>
  <c r="G71" i="1"/>
  <c r="D71" i="1"/>
  <c r="K70" i="1"/>
  <c r="I70" i="1"/>
  <c r="G70" i="1"/>
  <c r="D70" i="1"/>
  <c r="I69" i="1"/>
  <c r="G69" i="1"/>
  <c r="J69" i="1" s="1"/>
  <c r="D69" i="1"/>
  <c r="I68" i="1"/>
  <c r="G68" i="1"/>
  <c r="D68" i="1"/>
  <c r="D64" i="1" s="1"/>
  <c r="I67" i="1"/>
  <c r="G67" i="1"/>
  <c r="J67" i="1" s="1"/>
  <c r="D67" i="1"/>
  <c r="K66" i="1"/>
  <c r="I66" i="1"/>
  <c r="G66" i="1"/>
  <c r="D66" i="1"/>
  <c r="K65" i="1"/>
  <c r="I65" i="1"/>
  <c r="G65" i="1"/>
  <c r="J65" i="1" s="1"/>
  <c r="D65" i="1"/>
  <c r="H64" i="1"/>
  <c r="F64" i="1"/>
  <c r="E64" i="1"/>
  <c r="C64" i="1"/>
  <c r="K63" i="1"/>
  <c r="I63" i="1"/>
  <c r="G63" i="1"/>
  <c r="D63" i="1"/>
  <c r="I62" i="1"/>
  <c r="G62" i="1"/>
  <c r="J62" i="1" s="1"/>
  <c r="D62" i="1"/>
  <c r="I61" i="1"/>
  <c r="H61" i="1"/>
  <c r="E61" i="1"/>
  <c r="D61" i="1" s="1"/>
  <c r="D60" i="1" s="1"/>
  <c r="F60" i="1"/>
  <c r="E60" i="1"/>
  <c r="C60" i="1"/>
  <c r="I60" i="1" s="1"/>
  <c r="K59" i="1"/>
  <c r="I59" i="1"/>
  <c r="G59" i="1"/>
  <c r="D59" i="1"/>
  <c r="K58" i="1"/>
  <c r="I58" i="1"/>
  <c r="G58" i="1"/>
  <c r="J58" i="1" s="1"/>
  <c r="D58" i="1"/>
  <c r="I57" i="1"/>
  <c r="G57" i="1"/>
  <c r="D57" i="1"/>
  <c r="I56" i="1"/>
  <c r="G56" i="1"/>
  <c r="J56" i="1" s="1"/>
  <c r="D56" i="1"/>
  <c r="I55" i="1"/>
  <c r="G55" i="1"/>
  <c r="D55" i="1"/>
  <c r="I54" i="1"/>
  <c r="G54" i="1"/>
  <c r="J54" i="1" s="1"/>
  <c r="D54" i="1"/>
  <c r="I53" i="1"/>
  <c r="G53" i="1"/>
  <c r="D53" i="1"/>
  <c r="H52" i="1"/>
  <c r="F52" i="1"/>
  <c r="I52" i="1" s="1"/>
  <c r="E52" i="1"/>
  <c r="D52" i="1"/>
  <c r="C52" i="1"/>
  <c r="I51" i="1"/>
  <c r="G51" i="1"/>
  <c r="D51" i="1"/>
  <c r="K50" i="1"/>
  <c r="I50" i="1"/>
  <c r="G50" i="1"/>
  <c r="D50" i="1"/>
  <c r="D48" i="1" s="1"/>
  <c r="I49" i="1"/>
  <c r="G49" i="1"/>
  <c r="J49" i="1" s="1"/>
  <c r="D49" i="1"/>
  <c r="H48" i="1"/>
  <c r="F48" i="1"/>
  <c r="E48" i="1"/>
  <c r="C48" i="1"/>
  <c r="I47" i="1"/>
  <c r="G47" i="1"/>
  <c r="J47" i="1" s="1"/>
  <c r="D47" i="1"/>
  <c r="I46" i="1"/>
  <c r="G46" i="1"/>
  <c r="D46" i="1"/>
  <c r="K45" i="1"/>
  <c r="I45" i="1"/>
  <c r="G45" i="1"/>
  <c r="D45" i="1"/>
  <c r="K44" i="1"/>
  <c r="I44" i="1"/>
  <c r="G44" i="1"/>
  <c r="D44" i="1"/>
  <c r="H43" i="1"/>
  <c r="G43" i="1"/>
  <c r="F43" i="1"/>
  <c r="E43" i="1"/>
  <c r="K43" i="1" s="1"/>
  <c r="C43" i="1"/>
  <c r="I43" i="1" s="1"/>
  <c r="K42" i="1"/>
  <c r="I42" i="1"/>
  <c r="G42" i="1"/>
  <c r="J42" i="1" s="1"/>
  <c r="D42" i="1"/>
  <c r="K41" i="1"/>
  <c r="I41" i="1"/>
  <c r="G41" i="1"/>
  <c r="J41" i="1" s="1"/>
  <c r="D41" i="1"/>
  <c r="K40" i="1"/>
  <c r="I40" i="1"/>
  <c r="G40" i="1"/>
  <c r="J40" i="1" s="1"/>
  <c r="D40" i="1"/>
  <c r="K39" i="1"/>
  <c r="I39" i="1"/>
  <c r="G39" i="1"/>
  <c r="J39" i="1" s="1"/>
  <c r="D39" i="1"/>
  <c r="K38" i="1"/>
  <c r="I38" i="1"/>
  <c r="G38" i="1"/>
  <c r="J38" i="1" s="1"/>
  <c r="D38" i="1"/>
  <c r="K37" i="1"/>
  <c r="I37" i="1"/>
  <c r="G37" i="1"/>
  <c r="D37" i="1"/>
  <c r="K36" i="1"/>
  <c r="I36" i="1"/>
  <c r="G36" i="1"/>
  <c r="J36" i="1" s="1"/>
  <c r="D36" i="1"/>
  <c r="I35" i="1"/>
  <c r="G35" i="1"/>
  <c r="D35" i="1"/>
  <c r="K34" i="1"/>
  <c r="I34" i="1"/>
  <c r="G34" i="1"/>
  <c r="D34" i="1"/>
  <c r="H33" i="1"/>
  <c r="G33" i="1"/>
  <c r="F33" i="1"/>
  <c r="E33" i="1"/>
  <c r="K33" i="1" s="1"/>
  <c r="C33" i="1"/>
  <c r="I33" i="1" s="1"/>
  <c r="I32" i="1"/>
  <c r="G32" i="1"/>
  <c r="D32" i="1"/>
  <c r="I31" i="1"/>
  <c r="G31" i="1"/>
  <c r="J31" i="1" s="1"/>
  <c r="D31" i="1"/>
  <c r="I30" i="1"/>
  <c r="G30" i="1"/>
  <c r="D30" i="1"/>
  <c r="D29" i="1" s="1"/>
  <c r="H29" i="1"/>
  <c r="G29" i="1"/>
  <c r="F29" i="1"/>
  <c r="E29" i="1"/>
  <c r="C29" i="1"/>
  <c r="I29" i="1" s="1"/>
  <c r="K28" i="1"/>
  <c r="I28" i="1"/>
  <c r="G28" i="1"/>
  <c r="G27" i="1" s="1"/>
  <c r="D28" i="1"/>
  <c r="D27" i="1" s="1"/>
  <c r="H27" i="1"/>
  <c r="K27" i="1" s="1"/>
  <c r="F27" i="1"/>
  <c r="E27" i="1"/>
  <c r="C27" i="1"/>
  <c r="I27" i="1" s="1"/>
  <c r="K26" i="1"/>
  <c r="I26" i="1"/>
  <c r="G26" i="1"/>
  <c r="D26" i="1"/>
  <c r="I25" i="1"/>
  <c r="G25" i="1"/>
  <c r="J25" i="1" s="1"/>
  <c r="D25" i="1"/>
  <c r="I24" i="1"/>
  <c r="G24" i="1"/>
  <c r="D24" i="1"/>
  <c r="I23" i="1"/>
  <c r="G23" i="1"/>
  <c r="J23" i="1" s="1"/>
  <c r="D23" i="1"/>
  <c r="I22" i="1"/>
  <c r="G22" i="1"/>
  <c r="D22" i="1"/>
  <c r="I21" i="1"/>
  <c r="G21" i="1"/>
  <c r="D21" i="1"/>
  <c r="K20" i="1"/>
  <c r="I20" i="1"/>
  <c r="G20" i="1"/>
  <c r="J20" i="1" s="1"/>
  <c r="D20" i="1"/>
  <c r="I19" i="1"/>
  <c r="G19" i="1"/>
  <c r="D19" i="1"/>
  <c r="H18" i="1"/>
  <c r="F18" i="1"/>
  <c r="I18" i="1" s="1"/>
  <c r="E18" i="1"/>
  <c r="D18" i="1"/>
  <c r="C18" i="1"/>
  <c r="E15" i="1"/>
  <c r="F13" i="1"/>
  <c r="C13" i="1"/>
  <c r="F12" i="1"/>
  <c r="E12" i="1"/>
  <c r="C12" i="1"/>
  <c r="F11" i="1"/>
  <c r="C11" i="1"/>
  <c r="C8" i="1" s="1"/>
  <c r="G8" i="1"/>
  <c r="E8" i="1"/>
  <c r="D8" i="1"/>
  <c r="C9" i="1" s="1"/>
  <c r="G18" i="1" l="1"/>
  <c r="J29" i="1"/>
  <c r="D33" i="1"/>
  <c r="J43" i="1"/>
  <c r="D43" i="1"/>
  <c r="K48" i="1"/>
  <c r="H8" i="1"/>
  <c r="F9" i="1" s="1"/>
  <c r="I11" i="1"/>
  <c r="C15" i="1"/>
  <c r="K18" i="1"/>
  <c r="J19" i="1"/>
  <c r="J22" i="1"/>
  <c r="J24" i="1"/>
  <c r="J26" i="1"/>
  <c r="J30" i="1"/>
  <c r="J32" i="1"/>
  <c r="J34" i="1"/>
  <c r="J35" i="1"/>
  <c r="J44" i="1"/>
  <c r="J45" i="1"/>
  <c r="J46" i="1"/>
  <c r="I48" i="1"/>
  <c r="J50" i="1"/>
  <c r="G48" i="1"/>
  <c r="J48" i="1" s="1"/>
  <c r="C86" i="1"/>
  <c r="E86" i="1"/>
  <c r="K52" i="1"/>
  <c r="J53" i="1"/>
  <c r="J55" i="1"/>
  <c r="J57" i="1"/>
  <c r="K61" i="1"/>
  <c r="J63" i="1"/>
  <c r="I64" i="1"/>
  <c r="J68" i="1"/>
  <c r="J70" i="1"/>
  <c r="J71" i="1"/>
  <c r="K72" i="1"/>
  <c r="G72" i="1"/>
  <c r="J72" i="1" s="1"/>
  <c r="D72" i="1"/>
  <c r="I78" i="1"/>
  <c r="J80" i="1"/>
  <c r="J82" i="1"/>
  <c r="G83" i="1"/>
  <c r="J83" i="1" s="1"/>
  <c r="J87" i="1"/>
  <c r="J88" i="1"/>
  <c r="J90" i="1"/>
  <c r="J92" i="1"/>
  <c r="I12" i="1"/>
  <c r="J33" i="1"/>
  <c r="G52" i="1"/>
  <c r="J52" i="1" s="1"/>
  <c r="K64" i="1"/>
  <c r="G64" i="1"/>
  <c r="J64" i="1" s="1"/>
  <c r="J78" i="1"/>
  <c r="D15" i="1"/>
  <c r="C16" i="1" s="1"/>
  <c r="J18" i="1"/>
  <c r="D86" i="1"/>
  <c r="J21" i="1"/>
  <c r="J51" i="1"/>
  <c r="J59" i="1"/>
  <c r="J66" i="1"/>
  <c r="J79" i="1"/>
  <c r="J84" i="1"/>
  <c r="F86" i="1"/>
  <c r="I86" i="1" s="1"/>
  <c r="F8" i="1"/>
  <c r="I8" i="1" s="1"/>
  <c r="F15" i="1"/>
  <c r="I15" i="1" s="1"/>
  <c r="H60" i="1"/>
  <c r="K60" i="1" s="1"/>
  <c r="G61" i="1"/>
  <c r="H86" i="1" l="1"/>
  <c r="K86" i="1" s="1"/>
  <c r="J61" i="1"/>
  <c r="G60" i="1"/>
  <c r="H15" i="1"/>
  <c r="K15" i="1" s="1"/>
  <c r="J60" i="1" l="1"/>
  <c r="G15" i="1"/>
  <c r="G86" i="1"/>
  <c r="J86" i="1" s="1"/>
  <c r="J15" i="1" l="1"/>
  <c r="F16" i="1"/>
</calcChain>
</file>

<file path=xl/comments1.xml><?xml version="1.0" encoding="utf-8"?>
<comments xmlns="http://schemas.openxmlformats.org/spreadsheetml/2006/main">
  <authors>
    <author>Тагарифуллина Елена Рифовна</author>
  </authors>
  <commentList>
    <comment ref="E61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-6002,8
</t>
        </r>
      </text>
    </comment>
    <comment ref="H61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-2732,4</t>
        </r>
      </text>
    </comment>
  </commentList>
</comments>
</file>

<file path=xl/sharedStrings.xml><?xml version="1.0" encoding="utf-8"?>
<sst xmlns="http://schemas.openxmlformats.org/spreadsheetml/2006/main" count="175" uniqueCount="170">
  <si>
    <t>Справка об исполнении областного бюджета Ленинградской области на 01.01.2015. (за счет собственных средств и безвозмездных поступлений текущего года)</t>
  </si>
  <si>
    <t>тыс. руб.</t>
  </si>
  <si>
    <t>Раздел, подраздел</t>
  </si>
  <si>
    <t>Наименование раздела, подраздела</t>
  </si>
  <si>
    <t>на 01.01.2015.</t>
  </si>
  <si>
    <t>Назначено на год, всего</t>
  </si>
  <si>
    <t>в т.ч. за счет собственных средств</t>
  </si>
  <si>
    <t>в т.ч. за счет безвозмездных поступлений</t>
  </si>
  <si>
    <t>Исполнено, всего</t>
  </si>
  <si>
    <t>% исполнения                           плана года</t>
  </si>
  <si>
    <t>% исполнения расходов                            за счет собственных средств</t>
  </si>
  <si>
    <t>% исполнения расходов за счет безвозмездных поступлений</t>
  </si>
  <si>
    <t>ДОХОДЫ (всего)</t>
  </si>
  <si>
    <t>проверка формул</t>
  </si>
  <si>
    <t>в том числе:</t>
  </si>
  <si>
    <t>Собственные доходы (с учетом предпринимательской деятельности)</t>
  </si>
  <si>
    <t>Безвозмездные поступления от других бюджетов, корпорации, прочие</t>
  </si>
  <si>
    <t>Доходы от возврата остатков межбюджетных трансфертов прошлых лет, возврат остатков межбюджетных трансфертов прошлых лет</t>
  </si>
  <si>
    <t>РАСХОДЫ (всего)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</si>
  <si>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</si>
  <si>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</si>
  <si>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</si>
  <si>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</si>
  <si>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</si>
  <si>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</si>
  <si>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</si>
  <si>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</si>
  <si>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</si>
  <si>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</si>
  <si>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</si>
  <si>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</si>
  <si>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</si>
  <si>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</si>
  <si>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</si>
  <si>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</si>
  <si>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</si>
  <si>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</si>
  <si>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</si>
  <si>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</si>
  <si>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</si>
  <si>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</si>
  <si>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</si>
  <si>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</si>
  <si>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</si>
  <si>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</si>
  <si>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</si>
  <si>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</si>
  <si>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</si>
  <si>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</si>
  <si>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</si>
  <si>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</si>
  <si>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</si>
  <si>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</si>
  <si>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</si>
  <si>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</si>
  <si>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</si>
  <si>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</si>
  <si>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</si>
  <si>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</si>
  <si>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</si>
  <si>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</si>
  <si>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</si>
  <si>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</si>
  <si>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</si>
  <si>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</si>
  <si>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</si>
  <si>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</si>
  <si>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</si>
  <si>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</si>
  <si>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</si>
  <si>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</si>
  <si>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</si>
  <si>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</si>
  <si>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</si>
  <si>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</si>
  <si>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</si>
  <si>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</si>
  <si>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</si>
  <si>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</si>
  <si>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</si>
  <si>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</si>
  <si>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0601</t>
  </si>
  <si>
    <t>Экологический контроль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</si>
  <si>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</si>
  <si>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</si>
  <si>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</si>
  <si>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</si>
  <si>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</si>
  <si>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</si>
  <si>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</si>
  <si>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</si>
  <si>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</si>
  <si>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</si>
  <si>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</si>
  <si>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</si>
  <si>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</si>
  <si>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</si>
  <si>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</si>
  <si>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</si>
  <si>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</si>
  <si>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</si>
  <si>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</si>
  <si>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</si>
  <si>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</si>
  <si>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</si>
  <si>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</si>
  <si>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</si>
  <si>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</si>
  <si>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</si>
  <si>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</si>
  <si>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</si>
  <si>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</si>
  <si>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</si>
  <si>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</si>
  <si>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</si>
  <si>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</si>
  <si>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</si>
  <si>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</si>
  <si>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</si>
  <si>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</si>
  <si>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</si>
  <si>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</si>
  <si>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</si>
  <si>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</si>
  <si>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</si>
  <si>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</si>
  <si>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</si>
  <si>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</si>
  <si>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</si>
  <si>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</si>
  <si>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</si>
  <si>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</si>
  <si>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</si>
  <si>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</si>
  <si>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</si>
  <si>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</si>
  <si>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</si>
  <si>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</si>
  <si>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</si>
  <si>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</si>
  <si>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</si>
  <si>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</si>
  <si>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</si>
  <si>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</si>
  <si>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</si>
  <si>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</si>
  <si>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</si>
  <si>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</si>
  <si>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</si>
  <si>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</si>
  <si>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</si>
  <si>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</si>
  <si>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</si>
  <si>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</si>
  <si>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</si>
  <si>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</si>
  <si>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</si>
  <si>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</si>
  <si>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1301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</si>
  <si>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</si>
  <si>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</si>
  <si>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</si>
  <si>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</si>
  <si>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</si>
  <si>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</si>
  <si>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</si>
  <si>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</si>
  <si>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проверка</t>
  </si>
  <si>
    <t>(по данным годового отчета)</t>
  </si>
  <si>
    <t>Приложение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</si>
</sst>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Arial Cyr"/>
      <charset val="204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8"/>
      <name val="Arial Cyr"/>
      <charset val="204"/>
    </font>
    <font>
      <i/>
      <sz val="10"/>
      <color theme="1"/>
      <name val="Times New Roman"/>
      <family val="1"/>
    </font>
    <font>
      <sz val="8"/>
      <color theme="1"/>
      <name val="Arial Narrow"/>
      <family val="2"/>
      <charset val="204"/>
    </font>
    <font>
      <sz val="8"/>
      <color theme="1"/>
      <name val="Arial Cyr"/>
      <charset val="204"/>
    </font>
    <font>
      <sz val="8"/>
      <color theme="1"/>
      <name val="Times New Roman"/>
      <family val="1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4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shrinkToFit="1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0" xfId="0" applyFont="1" applyAlignment="1">
      <alignment horizontal="right" vertical="top" shrinkToFit="1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164" fontId="5" fillId="0" borderId="1" xfId="1" applyNumberFormat="1" applyFont="1" applyBorder="1" applyAlignment="1">
      <alignment horizontal="center" vertical="top" shrinkToFit="1"/>
    </xf>
    <xf numFmtId="164" fontId="5" fillId="0" borderId="1" xfId="1" applyNumberFormat="1" applyFont="1" applyFill="1" applyBorder="1" applyAlignment="1">
      <alignment horizontal="center" vertical="top" shrinkToFit="1"/>
    </xf>
    <xf numFmtId="164" fontId="5" fillId="0" borderId="1" xfId="0" applyNumberFormat="1" applyFont="1" applyBorder="1" applyAlignment="1">
      <alignment horizontal="center" vertical="top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64" fontId="4" fillId="0" borderId="1" xfId="0" applyNumberFormat="1" applyFont="1" applyBorder="1" applyAlignment="1">
      <alignment horizontal="center" vertical="top" shrinkToFit="1"/>
    </xf>
    <xf numFmtId="4" fontId="4" fillId="0" borderId="1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center" wrapText="1" shrinkToFit="1"/>
    </xf>
    <xf numFmtId="164" fontId="4" fillId="0" borderId="1" xfId="1" applyNumberFormat="1" applyFont="1" applyBorder="1" applyAlignment="1">
      <alignment horizontal="center" vertical="top" shrinkToFit="1"/>
    </xf>
    <xf numFmtId="164" fontId="4" fillId="0" borderId="1" xfId="1" applyNumberFormat="1" applyFont="1" applyFill="1" applyBorder="1" applyAlignment="1">
      <alignment horizontal="center" vertical="top" shrinkToFit="1"/>
    </xf>
    <xf numFmtId="4" fontId="5" fillId="0" borderId="1" xfId="0" applyNumberFormat="1" applyFont="1" applyBorder="1" applyAlignment="1">
      <alignment horizontal="center" vertical="top" shrinkToFit="1"/>
    </xf>
    <xf numFmtId="4" fontId="4" fillId="0" borderId="1" xfId="0" applyNumberFormat="1" applyFont="1" applyFill="1" applyBorder="1" applyAlignment="1">
      <alignment horizontal="center" vertical="top" shrinkToFit="1"/>
    </xf>
    <xf numFmtId="164" fontId="2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164" fontId="9" fillId="0" borderId="1" xfId="0" applyNumberFormat="1" applyFont="1" applyBorder="1" applyAlignment="1" applyProtection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shrinkToFit="1"/>
    </xf>
    <xf numFmtId="164" fontId="10" fillId="0" borderId="1" xfId="0" applyNumberFormat="1" applyFont="1" applyBorder="1" applyAlignment="1">
      <alignment horizontal="right" vertical="center" wrapText="1"/>
    </xf>
    <xf numFmtId="164" fontId="4" fillId="2" borderId="1" xfId="1" applyNumberFormat="1" applyFont="1" applyFill="1" applyBorder="1" applyAlignment="1">
      <alignment horizontal="center" vertical="top" shrinkToFi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top" wrapText="1" shrinkToFit="1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4" fontId="11" fillId="0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NumberFormat="1" applyFont="1" applyBorder="1" applyAlignment="1">
      <alignment horizontal="center" vertical="center" wrapText="1" shrinkToFit="1"/>
    </xf>
    <xf numFmtId="0" fontId="2" fillId="0" borderId="6" xfId="0" applyNumberFormat="1" applyFont="1" applyBorder="1" applyAlignment="1">
      <alignment horizontal="center" vertical="center" wrapText="1" shrinkToFit="1"/>
    </xf>
    <xf numFmtId="0" fontId="2" fillId="0" borderId="7" xfId="0" applyNumberFormat="1" applyFont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wrapText="1" shrinkToFit="1"/>
    </xf>
    <xf numFmtId="0" fontId="5" fillId="0" borderId="4" xfId="0" applyNumberFormat="1" applyFont="1" applyBorder="1" applyAlignment="1">
      <alignment horizontal="center" vertical="center" wrapText="1" shrinkToFit="1"/>
    </xf>
    <xf numFmtId="0" fontId="5" fillId="0" borderId="5" xfId="0" applyNumberFormat="1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tabSelected="1" topLeftCell="A61" workbookViewId="0">
      <selection activeCell="M3" sqref="M3"/>
    </sheetView>
  </sheetViews>
  <sheetFormatPr defaultRowHeight="12.75" outlineLevelRow="1" x14ac:dyDescent="0.2"/>
  <cols>
    <col min="1" max="1" width="9.28515625" style="39" customWidth="1"/>
    <col min="2" max="2" width="74.85546875" style="3" customWidth="1"/>
    <col min="3" max="3" width="12.7109375" style="4" customWidth="1"/>
    <col min="4" max="4" width="13.5703125" style="5" customWidth="1"/>
    <col min="5" max="5" width="12.42578125" style="5" customWidth="1"/>
    <col min="6" max="6" width="12" style="6" customWidth="1"/>
    <col min="7" max="7" width="13.140625" style="5" customWidth="1"/>
    <col min="8" max="8" width="13.28515625" style="5" customWidth="1"/>
    <col min="9" max="9" width="10.42578125" style="5" customWidth="1"/>
    <col min="10" max="10" width="12.28515625" style="5" customWidth="1"/>
    <col min="11" max="11" width="13.140625" style="5" customWidth="1"/>
    <col min="12" max="12" width="13.28515625" style="1" customWidth="1"/>
    <col min="13" max="13" width="19.42578125" style="1" customWidth="1"/>
    <col min="14" max="14" width="18.7109375" style="1" customWidth="1"/>
    <col min="15" max="16384" width="9.140625" style="1"/>
  </cols>
  <sheetData>
    <row r="1" spans="1:14" x14ac:dyDescent="0.2">
      <c r="J1" s="57" t="s">
        <v>169</v>
      </c>
      <c r="K1" s="57"/>
    </row>
    <row r="2" spans="1:14" ht="15.75" x14ac:dyDescent="0.2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4" ht="14.25" x14ac:dyDescent="0.2">
      <c r="A3" s="47" t="s">
        <v>168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4" x14ac:dyDescent="0.2">
      <c r="A4" s="2"/>
      <c r="G4" s="7"/>
      <c r="H4" s="7"/>
      <c r="I4" s="8"/>
      <c r="J4" s="8"/>
      <c r="K4" s="9" t="s">
        <v>1</v>
      </c>
    </row>
    <row r="5" spans="1:14" ht="21" customHeight="1" x14ac:dyDescent="0.2">
      <c r="A5" s="48" t="s">
        <v>2</v>
      </c>
      <c r="B5" s="49" t="s">
        <v>3</v>
      </c>
      <c r="C5" s="52" t="s">
        <v>4</v>
      </c>
      <c r="D5" s="53"/>
      <c r="E5" s="53"/>
      <c r="F5" s="53"/>
      <c r="G5" s="53"/>
      <c r="H5" s="53"/>
      <c r="I5" s="53"/>
      <c r="J5" s="53"/>
      <c r="K5" s="54"/>
    </row>
    <row r="6" spans="1:14" x14ac:dyDescent="0.2">
      <c r="A6" s="48"/>
      <c r="B6" s="50"/>
      <c r="C6" s="55" t="s">
        <v>5</v>
      </c>
      <c r="D6" s="44" t="s">
        <v>6</v>
      </c>
      <c r="E6" s="44" t="s">
        <v>7</v>
      </c>
      <c r="F6" s="56" t="s">
        <v>8</v>
      </c>
      <c r="G6" s="44" t="s">
        <v>6</v>
      </c>
      <c r="H6" s="44" t="s">
        <v>7</v>
      </c>
      <c r="I6" s="44" t="s">
        <v>9</v>
      </c>
      <c r="J6" s="44" t="s">
        <v>10</v>
      </c>
      <c r="K6" s="44" t="s">
        <v>11</v>
      </c>
    </row>
    <row r="7" spans="1:14" ht="73.5" customHeight="1" x14ac:dyDescent="0.2">
      <c r="A7" s="48"/>
      <c r="B7" s="51"/>
      <c r="C7" s="55"/>
      <c r="D7" s="44"/>
      <c r="E7" s="44"/>
      <c r="F7" s="56"/>
      <c r="G7" s="44"/>
      <c r="H7" s="44"/>
      <c r="I7" s="44"/>
      <c r="J7" s="44"/>
      <c r="K7" s="44"/>
      <c r="M7" s="10"/>
      <c r="N7" s="10"/>
    </row>
    <row r="8" spans="1:14" s="16" customFormat="1" ht="29.25" customHeight="1" x14ac:dyDescent="0.2">
      <c r="A8" s="11"/>
      <c r="B8" s="12" t="s">
        <v>12</v>
      </c>
      <c r="C8" s="13">
        <f t="shared" ref="C8:H8" si="0">C11+C12+C13</f>
        <v>80147597.800000012</v>
      </c>
      <c r="D8" s="13">
        <f t="shared" si="0"/>
        <v>64991344.200000003</v>
      </c>
      <c r="E8" s="13">
        <f t="shared" si="0"/>
        <v>15156253.6</v>
      </c>
      <c r="F8" s="14">
        <f t="shared" si="0"/>
        <v>97259968.299999997</v>
      </c>
      <c r="G8" s="13">
        <f>G11+G12+G13</f>
        <v>83099911.099999994</v>
      </c>
      <c r="H8" s="13">
        <f t="shared" si="0"/>
        <v>14160057.199999999</v>
      </c>
      <c r="I8" s="15">
        <f>F8/C8*100</f>
        <v>121.35107098618492</v>
      </c>
      <c r="J8" s="15"/>
      <c r="K8" s="15"/>
    </row>
    <row r="9" spans="1:14" s="16" customFormat="1" ht="20.25" hidden="1" customHeight="1" x14ac:dyDescent="0.2">
      <c r="A9" s="11"/>
      <c r="B9" s="17" t="s">
        <v>13</v>
      </c>
      <c r="C9" s="13">
        <f>D8+E8</f>
        <v>80147597.799999997</v>
      </c>
      <c r="D9" s="13"/>
      <c r="E9" s="13"/>
      <c r="F9" s="14">
        <f>G8+H8</f>
        <v>97259968.299999997</v>
      </c>
      <c r="G9" s="13"/>
      <c r="H9" s="13"/>
      <c r="I9" s="15"/>
      <c r="J9" s="15"/>
      <c r="K9" s="15"/>
    </row>
    <row r="10" spans="1:14" s="16" customFormat="1" x14ac:dyDescent="0.2">
      <c r="A10" s="11"/>
      <c r="B10" s="18" t="s">
        <v>14</v>
      </c>
      <c r="C10" s="19"/>
      <c r="D10" s="20"/>
      <c r="E10" s="13"/>
      <c r="F10" s="14"/>
      <c r="G10" s="13"/>
      <c r="H10" s="13"/>
      <c r="I10" s="15"/>
      <c r="J10" s="15"/>
      <c r="K10" s="15"/>
    </row>
    <row r="11" spans="1:14" s="16" customFormat="1" x14ac:dyDescent="0.2">
      <c r="A11" s="11"/>
      <c r="B11" s="21" t="s">
        <v>15</v>
      </c>
      <c r="C11" s="22">
        <f>D11</f>
        <v>64991344.200000003</v>
      </c>
      <c r="D11" s="22">
        <v>64991344.200000003</v>
      </c>
      <c r="E11" s="22"/>
      <c r="F11" s="23">
        <f>G11</f>
        <v>83099911.099999994</v>
      </c>
      <c r="G11" s="22">
        <v>83099911.099999994</v>
      </c>
      <c r="H11" s="22"/>
      <c r="I11" s="19">
        <f>F11/C11*100</f>
        <v>127.86304410672582</v>
      </c>
      <c r="J11" s="19"/>
      <c r="K11" s="19"/>
    </row>
    <row r="12" spans="1:14" s="16" customFormat="1" x14ac:dyDescent="0.2">
      <c r="A12" s="11"/>
      <c r="B12" s="21" t="s">
        <v>16</v>
      </c>
      <c r="C12" s="22">
        <f>E12</f>
        <v>14667798.699999999</v>
      </c>
      <c r="D12" s="22"/>
      <c r="E12" s="22">
        <f>15156253.6-488454.9</f>
        <v>14667798.699999999</v>
      </c>
      <c r="F12" s="23">
        <f>H12</f>
        <v>14069873.299999999</v>
      </c>
      <c r="G12" s="22"/>
      <c r="H12" s="22">
        <f>14160057.2-976108.6+885924.7</f>
        <v>14069873.299999999</v>
      </c>
      <c r="I12" s="19">
        <f>F12/C12*100</f>
        <v>95.923550546136141</v>
      </c>
      <c r="J12" s="19"/>
      <c r="K12" s="19"/>
    </row>
    <row r="13" spans="1:14" s="16" customFormat="1" ht="25.5" x14ac:dyDescent="0.2">
      <c r="A13" s="11"/>
      <c r="B13" s="21" t="s">
        <v>17</v>
      </c>
      <c r="C13" s="22">
        <f>E13</f>
        <v>488454.9</v>
      </c>
      <c r="D13" s="22"/>
      <c r="E13" s="22">
        <v>488454.9</v>
      </c>
      <c r="F13" s="23">
        <f>H13</f>
        <v>90183.900000000023</v>
      </c>
      <c r="G13" s="22"/>
      <c r="H13" s="22">
        <f>976108.6-885924.7</f>
        <v>90183.900000000023</v>
      </c>
      <c r="I13" s="19"/>
      <c r="J13" s="19"/>
      <c r="K13" s="19"/>
    </row>
    <row r="14" spans="1:14" s="16" customFormat="1" x14ac:dyDescent="0.2">
      <c r="A14" s="11"/>
      <c r="B14" s="21"/>
      <c r="C14" s="19"/>
      <c r="D14" s="20"/>
      <c r="E14" s="24"/>
      <c r="F14" s="25"/>
      <c r="G14" s="22"/>
      <c r="H14" s="22"/>
      <c r="I14" s="19"/>
      <c r="J14" s="19"/>
      <c r="K14" s="19"/>
    </row>
    <row r="15" spans="1:14" s="16" customFormat="1" ht="12" customHeight="1" x14ac:dyDescent="0.2">
      <c r="A15" s="11"/>
      <c r="B15" s="12" t="s">
        <v>18</v>
      </c>
      <c r="C15" s="15">
        <f t="shared" ref="C15:H15" si="1">C18+C27+C29+C33+C43+C48+C52+C60+C72+C64+C78+C83+C87+C89</f>
        <v>89764373.800000012</v>
      </c>
      <c r="D15" s="15">
        <f t="shared" si="1"/>
        <v>76442999.600000009</v>
      </c>
      <c r="E15" s="15">
        <f t="shared" si="1"/>
        <v>13321373.899999999</v>
      </c>
      <c r="F15" s="15">
        <f t="shared" si="1"/>
        <v>83199790.799999997</v>
      </c>
      <c r="G15" s="15">
        <f t="shared" si="1"/>
        <v>72739715.600000009</v>
      </c>
      <c r="H15" s="15">
        <f t="shared" si="1"/>
        <v>10460075.399999999</v>
      </c>
      <c r="I15" s="15">
        <f>F15/C15*100</f>
        <v>92.686872617608557</v>
      </c>
      <c r="J15" s="15">
        <f>G15/D15*100</f>
        <v>95.15549622675978</v>
      </c>
      <c r="K15" s="15">
        <f>H15/E15*100</f>
        <v>78.520995495817431</v>
      </c>
      <c r="M15" s="26"/>
      <c r="N15" s="26"/>
    </row>
    <row r="16" spans="1:14" s="16" customFormat="1" ht="17.25" hidden="1" customHeight="1" x14ac:dyDescent="0.2">
      <c r="A16" s="11"/>
      <c r="B16" s="17" t="s">
        <v>13</v>
      </c>
      <c r="C16" s="15">
        <f>D15+E15</f>
        <v>89764373.5</v>
      </c>
      <c r="D16" s="15"/>
      <c r="E16" s="15"/>
      <c r="F16" s="15">
        <f>G15+H15</f>
        <v>83199791</v>
      </c>
      <c r="G16" s="15"/>
      <c r="H16" s="15"/>
      <c r="I16" s="15"/>
      <c r="J16" s="15"/>
      <c r="K16" s="15"/>
    </row>
    <row r="17" spans="1:14" s="16" customFormat="1" x14ac:dyDescent="0.2">
      <c r="A17" s="11"/>
      <c r="B17" s="18" t="s">
        <v>14</v>
      </c>
      <c r="C17" s="19"/>
      <c r="D17" s="19"/>
      <c r="E17" s="19"/>
      <c r="F17" s="19"/>
      <c r="G17" s="19"/>
      <c r="H17" s="19"/>
      <c r="I17" s="15"/>
      <c r="J17" s="19"/>
      <c r="K17" s="19"/>
    </row>
    <row r="18" spans="1:14" s="16" customFormat="1" x14ac:dyDescent="0.2">
      <c r="A18" s="27" t="s">
        <v>19</v>
      </c>
      <c r="B18" s="12" t="s">
        <v>20</v>
      </c>
      <c r="C18" s="13">
        <f>SUM(C19:C26)+0.1</f>
        <v>6365773.5999999996</v>
      </c>
      <c r="D18" s="13">
        <f>SUM(D19:D26)</f>
        <v>5957851.6999999993</v>
      </c>
      <c r="E18" s="13">
        <f>SUM(E19:E26)</f>
        <v>407921.8</v>
      </c>
      <c r="F18" s="13">
        <f>SUM(F19:F26)</f>
        <v>5896893.1000000006</v>
      </c>
      <c r="G18" s="13">
        <f>SUM(G19:G26)</f>
        <v>5500483</v>
      </c>
      <c r="H18" s="13">
        <f>SUM(H19:H26)</f>
        <v>396410.1</v>
      </c>
      <c r="I18" s="15">
        <f>F18/C18*100</f>
        <v>92.634351620673428</v>
      </c>
      <c r="J18" s="15">
        <f>G18/D18*100</f>
        <v>92.323261419883963</v>
      </c>
      <c r="K18" s="15">
        <f>H18/E18*100</f>
        <v>97.177964011729699</v>
      </c>
      <c r="M18" s="26"/>
    </row>
    <row r="19" spans="1:14" s="16" customFormat="1" ht="25.5" customHeight="1" x14ac:dyDescent="0.2">
      <c r="A19" s="28" t="s">
        <v>21</v>
      </c>
      <c r="B19" s="18" t="s">
        <v>22</v>
      </c>
      <c r="C19" s="29">
        <v>3735.1</v>
      </c>
      <c r="D19" s="22">
        <f t="shared" ref="D19:D26" si="2">C19-E19</f>
        <v>3735.1</v>
      </c>
      <c r="E19" s="22"/>
      <c r="F19" s="29">
        <v>3666.3</v>
      </c>
      <c r="G19" s="22">
        <f t="shared" ref="G19:G26" si="3">F19-H19</f>
        <v>3666.3</v>
      </c>
      <c r="H19" s="22"/>
      <c r="I19" s="19">
        <f t="shared" ref="I19:J34" si="4">F19/C19*100</f>
        <v>98.158014510990341</v>
      </c>
      <c r="J19" s="19">
        <f t="shared" si="4"/>
        <v>98.158014510990341</v>
      </c>
      <c r="K19" s="19"/>
      <c r="L19" s="26"/>
    </row>
    <row r="20" spans="1:14" s="16" customFormat="1" ht="25.5" x14ac:dyDescent="0.2">
      <c r="A20" s="28" t="s">
        <v>23</v>
      </c>
      <c r="B20" s="18" t="s">
        <v>24</v>
      </c>
      <c r="C20" s="29">
        <v>451363.1</v>
      </c>
      <c r="D20" s="22">
        <f t="shared" si="2"/>
        <v>441300.69999999995</v>
      </c>
      <c r="E20" s="22">
        <v>10062.4</v>
      </c>
      <c r="F20" s="29">
        <v>426214.7</v>
      </c>
      <c r="G20" s="22">
        <f t="shared" si="3"/>
        <v>416152.3</v>
      </c>
      <c r="H20" s="22">
        <v>10062.4</v>
      </c>
      <c r="I20" s="19">
        <f t="shared" si="4"/>
        <v>94.428343832271636</v>
      </c>
      <c r="J20" s="19">
        <f t="shared" si="4"/>
        <v>94.301300677746497</v>
      </c>
      <c r="K20" s="19">
        <f>H20/E20*100</f>
        <v>100</v>
      </c>
    </row>
    <row r="21" spans="1:14" s="16" customFormat="1" ht="38.25" x14ac:dyDescent="0.2">
      <c r="A21" s="28" t="s">
        <v>25</v>
      </c>
      <c r="B21" s="18" t="s">
        <v>26</v>
      </c>
      <c r="C21" s="29">
        <v>2322043.2999999998</v>
      </c>
      <c r="D21" s="22">
        <f t="shared" si="2"/>
        <v>2322043.2999999998</v>
      </c>
      <c r="E21" s="22"/>
      <c r="F21" s="29">
        <v>2191374.1</v>
      </c>
      <c r="G21" s="22">
        <f t="shared" si="3"/>
        <v>2191374.1</v>
      </c>
      <c r="H21" s="22"/>
      <c r="I21" s="19">
        <f t="shared" si="4"/>
        <v>94.372663076524034</v>
      </c>
      <c r="J21" s="19">
        <f t="shared" si="4"/>
        <v>94.372663076524034</v>
      </c>
      <c r="K21" s="19"/>
    </row>
    <row r="22" spans="1:14" s="16" customFormat="1" x14ac:dyDescent="0.2">
      <c r="A22" s="28" t="s">
        <v>27</v>
      </c>
      <c r="B22" s="18" t="s">
        <v>28</v>
      </c>
      <c r="C22" s="29">
        <v>205818</v>
      </c>
      <c r="D22" s="22">
        <f t="shared" si="2"/>
        <v>201276.1</v>
      </c>
      <c r="E22" s="22">
        <v>4541.8999999999996</v>
      </c>
      <c r="F22" s="29">
        <v>200571.5</v>
      </c>
      <c r="G22" s="22">
        <f t="shared" si="3"/>
        <v>196275.3</v>
      </c>
      <c r="H22" s="22">
        <v>4296.2</v>
      </c>
      <c r="I22" s="19">
        <f t="shared" si="4"/>
        <v>97.45090322517953</v>
      </c>
      <c r="J22" s="19">
        <f t="shared" si="4"/>
        <v>97.515452654338986</v>
      </c>
      <c r="K22" s="19"/>
      <c r="M22" s="26"/>
    </row>
    <row r="23" spans="1:14" s="16" customFormat="1" ht="25.5" x14ac:dyDescent="0.2">
      <c r="A23" s="28" t="s">
        <v>29</v>
      </c>
      <c r="B23" s="18" t="s">
        <v>30</v>
      </c>
      <c r="C23" s="29">
        <v>72783.100000000006</v>
      </c>
      <c r="D23" s="22">
        <f t="shared" si="2"/>
        <v>72783.100000000006</v>
      </c>
      <c r="E23" s="22"/>
      <c r="F23" s="29">
        <v>71841.7</v>
      </c>
      <c r="G23" s="22">
        <f t="shared" si="3"/>
        <v>71841.7</v>
      </c>
      <c r="H23" s="22"/>
      <c r="I23" s="19">
        <f t="shared" si="4"/>
        <v>98.706567870838143</v>
      </c>
      <c r="J23" s="19">
        <f t="shared" si="4"/>
        <v>98.706567870838143</v>
      </c>
      <c r="K23" s="19"/>
      <c r="M23" s="30"/>
      <c r="N23" s="26"/>
    </row>
    <row r="24" spans="1:14" s="16" customFormat="1" x14ac:dyDescent="0.2">
      <c r="A24" s="28" t="s">
        <v>31</v>
      </c>
      <c r="B24" s="18" t="s">
        <v>32</v>
      </c>
      <c r="C24" s="29">
        <v>60393.1</v>
      </c>
      <c r="D24" s="22">
        <f t="shared" si="2"/>
        <v>60393.1</v>
      </c>
      <c r="E24" s="22"/>
      <c r="F24" s="29">
        <v>59483.1</v>
      </c>
      <c r="G24" s="22">
        <f t="shared" si="3"/>
        <v>59483.1</v>
      </c>
      <c r="H24" s="22"/>
      <c r="I24" s="19">
        <f t="shared" si="4"/>
        <v>98.493205349617753</v>
      </c>
      <c r="J24" s="19">
        <f t="shared" si="4"/>
        <v>98.493205349617753</v>
      </c>
      <c r="K24" s="19"/>
      <c r="M24" s="26"/>
    </row>
    <row r="25" spans="1:14" s="16" customFormat="1" x14ac:dyDescent="0.2">
      <c r="A25" s="28" t="s">
        <v>33</v>
      </c>
      <c r="B25" s="18" t="s">
        <v>34</v>
      </c>
      <c r="C25" s="29">
        <v>215688.3</v>
      </c>
      <c r="D25" s="22">
        <f t="shared" si="2"/>
        <v>215688.3</v>
      </c>
      <c r="E25" s="22"/>
      <c r="F25" s="29">
        <v>0</v>
      </c>
      <c r="G25" s="22">
        <f t="shared" si="3"/>
        <v>0</v>
      </c>
      <c r="H25" s="22"/>
      <c r="I25" s="19">
        <f t="shared" si="4"/>
        <v>0</v>
      </c>
      <c r="J25" s="19">
        <f t="shared" si="4"/>
        <v>0</v>
      </c>
      <c r="K25" s="19"/>
    </row>
    <row r="26" spans="1:14" s="16" customFormat="1" x14ac:dyDescent="0.2">
      <c r="A26" s="28" t="s">
        <v>35</v>
      </c>
      <c r="B26" s="18" t="s">
        <v>36</v>
      </c>
      <c r="C26" s="29">
        <v>3033949.5</v>
      </c>
      <c r="D26" s="22">
        <f t="shared" si="2"/>
        <v>2640632</v>
      </c>
      <c r="E26" s="22">
        <v>393317.5</v>
      </c>
      <c r="F26" s="29">
        <v>2943741.7</v>
      </c>
      <c r="G26" s="22">
        <f t="shared" si="3"/>
        <v>2561690.2000000002</v>
      </c>
      <c r="H26" s="22">
        <v>382051.5</v>
      </c>
      <c r="I26" s="19">
        <f t="shared" si="4"/>
        <v>97.026720451345682</v>
      </c>
      <c r="J26" s="19">
        <f t="shared" si="4"/>
        <v>97.010495972176372</v>
      </c>
      <c r="K26" s="19">
        <f>H26/E26*100</f>
        <v>97.135647409535551</v>
      </c>
    </row>
    <row r="27" spans="1:14" s="16" customFormat="1" x14ac:dyDescent="0.2">
      <c r="A27" s="27" t="s">
        <v>37</v>
      </c>
      <c r="B27" s="12" t="s">
        <v>38</v>
      </c>
      <c r="C27" s="13">
        <f t="shared" ref="C27:H27" si="5">C28</f>
        <v>57232.7</v>
      </c>
      <c r="D27" s="13">
        <f t="shared" si="5"/>
        <v>0</v>
      </c>
      <c r="E27" s="13">
        <f t="shared" si="5"/>
        <v>57232.7</v>
      </c>
      <c r="F27" s="13">
        <f t="shared" si="5"/>
        <v>57110.400000000001</v>
      </c>
      <c r="G27" s="13">
        <f t="shared" si="5"/>
        <v>0</v>
      </c>
      <c r="H27" s="13">
        <f t="shared" si="5"/>
        <v>57110.400000000001</v>
      </c>
      <c r="I27" s="15">
        <f t="shared" si="4"/>
        <v>99.786310972573375</v>
      </c>
      <c r="J27" s="19"/>
      <c r="K27" s="15">
        <f>H27/E27*100</f>
        <v>99.786310972573375</v>
      </c>
    </row>
    <row r="28" spans="1:14" s="16" customFormat="1" x14ac:dyDescent="0.2">
      <c r="A28" s="28" t="s">
        <v>39</v>
      </c>
      <c r="B28" s="18" t="s">
        <v>40</v>
      </c>
      <c r="C28" s="29">
        <v>57232.7</v>
      </c>
      <c r="D28" s="22">
        <f>C28-E28</f>
        <v>0</v>
      </c>
      <c r="E28" s="22">
        <v>57232.7</v>
      </c>
      <c r="F28" s="29">
        <v>57110.400000000001</v>
      </c>
      <c r="G28" s="22">
        <f>F28-H28</f>
        <v>0</v>
      </c>
      <c r="H28" s="22">
        <v>57110.400000000001</v>
      </c>
      <c r="I28" s="19">
        <f t="shared" si="4"/>
        <v>99.786310972573375</v>
      </c>
      <c r="J28" s="19"/>
      <c r="K28" s="19">
        <f>H28/E28*100</f>
        <v>99.786310972573375</v>
      </c>
    </row>
    <row r="29" spans="1:14" s="16" customFormat="1" x14ac:dyDescent="0.2">
      <c r="A29" s="27" t="s">
        <v>41</v>
      </c>
      <c r="B29" s="12" t="s">
        <v>42</v>
      </c>
      <c r="C29" s="13">
        <f t="shared" ref="C29:H29" si="6">SUM(C30:C32)</f>
        <v>1344026.5</v>
      </c>
      <c r="D29" s="13">
        <f t="shared" si="6"/>
        <v>1344026.5</v>
      </c>
      <c r="E29" s="13">
        <f t="shared" si="6"/>
        <v>0</v>
      </c>
      <c r="F29" s="13">
        <f t="shared" si="6"/>
        <v>1293680.8999999999</v>
      </c>
      <c r="G29" s="13">
        <f t="shared" si="6"/>
        <v>1293680.8999999999</v>
      </c>
      <c r="H29" s="13">
        <f t="shared" si="6"/>
        <v>0</v>
      </c>
      <c r="I29" s="15">
        <f t="shared" si="4"/>
        <v>96.254121477515511</v>
      </c>
      <c r="J29" s="15">
        <f>G29/D29*100</f>
        <v>96.254121477515511</v>
      </c>
      <c r="K29" s="15"/>
    </row>
    <row r="30" spans="1:14" s="16" customFormat="1" ht="25.5" x14ac:dyDescent="0.2">
      <c r="A30" s="28" t="s">
        <v>43</v>
      </c>
      <c r="B30" s="18" t="s">
        <v>44</v>
      </c>
      <c r="C30" s="29">
        <v>323065.5</v>
      </c>
      <c r="D30" s="22">
        <f>C30-E30</f>
        <v>323065.5</v>
      </c>
      <c r="E30" s="22"/>
      <c r="F30" s="29">
        <v>295319.7</v>
      </c>
      <c r="G30" s="22">
        <f>F30-H30</f>
        <v>295319.7</v>
      </c>
      <c r="H30" s="22"/>
      <c r="I30" s="19">
        <f t="shared" si="4"/>
        <v>91.411710628340074</v>
      </c>
      <c r="J30" s="19">
        <f t="shared" si="4"/>
        <v>91.411710628340074</v>
      </c>
      <c r="K30" s="19"/>
    </row>
    <row r="31" spans="1:14" s="16" customFormat="1" x14ac:dyDescent="0.2">
      <c r="A31" s="28" t="s">
        <v>45</v>
      </c>
      <c r="B31" s="18" t="s">
        <v>46</v>
      </c>
      <c r="C31" s="29">
        <v>832064.1</v>
      </c>
      <c r="D31" s="22">
        <f>C31-E31</f>
        <v>832064.1</v>
      </c>
      <c r="E31" s="22"/>
      <c r="F31" s="29">
        <v>818517.3</v>
      </c>
      <c r="G31" s="22">
        <f>F31-H31</f>
        <v>818517.3</v>
      </c>
      <c r="H31" s="22"/>
      <c r="I31" s="19">
        <f t="shared" si="4"/>
        <v>98.371904279970749</v>
      </c>
      <c r="J31" s="19">
        <f t="shared" si="4"/>
        <v>98.371904279970749</v>
      </c>
      <c r="K31" s="19"/>
    </row>
    <row r="32" spans="1:14" s="16" customFormat="1" ht="25.5" x14ac:dyDescent="0.2">
      <c r="A32" s="28" t="s">
        <v>47</v>
      </c>
      <c r="B32" s="18" t="s">
        <v>48</v>
      </c>
      <c r="C32" s="29">
        <v>188896.9</v>
      </c>
      <c r="D32" s="22">
        <f>C32-E32</f>
        <v>188896.9</v>
      </c>
      <c r="E32" s="22"/>
      <c r="F32" s="29">
        <v>179843.9</v>
      </c>
      <c r="G32" s="22">
        <f>F32-H32</f>
        <v>179843.9</v>
      </c>
      <c r="H32" s="22"/>
      <c r="I32" s="19">
        <f t="shared" si="4"/>
        <v>95.207438555105981</v>
      </c>
      <c r="J32" s="19">
        <f t="shared" si="4"/>
        <v>95.207438555105981</v>
      </c>
      <c r="K32" s="19"/>
    </row>
    <row r="33" spans="1:12" s="16" customFormat="1" x14ac:dyDescent="0.2">
      <c r="A33" s="27" t="s">
        <v>49</v>
      </c>
      <c r="B33" s="12" t="s">
        <v>50</v>
      </c>
      <c r="C33" s="13">
        <f>SUM(C34:C42)+0.1</f>
        <v>21615664.400000002</v>
      </c>
      <c r="D33" s="13">
        <f>SUM(D34:D42)</f>
        <v>16056729.299999997</v>
      </c>
      <c r="E33" s="13">
        <f>SUM(E34:E42)</f>
        <v>5558935.0000000009</v>
      </c>
      <c r="F33" s="13">
        <f>SUM(F34:F42)-0.1</f>
        <v>18972761.299999997</v>
      </c>
      <c r="G33" s="13">
        <f>SUM(G34:G42)</f>
        <v>14297131.499999998</v>
      </c>
      <c r="H33" s="13">
        <f>SUM(H34:H42)</f>
        <v>4675629.8999999994</v>
      </c>
      <c r="I33" s="15">
        <f t="shared" si="4"/>
        <v>87.77320441744088</v>
      </c>
      <c r="J33" s="15">
        <f t="shared" si="4"/>
        <v>89.04136846848381</v>
      </c>
      <c r="K33" s="15">
        <f>H33/E33*100</f>
        <v>84.110173981167236</v>
      </c>
    </row>
    <row r="34" spans="1:12" s="16" customFormat="1" x14ac:dyDescent="0.2">
      <c r="A34" s="28" t="s">
        <v>51</v>
      </c>
      <c r="B34" s="18" t="s">
        <v>52</v>
      </c>
      <c r="C34" s="29">
        <v>329373.59999999998</v>
      </c>
      <c r="D34" s="22">
        <f t="shared" ref="D34:D42" si="7">C34-E34</f>
        <v>314659.09999999998</v>
      </c>
      <c r="E34" s="22">
        <v>14714.5</v>
      </c>
      <c r="F34" s="29">
        <v>319239.90000000002</v>
      </c>
      <c r="G34" s="22">
        <f t="shared" ref="G34:G42" si="8">F34-H34</f>
        <v>304525.80000000005</v>
      </c>
      <c r="H34" s="22">
        <v>14714.1</v>
      </c>
      <c r="I34" s="19">
        <f t="shared" si="4"/>
        <v>96.923341761452662</v>
      </c>
      <c r="J34" s="19">
        <f t="shared" si="4"/>
        <v>96.77959417032595</v>
      </c>
      <c r="K34" s="19">
        <f>H34/E34*100</f>
        <v>99.997281592986511</v>
      </c>
    </row>
    <row r="35" spans="1:12" s="16" customFormat="1" x14ac:dyDescent="0.2">
      <c r="A35" s="28" t="s">
        <v>53</v>
      </c>
      <c r="B35" s="18" t="s">
        <v>54</v>
      </c>
      <c r="C35" s="29">
        <v>10289</v>
      </c>
      <c r="D35" s="22">
        <f t="shared" si="7"/>
        <v>10289</v>
      </c>
      <c r="E35" s="22"/>
      <c r="F35" s="29">
        <v>10289</v>
      </c>
      <c r="G35" s="22">
        <f t="shared" si="8"/>
        <v>10289</v>
      </c>
      <c r="H35" s="22"/>
      <c r="I35" s="19">
        <f t="shared" ref="I35:K66" si="9">F35/C35*100</f>
        <v>100</v>
      </c>
      <c r="J35" s="19">
        <f t="shared" si="9"/>
        <v>100</v>
      </c>
      <c r="K35" s="19"/>
    </row>
    <row r="36" spans="1:12" s="16" customFormat="1" x14ac:dyDescent="0.2">
      <c r="A36" s="28" t="s">
        <v>55</v>
      </c>
      <c r="B36" s="18" t="s">
        <v>56</v>
      </c>
      <c r="C36" s="29">
        <v>6375817.5</v>
      </c>
      <c r="D36" s="22">
        <f t="shared" si="7"/>
        <v>2851551.8</v>
      </c>
      <c r="E36" s="22">
        <v>3524265.7</v>
      </c>
      <c r="F36" s="29">
        <v>5929309.2999999998</v>
      </c>
      <c r="G36" s="22">
        <f t="shared" si="8"/>
        <v>2847821.5</v>
      </c>
      <c r="H36" s="22">
        <v>3081487.8</v>
      </c>
      <c r="I36" s="19">
        <f t="shared" si="9"/>
        <v>92.996847855196606</v>
      </c>
      <c r="J36" s="19">
        <f t="shared" si="9"/>
        <v>99.869183509133535</v>
      </c>
      <c r="K36" s="19">
        <f t="shared" si="9"/>
        <v>87.436307654102237</v>
      </c>
    </row>
    <row r="37" spans="1:12" s="16" customFormat="1" x14ac:dyDescent="0.2">
      <c r="A37" s="28" t="s">
        <v>57</v>
      </c>
      <c r="B37" s="18" t="s">
        <v>58</v>
      </c>
      <c r="C37" s="29">
        <v>25134</v>
      </c>
      <c r="D37" s="22">
        <f>C37-E37</f>
        <v>0</v>
      </c>
      <c r="E37" s="22">
        <v>25134</v>
      </c>
      <c r="F37" s="29">
        <v>24646.400000000001</v>
      </c>
      <c r="G37" s="22">
        <f>F37-H37</f>
        <v>0</v>
      </c>
      <c r="H37" s="22">
        <v>24646.400000000001</v>
      </c>
      <c r="I37" s="19">
        <f>F37/C37*100</f>
        <v>98.059998408530276</v>
      </c>
      <c r="J37" s="19">
        <v>0</v>
      </c>
      <c r="K37" s="19">
        <f t="shared" si="9"/>
        <v>98.059998408530276</v>
      </c>
    </row>
    <row r="38" spans="1:12" s="16" customFormat="1" x14ac:dyDescent="0.2">
      <c r="A38" s="28" t="s">
        <v>59</v>
      </c>
      <c r="B38" s="18" t="s">
        <v>60</v>
      </c>
      <c r="C38" s="29">
        <v>1055478.3999999999</v>
      </c>
      <c r="D38" s="22">
        <f t="shared" si="7"/>
        <v>666492.19999999995</v>
      </c>
      <c r="E38" s="22">
        <v>388986.2</v>
      </c>
      <c r="F38" s="29">
        <v>1040132.6</v>
      </c>
      <c r="G38" s="22">
        <f t="shared" si="8"/>
        <v>665186.30000000005</v>
      </c>
      <c r="H38" s="22">
        <v>374946.3</v>
      </c>
      <c r="I38" s="19">
        <f t="shared" si="9"/>
        <v>98.546081094601277</v>
      </c>
      <c r="J38" s="19">
        <f t="shared" si="9"/>
        <v>99.804063723476446</v>
      </c>
      <c r="K38" s="19">
        <f t="shared" si="9"/>
        <v>96.390643164204789</v>
      </c>
    </row>
    <row r="39" spans="1:12" s="16" customFormat="1" x14ac:dyDescent="0.2">
      <c r="A39" s="28" t="s">
        <v>61</v>
      </c>
      <c r="B39" s="18" t="s">
        <v>62</v>
      </c>
      <c r="C39" s="29">
        <v>1589996</v>
      </c>
      <c r="D39" s="22">
        <f t="shared" si="7"/>
        <v>1404174.2</v>
      </c>
      <c r="E39" s="22">
        <v>185821.8</v>
      </c>
      <c r="F39" s="29">
        <v>1559514.5</v>
      </c>
      <c r="G39" s="22">
        <f t="shared" si="8"/>
        <v>1373721</v>
      </c>
      <c r="H39" s="22">
        <v>185793.5</v>
      </c>
      <c r="I39" s="19">
        <f t="shared" si="9"/>
        <v>98.08291970545838</v>
      </c>
      <c r="J39" s="19">
        <f t="shared" si="9"/>
        <v>97.831237748136942</v>
      </c>
      <c r="K39" s="19">
        <f t="shared" si="9"/>
        <v>99.984770355254341</v>
      </c>
      <c r="L39" s="26"/>
    </row>
    <row r="40" spans="1:12" s="16" customFormat="1" x14ac:dyDescent="0.2">
      <c r="A40" s="28" t="s">
        <v>63</v>
      </c>
      <c r="B40" s="18" t="s">
        <v>64</v>
      </c>
      <c r="C40" s="29">
        <v>8891030.6999999993</v>
      </c>
      <c r="D40" s="22">
        <f t="shared" si="7"/>
        <v>8055566.2999999989</v>
      </c>
      <c r="E40" s="22">
        <v>835464.4</v>
      </c>
      <c r="F40" s="29">
        <v>6970484</v>
      </c>
      <c r="G40" s="22">
        <f t="shared" si="8"/>
        <v>6557172.0999999996</v>
      </c>
      <c r="H40" s="22">
        <v>413311.9</v>
      </c>
      <c r="I40" s="19">
        <f t="shared" si="9"/>
        <v>78.399054453832903</v>
      </c>
      <c r="J40" s="19">
        <f t="shared" si="9"/>
        <v>81.399269223319536</v>
      </c>
      <c r="K40" s="19">
        <f t="shared" si="9"/>
        <v>49.470917013340127</v>
      </c>
    </row>
    <row r="41" spans="1:12" s="16" customFormat="1" x14ac:dyDescent="0.2">
      <c r="A41" s="28" t="s">
        <v>65</v>
      </c>
      <c r="B41" s="18" t="s">
        <v>66</v>
      </c>
      <c r="C41" s="29">
        <v>547295</v>
      </c>
      <c r="D41" s="22">
        <f t="shared" si="7"/>
        <v>494209.6</v>
      </c>
      <c r="E41" s="22">
        <v>53085.4</v>
      </c>
      <c r="F41" s="29">
        <v>529262.1</v>
      </c>
      <c r="G41" s="22">
        <f t="shared" si="8"/>
        <v>476995.19999999995</v>
      </c>
      <c r="H41" s="22">
        <v>52266.9</v>
      </c>
      <c r="I41" s="19">
        <f t="shared" si="9"/>
        <v>96.705085922582882</v>
      </c>
      <c r="J41" s="19">
        <f t="shared" si="9"/>
        <v>96.516781543701285</v>
      </c>
      <c r="K41" s="19">
        <f t="shared" si="9"/>
        <v>98.458144800641989</v>
      </c>
    </row>
    <row r="42" spans="1:12" s="16" customFormat="1" x14ac:dyDescent="0.2">
      <c r="A42" s="28" t="s">
        <v>67</v>
      </c>
      <c r="B42" s="18" t="s">
        <v>68</v>
      </c>
      <c r="C42" s="29">
        <v>2791250.1</v>
      </c>
      <c r="D42" s="22">
        <f t="shared" si="7"/>
        <v>2259787.1</v>
      </c>
      <c r="E42" s="22">
        <v>531463</v>
      </c>
      <c r="F42" s="29">
        <v>2589883.6</v>
      </c>
      <c r="G42" s="22">
        <f t="shared" si="8"/>
        <v>2061420.6</v>
      </c>
      <c r="H42" s="22">
        <v>528463</v>
      </c>
      <c r="I42" s="19">
        <f t="shared" si="9"/>
        <v>92.78579515321826</v>
      </c>
      <c r="J42" s="19">
        <f t="shared" si="9"/>
        <v>91.221894310309153</v>
      </c>
      <c r="K42" s="19">
        <f t="shared" si="9"/>
        <v>99.435520440745634</v>
      </c>
    </row>
    <row r="43" spans="1:12" s="16" customFormat="1" x14ac:dyDescent="0.2">
      <c r="A43" s="27" t="s">
        <v>69</v>
      </c>
      <c r="B43" s="12" t="s">
        <v>70</v>
      </c>
      <c r="C43" s="13">
        <f>SUM(C44:C47)+0.1</f>
        <v>6010871.6000000006</v>
      </c>
      <c r="D43" s="13">
        <f>SUM(D44:D47)</f>
        <v>5121625.7</v>
      </c>
      <c r="E43" s="13">
        <f>SUM(E44:E47)</f>
        <v>889245.8</v>
      </c>
      <c r="F43" s="13">
        <f>F44+F45+F46+F47+0.1</f>
        <v>5508057</v>
      </c>
      <c r="G43" s="13">
        <f>SUM(G44:G47)</f>
        <v>4835632.8</v>
      </c>
      <c r="H43" s="13">
        <f>SUM(H44:H47)</f>
        <v>672424.1</v>
      </c>
      <c r="I43" s="15">
        <f t="shared" si="9"/>
        <v>91.634913645468643</v>
      </c>
      <c r="J43" s="15">
        <f t="shared" si="9"/>
        <v>94.415974209126603</v>
      </c>
      <c r="K43" s="15">
        <f t="shared" si="9"/>
        <v>75.6173489939452</v>
      </c>
    </row>
    <row r="44" spans="1:12" s="16" customFormat="1" x14ac:dyDescent="0.2">
      <c r="A44" s="28" t="s">
        <v>71</v>
      </c>
      <c r="B44" s="18" t="s">
        <v>72</v>
      </c>
      <c r="C44" s="29">
        <v>1886675.6</v>
      </c>
      <c r="D44" s="22">
        <f>C44-E44</f>
        <v>1068692.8</v>
      </c>
      <c r="E44" s="22">
        <v>817982.8</v>
      </c>
      <c r="F44" s="29">
        <v>1606718.6</v>
      </c>
      <c r="G44" s="22">
        <f>F44-H44</f>
        <v>1005557.5000000001</v>
      </c>
      <c r="H44" s="22">
        <v>601161.1</v>
      </c>
      <c r="I44" s="19">
        <f t="shared" si="9"/>
        <v>85.161360013348357</v>
      </c>
      <c r="J44" s="19">
        <f t="shared" si="9"/>
        <v>94.09228732522574</v>
      </c>
      <c r="K44" s="19">
        <f t="shared" si="9"/>
        <v>73.493122349271886</v>
      </c>
    </row>
    <row r="45" spans="1:12" s="16" customFormat="1" x14ac:dyDescent="0.2">
      <c r="A45" s="28" t="s">
        <v>73</v>
      </c>
      <c r="B45" s="18" t="s">
        <v>74</v>
      </c>
      <c r="C45" s="29">
        <v>4116935.7</v>
      </c>
      <c r="D45" s="22">
        <f>C45-E45</f>
        <v>4045672.7</v>
      </c>
      <c r="E45" s="22">
        <v>71263</v>
      </c>
      <c r="F45" s="29">
        <v>3895481.7</v>
      </c>
      <c r="G45" s="22">
        <f>F45-H45</f>
        <v>3824218.7</v>
      </c>
      <c r="H45" s="22">
        <v>71263</v>
      </c>
      <c r="I45" s="19">
        <f t="shared" si="9"/>
        <v>94.620902143310133</v>
      </c>
      <c r="J45" s="19">
        <f t="shared" si="9"/>
        <v>94.526151361675886</v>
      </c>
      <c r="K45" s="19">
        <f t="shared" si="9"/>
        <v>100</v>
      </c>
    </row>
    <row r="46" spans="1:12" s="16" customFormat="1" x14ac:dyDescent="0.2">
      <c r="A46" s="28" t="s">
        <v>75</v>
      </c>
      <c r="B46" s="18" t="s">
        <v>76</v>
      </c>
      <c r="C46" s="29">
        <v>3000</v>
      </c>
      <c r="D46" s="22">
        <f>C46-E46</f>
        <v>3000</v>
      </c>
      <c r="E46" s="22"/>
      <c r="F46" s="29">
        <v>2830</v>
      </c>
      <c r="G46" s="22">
        <f>F46-H46</f>
        <v>2830</v>
      </c>
      <c r="H46" s="22"/>
      <c r="I46" s="19">
        <f>F46/C46*100</f>
        <v>94.333333333333343</v>
      </c>
      <c r="J46" s="19">
        <f>G46/D46*100</f>
        <v>94.333333333333343</v>
      </c>
      <c r="K46" s="19"/>
    </row>
    <row r="47" spans="1:12" s="16" customFormat="1" x14ac:dyDescent="0.2">
      <c r="A47" s="28" t="s">
        <v>77</v>
      </c>
      <c r="B47" s="18" t="s">
        <v>78</v>
      </c>
      <c r="C47" s="29">
        <v>4260.2</v>
      </c>
      <c r="D47" s="22">
        <f>C47-E47</f>
        <v>4260.2</v>
      </c>
      <c r="E47" s="22"/>
      <c r="F47" s="29">
        <v>3026.6</v>
      </c>
      <c r="G47" s="22">
        <f>F47-H47</f>
        <v>3026.6</v>
      </c>
      <c r="H47" s="22"/>
      <c r="I47" s="19">
        <f t="shared" si="9"/>
        <v>71.043612975916631</v>
      </c>
      <c r="J47" s="19">
        <f t="shared" si="9"/>
        <v>71.043612975916631</v>
      </c>
      <c r="K47" s="19"/>
    </row>
    <row r="48" spans="1:12" s="16" customFormat="1" x14ac:dyDescent="0.2">
      <c r="A48" s="27" t="s">
        <v>79</v>
      </c>
      <c r="B48" s="12" t="s">
        <v>80</v>
      </c>
      <c r="C48" s="13">
        <f t="shared" ref="C48:H48" si="10">SUM(C49:C51)</f>
        <v>238925.69999999998</v>
      </c>
      <c r="D48" s="13">
        <f t="shared" si="10"/>
        <v>219175.09999999998</v>
      </c>
      <c r="E48" s="13">
        <f t="shared" si="10"/>
        <v>19750.599999999999</v>
      </c>
      <c r="F48" s="13">
        <f>SUM(F49:F51)-0.1</f>
        <v>233246.4</v>
      </c>
      <c r="G48" s="13">
        <f t="shared" si="10"/>
        <v>214344.5</v>
      </c>
      <c r="H48" s="13">
        <f t="shared" si="10"/>
        <v>18902</v>
      </c>
      <c r="I48" s="15">
        <f t="shared" si="9"/>
        <v>97.622984886096404</v>
      </c>
      <c r="J48" s="15">
        <f t="shared" si="9"/>
        <v>97.796008761944236</v>
      </c>
      <c r="K48" s="15">
        <f>H48/E48*100</f>
        <v>95.703421668202495</v>
      </c>
    </row>
    <row r="49" spans="1:11" s="16" customFormat="1" x14ac:dyDescent="0.2">
      <c r="A49" s="28" t="s">
        <v>81</v>
      </c>
      <c r="B49" s="18" t="s">
        <v>82</v>
      </c>
      <c r="C49" s="29">
        <v>31552.3</v>
      </c>
      <c r="D49" s="22">
        <f>C49-E49</f>
        <v>31552.3</v>
      </c>
      <c r="E49" s="22"/>
      <c r="F49" s="29">
        <v>31472.9</v>
      </c>
      <c r="G49" s="22">
        <f>F49-H49</f>
        <v>31472.9</v>
      </c>
      <c r="H49" s="22"/>
      <c r="I49" s="19">
        <f t="shared" si="9"/>
        <v>99.748354319653416</v>
      </c>
      <c r="J49" s="19">
        <f t="shared" si="9"/>
        <v>99.748354319653416</v>
      </c>
      <c r="K49" s="19"/>
    </row>
    <row r="50" spans="1:11" s="16" customFormat="1" x14ac:dyDescent="0.2">
      <c r="A50" s="28" t="s">
        <v>83</v>
      </c>
      <c r="B50" s="18" t="s">
        <v>84</v>
      </c>
      <c r="C50" s="29">
        <v>107033.9</v>
      </c>
      <c r="D50" s="22">
        <f>C50-E50</f>
        <v>94450.299999999988</v>
      </c>
      <c r="E50" s="22">
        <v>12583.6</v>
      </c>
      <c r="F50" s="31">
        <v>104641.1</v>
      </c>
      <c r="G50" s="22">
        <f>F50-H50</f>
        <v>92117.900000000009</v>
      </c>
      <c r="H50" s="22">
        <v>12523.2</v>
      </c>
      <c r="I50" s="19">
        <f t="shared" si="9"/>
        <v>97.764446591220178</v>
      </c>
      <c r="J50" s="19">
        <f t="shared" si="9"/>
        <v>97.530553105707469</v>
      </c>
      <c r="K50" s="19">
        <f>H50/E50*100</f>
        <v>99.520010171969858</v>
      </c>
    </row>
    <row r="51" spans="1:11" s="16" customFormat="1" x14ac:dyDescent="0.2">
      <c r="A51" s="28" t="s">
        <v>85</v>
      </c>
      <c r="B51" s="18" t="s">
        <v>86</v>
      </c>
      <c r="C51" s="29">
        <v>100339.5</v>
      </c>
      <c r="D51" s="22">
        <f>C51-E51</f>
        <v>93172.5</v>
      </c>
      <c r="E51" s="22">
        <v>7167</v>
      </c>
      <c r="F51" s="31">
        <v>97132.5</v>
      </c>
      <c r="G51" s="22">
        <f>F51-H51</f>
        <v>90753.7</v>
      </c>
      <c r="H51" s="22">
        <v>6378.8</v>
      </c>
      <c r="I51" s="19">
        <f t="shared" si="9"/>
        <v>96.803850926105866</v>
      </c>
      <c r="J51" s="19">
        <f t="shared" si="9"/>
        <v>97.403955029649296</v>
      </c>
      <c r="K51" s="19"/>
    </row>
    <row r="52" spans="1:11" s="16" customFormat="1" x14ac:dyDescent="0.2">
      <c r="A52" s="27" t="s">
        <v>87</v>
      </c>
      <c r="B52" s="12" t="s">
        <v>88</v>
      </c>
      <c r="C52" s="13">
        <f t="shared" ref="C52:H52" si="11">SUM(C53:C59)</f>
        <v>17383796.800000001</v>
      </c>
      <c r="D52" s="13">
        <f t="shared" si="11"/>
        <v>16982886.700000003</v>
      </c>
      <c r="E52" s="13">
        <f t="shared" si="11"/>
        <v>400910.10000000003</v>
      </c>
      <c r="F52" s="13">
        <f t="shared" si="11"/>
        <v>17192764.099999998</v>
      </c>
      <c r="G52" s="13">
        <f t="shared" si="11"/>
        <v>16799371.5</v>
      </c>
      <c r="H52" s="13">
        <f t="shared" si="11"/>
        <v>393392.60000000003</v>
      </c>
      <c r="I52" s="15">
        <f t="shared" si="9"/>
        <v>98.90108759209609</v>
      </c>
      <c r="J52" s="15">
        <f t="shared" si="9"/>
        <v>98.919411032754496</v>
      </c>
      <c r="K52" s="15">
        <f>H52/E52*100</f>
        <v>98.124891340976433</v>
      </c>
    </row>
    <row r="53" spans="1:11" s="16" customFormat="1" x14ac:dyDescent="0.2">
      <c r="A53" s="28" t="s">
        <v>89</v>
      </c>
      <c r="B53" s="18" t="s">
        <v>90</v>
      </c>
      <c r="C53" s="29">
        <v>5058809.7</v>
      </c>
      <c r="D53" s="22">
        <f t="shared" ref="D53:D59" si="12">C53-E53</f>
        <v>4783472.3</v>
      </c>
      <c r="E53" s="22">
        <v>275337.40000000002</v>
      </c>
      <c r="F53" s="29">
        <v>5048405.8</v>
      </c>
      <c r="G53" s="22">
        <f t="shared" ref="G53:G59" si="13">F53-H53</f>
        <v>4773068.3999999994</v>
      </c>
      <c r="H53" s="22">
        <v>275337.40000000002</v>
      </c>
      <c r="I53" s="19">
        <f t="shared" si="9"/>
        <v>99.794340949413453</v>
      </c>
      <c r="J53" s="19">
        <f t="shared" si="9"/>
        <v>99.782503182886614</v>
      </c>
      <c r="K53" s="19"/>
    </row>
    <row r="54" spans="1:11" s="16" customFormat="1" x14ac:dyDescent="0.2">
      <c r="A54" s="28" t="s">
        <v>91</v>
      </c>
      <c r="B54" s="18" t="s">
        <v>92</v>
      </c>
      <c r="C54" s="29">
        <v>9796764</v>
      </c>
      <c r="D54" s="22">
        <f t="shared" si="12"/>
        <v>9735896.5</v>
      </c>
      <c r="E54" s="22">
        <v>60867.5</v>
      </c>
      <c r="F54" s="29">
        <v>9673088.0999999996</v>
      </c>
      <c r="G54" s="22">
        <f t="shared" si="13"/>
        <v>9617420.5999999996</v>
      </c>
      <c r="H54" s="22">
        <v>55667.5</v>
      </c>
      <c r="I54" s="19">
        <f t="shared" si="9"/>
        <v>98.737584165546906</v>
      </c>
      <c r="J54" s="19">
        <f t="shared" si="9"/>
        <v>98.783102305986915</v>
      </c>
      <c r="K54" s="19"/>
    </row>
    <row r="55" spans="1:11" s="16" customFormat="1" x14ac:dyDescent="0.2">
      <c r="A55" s="28" t="s">
        <v>93</v>
      </c>
      <c r="B55" s="18" t="s">
        <v>94</v>
      </c>
      <c r="C55" s="29">
        <v>1457758.3</v>
      </c>
      <c r="D55" s="22">
        <f t="shared" si="12"/>
        <v>1451974.3</v>
      </c>
      <c r="E55" s="22">
        <v>5784</v>
      </c>
      <c r="F55" s="29">
        <v>1456206.9</v>
      </c>
      <c r="G55" s="22">
        <f t="shared" si="13"/>
        <v>1450726.9</v>
      </c>
      <c r="H55" s="22">
        <v>5480</v>
      </c>
      <c r="I55" s="19">
        <f t="shared" si="9"/>
        <v>99.893576321945815</v>
      </c>
      <c r="J55" s="19">
        <f t="shared" si="9"/>
        <v>99.914089388496734</v>
      </c>
      <c r="K55" s="19"/>
    </row>
    <row r="56" spans="1:11" s="16" customFormat="1" x14ac:dyDescent="0.2">
      <c r="A56" s="28" t="s">
        <v>95</v>
      </c>
      <c r="B56" s="18" t="s">
        <v>96</v>
      </c>
      <c r="C56" s="29">
        <v>187129.5</v>
      </c>
      <c r="D56" s="22">
        <f t="shared" si="12"/>
        <v>187129.5</v>
      </c>
      <c r="E56" s="22"/>
      <c r="F56" s="29">
        <v>187075.20000000001</v>
      </c>
      <c r="G56" s="22">
        <f t="shared" si="13"/>
        <v>187075.20000000001</v>
      </c>
      <c r="H56" s="22"/>
      <c r="I56" s="19">
        <f t="shared" si="9"/>
        <v>99.970982661739612</v>
      </c>
      <c r="J56" s="19">
        <f t="shared" si="9"/>
        <v>99.970982661739612</v>
      </c>
      <c r="K56" s="19"/>
    </row>
    <row r="57" spans="1:11" s="16" customFormat="1" ht="12.75" customHeight="1" x14ac:dyDescent="0.2">
      <c r="A57" s="28" t="s">
        <v>97</v>
      </c>
      <c r="B57" s="18" t="s">
        <v>98</v>
      </c>
      <c r="C57" s="29">
        <v>434769.6</v>
      </c>
      <c r="D57" s="22">
        <f t="shared" si="12"/>
        <v>434769.6</v>
      </c>
      <c r="E57" s="22"/>
      <c r="F57" s="29">
        <v>434355.8</v>
      </c>
      <c r="G57" s="22">
        <f t="shared" si="13"/>
        <v>434355.8</v>
      </c>
      <c r="H57" s="22"/>
      <c r="I57" s="19">
        <f t="shared" si="9"/>
        <v>99.904823152308722</v>
      </c>
      <c r="J57" s="19">
        <f t="shared" si="9"/>
        <v>99.904823152308722</v>
      </c>
      <c r="K57" s="19"/>
    </row>
    <row r="58" spans="1:11" s="16" customFormat="1" x14ac:dyDescent="0.2">
      <c r="A58" s="28" t="s">
        <v>99</v>
      </c>
      <c r="B58" s="18" t="s">
        <v>100</v>
      </c>
      <c r="C58" s="29">
        <v>281361.8</v>
      </c>
      <c r="D58" s="22">
        <f t="shared" si="12"/>
        <v>229720</v>
      </c>
      <c r="E58" s="22">
        <v>51641.8</v>
      </c>
      <c r="F58" s="29">
        <v>265854.5</v>
      </c>
      <c r="G58" s="22">
        <f t="shared" si="13"/>
        <v>214220.7</v>
      </c>
      <c r="H58" s="22">
        <v>51633.8</v>
      </c>
      <c r="I58" s="19">
        <f t="shared" si="9"/>
        <v>94.488484222094115</v>
      </c>
      <c r="J58" s="19">
        <f t="shared" si="9"/>
        <v>93.252960125370024</v>
      </c>
      <c r="K58" s="19">
        <f>H58/E58*100</f>
        <v>99.984508673206591</v>
      </c>
    </row>
    <row r="59" spans="1:11" s="16" customFormat="1" x14ac:dyDescent="0.2">
      <c r="A59" s="28" t="s">
        <v>101</v>
      </c>
      <c r="B59" s="18" t="s">
        <v>102</v>
      </c>
      <c r="C59" s="29">
        <v>167203.9</v>
      </c>
      <c r="D59" s="22">
        <f t="shared" si="12"/>
        <v>159924.5</v>
      </c>
      <c r="E59" s="22">
        <v>7279.4</v>
      </c>
      <c r="F59" s="29">
        <v>127777.8</v>
      </c>
      <c r="G59" s="22">
        <f t="shared" si="13"/>
        <v>122503.90000000001</v>
      </c>
      <c r="H59" s="22">
        <v>5273.9</v>
      </c>
      <c r="I59" s="19">
        <f t="shared" si="9"/>
        <v>76.420346654593587</v>
      </c>
      <c r="J59" s="19">
        <f t="shared" si="9"/>
        <v>76.601083636340903</v>
      </c>
      <c r="K59" s="19">
        <f>H59/E59*100</f>
        <v>72.449652443882741</v>
      </c>
    </row>
    <row r="60" spans="1:11" s="16" customFormat="1" x14ac:dyDescent="0.2">
      <c r="A60" s="27" t="s">
        <v>103</v>
      </c>
      <c r="B60" s="12" t="s">
        <v>104</v>
      </c>
      <c r="C60" s="13">
        <f t="shared" ref="C60:H60" si="14">SUM(C61:C63)</f>
        <v>1545210.7</v>
      </c>
      <c r="D60" s="13">
        <f t="shared" si="14"/>
        <v>1495306.0999999999</v>
      </c>
      <c r="E60" s="13">
        <f t="shared" si="14"/>
        <v>49904.6</v>
      </c>
      <c r="F60" s="13">
        <f>SUM(F61:F63)+0.1</f>
        <v>1412123.1</v>
      </c>
      <c r="G60" s="13">
        <f t="shared" si="14"/>
        <v>1364003.7</v>
      </c>
      <c r="H60" s="13">
        <f t="shared" si="14"/>
        <v>48119.299999999996</v>
      </c>
      <c r="I60" s="15">
        <f t="shared" si="9"/>
        <v>91.387090446629713</v>
      </c>
      <c r="J60" s="15">
        <f t="shared" si="9"/>
        <v>91.219028665769514</v>
      </c>
      <c r="K60" s="15">
        <f>H60/E60*100</f>
        <v>96.422574271710417</v>
      </c>
    </row>
    <row r="61" spans="1:11" s="16" customFormat="1" x14ac:dyDescent="0.2">
      <c r="A61" s="28" t="s">
        <v>105</v>
      </c>
      <c r="B61" s="18" t="s">
        <v>106</v>
      </c>
      <c r="C61" s="29">
        <v>1533046.9</v>
      </c>
      <c r="D61" s="22">
        <f>C61-E61</f>
        <v>1487911.0999999999</v>
      </c>
      <c r="E61" s="22">
        <f>51138.6-6002.8</f>
        <v>45135.799999999996</v>
      </c>
      <c r="F61" s="29">
        <v>1401744.5</v>
      </c>
      <c r="G61" s="22">
        <f>F61-H61</f>
        <v>1356608.7</v>
      </c>
      <c r="H61" s="32">
        <f>51138.6-6002.8</f>
        <v>45135.799999999996</v>
      </c>
      <c r="I61" s="19">
        <f t="shared" si="9"/>
        <v>91.435200058132608</v>
      </c>
      <c r="J61" s="19">
        <f t="shared" si="9"/>
        <v>91.17538675529741</v>
      </c>
      <c r="K61" s="19">
        <f>H61/E61*100</f>
        <v>100</v>
      </c>
    </row>
    <row r="62" spans="1:11" s="16" customFormat="1" x14ac:dyDescent="0.2">
      <c r="A62" s="28" t="s">
        <v>107</v>
      </c>
      <c r="B62" s="18" t="s">
        <v>108</v>
      </c>
      <c r="C62" s="29">
        <v>2245</v>
      </c>
      <c r="D62" s="22">
        <f>C62-E62</f>
        <v>2245</v>
      </c>
      <c r="E62" s="22"/>
      <c r="F62" s="29">
        <v>2245</v>
      </c>
      <c r="G62" s="22">
        <f>F62-H62</f>
        <v>2245</v>
      </c>
      <c r="H62" s="22"/>
      <c r="I62" s="19">
        <f t="shared" si="9"/>
        <v>100</v>
      </c>
      <c r="J62" s="19">
        <f t="shared" si="9"/>
        <v>100</v>
      </c>
      <c r="K62" s="19"/>
    </row>
    <row r="63" spans="1:11" s="16" customFormat="1" x14ac:dyDescent="0.2">
      <c r="A63" s="28" t="s">
        <v>109</v>
      </c>
      <c r="B63" s="18" t="s">
        <v>110</v>
      </c>
      <c r="C63" s="29">
        <v>9918.7999999999993</v>
      </c>
      <c r="D63" s="22">
        <f>C63-E63</f>
        <v>5149.9999999999991</v>
      </c>
      <c r="E63" s="22">
        <v>4768.8</v>
      </c>
      <c r="F63" s="29">
        <v>8133.5</v>
      </c>
      <c r="G63" s="22">
        <f>F63-H63</f>
        <v>5150</v>
      </c>
      <c r="H63" s="22">
        <v>2983.5</v>
      </c>
      <c r="I63" s="19">
        <f t="shared" si="9"/>
        <v>82.000846876638306</v>
      </c>
      <c r="J63" s="19">
        <f t="shared" si="9"/>
        <v>100.00000000000003</v>
      </c>
      <c r="K63" s="19">
        <f>H63/E63*100</f>
        <v>62.56290890790136</v>
      </c>
    </row>
    <row r="64" spans="1:11" s="16" customFormat="1" x14ac:dyDescent="0.2">
      <c r="A64" s="27" t="s">
        <v>111</v>
      </c>
      <c r="B64" s="12" t="s">
        <v>112</v>
      </c>
      <c r="C64" s="13">
        <f t="shared" ref="C64:H64" si="15">SUM(C65:C71)</f>
        <v>16846156.399999999</v>
      </c>
      <c r="D64" s="13">
        <f t="shared" si="15"/>
        <v>14230400.4</v>
      </c>
      <c r="E64" s="13">
        <f t="shared" si="15"/>
        <v>2615756</v>
      </c>
      <c r="F64" s="13">
        <f t="shared" si="15"/>
        <v>15247643.899999999</v>
      </c>
      <c r="G64" s="13">
        <f t="shared" si="15"/>
        <v>13905540.5</v>
      </c>
      <c r="H64" s="13">
        <f t="shared" si="15"/>
        <v>1342103.4000000001</v>
      </c>
      <c r="I64" s="15">
        <f t="shared" si="9"/>
        <v>90.511114452196352</v>
      </c>
      <c r="J64" s="15">
        <f t="shared" si="9"/>
        <v>97.717141535947221</v>
      </c>
      <c r="K64" s="15">
        <f>H64/E64*100</f>
        <v>51.308432437887944</v>
      </c>
    </row>
    <row r="65" spans="1:11" s="16" customFormat="1" x14ac:dyDescent="0.2">
      <c r="A65" s="28" t="s">
        <v>113</v>
      </c>
      <c r="B65" s="18" t="s">
        <v>114</v>
      </c>
      <c r="C65" s="29">
        <v>5020245.2</v>
      </c>
      <c r="D65" s="22">
        <f t="shared" ref="D65:D71" si="16">C65-E65</f>
        <v>3001943.9000000004</v>
      </c>
      <c r="E65" s="22">
        <v>2018301.3</v>
      </c>
      <c r="F65" s="29">
        <v>3661532.3</v>
      </c>
      <c r="G65" s="22">
        <f t="shared" ref="G65:G71" si="17">F65-H65</f>
        <v>2854055.1999999997</v>
      </c>
      <c r="H65" s="22">
        <v>807477.1</v>
      </c>
      <c r="I65" s="19">
        <f t="shared" si="9"/>
        <v>72.935327939758793</v>
      </c>
      <c r="J65" s="19">
        <f t="shared" si="9"/>
        <v>95.073568829850529</v>
      </c>
      <c r="K65" s="19">
        <f>H65/E65*100</f>
        <v>40.007758009173358</v>
      </c>
    </row>
    <row r="66" spans="1:11" s="16" customFormat="1" x14ac:dyDescent="0.2">
      <c r="A66" s="28" t="s">
        <v>115</v>
      </c>
      <c r="B66" s="18" t="s">
        <v>116</v>
      </c>
      <c r="C66" s="29">
        <v>2276017.5</v>
      </c>
      <c r="D66" s="22">
        <f t="shared" si="16"/>
        <v>1772516.2</v>
      </c>
      <c r="E66" s="22">
        <v>503501.3</v>
      </c>
      <c r="F66" s="29">
        <v>2116471.9</v>
      </c>
      <c r="G66" s="22">
        <f t="shared" si="17"/>
        <v>1614929.7</v>
      </c>
      <c r="H66" s="22">
        <v>501542.2</v>
      </c>
      <c r="I66" s="19">
        <f t="shared" si="9"/>
        <v>92.990141771757024</v>
      </c>
      <c r="J66" s="19">
        <f t="shared" si="9"/>
        <v>91.109446559642166</v>
      </c>
      <c r="K66" s="19">
        <f>H66/E66*100</f>
        <v>99.610904678895579</v>
      </c>
    </row>
    <row r="67" spans="1:11" s="16" customFormat="1" x14ac:dyDescent="0.2">
      <c r="A67" s="28" t="s">
        <v>117</v>
      </c>
      <c r="B67" s="18" t="s">
        <v>118</v>
      </c>
      <c r="C67" s="29">
        <v>2129</v>
      </c>
      <c r="D67" s="22">
        <f t="shared" si="16"/>
        <v>2129</v>
      </c>
      <c r="E67" s="22"/>
      <c r="F67" s="29">
        <v>2129</v>
      </c>
      <c r="G67" s="22">
        <f t="shared" si="17"/>
        <v>2129</v>
      </c>
      <c r="H67" s="22"/>
      <c r="I67" s="19">
        <f>F67/C67*100</f>
        <v>100</v>
      </c>
      <c r="J67" s="19">
        <f>G67/D67*100</f>
        <v>100</v>
      </c>
      <c r="K67" s="19"/>
    </row>
    <row r="68" spans="1:11" s="16" customFormat="1" x14ac:dyDescent="0.2">
      <c r="A68" s="28" t="s">
        <v>119</v>
      </c>
      <c r="B68" s="18" t="s">
        <v>120</v>
      </c>
      <c r="C68" s="29">
        <v>192173.3</v>
      </c>
      <c r="D68" s="22">
        <f t="shared" si="16"/>
        <v>192173.3</v>
      </c>
      <c r="E68" s="22"/>
      <c r="F68" s="29">
        <v>192122.1</v>
      </c>
      <c r="G68" s="22">
        <f t="shared" si="17"/>
        <v>192122.1</v>
      </c>
      <c r="H68" s="22"/>
      <c r="I68" s="19">
        <f t="shared" ref="I68:K92" si="18">F68/C68*100</f>
        <v>99.973357381072191</v>
      </c>
      <c r="J68" s="19">
        <f t="shared" si="18"/>
        <v>99.973357381072191</v>
      </c>
      <c r="K68" s="19"/>
    </row>
    <row r="69" spans="1:11" s="16" customFormat="1" x14ac:dyDescent="0.2">
      <c r="A69" s="28" t="s">
        <v>121</v>
      </c>
      <c r="B69" s="18" t="s">
        <v>122</v>
      </c>
      <c r="C69" s="29">
        <v>92591</v>
      </c>
      <c r="D69" s="22">
        <f t="shared" si="16"/>
        <v>92591</v>
      </c>
      <c r="E69" s="22"/>
      <c r="F69" s="29">
        <v>90535.6</v>
      </c>
      <c r="G69" s="22">
        <f t="shared" si="17"/>
        <v>90535.6</v>
      </c>
      <c r="H69" s="22"/>
      <c r="I69" s="19">
        <f t="shared" si="18"/>
        <v>97.780129818232879</v>
      </c>
      <c r="J69" s="19">
        <f t="shared" si="18"/>
        <v>97.780129818232879</v>
      </c>
      <c r="K69" s="15"/>
    </row>
    <row r="70" spans="1:11" s="16" customFormat="1" ht="25.5" x14ac:dyDescent="0.2">
      <c r="A70" s="28" t="s">
        <v>123</v>
      </c>
      <c r="B70" s="18" t="s">
        <v>124</v>
      </c>
      <c r="C70" s="29">
        <v>248219.1</v>
      </c>
      <c r="D70" s="22">
        <f t="shared" si="16"/>
        <v>220958</v>
      </c>
      <c r="E70" s="22">
        <v>27261.1</v>
      </c>
      <c r="F70" s="29">
        <v>220847.4</v>
      </c>
      <c r="G70" s="22">
        <f t="shared" si="17"/>
        <v>220847.4</v>
      </c>
      <c r="H70" s="22">
        <v>0</v>
      </c>
      <c r="I70" s="19">
        <f t="shared" si="18"/>
        <v>88.972766398717908</v>
      </c>
      <c r="J70" s="19">
        <f t="shared" si="18"/>
        <v>99.949945238461595</v>
      </c>
      <c r="K70" s="19">
        <f>H70/E70*100</f>
        <v>0</v>
      </c>
    </row>
    <row r="71" spans="1:11" s="16" customFormat="1" x14ac:dyDescent="0.2">
      <c r="A71" s="28" t="s">
        <v>125</v>
      </c>
      <c r="B71" s="18" t="s">
        <v>126</v>
      </c>
      <c r="C71" s="29">
        <v>9014781.3000000007</v>
      </c>
      <c r="D71" s="22">
        <f t="shared" si="16"/>
        <v>8948089</v>
      </c>
      <c r="E71" s="22">
        <v>66692.3</v>
      </c>
      <c r="F71" s="29">
        <v>8964005.5999999996</v>
      </c>
      <c r="G71" s="22">
        <f t="shared" si="17"/>
        <v>8930921.5</v>
      </c>
      <c r="H71" s="22">
        <v>33084.1</v>
      </c>
      <c r="I71" s="19">
        <f t="shared" si="18"/>
        <v>99.436750617566275</v>
      </c>
      <c r="J71" s="19">
        <f t="shared" si="18"/>
        <v>99.808143392404787</v>
      </c>
      <c r="K71" s="19">
        <f>H71/E71*100</f>
        <v>49.607076079247527</v>
      </c>
    </row>
    <row r="72" spans="1:11" s="16" customFormat="1" x14ac:dyDescent="0.2">
      <c r="A72" s="27" t="s">
        <v>127</v>
      </c>
      <c r="B72" s="12" t="s">
        <v>128</v>
      </c>
      <c r="C72" s="13">
        <f>SUM(C73:C77)</f>
        <v>12728523.1</v>
      </c>
      <c r="D72" s="13">
        <f>SUM(D73:D77)</f>
        <v>9618600.8999999985</v>
      </c>
      <c r="E72" s="13">
        <f>SUM(E73:E77)</f>
        <v>3109922.1999999997</v>
      </c>
      <c r="F72" s="13">
        <f>SUM(F73:F77)</f>
        <v>12167206.9</v>
      </c>
      <c r="G72" s="13">
        <f>SUM(G73:G77)</f>
        <v>9520304.3000000007</v>
      </c>
      <c r="H72" s="13">
        <f>SUM(H73:H77)+0.1</f>
        <v>2646902.6999999997</v>
      </c>
      <c r="I72" s="15">
        <f t="shared" si="18"/>
        <v>95.590091673715079</v>
      </c>
      <c r="J72" s="15">
        <f t="shared" si="18"/>
        <v>98.978057193328411</v>
      </c>
      <c r="K72" s="15">
        <f t="shared" si="18"/>
        <v>85.111540732433753</v>
      </c>
    </row>
    <row r="73" spans="1:11" s="16" customFormat="1" x14ac:dyDescent="0.2">
      <c r="A73" s="28" t="s">
        <v>129</v>
      </c>
      <c r="B73" s="18" t="s">
        <v>130</v>
      </c>
      <c r="C73" s="22">
        <v>253428</v>
      </c>
      <c r="D73" s="22">
        <f>C73-E73</f>
        <v>231930</v>
      </c>
      <c r="E73" s="22">
        <v>21498</v>
      </c>
      <c r="F73" s="29">
        <v>247633.1</v>
      </c>
      <c r="G73" s="22">
        <f>F73-H73</f>
        <v>231930</v>
      </c>
      <c r="H73" s="22">
        <v>15703.1</v>
      </c>
      <c r="I73" s="19">
        <f t="shared" si="18"/>
        <v>97.713393942263679</v>
      </c>
      <c r="J73" s="19">
        <f t="shared" si="18"/>
        <v>100</v>
      </c>
      <c r="K73" s="19">
        <f t="shared" si="18"/>
        <v>73.044469252953775</v>
      </c>
    </row>
    <row r="74" spans="1:11" s="16" customFormat="1" x14ac:dyDescent="0.2">
      <c r="A74" s="28" t="s">
        <v>131</v>
      </c>
      <c r="B74" s="18" t="s">
        <v>132</v>
      </c>
      <c r="C74" s="22">
        <v>2415460.4</v>
      </c>
      <c r="D74" s="22">
        <f>C74-E74</f>
        <v>2397391.6</v>
      </c>
      <c r="E74" s="22">
        <v>18068.8</v>
      </c>
      <c r="F74" s="29">
        <v>2377945.4</v>
      </c>
      <c r="G74" s="22">
        <f>F74-H74</f>
        <v>2366116.6999999997</v>
      </c>
      <c r="H74" s="22">
        <v>11828.7</v>
      </c>
      <c r="I74" s="19">
        <f t="shared" si="18"/>
        <v>98.446879940569517</v>
      </c>
      <c r="J74" s="19">
        <f t="shared" si="18"/>
        <v>98.695461350577844</v>
      </c>
      <c r="K74" s="19">
        <f t="shared" si="18"/>
        <v>65.464779066678474</v>
      </c>
    </row>
    <row r="75" spans="1:11" s="16" customFormat="1" x14ac:dyDescent="0.2">
      <c r="A75" s="28" t="s">
        <v>133</v>
      </c>
      <c r="B75" s="18" t="s">
        <v>134</v>
      </c>
      <c r="C75" s="22">
        <v>8204370.5999999996</v>
      </c>
      <c r="D75" s="22">
        <f>C75-E75</f>
        <v>5329222.5999999996</v>
      </c>
      <c r="E75" s="22">
        <v>2875148</v>
      </c>
      <c r="F75" s="29">
        <v>7712586.5</v>
      </c>
      <c r="G75" s="22">
        <f>F75-H75</f>
        <v>5277103.7</v>
      </c>
      <c r="H75" s="32">
        <v>2435482.7999999998</v>
      </c>
      <c r="I75" s="19">
        <f t="shared" si="18"/>
        <v>94.005827820600899</v>
      </c>
      <c r="J75" s="19">
        <f t="shared" si="18"/>
        <v>99.022016832248667</v>
      </c>
      <c r="K75" s="19">
        <f>H75/E75*100</f>
        <v>84.708084592514894</v>
      </c>
    </row>
    <row r="76" spans="1:11" s="16" customFormat="1" x14ac:dyDescent="0.2">
      <c r="A76" s="28" t="s">
        <v>135</v>
      </c>
      <c r="B76" s="18" t="s">
        <v>136</v>
      </c>
      <c r="C76" s="22">
        <v>1439170.9</v>
      </c>
      <c r="D76" s="22">
        <f>C76-E76</f>
        <v>1243963.5</v>
      </c>
      <c r="E76" s="22">
        <v>195207.4</v>
      </c>
      <c r="F76" s="29">
        <v>1417541.8</v>
      </c>
      <c r="G76" s="22">
        <f>F76-H76</f>
        <v>1233653.8</v>
      </c>
      <c r="H76" s="22">
        <v>183888</v>
      </c>
      <c r="I76" s="19">
        <f t="shared" si="18"/>
        <v>98.497113859097624</v>
      </c>
      <c r="J76" s="19">
        <f t="shared" si="18"/>
        <v>99.171221663658145</v>
      </c>
      <c r="K76" s="19">
        <f>H76/E76*100</f>
        <v>94.201346875169691</v>
      </c>
    </row>
    <row r="77" spans="1:11" s="16" customFormat="1" x14ac:dyDescent="0.2">
      <c r="A77" s="28" t="s">
        <v>137</v>
      </c>
      <c r="B77" s="18" t="s">
        <v>138</v>
      </c>
      <c r="C77" s="22">
        <v>416093.2</v>
      </c>
      <c r="D77" s="22">
        <f>C77-E77</f>
        <v>416093.2</v>
      </c>
      <c r="E77" s="22"/>
      <c r="F77" s="29">
        <v>411500.1</v>
      </c>
      <c r="G77" s="22">
        <f>F77-H77</f>
        <v>411500.1</v>
      </c>
      <c r="H77" s="22"/>
      <c r="I77" s="19">
        <f t="shared" si="18"/>
        <v>98.896136730905468</v>
      </c>
      <c r="J77" s="19">
        <f t="shared" si="18"/>
        <v>98.896136730905468</v>
      </c>
      <c r="K77" s="19"/>
    </row>
    <row r="78" spans="1:11" s="36" customFormat="1" x14ac:dyDescent="0.2">
      <c r="A78" s="33" t="s">
        <v>139</v>
      </c>
      <c r="B78" s="34" t="s">
        <v>140</v>
      </c>
      <c r="C78" s="35">
        <f t="shared" ref="C78:H78" si="19">SUM(C79:C82)</f>
        <v>1031760.8999999999</v>
      </c>
      <c r="D78" s="35">
        <f t="shared" si="19"/>
        <v>820465.79999999993</v>
      </c>
      <c r="E78" s="35">
        <f t="shared" si="19"/>
        <v>211295.1</v>
      </c>
      <c r="F78" s="35">
        <f t="shared" si="19"/>
        <v>837287.3</v>
      </c>
      <c r="G78" s="35">
        <f t="shared" si="19"/>
        <v>628701.80000000005</v>
      </c>
      <c r="H78" s="35">
        <f t="shared" si="19"/>
        <v>208585.5</v>
      </c>
      <c r="I78" s="15">
        <f t="shared" si="18"/>
        <v>81.151291932074585</v>
      </c>
      <c r="J78" s="15">
        <f t="shared" si="18"/>
        <v>76.627423105265336</v>
      </c>
      <c r="K78" s="15"/>
    </row>
    <row r="79" spans="1:11" s="36" customFormat="1" outlineLevel="1" x14ac:dyDescent="0.2">
      <c r="A79" s="37" t="s">
        <v>141</v>
      </c>
      <c r="B79" s="38" t="s">
        <v>142</v>
      </c>
      <c r="C79" s="22">
        <v>27279.599999999999</v>
      </c>
      <c r="D79" s="22">
        <f>C79-E79</f>
        <v>6489.5999999999985</v>
      </c>
      <c r="E79" s="22">
        <v>20790</v>
      </c>
      <c r="F79" s="29">
        <v>27220.6</v>
      </c>
      <c r="G79" s="22">
        <f>F79-H79</f>
        <v>6430.5999999999985</v>
      </c>
      <c r="H79" s="22">
        <v>20790</v>
      </c>
      <c r="I79" s="19">
        <f t="shared" si="18"/>
        <v>99.78372116893209</v>
      </c>
      <c r="J79" s="19">
        <f t="shared" si="18"/>
        <v>99.090853057199212</v>
      </c>
      <c r="K79" s="19"/>
    </row>
    <row r="80" spans="1:11" s="36" customFormat="1" outlineLevel="1" x14ac:dyDescent="0.2">
      <c r="A80" s="37" t="s">
        <v>143</v>
      </c>
      <c r="B80" s="38" t="s">
        <v>144</v>
      </c>
      <c r="C80" s="22">
        <v>223161.4</v>
      </c>
      <c r="D80" s="22">
        <f>C80-E80</f>
        <v>43161.399999999994</v>
      </c>
      <c r="E80" s="22">
        <v>180000</v>
      </c>
      <c r="F80" s="29">
        <v>220128.3</v>
      </c>
      <c r="G80" s="22">
        <f>F80-H80</f>
        <v>42837.899999999994</v>
      </c>
      <c r="H80" s="22">
        <v>177290.4</v>
      </c>
      <c r="I80" s="19">
        <f t="shared" si="18"/>
        <v>98.640849179114312</v>
      </c>
      <c r="J80" s="19">
        <f t="shared" si="18"/>
        <v>99.250487704291331</v>
      </c>
      <c r="K80" s="19"/>
    </row>
    <row r="81" spans="1:11" s="36" customFormat="1" outlineLevel="1" x14ac:dyDescent="0.2">
      <c r="A81" s="37" t="s">
        <v>145</v>
      </c>
      <c r="B81" s="38" t="s">
        <v>146</v>
      </c>
      <c r="C81" s="22">
        <v>149897.20000000001</v>
      </c>
      <c r="D81" s="22">
        <f>C81-E81</f>
        <v>139392.1</v>
      </c>
      <c r="E81" s="22">
        <v>10505.1</v>
      </c>
      <c r="F81" s="29">
        <v>149689.5</v>
      </c>
      <c r="G81" s="22">
        <f>F81-H81</f>
        <v>139184.4</v>
      </c>
      <c r="H81" s="22">
        <v>10505.1</v>
      </c>
      <c r="I81" s="19">
        <f t="shared" si="18"/>
        <v>99.861438372431238</v>
      </c>
      <c r="J81" s="19">
        <f t="shared" si="18"/>
        <v>99.850995859880143</v>
      </c>
      <c r="K81" s="19"/>
    </row>
    <row r="82" spans="1:11" s="36" customFormat="1" ht="12.75" customHeight="1" outlineLevel="1" x14ac:dyDescent="0.2">
      <c r="A82" s="37" t="s">
        <v>147</v>
      </c>
      <c r="B82" s="38" t="s">
        <v>148</v>
      </c>
      <c r="C82" s="22">
        <v>631422.69999999995</v>
      </c>
      <c r="D82" s="22">
        <f>C82-E82</f>
        <v>631422.69999999995</v>
      </c>
      <c r="E82" s="22"/>
      <c r="F82" s="29">
        <v>440248.9</v>
      </c>
      <c r="G82" s="22">
        <f>F82-H82</f>
        <v>440248.9</v>
      </c>
      <c r="H82" s="22"/>
      <c r="I82" s="19">
        <f t="shared" si="18"/>
        <v>69.723324802861868</v>
      </c>
      <c r="J82" s="19">
        <f t="shared" si="18"/>
        <v>69.723324802861868</v>
      </c>
      <c r="K82" s="19"/>
    </row>
    <row r="83" spans="1:11" s="36" customFormat="1" x14ac:dyDescent="0.2">
      <c r="A83" s="33" t="s">
        <v>149</v>
      </c>
      <c r="B83" s="34" t="s">
        <v>150</v>
      </c>
      <c r="C83" s="35">
        <f>SUM(C84:C85)</f>
        <v>130244.70000000001</v>
      </c>
      <c r="D83" s="35">
        <f>SUM(D84:D85)</f>
        <v>129744.70000000001</v>
      </c>
      <c r="E83" s="35">
        <f>SUM(E84:E85)</f>
        <v>500</v>
      </c>
      <c r="F83" s="35">
        <f>SUM(F84:F85)-0.1</f>
        <v>129676.5</v>
      </c>
      <c r="G83" s="35">
        <f>SUM(G84:G85)</f>
        <v>129181.20000000001</v>
      </c>
      <c r="H83" s="35">
        <f>H84+H85</f>
        <v>495.4</v>
      </c>
      <c r="I83" s="15">
        <f t="shared" si="18"/>
        <v>99.563744244487481</v>
      </c>
      <c r="J83" s="15">
        <f t="shared" si="18"/>
        <v>99.565685534746322</v>
      </c>
      <c r="K83" s="19"/>
    </row>
    <row r="84" spans="1:11" s="36" customFormat="1" outlineLevel="1" x14ac:dyDescent="0.2">
      <c r="A84" s="37" t="s">
        <v>151</v>
      </c>
      <c r="B84" s="38" t="s">
        <v>152</v>
      </c>
      <c r="C84" s="22">
        <v>93073.600000000006</v>
      </c>
      <c r="D84" s="22">
        <f>C84-E84</f>
        <v>92573.6</v>
      </c>
      <c r="E84" s="22">
        <v>500</v>
      </c>
      <c r="F84" s="29">
        <v>92946.1</v>
      </c>
      <c r="G84" s="22">
        <f>F84-H84</f>
        <v>92450.700000000012</v>
      </c>
      <c r="H84" s="22">
        <v>495.4</v>
      </c>
      <c r="I84" s="19">
        <f t="shared" si="18"/>
        <v>99.863011638101469</v>
      </c>
      <c r="J84" s="19">
        <f t="shared" si="18"/>
        <v>99.867240768426427</v>
      </c>
      <c r="K84" s="19"/>
    </row>
    <row r="85" spans="1:11" s="36" customFormat="1" outlineLevel="1" x14ac:dyDescent="0.2">
      <c r="A85" s="37" t="s">
        <v>153</v>
      </c>
      <c r="B85" s="38" t="s">
        <v>154</v>
      </c>
      <c r="C85" s="22">
        <v>37171.1</v>
      </c>
      <c r="D85" s="22">
        <f>C85-E85</f>
        <v>37171.1</v>
      </c>
      <c r="E85" s="22"/>
      <c r="F85" s="29">
        <v>36730.5</v>
      </c>
      <c r="G85" s="22">
        <f>F85-H85</f>
        <v>36730.5</v>
      </c>
      <c r="H85" s="22"/>
      <c r="I85" s="19">
        <f t="shared" si="18"/>
        <v>98.814670537057012</v>
      </c>
      <c r="J85" s="19">
        <f t="shared" si="18"/>
        <v>98.814670537057012</v>
      </c>
      <c r="K85" s="19"/>
    </row>
    <row r="86" spans="1:11" s="16" customFormat="1" x14ac:dyDescent="0.2">
      <c r="A86" s="27"/>
      <c r="B86" s="12" t="s">
        <v>155</v>
      </c>
      <c r="C86" s="15">
        <f t="shared" ref="C86:H86" si="20">C52+C60+C64+C72+C78+C83</f>
        <v>49665692.600000001</v>
      </c>
      <c r="D86" s="15">
        <f t="shared" si="20"/>
        <v>43277404.600000001</v>
      </c>
      <c r="E86" s="15">
        <f t="shared" si="20"/>
        <v>6388288</v>
      </c>
      <c r="F86" s="15">
        <f t="shared" si="20"/>
        <v>46986701.79999999</v>
      </c>
      <c r="G86" s="15">
        <f t="shared" si="20"/>
        <v>42347103</v>
      </c>
      <c r="H86" s="15">
        <f t="shared" si="20"/>
        <v>4639598.9000000004</v>
      </c>
      <c r="I86" s="15">
        <f t="shared" si="18"/>
        <v>94.605953003462176</v>
      </c>
      <c r="J86" s="15">
        <f t="shared" si="18"/>
        <v>97.850375713149845</v>
      </c>
      <c r="K86" s="15">
        <f>H86/E86*100</f>
        <v>72.62663956290011</v>
      </c>
    </row>
    <row r="87" spans="1:11" s="16" customFormat="1" x14ac:dyDescent="0.2">
      <c r="A87" s="27" t="s">
        <v>156</v>
      </c>
      <c r="B87" s="12" t="s">
        <v>157</v>
      </c>
      <c r="C87" s="13">
        <f t="shared" ref="C87:I87" si="21">C88</f>
        <v>707164</v>
      </c>
      <c r="D87" s="13">
        <f t="shared" si="21"/>
        <v>707164</v>
      </c>
      <c r="E87" s="13">
        <f t="shared" si="21"/>
        <v>0</v>
      </c>
      <c r="F87" s="13">
        <f t="shared" si="21"/>
        <v>524625.19999999995</v>
      </c>
      <c r="G87" s="13">
        <f t="shared" si="21"/>
        <v>524625.19999999995</v>
      </c>
      <c r="H87" s="13">
        <f t="shared" si="21"/>
        <v>0</v>
      </c>
      <c r="I87" s="13">
        <f t="shared" si="21"/>
        <v>74.187204099756201</v>
      </c>
      <c r="J87" s="15">
        <f t="shared" si="18"/>
        <v>74.187204099756201</v>
      </c>
      <c r="K87" s="19"/>
    </row>
    <row r="88" spans="1:11" s="16" customFormat="1" x14ac:dyDescent="0.2">
      <c r="A88" s="28" t="s">
        <v>158</v>
      </c>
      <c r="B88" s="18" t="s">
        <v>157</v>
      </c>
      <c r="C88" s="29">
        <v>707164</v>
      </c>
      <c r="D88" s="22">
        <f>C88-E88</f>
        <v>707164</v>
      </c>
      <c r="E88" s="22"/>
      <c r="F88" s="29">
        <v>524625.19999999995</v>
      </c>
      <c r="G88" s="22">
        <f>F88-H88</f>
        <v>524625.19999999995</v>
      </c>
      <c r="H88" s="22"/>
      <c r="I88" s="19">
        <f>F88/C88*100</f>
        <v>74.187204099756201</v>
      </c>
      <c r="J88" s="19">
        <f t="shared" si="18"/>
        <v>74.187204099756201</v>
      </c>
      <c r="K88" s="19"/>
    </row>
    <row r="89" spans="1:11" s="16" customFormat="1" ht="25.5" x14ac:dyDescent="0.2">
      <c r="A89" s="27" t="s">
        <v>159</v>
      </c>
      <c r="B89" s="12" t="s">
        <v>160</v>
      </c>
      <c r="C89" s="13">
        <f t="shared" ref="C89:H89" si="22">SUM(C90:C92)</f>
        <v>3759022.7</v>
      </c>
      <c r="D89" s="13">
        <f t="shared" si="22"/>
        <v>3759022.7</v>
      </c>
      <c r="E89" s="13">
        <f t="shared" si="22"/>
        <v>0</v>
      </c>
      <c r="F89" s="13">
        <f>SUM(F90:F92)</f>
        <v>3726714.7</v>
      </c>
      <c r="G89" s="13">
        <f t="shared" si="22"/>
        <v>3726714.7</v>
      </c>
      <c r="H89" s="13">
        <f t="shared" si="22"/>
        <v>0</v>
      </c>
      <c r="I89" s="15">
        <f>F89/C89*100</f>
        <v>99.140521284960585</v>
      </c>
      <c r="J89" s="15">
        <f t="shared" si="18"/>
        <v>99.140521284960585</v>
      </c>
      <c r="K89" s="19"/>
    </row>
    <row r="90" spans="1:11" s="16" customFormat="1" ht="25.5" x14ac:dyDescent="0.2">
      <c r="A90" s="28" t="s">
        <v>161</v>
      </c>
      <c r="B90" s="18" t="s">
        <v>162</v>
      </c>
      <c r="C90" s="22">
        <v>447954.5</v>
      </c>
      <c r="D90" s="22">
        <f>C90-E90</f>
        <v>447954.5</v>
      </c>
      <c r="E90" s="22"/>
      <c r="F90" s="22">
        <v>447954.5</v>
      </c>
      <c r="G90" s="22">
        <f>F90-H90</f>
        <v>447954.5</v>
      </c>
      <c r="H90" s="22"/>
      <c r="I90" s="19">
        <f>F90/C90*100</f>
        <v>100</v>
      </c>
      <c r="J90" s="19">
        <f t="shared" si="18"/>
        <v>100</v>
      </c>
      <c r="K90" s="19"/>
    </row>
    <row r="91" spans="1:11" s="16" customFormat="1" x14ac:dyDescent="0.2">
      <c r="A91" s="28" t="s">
        <v>163</v>
      </c>
      <c r="B91" s="18" t="s">
        <v>164</v>
      </c>
      <c r="C91" s="22">
        <v>1383263.9</v>
      </c>
      <c r="D91" s="22">
        <f>C91-E91</f>
        <v>1383263.9</v>
      </c>
      <c r="E91" s="22"/>
      <c r="F91" s="22">
        <v>1355388.6</v>
      </c>
      <c r="G91" s="22">
        <f>F91-H91</f>
        <v>1355388.6</v>
      </c>
      <c r="H91" s="22"/>
      <c r="I91" s="19">
        <f>F91/C91*100</f>
        <v>97.984816924666376</v>
      </c>
      <c r="J91" s="19">
        <f t="shared" si="18"/>
        <v>97.984816924666376</v>
      </c>
      <c r="K91" s="19"/>
    </row>
    <row r="92" spans="1:11" s="16" customFormat="1" x14ac:dyDescent="0.2">
      <c r="A92" s="28" t="s">
        <v>165</v>
      </c>
      <c r="B92" s="18" t="s">
        <v>166</v>
      </c>
      <c r="C92" s="22">
        <v>1927804.3</v>
      </c>
      <c r="D92" s="22">
        <f>C92-E92</f>
        <v>1927804.3</v>
      </c>
      <c r="E92" s="22"/>
      <c r="F92" s="22">
        <v>1923371.6</v>
      </c>
      <c r="G92" s="22">
        <f>F92-H92</f>
        <v>1923371.6</v>
      </c>
      <c r="H92" s="22"/>
      <c r="I92" s="19">
        <f>F92/C92*100</f>
        <v>99.770064834900523</v>
      </c>
      <c r="J92" s="19">
        <f t="shared" si="18"/>
        <v>99.770064834900523</v>
      </c>
      <c r="K92" s="19"/>
    </row>
    <row r="93" spans="1:11" ht="35.25" hidden="1" customHeight="1" x14ac:dyDescent="0.2">
      <c r="B93" s="40" t="s">
        <v>167</v>
      </c>
      <c r="C93" s="22" t="e">
        <f>#REF!+#REF!</f>
        <v>#REF!</v>
      </c>
      <c r="D93" s="41"/>
      <c r="E93" s="41"/>
      <c r="F93" s="42" t="e">
        <f>#REF!+#REF!</f>
        <v>#REF!</v>
      </c>
    </row>
    <row r="94" spans="1:11" x14ac:dyDescent="0.2">
      <c r="A94" s="45"/>
      <c r="B94" s="45"/>
    </row>
    <row r="105" spans="1:13" s="3" customFormat="1" x14ac:dyDescent="0.2">
      <c r="A105" s="43"/>
      <c r="C105" s="4"/>
      <c r="D105" s="5"/>
      <c r="E105" s="5"/>
      <c r="F105" s="6"/>
      <c r="G105" s="5"/>
      <c r="H105" s="5"/>
      <c r="I105" s="5"/>
      <c r="J105" s="5"/>
      <c r="K105" s="5"/>
      <c r="L105" s="1"/>
      <c r="M105" s="1"/>
    </row>
  </sheetData>
  <mergeCells count="16">
    <mergeCell ref="J1:K1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94:B94"/>
  </mergeCells>
  <pageMargins left="0.70866141732283472" right="0.27559055118110237" top="0.55118110236220474" bottom="0.47244094488188981" header="0.31496062992125984" footer="0.31496062992125984"/>
  <pageSetup paperSize="9" scale="66" fitToHeight="2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01.01.2015 . </vt:lpstr>
      <vt:lpstr>'на 01.01.2015 . 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Тагарифуллина Елена Рифовна</cp:lastModifiedBy>
  <cp:lastPrinted>2015-03-16T09:50:31Z</cp:lastPrinted>
  <dcterms:created xsi:type="dcterms:W3CDTF">2015-03-13T12:57:51Z</dcterms:created>
  <dcterms:modified xsi:type="dcterms:W3CDTF">2015-03-16T09:52:00Z</dcterms:modified>
</cp:coreProperties>
</file>