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-120" yWindow="-150" windowWidth="10995" windowHeight="933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R21" i="1" l="1"/>
  <c r="M15" i="1"/>
  <c r="M13" i="1"/>
  <c r="M20" i="1"/>
  <c r="H18" i="1"/>
  <c r="H9" i="1" s="1"/>
  <c r="L11" i="1"/>
  <c r="G11" i="1"/>
  <c r="H23" i="1"/>
  <c r="H16" i="1"/>
  <c r="H22" i="1"/>
  <c r="D21" i="1"/>
  <c r="S10" i="1" l="1"/>
  <c r="N10" i="1"/>
  <c r="G10" i="1"/>
  <c r="I10" i="1"/>
  <c r="L10" i="1" l="1"/>
  <c r="I11" i="1"/>
  <c r="Q20" i="1" l="1"/>
  <c r="S20" i="1"/>
  <c r="L20" i="1"/>
  <c r="Q10" i="1"/>
  <c r="S11" i="1"/>
  <c r="S12" i="1"/>
  <c r="S13" i="1"/>
  <c r="S14" i="1"/>
  <c r="S15" i="1"/>
  <c r="S17" i="1"/>
  <c r="S18" i="1"/>
  <c r="S19" i="1"/>
  <c r="S21" i="1"/>
  <c r="S22" i="1"/>
  <c r="S23" i="1"/>
  <c r="S24" i="1"/>
  <c r="Q12" i="1"/>
  <c r="Q13" i="1"/>
  <c r="Q14" i="1"/>
  <c r="Q15" i="1"/>
  <c r="Q17" i="1"/>
  <c r="Q18" i="1"/>
  <c r="Q19" i="1"/>
  <c r="Q21" i="1"/>
  <c r="Q22" i="1"/>
  <c r="Q23" i="1"/>
  <c r="Q24" i="1"/>
  <c r="N11" i="1"/>
  <c r="N12" i="1"/>
  <c r="N13" i="1"/>
  <c r="N14" i="1"/>
  <c r="N15" i="1"/>
  <c r="N17" i="1"/>
  <c r="N18" i="1"/>
  <c r="N19" i="1"/>
  <c r="N20" i="1"/>
  <c r="N21" i="1"/>
  <c r="N22" i="1"/>
  <c r="N23" i="1"/>
  <c r="N24" i="1"/>
  <c r="L12" i="1"/>
  <c r="L13" i="1"/>
  <c r="L14" i="1"/>
  <c r="L15" i="1"/>
  <c r="L17" i="1"/>
  <c r="L18" i="1"/>
  <c r="L19" i="1"/>
  <c r="L21" i="1"/>
  <c r="L22" i="1"/>
  <c r="L23" i="1"/>
  <c r="L24" i="1"/>
  <c r="I12" i="1"/>
  <c r="I13" i="1"/>
  <c r="I14" i="1"/>
  <c r="I15" i="1"/>
  <c r="I17" i="1"/>
  <c r="I18" i="1"/>
  <c r="I19" i="1"/>
  <c r="I20" i="1"/>
  <c r="I21" i="1"/>
  <c r="I22" i="1"/>
  <c r="I23" i="1"/>
  <c r="I24" i="1"/>
  <c r="G12" i="1"/>
  <c r="G13" i="1"/>
  <c r="G14" i="1"/>
  <c r="G15" i="1"/>
  <c r="G17" i="1"/>
  <c r="G18" i="1"/>
  <c r="G19" i="1"/>
  <c r="G21" i="1"/>
  <c r="G22" i="1"/>
  <c r="G23" i="1"/>
  <c r="G24" i="1"/>
  <c r="G20" i="1" l="1"/>
  <c r="P16" i="1" l="1"/>
  <c r="J16" i="1"/>
  <c r="F16" i="1"/>
  <c r="F9" i="1" s="1"/>
  <c r="E16" i="1"/>
  <c r="B16" i="1"/>
  <c r="B9" i="1" s="1"/>
  <c r="N16" i="1" l="1"/>
  <c r="I16" i="1"/>
  <c r="J9" i="1"/>
  <c r="M22" i="1" s="1"/>
  <c r="D16" i="1"/>
  <c r="D17" i="1"/>
  <c r="D15" i="1"/>
  <c r="D24" i="1"/>
  <c r="D10" i="1"/>
  <c r="D19" i="1"/>
  <c r="D12" i="1"/>
  <c r="D20" i="1"/>
  <c r="D14" i="1"/>
  <c r="D11" i="1"/>
  <c r="D13" i="1"/>
  <c r="D22" i="1"/>
  <c r="D23" i="1"/>
  <c r="D18" i="1"/>
  <c r="F26" i="1"/>
  <c r="E9" i="1"/>
  <c r="B26" i="1"/>
  <c r="P9" i="1"/>
  <c r="C16" i="1"/>
  <c r="G16" i="1" s="1"/>
  <c r="K16" i="1"/>
  <c r="L16" i="1" s="1"/>
  <c r="O16" i="1"/>
  <c r="S16" i="1" s="1"/>
  <c r="M12" i="1" l="1"/>
  <c r="M19" i="1"/>
  <c r="M10" i="1"/>
  <c r="M11" i="1"/>
  <c r="M21" i="1"/>
  <c r="N9" i="1"/>
  <c r="I9" i="1"/>
  <c r="Q16" i="1"/>
  <c r="M16" i="1"/>
  <c r="M23" i="1"/>
  <c r="M24" i="1"/>
  <c r="M14" i="1"/>
  <c r="M18" i="1"/>
  <c r="M17" i="1"/>
  <c r="J26" i="1"/>
  <c r="H17" i="1"/>
  <c r="H15" i="1"/>
  <c r="H10" i="1"/>
  <c r="H11" i="1"/>
  <c r="H19" i="1"/>
  <c r="H12" i="1"/>
  <c r="H20" i="1"/>
  <c r="H13" i="1"/>
  <c r="H21" i="1"/>
  <c r="H14" i="1"/>
  <c r="H24" i="1"/>
  <c r="D9" i="1"/>
  <c r="O9" i="1"/>
  <c r="E26" i="1"/>
  <c r="K9" i="1"/>
  <c r="L9" i="1" s="1"/>
  <c r="C9" i="1"/>
  <c r="G9" i="1" s="1"/>
  <c r="P26" i="1"/>
  <c r="R16" i="1" l="1"/>
  <c r="R10" i="1"/>
  <c r="Q9" i="1"/>
  <c r="M9" i="1"/>
  <c r="S9" i="1"/>
  <c r="N26" i="1"/>
  <c r="R23" i="1"/>
  <c r="R15" i="1"/>
  <c r="R17" i="1"/>
  <c r="R24" i="1"/>
  <c r="R18" i="1"/>
  <c r="R11" i="1"/>
  <c r="R19" i="1"/>
  <c r="R12" i="1"/>
  <c r="R20" i="1"/>
  <c r="R13" i="1"/>
  <c r="R14" i="1"/>
  <c r="R22" i="1"/>
  <c r="O26" i="1"/>
  <c r="S26" i="1" s="1"/>
  <c r="C26" i="1"/>
  <c r="K26" i="1"/>
  <c r="R9" i="1" l="1"/>
</calcChain>
</file>

<file path=xl/sharedStrings.xml><?xml version="1.0" encoding="utf-8"?>
<sst xmlns="http://schemas.openxmlformats.org/spreadsheetml/2006/main" count="64" uniqueCount="49">
  <si>
    <t>Структура и динамика расходов областного бюджета по разделам классификации расходов</t>
  </si>
  <si>
    <t>Всего</t>
  </si>
  <si>
    <t>в том числе за счет средств областного бюджета</t>
  </si>
  <si>
    <t>уд. вес, %</t>
  </si>
  <si>
    <t>Проект</t>
  </si>
  <si>
    <t>Темп роста, %</t>
  </si>
  <si>
    <t>тыс. рублей</t>
  </si>
  <si>
    <t>1</t>
  </si>
  <si>
    <t>2</t>
  </si>
  <si>
    <t>3</t>
  </si>
  <si>
    <t>4</t>
  </si>
  <si>
    <t>5</t>
  </si>
  <si>
    <t>6</t>
  </si>
  <si>
    <t>8</t>
  </si>
  <si>
    <t>10</t>
  </si>
  <si>
    <t>11</t>
  </si>
  <si>
    <t>13</t>
  </si>
  <si>
    <t>15</t>
  </si>
  <si>
    <t>16</t>
  </si>
  <si>
    <t>18</t>
  </si>
  <si>
    <t>Итого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</si>
  <si>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</si>
  <si>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</si>
  <si>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</si>
  <si>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</si>
  <si>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</si>
  <si>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</si>
  <si>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</si>
  <si>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</si>
  <si>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</si>
  <si>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</si>
  <si>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</si>
  <si>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</si>
  <si>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 ДОЛГА</t>
  </si>
  <si>
    <t>МЕЖБЮДЖЕТНЫЕ ТРАНСФЕРТЫ ОБЩЕГО ХАРАКТЕРА БЮДЖЕТАМ МУНИЦИПАЛЬНЫХ ОБРАЗОВАНИЙ</t>
  </si>
  <si>
    <t>Условно утвержденные расходы</t>
  </si>
  <si>
    <t>ВСЕГО</t>
  </si>
  <si>
    <t>7=6/3</t>
  </si>
  <si>
    <t>9=5/2</t>
  </si>
  <si>
    <t>Социально-культурная сфера, 
в том числе:</t>
  </si>
  <si>
    <t>12=11/7</t>
  </si>
  <si>
    <t>14=10/5</t>
  </si>
  <si>
    <t>17=16/11</t>
  </si>
  <si>
    <t>19=15/10</t>
  </si>
  <si>
    <t>2026 год</t>
  </si>
  <si>
    <t>2027 год</t>
  </si>
  <si>
    <t>Приложение 7 к пояснительной записке 2026 года</t>
  </si>
  <si>
    <t>2025 год
уточненный план на 01.08.2025</t>
  </si>
  <si>
    <t>2028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</si>
</sst>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 wrapText="1"/>
    </xf>
    <xf numFmtId="0" fontId="3" fillId="0" borderId="0" xfId="0" applyFont="1"/>
    <xf numFmtId="49" fontId="1" fillId="0" borderId="5" xfId="0" applyNumberFormat="1" applyFont="1" applyFill="1" applyBorder="1" applyAlignment="1" applyProtection="1">
      <alignment horizontal="center" vertical="center" wrapText="1"/>
    </xf>
    <xf numFmtId="0" fontId="2" fillId="0" borderId="5" xfId="0" applyFont="1" applyFill="1" applyBorder="1"/>
    <xf numFmtId="49" fontId="1" fillId="0" borderId="8" xfId="0" applyNumberFormat="1" applyFont="1" applyFill="1" applyBorder="1" applyAlignment="1" applyProtection="1">
      <alignment horizontal="left" vertical="center" wrapText="1"/>
    </xf>
    <xf numFmtId="164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5" xfId="0" applyFont="1" applyFill="1" applyBorder="1"/>
    <xf numFmtId="164" fontId="2" fillId="0" borderId="8" xfId="0" applyNumberFormat="1" applyFont="1" applyFill="1" applyBorder="1" applyAlignment="1" applyProtection="1">
      <alignment horizontal="center" vertical="center" wrapText="1"/>
    </xf>
    <xf numFmtId="49" fontId="5" fillId="0" borderId="8" xfId="0" applyNumberFormat="1" applyFont="1" applyFill="1" applyBorder="1" applyAlignment="1" applyProtection="1">
      <alignment horizontal="left" vertical="center" wrapText="1"/>
    </xf>
    <xf numFmtId="164" fontId="5" fillId="0" borderId="8" xfId="0" applyNumberFormat="1" applyFont="1" applyFill="1" applyBorder="1" applyAlignment="1" applyProtection="1">
      <alignment horizontal="center" vertical="center" wrapText="1"/>
    </xf>
    <xf numFmtId="164" fontId="2" fillId="0" borderId="8" xfId="0" applyNumberFormat="1" applyFont="1" applyFill="1" applyBorder="1" applyAlignment="1" applyProtection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6" fillId="0" borderId="0" xfId="0" applyFont="1"/>
    <xf numFmtId="0" fontId="2" fillId="0" borderId="5" xfId="0" applyFont="1" applyFill="1" applyBorder="1" applyAlignment="1">
      <alignment wrapText="1"/>
    </xf>
    <xf numFmtId="0" fontId="8" fillId="0" borderId="0" xfId="0" applyFont="1"/>
    <xf numFmtId="0" fontId="3" fillId="0" borderId="0" xfId="0" applyFont="1" applyFill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26"/>
  <sheetViews>
    <sheetView tabSelected="1" zoomScale="120" zoomScaleNormal="120" workbookViewId="0">
      <selection activeCell="A3" sqref="A3:S3"/>
    </sheetView>
  </sheetViews>
  <sheetFormatPr defaultRowHeight="12.75" x14ac:dyDescent="0.2"/>
  <cols>
    <col min="1" max="1" width="29.28515625" style="4" customWidth="1"/>
    <col min="2" max="2" width="11.5703125" style="18" customWidth="1"/>
    <col min="3" max="3" width="12.85546875" style="18" customWidth="1"/>
    <col min="4" max="4" width="7.28515625" style="18" customWidth="1"/>
    <col min="5" max="5" width="12.140625" style="18" customWidth="1"/>
    <col min="6" max="6" width="12.42578125" style="18" customWidth="1"/>
    <col min="7" max="9" width="7.28515625" style="18" customWidth="1"/>
    <col min="10" max="10" width="12.7109375" style="18" customWidth="1"/>
    <col min="11" max="11" width="13" style="18" customWidth="1"/>
    <col min="12" max="14" width="7.28515625" style="18" customWidth="1"/>
    <col min="15" max="15" width="12.85546875" style="18" customWidth="1"/>
    <col min="16" max="16" width="13" style="18" customWidth="1"/>
    <col min="17" max="17" width="7.85546875" style="18" customWidth="1"/>
    <col min="18" max="18" width="7.28515625" style="18" customWidth="1"/>
    <col min="19" max="19" width="9.28515625" style="18" customWidth="1"/>
    <col min="20" max="16384" width="9.140625" style="4"/>
  </cols>
  <sheetData>
    <row r="1" spans="1:19" x14ac:dyDescent="0.2">
      <c r="S1" s="35" t="s">
        <v>46</v>
      </c>
    </row>
    <row r="2" spans="1:19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5.75" x14ac:dyDescent="0.25">
      <c r="A3" s="26" t="s">
        <v>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</row>
    <row r="4" spans="1:19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5.5" customHeight="1" x14ac:dyDescent="0.2">
      <c r="A5" s="27"/>
      <c r="B5" s="24" t="s">
        <v>47</v>
      </c>
      <c r="C5" s="25"/>
      <c r="D5" s="30"/>
      <c r="E5" s="31" t="s">
        <v>44</v>
      </c>
      <c r="F5" s="32"/>
      <c r="G5" s="32"/>
      <c r="H5" s="32"/>
      <c r="I5" s="33"/>
      <c r="J5" s="31" t="s">
        <v>45</v>
      </c>
      <c r="K5" s="32"/>
      <c r="L5" s="32"/>
      <c r="M5" s="32"/>
      <c r="N5" s="33"/>
      <c r="O5" s="34" t="s">
        <v>48</v>
      </c>
      <c r="P5" s="34"/>
      <c r="Q5" s="34"/>
      <c r="R5" s="34"/>
      <c r="S5" s="34"/>
    </row>
    <row r="6" spans="1:19" ht="37.5" customHeight="1" x14ac:dyDescent="0.2">
      <c r="A6" s="28"/>
      <c r="B6" s="20" t="s">
        <v>1</v>
      </c>
      <c r="C6" s="20" t="s">
        <v>2</v>
      </c>
      <c r="D6" s="20" t="s">
        <v>3</v>
      </c>
      <c r="E6" s="22" t="s">
        <v>4</v>
      </c>
      <c r="F6" s="24" t="s">
        <v>2</v>
      </c>
      <c r="G6" s="25"/>
      <c r="H6" s="20" t="s">
        <v>3</v>
      </c>
      <c r="I6" s="20" t="s">
        <v>5</v>
      </c>
      <c r="J6" s="22" t="s">
        <v>4</v>
      </c>
      <c r="K6" s="24" t="s">
        <v>2</v>
      </c>
      <c r="L6" s="25"/>
      <c r="M6" s="20" t="s">
        <v>3</v>
      </c>
      <c r="N6" s="20" t="s">
        <v>5</v>
      </c>
      <c r="O6" s="22" t="s">
        <v>4</v>
      </c>
      <c r="P6" s="24" t="s">
        <v>2</v>
      </c>
      <c r="Q6" s="25"/>
      <c r="R6" s="20" t="s">
        <v>3</v>
      </c>
      <c r="S6" s="20" t="s">
        <v>5</v>
      </c>
    </row>
    <row r="7" spans="1:19" ht="38.25" x14ac:dyDescent="0.2">
      <c r="A7" s="29"/>
      <c r="B7" s="21"/>
      <c r="C7" s="21"/>
      <c r="D7" s="21"/>
      <c r="E7" s="23"/>
      <c r="F7" s="3" t="s">
        <v>6</v>
      </c>
      <c r="G7" s="19" t="s">
        <v>5</v>
      </c>
      <c r="H7" s="21"/>
      <c r="I7" s="21"/>
      <c r="J7" s="23"/>
      <c r="K7" s="3" t="s">
        <v>6</v>
      </c>
      <c r="L7" s="19" t="s">
        <v>5</v>
      </c>
      <c r="M7" s="21"/>
      <c r="N7" s="21"/>
      <c r="O7" s="23"/>
      <c r="P7" s="3" t="s">
        <v>6</v>
      </c>
      <c r="Q7" s="19" t="s">
        <v>5</v>
      </c>
      <c r="R7" s="21"/>
      <c r="S7" s="21"/>
    </row>
    <row r="8" spans="1:19" x14ac:dyDescent="0.2">
      <c r="A8" s="5" t="s">
        <v>7</v>
      </c>
      <c r="B8" s="5" t="s">
        <v>8</v>
      </c>
      <c r="C8" s="5" t="s">
        <v>9</v>
      </c>
      <c r="D8" s="5" t="s">
        <v>10</v>
      </c>
      <c r="E8" s="5" t="s">
        <v>11</v>
      </c>
      <c r="F8" s="5" t="s">
        <v>12</v>
      </c>
      <c r="G8" s="5" t="s">
        <v>37</v>
      </c>
      <c r="H8" s="5" t="s">
        <v>13</v>
      </c>
      <c r="I8" s="5" t="s">
        <v>38</v>
      </c>
      <c r="J8" s="5" t="s">
        <v>14</v>
      </c>
      <c r="K8" s="5" t="s">
        <v>15</v>
      </c>
      <c r="L8" s="5" t="s">
        <v>40</v>
      </c>
      <c r="M8" s="5" t="s">
        <v>16</v>
      </c>
      <c r="N8" s="5" t="s">
        <v>41</v>
      </c>
      <c r="O8" s="5" t="s">
        <v>17</v>
      </c>
      <c r="P8" s="5" t="s">
        <v>18</v>
      </c>
      <c r="Q8" s="5" t="s">
        <v>42</v>
      </c>
      <c r="R8" s="5" t="s">
        <v>19</v>
      </c>
      <c r="S8" s="5" t="s">
        <v>43</v>
      </c>
    </row>
    <row r="9" spans="1:19" x14ac:dyDescent="0.2">
      <c r="A9" s="6" t="s">
        <v>20</v>
      </c>
      <c r="B9" s="13">
        <f>SUM(B10:B15)+B16+B23+B24</f>
        <v>298888887.99999994</v>
      </c>
      <c r="C9" s="13">
        <f>SUM(C10:C15)+C16+C23+C24</f>
        <v>277019779.59999996</v>
      </c>
      <c r="D9" s="13">
        <f>SUM(D10:D25)-D16</f>
        <v>100.00000000000003</v>
      </c>
      <c r="E9" s="13">
        <f>SUM(E10:E15)+E16+E23+E24</f>
        <v>309886639.5</v>
      </c>
      <c r="F9" s="13">
        <f>SUM(F10:F15)+F16+F23+F24</f>
        <v>288409562.39999998</v>
      </c>
      <c r="G9" s="13">
        <f>F9/C9*100</f>
        <v>104.11154135507803</v>
      </c>
      <c r="H9" s="13">
        <f>SUM(H10:H25)-H16</f>
        <v>100.00999999999996</v>
      </c>
      <c r="I9" s="13">
        <f>E9/B9*100</f>
        <v>103.67954512246706</v>
      </c>
      <c r="J9" s="13">
        <f>SUM(J10:J15)+J16+J23+J24</f>
        <v>300146102.79999995</v>
      </c>
      <c r="K9" s="13">
        <f>SUM(K10:K15)+K16+K23+K24</f>
        <v>278224823.60000002</v>
      </c>
      <c r="L9" s="13">
        <f>K9/F9*100</f>
        <v>96.46865425846228</v>
      </c>
      <c r="M9" s="13">
        <f>SUM(M10:M25)-M16</f>
        <v>99.96999999999997</v>
      </c>
      <c r="N9" s="13">
        <f>J9/E9*100</f>
        <v>96.856741963539847</v>
      </c>
      <c r="O9" s="13">
        <f>SUM(O10:O15)+O16+O23+O24</f>
        <v>276937325.39999998</v>
      </c>
      <c r="P9" s="13">
        <f>SUM(P10:P15)+P16+P23+P24</f>
        <v>276937325.39999998</v>
      </c>
      <c r="Q9" s="13">
        <f>P9/K9*100</f>
        <v>99.537245389055911</v>
      </c>
      <c r="R9" s="13">
        <f>SUM(R10:R25)-R16</f>
        <v>100.01000000000002</v>
      </c>
      <c r="S9" s="13">
        <f>O9/J9*100</f>
        <v>92.26750666309168</v>
      </c>
    </row>
    <row r="10" spans="1:19" ht="25.5" x14ac:dyDescent="0.2">
      <c r="A10" s="7" t="s">
        <v>21</v>
      </c>
      <c r="B10" s="8">
        <v>25556964.199999999</v>
      </c>
      <c r="C10" s="8">
        <v>25441628.699999999</v>
      </c>
      <c r="D10" s="8">
        <f>B10/$B$9*100</f>
        <v>8.5506571927157111</v>
      </c>
      <c r="E10" s="8">
        <v>28931431.800000004</v>
      </c>
      <c r="F10" s="8">
        <v>28816852.899999999</v>
      </c>
      <c r="G10" s="8">
        <f>F10/C10*100</f>
        <v>113.26654138302081</v>
      </c>
      <c r="H10" s="8">
        <f>E10/$E$9*100</f>
        <v>9.3361339639168293</v>
      </c>
      <c r="I10" s="8">
        <f>E10/B10*100</f>
        <v>113.20371063477094</v>
      </c>
      <c r="J10" s="8">
        <v>33663291.100000001</v>
      </c>
      <c r="K10" s="8">
        <v>33549547.899999999</v>
      </c>
      <c r="L10" s="8">
        <f>K10/F10*100</f>
        <v>116.42335829114774</v>
      </c>
      <c r="M10" s="8">
        <f>J10/$J$9*100</f>
        <v>11.215634914450739</v>
      </c>
      <c r="N10" s="8">
        <f>J10/E10*100</f>
        <v>116.35542731763451</v>
      </c>
      <c r="O10" s="8">
        <v>49044503.300000004</v>
      </c>
      <c r="P10" s="8">
        <v>49044503.300000004</v>
      </c>
      <c r="Q10" s="8">
        <f t="shared" ref="Q10:Q24" si="0">P10/K10*100</f>
        <v>146.1852882375205</v>
      </c>
      <c r="R10" s="8">
        <f>O10/$O$9*100</f>
        <v>17.709603871259173</v>
      </c>
      <c r="S10" s="8">
        <f>O10/J10*100</f>
        <v>145.69135012470602</v>
      </c>
    </row>
    <row r="11" spans="1:19" x14ac:dyDescent="0.2">
      <c r="A11" s="9" t="s">
        <v>22</v>
      </c>
      <c r="B11" s="8">
        <v>337339.3</v>
      </c>
      <c r="C11" s="8">
        <v>224692.4</v>
      </c>
      <c r="D11" s="8">
        <f t="shared" ref="D11:D24" si="1">B11/$B$9*100</f>
        <v>0.11286445014978277</v>
      </c>
      <c r="E11" s="8">
        <v>461094.5</v>
      </c>
      <c r="F11" s="8">
        <v>338359.4</v>
      </c>
      <c r="G11" s="8">
        <f>F11/C11*100</f>
        <v>150.58782584546697</v>
      </c>
      <c r="H11" s="8">
        <f t="shared" ref="H11:H24" si="2">E11/$E$9*100</f>
        <v>0.14879457234554314</v>
      </c>
      <c r="I11" s="8">
        <f>E11/B11*100</f>
        <v>136.68567522372877</v>
      </c>
      <c r="J11" s="8">
        <v>163707.1</v>
      </c>
      <c r="K11" s="8">
        <v>36748</v>
      </c>
      <c r="L11" s="8">
        <f>K11/F11*100</f>
        <v>10.860641081642774</v>
      </c>
      <c r="M11" s="8">
        <f t="shared" ref="M11:M24" si="3">J11/$J$9*100</f>
        <v>5.4542470641068076E-2</v>
      </c>
      <c r="N11" s="8">
        <f t="shared" ref="N11:N24" si="4">J11/E11*100</f>
        <v>35.50402357868073</v>
      </c>
      <c r="O11" s="8">
        <v>0</v>
      </c>
      <c r="P11" s="8">
        <v>0</v>
      </c>
      <c r="Q11" s="8"/>
      <c r="R11" s="8">
        <f t="shared" ref="R11:R24" si="5">O11/$O$9*100</f>
        <v>0</v>
      </c>
      <c r="S11" s="8">
        <f t="shared" ref="S11:S24" si="6">O11/J11*100</f>
        <v>0</v>
      </c>
    </row>
    <row r="12" spans="1:19" ht="51" x14ac:dyDescent="0.2">
      <c r="A12" s="7" t="s">
        <v>23</v>
      </c>
      <c r="B12" s="8">
        <v>6245919.0999999996</v>
      </c>
      <c r="C12" s="8">
        <v>6245919.0999999996</v>
      </c>
      <c r="D12" s="8">
        <f t="shared" si="1"/>
        <v>2.0897127162519338</v>
      </c>
      <c r="E12" s="8">
        <v>6411520.4000000004</v>
      </c>
      <c r="F12" s="8">
        <v>6411520.4000000004</v>
      </c>
      <c r="G12" s="8">
        <f t="shared" ref="G12:G24" si="7">F12/C12*100</f>
        <v>102.65135198437009</v>
      </c>
      <c r="H12" s="8">
        <f t="shared" si="2"/>
        <v>2.0689889729821673</v>
      </c>
      <c r="I12" s="8">
        <f t="shared" ref="I12:I24" si="8">E12/B12*100</f>
        <v>102.65135198437009</v>
      </c>
      <c r="J12" s="8">
        <v>5645638.7999999998</v>
      </c>
      <c r="K12" s="8">
        <v>5645638.7999999998</v>
      </c>
      <c r="L12" s="8">
        <f t="shared" ref="L12:L24" si="9">K12/F12*100</f>
        <v>88.054602462155458</v>
      </c>
      <c r="M12" s="8">
        <f t="shared" si="3"/>
        <v>1.8809635531939348</v>
      </c>
      <c r="N12" s="8">
        <f t="shared" si="4"/>
        <v>88.054602462155458</v>
      </c>
      <c r="O12" s="8">
        <v>5645638.7999999998</v>
      </c>
      <c r="P12" s="8">
        <v>5645638.7999999998</v>
      </c>
      <c r="Q12" s="8">
        <f t="shared" si="0"/>
        <v>100</v>
      </c>
      <c r="R12" s="8">
        <f t="shared" si="5"/>
        <v>2.0385980083564426</v>
      </c>
      <c r="S12" s="8">
        <f t="shared" si="6"/>
        <v>100</v>
      </c>
    </row>
    <row r="13" spans="1:19" x14ac:dyDescent="0.2">
      <c r="A13" s="7" t="s">
        <v>24</v>
      </c>
      <c r="B13" s="8">
        <v>63969942.100000001</v>
      </c>
      <c r="C13" s="8">
        <v>56042641.900000006</v>
      </c>
      <c r="D13" s="8">
        <f t="shared" si="1"/>
        <v>21.402582922386866</v>
      </c>
      <c r="E13" s="8">
        <v>62924801.5</v>
      </c>
      <c r="F13" s="8">
        <v>53104181.5</v>
      </c>
      <c r="G13" s="8">
        <f t="shared" si="7"/>
        <v>94.756741830188403</v>
      </c>
      <c r="H13" s="8">
        <f t="shared" si="2"/>
        <v>20.305748450958951</v>
      </c>
      <c r="I13" s="8">
        <f t="shared" si="8"/>
        <v>98.366200490902116</v>
      </c>
      <c r="J13" s="8">
        <v>56885953.600000001</v>
      </c>
      <c r="K13" s="8">
        <v>46390004.399999999</v>
      </c>
      <c r="L13" s="8">
        <f t="shared" si="9"/>
        <v>87.356594320166664</v>
      </c>
      <c r="M13" s="8">
        <f>J13/$J$9*100-0.01</f>
        <v>18.942754365065174</v>
      </c>
      <c r="N13" s="8">
        <f t="shared" si="4"/>
        <v>90.403071990620418</v>
      </c>
      <c r="O13" s="8">
        <v>42780519.699999988</v>
      </c>
      <c r="P13" s="8">
        <v>42780519.699999988</v>
      </c>
      <c r="Q13" s="8">
        <f t="shared" si="0"/>
        <v>92.219262001190899</v>
      </c>
      <c r="R13" s="8">
        <f t="shared" si="5"/>
        <v>15.447726173497593</v>
      </c>
      <c r="S13" s="8">
        <f t="shared" si="6"/>
        <v>75.204012577192671</v>
      </c>
    </row>
    <row r="14" spans="1:19" ht="25.5" x14ac:dyDescent="0.2">
      <c r="A14" s="7" t="s">
        <v>25</v>
      </c>
      <c r="B14" s="8">
        <v>18301972.800000001</v>
      </c>
      <c r="C14" s="8">
        <v>15750409.9</v>
      </c>
      <c r="D14" s="8">
        <f t="shared" si="1"/>
        <v>6.1233366427459845</v>
      </c>
      <c r="E14" s="8">
        <v>17042201.100000001</v>
      </c>
      <c r="F14" s="8">
        <v>15935101.300000001</v>
      </c>
      <c r="G14" s="8">
        <f t="shared" si="7"/>
        <v>101.17261329179756</v>
      </c>
      <c r="H14" s="8">
        <f t="shared" si="2"/>
        <v>5.4994952759168578</v>
      </c>
      <c r="I14" s="8">
        <f t="shared" si="8"/>
        <v>93.11674367694394</v>
      </c>
      <c r="J14" s="8">
        <v>19227143.300000001</v>
      </c>
      <c r="K14" s="8">
        <v>17545378.600000001</v>
      </c>
      <c r="L14" s="8">
        <f t="shared" si="9"/>
        <v>110.10522160910267</v>
      </c>
      <c r="M14" s="8">
        <f t="shared" si="3"/>
        <v>6.4059280199322997</v>
      </c>
      <c r="N14" s="8">
        <f t="shared" si="4"/>
        <v>112.82077465920761</v>
      </c>
      <c r="O14" s="8">
        <v>10151795.699999999</v>
      </c>
      <c r="P14" s="8">
        <v>10151795.699999999</v>
      </c>
      <c r="Q14" s="8">
        <f t="shared" si="0"/>
        <v>57.860225940066059</v>
      </c>
      <c r="R14" s="8">
        <f t="shared" si="5"/>
        <v>3.6657376124135848</v>
      </c>
      <c r="S14" s="8">
        <f t="shared" si="6"/>
        <v>52.799292862190292</v>
      </c>
    </row>
    <row r="15" spans="1:19" ht="25.5" x14ac:dyDescent="0.2">
      <c r="A15" s="7" t="s">
        <v>26</v>
      </c>
      <c r="B15" s="8">
        <v>948178.9</v>
      </c>
      <c r="C15" s="8">
        <v>928492.6</v>
      </c>
      <c r="D15" s="8">
        <f t="shared" si="1"/>
        <v>0.31723457715162706</v>
      </c>
      <c r="E15" s="8">
        <v>917757.5</v>
      </c>
      <c r="F15" s="8">
        <v>897449.1</v>
      </c>
      <c r="G15" s="8">
        <f t="shared" si="7"/>
        <v>96.656570014666784</v>
      </c>
      <c r="H15" s="8">
        <f t="shared" si="2"/>
        <v>0.29615910562675291</v>
      </c>
      <c r="I15" s="8">
        <f t="shared" si="8"/>
        <v>96.791597028788559</v>
      </c>
      <c r="J15" s="8">
        <v>770227.5</v>
      </c>
      <c r="K15" s="8">
        <v>749199.4</v>
      </c>
      <c r="L15" s="8">
        <f t="shared" si="9"/>
        <v>83.480990732510634</v>
      </c>
      <c r="M15" s="8">
        <f>J15/$J$9*100-0.01</f>
        <v>0.24661752487029132</v>
      </c>
      <c r="N15" s="8">
        <f t="shared" si="4"/>
        <v>83.924947494299957</v>
      </c>
      <c r="O15" s="8">
        <v>714385.10000000009</v>
      </c>
      <c r="P15" s="8">
        <v>714385.10000000009</v>
      </c>
      <c r="Q15" s="8">
        <f t="shared" si="0"/>
        <v>95.353132957661217</v>
      </c>
      <c r="R15" s="8">
        <f t="shared" si="5"/>
        <v>0.25795912449438285</v>
      </c>
      <c r="S15" s="8">
        <f t="shared" si="6"/>
        <v>92.749882339958006</v>
      </c>
    </row>
    <row r="16" spans="1:19" s="17" customFormat="1" ht="25.5" x14ac:dyDescent="0.2">
      <c r="A16" s="16" t="s">
        <v>39</v>
      </c>
      <c r="B16" s="10">
        <f>SUM(B17:B22)</f>
        <v>172241889.5</v>
      </c>
      <c r="C16" s="10">
        <f>SUM(C17:C22)</f>
        <v>161099312.90000001</v>
      </c>
      <c r="D16" s="10">
        <f t="shared" si="1"/>
        <v>57.627398145360296</v>
      </c>
      <c r="E16" s="10">
        <f>E17+E18+E19+E20+E21+E22</f>
        <v>181803647.39999998</v>
      </c>
      <c r="F16" s="10">
        <f>F17+F18+F19+F20+F21+F22</f>
        <v>171511912.5</v>
      </c>
      <c r="G16" s="10">
        <f t="shared" si="7"/>
        <v>106.46346617658355</v>
      </c>
      <c r="H16" s="10">
        <f>E16/$E$9*100</f>
        <v>58.667791452170682</v>
      </c>
      <c r="I16" s="10">
        <f t="shared" si="8"/>
        <v>105.55135450949635</v>
      </c>
      <c r="J16" s="10">
        <f>J17+J18+J19+J20+J21+J22</f>
        <v>173961366</v>
      </c>
      <c r="K16" s="10">
        <f>K17+K18+K19+K20+K21+K22</f>
        <v>164479531.10000002</v>
      </c>
      <c r="L16" s="10">
        <f t="shared" si="9"/>
        <v>95.899770868685295</v>
      </c>
      <c r="M16" s="10">
        <f t="shared" si="3"/>
        <v>57.958895476953046</v>
      </c>
      <c r="N16" s="10">
        <f t="shared" si="4"/>
        <v>95.686400403867822</v>
      </c>
      <c r="O16" s="10">
        <f>O17+O18+O19+O20+O21+O22</f>
        <v>159120776.30000001</v>
      </c>
      <c r="P16" s="10">
        <f>P17+P18+P19+P20+P21+P22</f>
        <v>159120776.30000001</v>
      </c>
      <c r="Q16" s="10">
        <f t="shared" si="0"/>
        <v>96.741992900781071</v>
      </c>
      <c r="R16" s="10">
        <f t="shared" si="5"/>
        <v>57.457323988440614</v>
      </c>
      <c r="S16" s="10">
        <f t="shared" si="6"/>
        <v>91.469031290545288</v>
      </c>
    </row>
    <row r="17" spans="1:19" s="15" customFormat="1" x14ac:dyDescent="0.2">
      <c r="A17" s="11" t="s">
        <v>27</v>
      </c>
      <c r="B17" s="12">
        <v>61294644.700000003</v>
      </c>
      <c r="C17" s="12">
        <v>58732450.800000004</v>
      </c>
      <c r="D17" s="12">
        <f t="shared" si="1"/>
        <v>20.507502005226776</v>
      </c>
      <c r="E17" s="12">
        <v>66060945.299999997</v>
      </c>
      <c r="F17" s="12">
        <v>63666636</v>
      </c>
      <c r="G17" s="12">
        <f t="shared" si="7"/>
        <v>108.40112260392851</v>
      </c>
      <c r="H17" s="12">
        <f t="shared" si="2"/>
        <v>21.317777819201527</v>
      </c>
      <c r="I17" s="12">
        <f t="shared" si="8"/>
        <v>107.77604735834285</v>
      </c>
      <c r="J17" s="12">
        <v>62589981.200000003</v>
      </c>
      <c r="K17" s="12">
        <v>60557323.700000003</v>
      </c>
      <c r="L17" s="12">
        <f t="shared" si="9"/>
        <v>95.116261050764493</v>
      </c>
      <c r="M17" s="12">
        <f t="shared" si="3"/>
        <v>20.853171377576192</v>
      </c>
      <c r="N17" s="12">
        <f t="shared" si="4"/>
        <v>94.745815270675521</v>
      </c>
      <c r="O17" s="12">
        <v>58725292.600000001</v>
      </c>
      <c r="P17" s="12">
        <v>58725292.600000001</v>
      </c>
      <c r="Q17" s="12">
        <f t="shared" si="0"/>
        <v>96.974715875695153</v>
      </c>
      <c r="R17" s="12">
        <f t="shared" si="5"/>
        <v>21.205264590166369</v>
      </c>
      <c r="S17" s="12">
        <f t="shared" si="6"/>
        <v>93.825387824209798</v>
      </c>
    </row>
    <row r="18" spans="1:19" s="15" customFormat="1" ht="25.5" x14ac:dyDescent="0.2">
      <c r="A18" s="11" t="s">
        <v>28</v>
      </c>
      <c r="B18" s="12">
        <v>7193950.2000000002</v>
      </c>
      <c r="C18" s="12">
        <v>6923201.2999999998</v>
      </c>
      <c r="D18" s="12">
        <f t="shared" si="1"/>
        <v>2.406897843589288</v>
      </c>
      <c r="E18" s="12">
        <v>8515223.2999999989</v>
      </c>
      <c r="F18" s="12">
        <v>7860205.5</v>
      </c>
      <c r="G18" s="12">
        <f t="shared" si="7"/>
        <v>113.53426196057596</v>
      </c>
      <c r="H18" s="12">
        <f>E18/$E$9*100+0.01</f>
        <v>2.757851057321882</v>
      </c>
      <c r="I18" s="12">
        <f t="shared" si="8"/>
        <v>118.36644768544546</v>
      </c>
      <c r="J18" s="12">
        <v>6242811.3000000007</v>
      </c>
      <c r="K18" s="12">
        <v>6044956.5</v>
      </c>
      <c r="L18" s="12">
        <f t="shared" si="9"/>
        <v>76.905832805516354</v>
      </c>
      <c r="M18" s="12">
        <f t="shared" si="3"/>
        <v>2.0799241575226617</v>
      </c>
      <c r="N18" s="12">
        <f t="shared" si="4"/>
        <v>73.31353600556784</v>
      </c>
      <c r="O18" s="12">
        <v>5813324.8000000007</v>
      </c>
      <c r="P18" s="12">
        <v>5813324.8000000007</v>
      </c>
      <c r="Q18" s="12">
        <f t="shared" si="0"/>
        <v>96.168182517111589</v>
      </c>
      <c r="R18" s="12">
        <f t="shared" si="5"/>
        <v>2.0991481706568118</v>
      </c>
      <c r="S18" s="12">
        <f t="shared" si="6"/>
        <v>93.120303027579894</v>
      </c>
    </row>
    <row r="19" spans="1:19" s="15" customFormat="1" x14ac:dyDescent="0.2">
      <c r="A19" s="11" t="s">
        <v>29</v>
      </c>
      <c r="B19" s="12">
        <v>28805998.5</v>
      </c>
      <c r="C19" s="12">
        <v>25817178.399999999</v>
      </c>
      <c r="D19" s="12">
        <f t="shared" si="1"/>
        <v>9.6376946940898005</v>
      </c>
      <c r="E19" s="12">
        <v>28887751.799999997</v>
      </c>
      <c r="F19" s="12">
        <v>27558731.5</v>
      </c>
      <c r="G19" s="12">
        <f t="shared" si="7"/>
        <v>106.74571431864916</v>
      </c>
      <c r="H19" s="12">
        <f t="shared" si="2"/>
        <v>9.3220384869157922</v>
      </c>
      <c r="I19" s="12">
        <f t="shared" si="8"/>
        <v>100.28380651342461</v>
      </c>
      <c r="J19" s="12">
        <v>25836084</v>
      </c>
      <c r="K19" s="12">
        <v>24366620</v>
      </c>
      <c r="L19" s="12">
        <f t="shared" si="9"/>
        <v>88.417059399123659</v>
      </c>
      <c r="M19" s="12">
        <f t="shared" si="3"/>
        <v>8.6078359035751593</v>
      </c>
      <c r="N19" s="12">
        <f t="shared" si="4"/>
        <v>89.436118735968932</v>
      </c>
      <c r="O19" s="12">
        <v>22106481.300000004</v>
      </c>
      <c r="P19" s="12">
        <v>22106481.300000004</v>
      </c>
      <c r="Q19" s="12">
        <f t="shared" si="0"/>
        <v>90.7244472150836</v>
      </c>
      <c r="R19" s="12">
        <f t="shared" si="5"/>
        <v>7.9824853035140944</v>
      </c>
      <c r="S19" s="12">
        <f t="shared" si="6"/>
        <v>85.56436532719124</v>
      </c>
    </row>
    <row r="20" spans="1:19" s="15" customFormat="1" x14ac:dyDescent="0.2">
      <c r="A20" s="11" t="s">
        <v>30</v>
      </c>
      <c r="B20" s="12">
        <v>69262668.299999997</v>
      </c>
      <c r="C20" s="12">
        <v>64166016.899999999</v>
      </c>
      <c r="D20" s="12">
        <f t="shared" si="1"/>
        <v>23.173383515013786</v>
      </c>
      <c r="E20" s="12">
        <v>73757556.700000003</v>
      </c>
      <c r="F20" s="12">
        <v>68123584.400000006</v>
      </c>
      <c r="G20" s="12">
        <f t="shared" si="7"/>
        <v>106.16770011791085</v>
      </c>
      <c r="H20" s="12">
        <f t="shared" si="2"/>
        <v>23.80146392209981</v>
      </c>
      <c r="I20" s="12">
        <f t="shared" si="8"/>
        <v>106.4896263894009</v>
      </c>
      <c r="J20" s="12">
        <v>76390082.799999997</v>
      </c>
      <c r="K20" s="12">
        <v>70689939.900000006</v>
      </c>
      <c r="L20" s="12">
        <f t="shared" si="9"/>
        <v>103.76720561990864</v>
      </c>
      <c r="M20" s="12">
        <f>J20/$J$9*100-0.01</f>
        <v>25.440966075312307</v>
      </c>
      <c r="N20" s="12">
        <f t="shared" si="4"/>
        <v>103.56916120568836</v>
      </c>
      <c r="O20" s="12">
        <v>69762240.399999991</v>
      </c>
      <c r="P20" s="12">
        <v>69762240.399999991</v>
      </c>
      <c r="Q20" s="12">
        <f t="shared" si="0"/>
        <v>98.687649895710251</v>
      </c>
      <c r="R20" s="12">
        <f t="shared" si="5"/>
        <v>25.190624015465414</v>
      </c>
      <c r="S20" s="12">
        <f t="shared" si="6"/>
        <v>91.32368737267555</v>
      </c>
    </row>
    <row r="21" spans="1:19" s="15" customFormat="1" ht="25.5" x14ac:dyDescent="0.2">
      <c r="A21" s="11" t="s">
        <v>31</v>
      </c>
      <c r="B21" s="12">
        <v>5035096.8</v>
      </c>
      <c r="C21" s="12">
        <v>4810934.5</v>
      </c>
      <c r="D21" s="12">
        <f>B21/$B$9*100</f>
        <v>1.6846048823333977</v>
      </c>
      <c r="E21" s="12">
        <v>3897639.2</v>
      </c>
      <c r="F21" s="12">
        <v>3618224</v>
      </c>
      <c r="G21" s="12">
        <f t="shared" si="7"/>
        <v>75.208340500166855</v>
      </c>
      <c r="H21" s="12">
        <f t="shared" si="2"/>
        <v>1.2577629052639425</v>
      </c>
      <c r="I21" s="12">
        <f t="shared" si="8"/>
        <v>77.409419417716066</v>
      </c>
      <c r="J21" s="12">
        <v>2252875.6</v>
      </c>
      <c r="K21" s="12">
        <v>2171159.9</v>
      </c>
      <c r="L21" s="12">
        <f t="shared" si="9"/>
        <v>60.006232339401869</v>
      </c>
      <c r="M21" s="12">
        <f t="shared" si="3"/>
        <v>0.75059298754286552</v>
      </c>
      <c r="N21" s="12">
        <f t="shared" si="4"/>
        <v>57.801029915750021</v>
      </c>
      <c r="O21" s="12">
        <v>2063906.0999999999</v>
      </c>
      <c r="P21" s="12">
        <v>2063906.0999999999</v>
      </c>
      <c r="Q21" s="12">
        <f t="shared" si="0"/>
        <v>95.060069044200745</v>
      </c>
      <c r="R21" s="12">
        <f>O21/$O$9*100+0.01</f>
        <v>0.7552610792059018</v>
      </c>
      <c r="S21" s="12">
        <f t="shared" si="6"/>
        <v>91.6120756956132</v>
      </c>
    </row>
    <row r="22" spans="1:19" s="15" customFormat="1" ht="25.5" x14ac:dyDescent="0.2">
      <c r="A22" s="11" t="s">
        <v>32</v>
      </c>
      <c r="B22" s="12">
        <v>649531</v>
      </c>
      <c r="C22" s="12">
        <v>649531</v>
      </c>
      <c r="D22" s="12">
        <f t="shared" si="1"/>
        <v>0.21731520510725719</v>
      </c>
      <c r="E22" s="12">
        <v>684531.1</v>
      </c>
      <c r="F22" s="12">
        <v>684531.1</v>
      </c>
      <c r="G22" s="12">
        <f t="shared" si="7"/>
        <v>105.38851879279049</v>
      </c>
      <c r="H22" s="12">
        <f>E22/$E$9*100</f>
        <v>0.22089726136773316</v>
      </c>
      <c r="I22" s="12">
        <f t="shared" si="8"/>
        <v>105.38851879279049</v>
      </c>
      <c r="J22" s="12">
        <v>649531.1</v>
      </c>
      <c r="K22" s="12">
        <v>649531.1</v>
      </c>
      <c r="L22" s="12">
        <f t="shared" si="9"/>
        <v>94.887010977295262</v>
      </c>
      <c r="M22" s="12">
        <f t="shared" si="3"/>
        <v>0.21640497542385553</v>
      </c>
      <c r="N22" s="12">
        <f t="shared" si="4"/>
        <v>94.887010977295262</v>
      </c>
      <c r="O22" s="12">
        <v>649531.1</v>
      </c>
      <c r="P22" s="12">
        <v>649531.1</v>
      </c>
      <c r="Q22" s="12">
        <f t="shared" si="0"/>
        <v>100</v>
      </c>
      <c r="R22" s="12">
        <f t="shared" si="5"/>
        <v>0.23454082943201562</v>
      </c>
      <c r="S22" s="12">
        <f t="shared" si="6"/>
        <v>100</v>
      </c>
    </row>
    <row r="23" spans="1:19" ht="25.5" x14ac:dyDescent="0.2">
      <c r="A23" s="7" t="s">
        <v>33</v>
      </c>
      <c r="B23" s="8">
        <v>375637.7</v>
      </c>
      <c r="C23" s="8">
        <v>375637.7</v>
      </c>
      <c r="D23" s="8">
        <f t="shared" si="1"/>
        <v>0.12567804126595702</v>
      </c>
      <c r="E23" s="8">
        <v>362130</v>
      </c>
      <c r="F23" s="8">
        <v>362130</v>
      </c>
      <c r="G23" s="8">
        <f t="shared" si="7"/>
        <v>96.404061679645039</v>
      </c>
      <c r="H23" s="8">
        <f>E23/$E$9*100</f>
        <v>0.11685886186777665</v>
      </c>
      <c r="I23" s="8">
        <f t="shared" si="8"/>
        <v>96.404061679645039</v>
      </c>
      <c r="J23" s="8">
        <v>342577.9</v>
      </c>
      <c r="K23" s="8">
        <v>342577.9</v>
      </c>
      <c r="L23" s="8">
        <f t="shared" si="9"/>
        <v>94.600806340264555</v>
      </c>
      <c r="M23" s="8">
        <f t="shared" si="3"/>
        <v>0.11413704752590913</v>
      </c>
      <c r="N23" s="8">
        <f t="shared" si="4"/>
        <v>94.600806340264555</v>
      </c>
      <c r="O23" s="8">
        <v>512925</v>
      </c>
      <c r="P23" s="8">
        <v>512925</v>
      </c>
      <c r="Q23" s="8">
        <f t="shared" si="0"/>
        <v>149.72506983083264</v>
      </c>
      <c r="R23" s="8">
        <f t="shared" si="5"/>
        <v>0.18521338691313874</v>
      </c>
      <c r="S23" s="8">
        <f t="shared" si="6"/>
        <v>149.72506983083264</v>
      </c>
    </row>
    <row r="24" spans="1:19" ht="63.75" x14ac:dyDescent="0.2">
      <c r="A24" s="7" t="s">
        <v>34</v>
      </c>
      <c r="B24" s="8">
        <v>10911044.4</v>
      </c>
      <c r="C24" s="8">
        <v>10911044.4</v>
      </c>
      <c r="D24" s="8">
        <f t="shared" si="1"/>
        <v>3.6505353119718533</v>
      </c>
      <c r="E24" s="8">
        <v>11032055.300000001</v>
      </c>
      <c r="F24" s="8">
        <v>11032055.300000001</v>
      </c>
      <c r="G24" s="8">
        <f t="shared" si="7"/>
        <v>101.10906798252969</v>
      </c>
      <c r="H24" s="8">
        <f t="shared" si="2"/>
        <v>3.5600293442144353</v>
      </c>
      <c r="I24" s="8">
        <f t="shared" si="8"/>
        <v>101.10906798252969</v>
      </c>
      <c r="J24" s="8">
        <v>9486197.5</v>
      </c>
      <c r="K24" s="8">
        <v>9486197.5</v>
      </c>
      <c r="L24" s="8">
        <f t="shared" si="9"/>
        <v>85.987581117364414</v>
      </c>
      <c r="M24" s="8">
        <f t="shared" si="3"/>
        <v>3.1605266273675574</v>
      </c>
      <c r="N24" s="8">
        <f t="shared" si="4"/>
        <v>85.987581117364414</v>
      </c>
      <c r="O24" s="8">
        <v>8966781.5</v>
      </c>
      <c r="P24" s="8">
        <v>8966781.5</v>
      </c>
      <c r="Q24" s="8">
        <f t="shared" si="0"/>
        <v>94.524507844159899</v>
      </c>
      <c r="R24" s="8">
        <f t="shared" si="5"/>
        <v>3.2378378346250902</v>
      </c>
      <c r="S24" s="8">
        <f t="shared" si="6"/>
        <v>94.524507844159899</v>
      </c>
    </row>
    <row r="25" spans="1:19" s="18" customFormat="1" x14ac:dyDescent="0.2">
      <c r="A25" s="9" t="s">
        <v>35</v>
      </c>
      <c r="B25" s="8"/>
      <c r="C25" s="8"/>
      <c r="D25" s="8"/>
      <c r="E25" s="8"/>
      <c r="F25" s="8"/>
      <c r="G25" s="8"/>
      <c r="H25" s="8"/>
      <c r="I25" s="8"/>
      <c r="J25" s="8">
        <v>7648846.2999999998</v>
      </c>
      <c r="K25" s="8">
        <v>7648846.2999999998</v>
      </c>
      <c r="L25" s="8"/>
      <c r="M25" s="8"/>
      <c r="N25" s="8"/>
      <c r="O25" s="8">
        <v>17924073.199999999</v>
      </c>
      <c r="P25" s="8">
        <v>17924073.199999999</v>
      </c>
      <c r="Q25" s="8"/>
      <c r="R25" s="8"/>
      <c r="S25" s="8"/>
    </row>
    <row r="26" spans="1:19" s="18" customFormat="1" x14ac:dyDescent="0.2">
      <c r="A26" s="6" t="s">
        <v>36</v>
      </c>
      <c r="B26" s="14">
        <f>B9+B25</f>
        <v>298888887.99999994</v>
      </c>
      <c r="C26" s="14">
        <f>C9+C25</f>
        <v>277019779.59999996</v>
      </c>
      <c r="D26" s="14"/>
      <c r="E26" s="14">
        <f>E9+E25</f>
        <v>309886639.5</v>
      </c>
      <c r="F26" s="14">
        <f>F9+F25</f>
        <v>288409562.39999998</v>
      </c>
      <c r="G26" s="14"/>
      <c r="H26" s="14"/>
      <c r="I26" s="14"/>
      <c r="J26" s="14">
        <f>J9+J25</f>
        <v>307794949.09999996</v>
      </c>
      <c r="K26" s="14">
        <f>K9+K25</f>
        <v>285873669.90000004</v>
      </c>
      <c r="L26" s="14"/>
      <c r="M26" s="14"/>
      <c r="N26" s="13">
        <f>J26/E26*100</f>
        <v>99.325014333184882</v>
      </c>
      <c r="O26" s="14">
        <f>O9+O25</f>
        <v>294861398.59999996</v>
      </c>
      <c r="P26" s="14">
        <f>P9+P25</f>
        <v>294861398.59999996</v>
      </c>
      <c r="Q26" s="14"/>
      <c r="R26" s="14"/>
      <c r="S26" s="13">
        <f>O26/J26*100</f>
        <v>95.797997810614504</v>
      </c>
    </row>
  </sheetData>
  <mergeCells count="21">
    <mergeCell ref="M6:M7"/>
    <mergeCell ref="A3:S3"/>
    <mergeCell ref="A5:A7"/>
    <mergeCell ref="B5:D5"/>
    <mergeCell ref="E5:I5"/>
    <mergeCell ref="J5:N5"/>
    <mergeCell ref="O5:S5"/>
    <mergeCell ref="B6:B7"/>
    <mergeCell ref="C6:C7"/>
    <mergeCell ref="D6:D7"/>
    <mergeCell ref="E6:E7"/>
    <mergeCell ref="F6:G6"/>
    <mergeCell ref="H6:H7"/>
    <mergeCell ref="I6:I7"/>
    <mergeCell ref="J6:J7"/>
    <mergeCell ref="K6:L6"/>
    <mergeCell ref="N6:N7"/>
    <mergeCell ref="O6:O7"/>
    <mergeCell ref="P6:Q6"/>
    <mergeCell ref="R6:R7"/>
    <mergeCell ref="S6:S7"/>
  </mergeCells>
  <pageMargins left="0.78740157480314965" right="0.39370078740157483" top="0.78740157480314965" bottom="0.78740157480314965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Жарков Дмитрий Анатольевич</dc:creator>
  <cp:lastModifiedBy>Старостина Рузанна Левоновна</cp:lastModifiedBy>
  <cp:lastPrinted>2024-08-14T12:41:26Z</cp:lastPrinted>
  <dcterms:created xsi:type="dcterms:W3CDTF">2022-08-31T08:50:41Z</dcterms:created>
  <dcterms:modified xsi:type="dcterms:W3CDTF">2025-08-18T12:02:55Z</dcterms:modified>
</cp:coreProperties>
</file>