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285" yWindow="330" windowWidth="22695" windowHeight="9270"/>
  </bookViews>
  <sheets>
    <sheet name="для НИФИ" sheetId="1" r:id="rId1"/>
  </sheets>
  <definedNames>
    <definedName name="_xlnm._FilterDatabase" localSheetId="0" hidden="1">'для НИФИ'!$A$8:$J$87</definedName>
    <definedName name="_xlnm.Print_Titles" localSheetId="0">'для НИФИ'!$6:$7</definedName>
  </definedNames>
  <calcPr calcId="145621"/>
</workbook>
</file>

<file path=xl/calcChain.xml><?xml version="1.0" encoding="utf-8"?>
<calcChain xmlns="http://schemas.openxmlformats.org/spreadsheetml/2006/main">
  <c r="D46" i="1" l="1"/>
  <c r="D36" i="1"/>
  <c r="D39" i="1"/>
  <c r="D38" i="1"/>
  <c r="D65" i="1" l="1"/>
  <c r="D16" i="1"/>
  <c r="D29" i="1"/>
  <c r="D18" i="1"/>
  <c r="D62" i="1"/>
  <c r="D61" i="1"/>
  <c r="D60" i="1"/>
  <c r="D59" i="1"/>
  <c r="D55" i="1"/>
  <c r="D74" i="1"/>
  <c r="D84" i="1" l="1"/>
  <c r="D20" i="1"/>
  <c r="D15" i="1"/>
  <c r="D12" i="1"/>
  <c r="D50" i="1"/>
  <c r="D53" i="1"/>
  <c r="D26" i="1"/>
  <c r="D47" i="1"/>
  <c r="D52" i="1"/>
  <c r="D22" i="1"/>
  <c r="D34" i="1"/>
  <c r="D71" i="1"/>
  <c r="D68" i="1"/>
  <c r="D64" i="1"/>
  <c r="D75" i="1"/>
  <c r="D51" i="1"/>
  <c r="D49" i="1"/>
  <c r="C19" i="1" l="1"/>
  <c r="F77" i="1" l="1"/>
  <c r="F80" i="1"/>
  <c r="F82" i="1"/>
  <c r="F19" i="1"/>
  <c r="K85" i="1" l="1"/>
  <c r="K84" i="1"/>
  <c r="K83" i="1"/>
  <c r="K81" i="1"/>
  <c r="K79" i="1"/>
  <c r="K78" i="1"/>
  <c r="K76" i="1"/>
  <c r="K75" i="1"/>
  <c r="K74" i="1"/>
  <c r="K73" i="1"/>
  <c r="K71" i="1"/>
  <c r="K70" i="1"/>
  <c r="K69" i="1"/>
  <c r="K68" i="1"/>
  <c r="K67" i="1"/>
  <c r="K65" i="1"/>
  <c r="K64" i="1"/>
  <c r="K63" i="1"/>
  <c r="K62" i="1"/>
  <c r="K61" i="1"/>
  <c r="K60" i="1"/>
  <c r="K59" i="1"/>
  <c r="K57" i="1"/>
  <c r="K56" i="1"/>
  <c r="K55" i="1"/>
  <c r="K53" i="1"/>
  <c r="K52" i="1"/>
  <c r="K51" i="1"/>
  <c r="K50" i="1"/>
  <c r="K49" i="1"/>
  <c r="K48" i="1"/>
  <c r="K47" i="1"/>
  <c r="K46" i="1"/>
  <c r="K44" i="1"/>
  <c r="K43" i="1"/>
  <c r="K41" i="1"/>
  <c r="K40" i="1"/>
  <c r="K39" i="1"/>
  <c r="K38" i="1"/>
  <c r="K36" i="1"/>
  <c r="K35" i="1"/>
  <c r="K34" i="1"/>
  <c r="K33" i="1"/>
  <c r="K32" i="1"/>
  <c r="K31" i="1"/>
  <c r="K30" i="1"/>
  <c r="K29" i="1"/>
  <c r="K28" i="1"/>
  <c r="K27" i="1"/>
  <c r="K26" i="1"/>
  <c r="K24" i="1"/>
  <c r="K23" i="1"/>
  <c r="K22" i="1"/>
  <c r="K20" i="1"/>
  <c r="K18" i="1"/>
  <c r="K17" i="1"/>
  <c r="K15" i="1"/>
  <c r="K14" i="1"/>
  <c r="K13" i="1"/>
  <c r="K12" i="1"/>
  <c r="K11" i="1"/>
  <c r="K10" i="1"/>
  <c r="I85" i="1"/>
  <c r="I84" i="1"/>
  <c r="I83" i="1"/>
  <c r="I81" i="1"/>
  <c r="I79" i="1"/>
  <c r="I78" i="1"/>
  <c r="I76" i="1"/>
  <c r="I75" i="1"/>
  <c r="I74" i="1"/>
  <c r="I73" i="1"/>
  <c r="I71" i="1"/>
  <c r="I70" i="1"/>
  <c r="I69" i="1"/>
  <c r="I68" i="1"/>
  <c r="I67" i="1"/>
  <c r="I65" i="1"/>
  <c r="I64" i="1"/>
  <c r="I63" i="1"/>
  <c r="I62" i="1"/>
  <c r="I61" i="1"/>
  <c r="I60" i="1"/>
  <c r="I59" i="1"/>
  <c r="I57" i="1"/>
  <c r="I56" i="1"/>
  <c r="I55" i="1"/>
  <c r="I53" i="1"/>
  <c r="I52" i="1"/>
  <c r="I51" i="1"/>
  <c r="I50" i="1"/>
  <c r="I49" i="1"/>
  <c r="I48" i="1"/>
  <c r="I47" i="1"/>
  <c r="I46" i="1"/>
  <c r="I44" i="1"/>
  <c r="I43" i="1"/>
  <c r="I41" i="1"/>
  <c r="I40" i="1"/>
  <c r="I39" i="1"/>
  <c r="I38" i="1"/>
  <c r="I36" i="1"/>
  <c r="I35" i="1"/>
  <c r="I34" i="1"/>
  <c r="I33" i="1"/>
  <c r="I32" i="1"/>
  <c r="I31" i="1"/>
  <c r="I30" i="1"/>
  <c r="I29" i="1"/>
  <c r="I28" i="1"/>
  <c r="I27" i="1"/>
  <c r="I26" i="1"/>
  <c r="I24" i="1"/>
  <c r="I23" i="1"/>
  <c r="I22" i="1"/>
  <c r="I20" i="1"/>
  <c r="I18" i="1"/>
  <c r="I17" i="1"/>
  <c r="I15" i="1"/>
  <c r="I14" i="1"/>
  <c r="I13" i="1"/>
  <c r="I12" i="1"/>
  <c r="I11" i="1"/>
  <c r="I10" i="1"/>
  <c r="G11" i="1"/>
  <c r="G12" i="1"/>
  <c r="G13" i="1"/>
  <c r="G14" i="1"/>
  <c r="G15" i="1"/>
  <c r="G17" i="1"/>
  <c r="G20" i="1"/>
  <c r="G22" i="1"/>
  <c r="G23" i="1"/>
  <c r="G24" i="1"/>
  <c r="G26" i="1"/>
  <c r="G27" i="1"/>
  <c r="G28" i="1"/>
  <c r="G30" i="1"/>
  <c r="G31" i="1"/>
  <c r="G32" i="1"/>
  <c r="G33" i="1"/>
  <c r="G34" i="1"/>
  <c r="G35" i="1"/>
  <c r="G38" i="1"/>
  <c r="G40" i="1"/>
  <c r="G41" i="1"/>
  <c r="G43" i="1"/>
  <c r="G46" i="1"/>
  <c r="G47" i="1"/>
  <c r="G48" i="1"/>
  <c r="G50" i="1"/>
  <c r="G52" i="1"/>
  <c r="G53" i="1"/>
  <c r="G56" i="1"/>
  <c r="G57" i="1"/>
  <c r="G61" i="1"/>
  <c r="G67" i="1"/>
  <c r="G70" i="1"/>
  <c r="G73" i="1"/>
  <c r="G74" i="1"/>
  <c r="G76" i="1"/>
  <c r="G78" i="1"/>
  <c r="G79" i="1"/>
  <c r="G81" i="1"/>
  <c r="G83" i="1"/>
  <c r="G84" i="1"/>
  <c r="G85" i="1"/>
  <c r="G10" i="1"/>
  <c r="E11" i="1"/>
  <c r="E12" i="1"/>
  <c r="E13" i="1"/>
  <c r="E14" i="1"/>
  <c r="E15" i="1"/>
  <c r="E17" i="1"/>
  <c r="E20" i="1"/>
  <c r="E22" i="1"/>
  <c r="E23" i="1"/>
  <c r="E24" i="1"/>
  <c r="E26" i="1"/>
  <c r="E28" i="1"/>
  <c r="E30" i="1"/>
  <c r="E31" i="1"/>
  <c r="E32" i="1"/>
  <c r="E33" i="1"/>
  <c r="E34" i="1"/>
  <c r="E35" i="1"/>
  <c r="E38" i="1"/>
  <c r="E40" i="1"/>
  <c r="E41" i="1"/>
  <c r="E43" i="1"/>
  <c r="E46" i="1"/>
  <c r="E47" i="1"/>
  <c r="E48" i="1"/>
  <c r="E50" i="1"/>
  <c r="E52" i="1"/>
  <c r="E53" i="1"/>
  <c r="E56" i="1"/>
  <c r="E57" i="1"/>
  <c r="E61" i="1"/>
  <c r="E67" i="1"/>
  <c r="E70" i="1"/>
  <c r="E73" i="1"/>
  <c r="E74" i="1"/>
  <c r="E76" i="1"/>
  <c r="E78" i="1"/>
  <c r="E79" i="1"/>
  <c r="E81" i="1"/>
  <c r="E83" i="1"/>
  <c r="E84" i="1"/>
  <c r="E85" i="1"/>
  <c r="E10" i="1"/>
  <c r="G68" i="1" l="1"/>
  <c r="E68" i="1"/>
  <c r="G44" i="1"/>
  <c r="E44" i="1"/>
  <c r="G62" i="1"/>
  <c r="E62" i="1"/>
  <c r="G71" i="1"/>
  <c r="E71" i="1"/>
  <c r="E55" i="1"/>
  <c r="G55" i="1"/>
  <c r="E18" i="1"/>
  <c r="G18" i="1"/>
  <c r="E64" i="1"/>
  <c r="G64" i="1"/>
  <c r="G75" i="1"/>
  <c r="E75" i="1"/>
  <c r="E49" i="1"/>
  <c r="G49" i="1"/>
  <c r="G59" i="1"/>
  <c r="E59" i="1"/>
  <c r="G60" i="1"/>
  <c r="E60" i="1"/>
  <c r="G51" i="1"/>
  <c r="E51" i="1"/>
  <c r="E63" i="1"/>
  <c r="G63" i="1"/>
  <c r="E65" i="1"/>
  <c r="G65" i="1"/>
  <c r="E39" i="1"/>
  <c r="G39" i="1"/>
  <c r="G69" i="1"/>
  <c r="E69" i="1"/>
  <c r="G36" i="1" l="1"/>
  <c r="E36" i="1"/>
  <c r="G29" i="1" l="1"/>
  <c r="E29" i="1"/>
  <c r="C82" i="1"/>
  <c r="C80" i="1"/>
  <c r="C77" i="1"/>
  <c r="C72" i="1"/>
  <c r="C66" i="1"/>
  <c r="C58" i="1"/>
  <c r="C54" i="1"/>
  <c r="C45" i="1"/>
  <c r="C42" i="1"/>
  <c r="C37" i="1"/>
  <c r="C25" i="1"/>
  <c r="C21" i="1"/>
  <c r="C9" i="1"/>
  <c r="D72" i="1" l="1"/>
  <c r="E72" i="1" s="1"/>
  <c r="F72" i="1"/>
  <c r="H72" i="1"/>
  <c r="J72" i="1"/>
  <c r="D21" i="1"/>
  <c r="E21" i="1" s="1"/>
  <c r="D19" i="1"/>
  <c r="D9" i="1"/>
  <c r="E9" i="1" s="1"/>
  <c r="D82" i="1"/>
  <c r="E82" i="1" s="1"/>
  <c r="D80" i="1"/>
  <c r="E80" i="1" s="1"/>
  <c r="D77" i="1"/>
  <c r="E77" i="1" s="1"/>
  <c r="D66" i="1"/>
  <c r="E66" i="1" s="1"/>
  <c r="D58" i="1"/>
  <c r="E58" i="1" s="1"/>
  <c r="D54" i="1"/>
  <c r="E54" i="1" s="1"/>
  <c r="D45" i="1"/>
  <c r="E45" i="1" s="1"/>
  <c r="D42" i="1"/>
  <c r="E42" i="1" s="1"/>
  <c r="D37" i="1"/>
  <c r="E37" i="1" s="1"/>
  <c r="D25" i="1"/>
  <c r="E25" i="1" s="1"/>
  <c r="G72" i="1" l="1"/>
  <c r="K72" i="1"/>
  <c r="I72" i="1"/>
  <c r="G19" i="1"/>
  <c r="D8" i="1"/>
  <c r="H82" i="1"/>
  <c r="I82" i="1" s="1"/>
  <c r="J82" i="1"/>
  <c r="G82" i="1"/>
  <c r="H80" i="1"/>
  <c r="J80" i="1"/>
  <c r="G80" i="1"/>
  <c r="J77" i="1"/>
  <c r="G77" i="1"/>
  <c r="H77" i="1"/>
  <c r="I77" i="1" s="1"/>
  <c r="H66" i="1"/>
  <c r="J66" i="1"/>
  <c r="F66" i="1"/>
  <c r="G66" i="1" s="1"/>
  <c r="H58" i="1"/>
  <c r="J58" i="1"/>
  <c r="F58" i="1"/>
  <c r="G58" i="1" s="1"/>
  <c r="H54" i="1"/>
  <c r="J54" i="1"/>
  <c r="F54" i="1"/>
  <c r="G54" i="1" s="1"/>
  <c r="J45" i="1"/>
  <c r="F45" i="1"/>
  <c r="G45" i="1" s="1"/>
  <c r="H45" i="1"/>
  <c r="H42" i="1"/>
  <c r="J42" i="1"/>
  <c r="F42" i="1"/>
  <c r="G42" i="1" s="1"/>
  <c r="J37" i="1"/>
  <c r="F37" i="1"/>
  <c r="G37" i="1" s="1"/>
  <c r="H37" i="1"/>
  <c r="H25" i="1"/>
  <c r="J25" i="1"/>
  <c r="F25" i="1"/>
  <c r="G25" i="1" s="1"/>
  <c r="H21" i="1"/>
  <c r="J21" i="1"/>
  <c r="F21" i="1"/>
  <c r="G21" i="1" s="1"/>
  <c r="H19" i="1"/>
  <c r="I19" i="1" s="1"/>
  <c r="J19" i="1"/>
  <c r="E19" i="1"/>
  <c r="J9" i="1"/>
  <c r="F9" i="1"/>
  <c r="H9" i="1"/>
  <c r="D87" i="1" l="1"/>
  <c r="I42" i="1"/>
  <c r="I58" i="1"/>
  <c r="K80" i="1"/>
  <c r="K66" i="1"/>
  <c r="I66" i="1"/>
  <c r="K58" i="1"/>
  <c r="K54" i="1"/>
  <c r="I45" i="1"/>
  <c r="I37" i="1"/>
  <c r="K25" i="1"/>
  <c r="K21" i="1"/>
  <c r="K19" i="1"/>
  <c r="K9" i="1"/>
  <c r="I25" i="1"/>
  <c r="I80" i="1"/>
  <c r="K45" i="1"/>
  <c r="K82" i="1"/>
  <c r="K37" i="1"/>
  <c r="I54" i="1"/>
  <c r="I21" i="1"/>
  <c r="K42" i="1"/>
  <c r="K77" i="1"/>
  <c r="G9" i="1"/>
  <c r="I9" i="1"/>
  <c r="F8" i="1"/>
  <c r="J8" i="1"/>
  <c r="H8" i="1"/>
  <c r="H87" i="1" s="1"/>
  <c r="C8" i="1"/>
  <c r="C87" i="1" s="1"/>
  <c r="E87" i="1" l="1"/>
  <c r="E8" i="1"/>
  <c r="J87" i="1"/>
  <c r="K87" i="1" s="1"/>
  <c r="K8" i="1"/>
  <c r="F87" i="1"/>
  <c r="G8" i="1"/>
  <c r="I8" i="1"/>
  <c r="G87" i="1" l="1"/>
  <c r="I87" i="1"/>
</calcChain>
</file>

<file path=xl/comments1.xml><?xml version="1.0" encoding="utf-8"?>
<comments xmlns="http://schemas.openxmlformats.org/spreadsheetml/2006/main">
  <authors>
    <author>Старостина Рузанна Левоновна</author>
  </authors>
  <commentList>
    <comment ref="D12" authorId="0">
      <text>
        <r>
          <rPr>
            <b/>
            <sz val="9"/>
            <color indexed="81"/>
            <rFont val="Tahoma"/>
            <family val="2"/>
            <charset val="204"/>
          </rPr>
          <t>Старостина Рузанна Левоновна:</t>
        </r>
        <r>
          <rPr>
            <sz val="9"/>
            <color indexed="81"/>
            <rFont val="Tahoma"/>
            <family val="2"/>
            <charset val="204"/>
          </rPr>
          <t xml:space="preserve">
добавлены зарез.ср-ва на 309 Указ</t>
        </r>
      </text>
    </comment>
    <comment ref="D15" authorId="0">
      <text>
        <r>
          <rPr>
            <b/>
            <sz val="9"/>
            <color indexed="81"/>
            <rFont val="Tahoma"/>
            <family val="2"/>
            <charset val="204"/>
          </rPr>
          <t>Старостина Рузанна Левоновна:</t>
        </r>
        <r>
          <rPr>
            <sz val="9"/>
            <color indexed="81"/>
            <rFont val="Tahoma"/>
            <family val="2"/>
            <charset val="204"/>
          </rPr>
          <t xml:space="preserve">
добавлены зарез.ср-ва на 309 Указ</t>
        </r>
      </text>
    </comment>
    <comment ref="D18" authorId="0">
      <text>
        <r>
          <rPr>
            <b/>
            <sz val="9"/>
            <color indexed="81"/>
            <rFont val="Tahoma"/>
            <family val="2"/>
            <charset val="204"/>
          </rPr>
          <t>Старостина Рузанна Левоновна:</t>
        </r>
        <r>
          <rPr>
            <sz val="9"/>
            <color indexed="81"/>
            <rFont val="Tahoma"/>
            <family val="2"/>
            <charset val="204"/>
          </rPr>
          <t xml:space="preserve">
+10967,6 т.р. добавлены зарез.ср-ва на 597 Указ;
-11184,1 т.р.- сняты зерезерв.ср-ва;
8000,0+22765,5 т.р 309 Указ</t>
        </r>
      </text>
    </comment>
    <comment ref="D22" authorId="0">
      <text>
        <r>
          <rPr>
            <b/>
            <sz val="9"/>
            <color indexed="81"/>
            <rFont val="Tahoma"/>
            <family val="2"/>
            <charset val="204"/>
          </rPr>
          <t>Старостина Рузанна Левоновна:</t>
        </r>
        <r>
          <rPr>
            <sz val="9"/>
            <color indexed="81"/>
            <rFont val="Tahoma"/>
            <family val="2"/>
            <charset val="204"/>
          </rPr>
          <t xml:space="preserve">
добавлены зарез.ср-ва на гражд.оборону</t>
        </r>
      </text>
    </comment>
    <comment ref="D26" authorId="0">
      <text>
        <r>
          <rPr>
            <b/>
            <sz val="9"/>
            <color indexed="81"/>
            <rFont val="Tahoma"/>
            <family val="2"/>
            <charset val="204"/>
          </rPr>
          <t>Старостина Рузанна Левоновна:</t>
        </r>
        <r>
          <rPr>
            <sz val="9"/>
            <color indexed="81"/>
            <rFont val="Tahoma"/>
            <family val="2"/>
            <charset val="204"/>
          </rPr>
          <t xml:space="preserve">
добавлены зарез.ср-ва на 309 Указ</t>
        </r>
      </text>
    </comment>
    <comment ref="D29" authorId="0">
      <text>
        <r>
          <rPr>
            <b/>
            <sz val="9"/>
            <color indexed="81"/>
            <rFont val="Tahoma"/>
            <family val="2"/>
            <charset val="204"/>
          </rPr>
          <t>Старостина Рузанна Левоновна:</t>
        </r>
        <r>
          <rPr>
            <sz val="9"/>
            <color indexed="81"/>
            <rFont val="Tahoma"/>
            <family val="2"/>
            <charset val="204"/>
          </rPr>
          <t xml:space="preserve">
добавлены зарез.ср-ва на 309 Указ</t>
        </r>
      </text>
    </comment>
    <comment ref="D34" authorId="0">
      <text>
        <r>
          <rPr>
            <b/>
            <sz val="9"/>
            <color indexed="81"/>
            <rFont val="Tahoma"/>
            <family val="2"/>
            <charset val="204"/>
          </rPr>
          <t>Старостина Рузанна Левоновна:</t>
        </r>
        <r>
          <rPr>
            <sz val="9"/>
            <color indexed="81"/>
            <rFont val="Tahoma"/>
            <family val="2"/>
            <charset val="204"/>
          </rPr>
          <t xml:space="preserve">
добавлены ср-ва за счет зарез.на инф.системы</t>
        </r>
      </text>
    </comment>
    <comment ref="D36" authorId="0">
      <text>
        <r>
          <rPr>
            <b/>
            <sz val="9"/>
            <color indexed="81"/>
            <rFont val="Tahoma"/>
            <family val="2"/>
            <charset val="204"/>
          </rPr>
          <t>Старостина Рузанна Левоновна:</t>
        </r>
        <r>
          <rPr>
            <sz val="9"/>
            <color indexed="81"/>
            <rFont val="Tahoma"/>
            <family val="2"/>
            <charset val="204"/>
          </rPr>
          <t xml:space="preserve">
добавлены зарезер. ср-ва на дольщиков и АИП, 309 Указ</t>
        </r>
      </text>
    </comment>
    <comment ref="D39" authorId="0">
      <text>
        <r>
          <rPr>
            <b/>
            <sz val="9"/>
            <color indexed="81"/>
            <rFont val="Tahoma"/>
            <family val="2"/>
            <charset val="204"/>
          </rPr>
          <t>Старостина Рузанна Левоновна:</t>
        </r>
        <r>
          <rPr>
            <sz val="9"/>
            <color indexed="81"/>
            <rFont val="Tahoma"/>
            <family val="2"/>
            <charset val="204"/>
          </rPr>
          <t xml:space="preserve">
добавлены зарез.ср-ва на АИП и 309 Указ</t>
        </r>
      </text>
    </comment>
    <comment ref="D46" authorId="0">
      <text>
        <r>
          <rPr>
            <b/>
            <sz val="9"/>
            <color indexed="81"/>
            <rFont val="Tahoma"/>
            <family val="2"/>
            <charset val="204"/>
          </rPr>
          <t>Старостина Рузанна Левоновна:</t>
        </r>
        <r>
          <rPr>
            <sz val="9"/>
            <color indexed="81"/>
            <rFont val="Tahoma"/>
            <family val="2"/>
            <charset val="204"/>
          </rPr>
          <t xml:space="preserve">
добавлены зарез.ср-ва на 597 Указ и АИП</t>
        </r>
      </text>
    </comment>
    <comment ref="D47" authorId="0">
      <text>
        <r>
          <rPr>
            <b/>
            <sz val="9"/>
            <color indexed="81"/>
            <rFont val="Tahoma"/>
            <family val="2"/>
            <charset val="204"/>
          </rPr>
          <t>Старостина Рузанна Левоновна:</t>
        </r>
        <r>
          <rPr>
            <sz val="9"/>
            <color indexed="81"/>
            <rFont val="Tahoma"/>
            <family val="2"/>
            <charset val="204"/>
          </rPr>
          <t xml:space="preserve">
добавлены зарез.ср-ва на 597 Указ, СИП и АИП</t>
        </r>
      </text>
    </comment>
    <comment ref="D49" authorId="0">
      <text>
        <r>
          <rPr>
            <b/>
            <sz val="9"/>
            <color indexed="81"/>
            <rFont val="Tahoma"/>
            <family val="2"/>
            <charset val="204"/>
          </rPr>
          <t>Старостина Рузанна Левоновна:</t>
        </r>
        <r>
          <rPr>
            <sz val="9"/>
            <color indexed="81"/>
            <rFont val="Tahoma"/>
            <family val="2"/>
            <charset val="204"/>
          </rPr>
          <t xml:space="preserve">
4348,1+24066,8+13726,3 - добавлены зарез.ср-ва на 597 Указ</t>
        </r>
      </text>
    </comment>
    <comment ref="D50" authorId="0">
      <text>
        <r>
          <rPr>
            <b/>
            <sz val="9"/>
            <color indexed="81"/>
            <rFont val="Tahoma"/>
            <family val="2"/>
            <charset val="204"/>
          </rPr>
          <t>Старостина Рузанна Левоновна:</t>
        </r>
        <r>
          <rPr>
            <sz val="9"/>
            <color indexed="81"/>
            <rFont val="Tahoma"/>
            <family val="2"/>
            <charset val="204"/>
          </rPr>
          <t xml:space="preserve">
добавлены зарез.ср-ва на 597 Указ и 309 Указ</t>
        </r>
      </text>
    </comment>
    <comment ref="D51" authorId="0">
      <text>
        <r>
          <rPr>
            <b/>
            <sz val="9"/>
            <color indexed="81"/>
            <rFont val="Tahoma"/>
            <family val="2"/>
            <charset val="204"/>
          </rPr>
          <t>Старостина Рузанна Левоновна:</t>
        </r>
        <r>
          <rPr>
            <sz val="9"/>
            <color indexed="81"/>
            <rFont val="Tahoma"/>
            <family val="2"/>
            <charset val="204"/>
          </rPr>
          <t xml:space="preserve">
добавлены зарез.ср-ва на 597 Указ</t>
        </r>
      </text>
    </comment>
    <comment ref="D52" authorId="0">
      <text>
        <r>
          <rPr>
            <b/>
            <sz val="9"/>
            <color indexed="81"/>
            <rFont val="Tahoma"/>
            <family val="2"/>
            <charset val="204"/>
          </rPr>
          <t>Старостина Рузанна Левоновна:</t>
        </r>
        <r>
          <rPr>
            <sz val="9"/>
            <color indexed="81"/>
            <rFont val="Tahoma"/>
            <family val="2"/>
            <charset val="204"/>
          </rPr>
          <t xml:space="preserve">
добавлены зарез.ср-ва на АИП</t>
        </r>
      </text>
    </comment>
    <comment ref="D53" authorId="0">
      <text>
        <r>
          <rPr>
            <b/>
            <sz val="9"/>
            <color indexed="81"/>
            <rFont val="Tahoma"/>
            <family val="2"/>
            <charset val="204"/>
          </rPr>
          <t>Старостина Рузанна Левоновна:</t>
        </r>
        <r>
          <rPr>
            <sz val="9"/>
            <color indexed="81"/>
            <rFont val="Tahoma"/>
            <family val="2"/>
            <charset val="204"/>
          </rPr>
          <t xml:space="preserve">
добавлены зарез.ср-ва на СИП, 309 Указ</t>
        </r>
      </text>
    </comment>
    <comment ref="D55" authorId="0">
      <text>
        <r>
          <rPr>
            <b/>
            <sz val="9"/>
            <color indexed="81"/>
            <rFont val="Tahoma"/>
            <family val="2"/>
            <charset val="204"/>
          </rPr>
          <t>Старостина Рузанна Левоновна:</t>
        </r>
        <r>
          <rPr>
            <sz val="9"/>
            <color indexed="81"/>
            <rFont val="Tahoma"/>
            <family val="2"/>
            <charset val="204"/>
          </rPr>
          <t xml:space="preserve">
добавлены зарез.ср-ва на 597 Указ, АИП и 309 Указ</t>
        </r>
      </text>
    </comment>
    <comment ref="D59" authorId="0">
      <text>
        <r>
          <rPr>
            <b/>
            <sz val="9"/>
            <color indexed="81"/>
            <rFont val="Tahoma"/>
            <family val="2"/>
            <charset val="204"/>
          </rPr>
          <t>Старостина Рузанна Левоновна:</t>
        </r>
        <r>
          <rPr>
            <sz val="9"/>
            <color indexed="81"/>
            <rFont val="Tahoma"/>
            <family val="2"/>
            <charset val="204"/>
          </rPr>
          <t xml:space="preserve">
добавлены зарез.ср-ва на 597 Указ и 309 Указ</t>
        </r>
      </text>
    </comment>
    <comment ref="D60" authorId="0">
      <text>
        <r>
          <rPr>
            <b/>
            <sz val="9"/>
            <color indexed="81"/>
            <rFont val="Tahoma"/>
            <family val="2"/>
            <charset val="204"/>
          </rPr>
          <t>Старостина Рузанна Левоновна:</t>
        </r>
        <r>
          <rPr>
            <sz val="9"/>
            <color indexed="81"/>
            <rFont val="Tahoma"/>
            <family val="2"/>
            <charset val="204"/>
          </rPr>
          <t xml:space="preserve">
добавлены зарез.ср-ва на 597 Указ и АИП</t>
        </r>
      </text>
    </comment>
    <comment ref="D61" authorId="0">
      <text>
        <r>
          <rPr>
            <b/>
            <sz val="9"/>
            <color indexed="81"/>
            <rFont val="Tahoma"/>
            <family val="2"/>
            <charset val="204"/>
          </rPr>
          <t>Старостина Рузанна Левоновна:</t>
        </r>
        <r>
          <rPr>
            <sz val="9"/>
            <color indexed="81"/>
            <rFont val="Tahoma"/>
            <family val="2"/>
            <charset val="204"/>
          </rPr>
          <t xml:space="preserve">
добавлены зарез.ср-ва на 597 Указ</t>
        </r>
      </text>
    </comment>
    <comment ref="D62" authorId="0">
      <text>
        <r>
          <rPr>
            <b/>
            <sz val="9"/>
            <color indexed="81"/>
            <rFont val="Tahoma"/>
            <family val="2"/>
            <charset val="204"/>
          </rPr>
          <t>Старостина Рузанна Левоновна:</t>
        </r>
        <r>
          <rPr>
            <sz val="9"/>
            <color indexed="81"/>
            <rFont val="Tahoma"/>
            <family val="2"/>
            <charset val="204"/>
          </rPr>
          <t xml:space="preserve">
добавлены зарез.ср-ва на 597 Указ</t>
        </r>
      </text>
    </comment>
    <comment ref="D64" authorId="0">
      <text>
        <r>
          <rPr>
            <b/>
            <sz val="9"/>
            <color indexed="81"/>
            <rFont val="Tahoma"/>
            <family val="2"/>
            <charset val="204"/>
          </rPr>
          <t>Старостина Рузанна Левоновна:</t>
        </r>
        <r>
          <rPr>
            <sz val="9"/>
            <color indexed="81"/>
            <rFont val="Tahoma"/>
            <family val="2"/>
            <charset val="204"/>
          </rPr>
          <t xml:space="preserve">
добавлены зарез.ср-ва на 597 Указ</t>
        </r>
      </text>
    </comment>
    <comment ref="D65" authorId="0">
      <text>
        <r>
          <rPr>
            <b/>
            <sz val="9"/>
            <color indexed="81"/>
            <rFont val="Tahoma"/>
            <family val="2"/>
            <charset val="204"/>
          </rPr>
          <t>Старостина Рузанна Левоновна:</t>
        </r>
        <r>
          <rPr>
            <sz val="9"/>
            <color indexed="81"/>
            <rFont val="Tahoma"/>
            <family val="2"/>
            <charset val="204"/>
          </rPr>
          <t xml:space="preserve">
добавлены зарез.ср-ва на 597 Указ</t>
        </r>
      </text>
    </comment>
    <comment ref="D68" authorId="0">
      <text>
        <r>
          <rPr>
            <b/>
            <sz val="9"/>
            <color indexed="81"/>
            <rFont val="Tahoma"/>
            <family val="2"/>
            <charset val="204"/>
          </rPr>
          <t>Старостина Рузанна Левоновна:</t>
        </r>
        <r>
          <rPr>
            <sz val="9"/>
            <color indexed="81"/>
            <rFont val="Tahoma"/>
            <family val="2"/>
            <charset val="204"/>
          </rPr>
          <t xml:space="preserve">
добавлены зарез.ср-ва на 597 Указ</t>
        </r>
      </text>
    </comment>
    <comment ref="D71" authorId="0">
      <text>
        <r>
          <rPr>
            <b/>
            <sz val="9"/>
            <color indexed="81"/>
            <rFont val="Tahoma"/>
            <family val="2"/>
            <charset val="204"/>
          </rPr>
          <t>Старостина Рузанна Левоновна:</t>
        </r>
        <r>
          <rPr>
            <sz val="9"/>
            <color indexed="81"/>
            <rFont val="Tahoma"/>
            <family val="2"/>
            <charset val="204"/>
          </rPr>
          <t xml:space="preserve">
добавлены зарез.ср-ва на 597 Указ</t>
        </r>
      </text>
    </comment>
    <comment ref="D74" authorId="0">
      <text>
        <r>
          <rPr>
            <b/>
            <sz val="9"/>
            <color indexed="81"/>
            <rFont val="Tahoma"/>
            <family val="2"/>
            <charset val="204"/>
          </rPr>
          <t>Старостина Рузанна Левоновна:</t>
        </r>
        <r>
          <rPr>
            <sz val="9"/>
            <color indexed="81"/>
            <rFont val="Tahoma"/>
            <family val="2"/>
            <charset val="204"/>
          </rPr>
          <t xml:space="preserve">
добавлены зарез.ср-ва на АИП</t>
        </r>
      </text>
    </comment>
    <comment ref="D75" authorId="0">
      <text>
        <r>
          <rPr>
            <b/>
            <sz val="9"/>
            <color indexed="81"/>
            <rFont val="Tahoma"/>
            <family val="2"/>
            <charset val="204"/>
          </rPr>
          <t>Старостина Рузанна Левоновна:</t>
        </r>
        <r>
          <rPr>
            <sz val="9"/>
            <color indexed="81"/>
            <rFont val="Tahoma"/>
            <family val="2"/>
            <charset val="204"/>
          </rPr>
          <t xml:space="preserve">
добавлены зарез.ср-ва на 597 Указ</t>
        </r>
      </text>
    </comment>
    <comment ref="D84" authorId="0">
      <text>
        <r>
          <rPr>
            <b/>
            <sz val="9"/>
            <color indexed="81"/>
            <rFont val="Tahoma"/>
            <family val="2"/>
            <charset val="204"/>
          </rPr>
          <t>Старостина Рузанна Левоновна:</t>
        </r>
        <r>
          <rPr>
            <sz val="9"/>
            <color indexed="81"/>
            <rFont val="Tahoma"/>
            <family val="2"/>
            <charset val="204"/>
          </rPr>
          <t xml:space="preserve">
добавлены зарез.ср-ва на 309 Указ</t>
        </r>
      </text>
    </comment>
  </commentList>
</comments>
</file>

<file path=xl/sharedStrings.xml><?xml version="1.0" encoding="utf-8"?>
<sst xmlns="http://schemas.openxmlformats.org/spreadsheetml/2006/main" count="153" uniqueCount="153">
  <si>
    <t>тыс. руб.</t>
  </si>
  <si>
    <t>КФСР</t>
  </si>
  <si>
    <t>Проект</t>
  </si>
  <si>
    <t>ВСЕГО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</si>
  <si>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</si>
  <si>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</si>
  <si>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</si>
  <si>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</si>
  <si>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</si>
  <si>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</si>
  <si>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</si>
  <si>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</si>
  <si>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</si>
  <si>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</si>
  <si>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</si>
  <si>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</si>
  <si>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</si>
  <si>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</si>
  <si>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</si>
  <si>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</si>
  <si>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</si>
  <si>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</si>
  <si>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Другие общегосударственные вопросы</t>
  </si>
  <si>
    <t>0200</t>
  </si>
  <si>
    <t>НАЦИОНАЛЬНАЯ ОБОРОНА</t>
  </si>
  <si>
    <t>0203</t>
  </si>
  <si>
    <t>Мобилизационная и вневойсковая подготовка</t>
  </si>
  <si>
    <t>0300</t>
  </si>
  <si>
    <t>НАЦИОНАЛЬНАЯ БЕЗОПАСНОСТЬ И ПРАВООХРАНИТЕЛЬНАЯ ДЕЯТЕЛЬНОСТЬ</t>
  </si>
  <si>
    <t>0309</t>
  </si>
  <si>
    <t>Гражданская оборона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</si>
  <si>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</si>
  <si>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</si>
  <si>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0314</t>
  </si>
  <si>
    <t>Другие вопросы в области национальной безопасности и правоохранительной деятельности</t>
  </si>
  <si>
    <t>0400</t>
  </si>
  <si>
    <t>НАЦИОНАЛЬНАЯ ЭКОНОМИКА</t>
  </si>
  <si>
    <t>0401</t>
  </si>
  <si>
    <t>Общеэкономические вопросы</t>
  </si>
  <si>
    <t>0404</t>
  </si>
  <si>
    <t>Воспроизводство минерально-сырьевой базы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</si>
  <si>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</si>
  <si>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</si>
  <si>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</si>
  <si>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</si>
  <si>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</si>
  <si>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</si>
  <si>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</si>
  <si>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</si>
  <si>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</si>
  <si>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</si>
  <si>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</si>
  <si>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</si>
  <si>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</si>
  <si>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</si>
  <si>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</si>
  <si>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</si>
  <si>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</si>
  <si>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</si>
  <si>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</si>
  <si>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</si>
  <si>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</si>
  <si>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</si>
  <si>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</si>
  <si>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</si>
  <si>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</si>
  <si>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</si>
  <si>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</si>
  <si>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</si>
  <si>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</si>
  <si>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</si>
  <si>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</si>
  <si>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</si>
  <si>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</si>
  <si>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</si>
  <si>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</si>
  <si>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</si>
  <si>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</si>
  <si>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</si>
  <si>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</si>
  <si>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</si>
  <si>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</si>
  <si>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</si>
  <si>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</si>
  <si>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</si>
  <si>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0706</t>
  </si>
  <si>
    <t>Высшее и послевузовское профессиональное образование</t>
  </si>
  <si>
    <t>0707</t>
  </si>
  <si>
    <t>Молодежная политика и оздоровление детей</t>
  </si>
  <si>
    <t>0709</t>
  </si>
  <si>
    <t>Другие вопросы в области образования</t>
  </si>
  <si>
    <t>0800</t>
  </si>
  <si>
    <t>КУЛЬТУРА,  КИНЕМАТОГРАФИЯ</t>
  </si>
  <si>
    <t>0801</t>
  </si>
  <si>
    <t>Культура</t>
  </si>
  <si>
    <t>0802</t>
  </si>
  <si>
    <t>Кинематография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</si>
  <si>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</si>
  <si>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</si>
  <si>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</si>
  <si>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</si>
  <si>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</si>
  <si>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</si>
  <si>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</si>
  <si>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</si>
  <si>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0903</t>
  </si>
  <si>
    <t>Медицинская помощь в дневных стационарах всех типов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</si>
  <si>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</si>
  <si>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</si>
  <si>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</si>
  <si>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</si>
  <si>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</si>
  <si>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ее компонентов</t>
  </si>
  <si>
    <t>0909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</si>
  <si>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</si>
  <si>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</si>
  <si>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</si>
  <si>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</si>
  <si>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</si>
  <si>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</si>
  <si>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</si>
  <si>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</si>
  <si>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Физическая культура</t>
  </si>
  <si>
    <t>Массовый спорт</t>
  </si>
  <si>
    <t>Спорт высших достижений</t>
  </si>
  <si>
    <t>СРЕДСТВА МАССОВОЙ ИНФОРМАЦИИ</t>
  </si>
  <si>
    <t>Телевидение и радиовещание</t>
  </si>
  <si>
    <t>Периодическая печать и издательства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</si>
  <si>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</si>
  <si>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</si>
  <si>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</si>
  <si>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</si>
  <si>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</si>
  <si>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</si>
  <si>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Условно утвержденные расходы</t>
  </si>
  <si>
    <t>Всего</t>
  </si>
  <si>
    <t>Другие вопросы в области физической культуры и спорта</t>
  </si>
  <si>
    <t xml:space="preserve">Наименование раздела/подраздела классифцикации расходов </t>
  </si>
  <si>
    <t>0113</t>
  </si>
  <si>
    <t>1105</t>
  </si>
  <si>
    <t>2026 год</t>
  </si>
  <si>
    <t>2027 год</t>
  </si>
  <si>
    <t>Топливно-энергетический комплекс</t>
  </si>
  <si>
    <t>0402</t>
  </si>
  <si>
    <t>% к 2024 году</t>
  </si>
  <si>
    <t>% к 2025 году</t>
  </si>
  <si>
    <t>% к 2026 году</t>
  </si>
  <si>
    <t>Расходы областного бюджета Ленинградской области 
по разделам и подразделам классификации расходов в 2024 - 2028 годах</t>
  </si>
  <si>
    <t>Приложение 6 к пояснительной записке 2026 года</t>
  </si>
  <si>
    <t>Отчет за
2024 год</t>
  </si>
  <si>
    <t>Ожидаемое исполнение 2025 года</t>
  </si>
  <si>
    <t>2028 год</t>
  </si>
  <si>
    <t>% к 2027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</si>
</sst>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0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7" fillId="0" borderId="5">
      <alignment horizontal="right" vertical="center" indent="1"/>
    </xf>
  </cellStyleXfs>
  <cellXfs count="39">
    <xf numFmtId="0" fontId="0" fillId="0" borderId="0" xfId="0"/>
    <xf numFmtId="0" fontId="1" fillId="0" borderId="0" xfId="0" applyFont="1" applyFill="1" applyBorder="1" applyAlignment="1">
      <alignment horizontal="right"/>
    </xf>
    <xf numFmtId="0" fontId="2" fillId="3" borderId="3" xfId="0" applyFont="1" applyFill="1" applyBorder="1" applyAlignment="1">
      <alignment vertical="center"/>
    </xf>
    <xf numFmtId="49" fontId="2" fillId="2" borderId="3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1" fillId="2" borderId="3" xfId="0" applyFont="1" applyFill="1" applyBorder="1"/>
    <xf numFmtId="49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6" fillId="0" borderId="0" xfId="0" applyFont="1"/>
    <xf numFmtId="0" fontId="3" fillId="0" borderId="0" xfId="0" applyFont="1"/>
    <xf numFmtId="0" fontId="1" fillId="4" borderId="3" xfId="0" applyFont="1" applyFill="1" applyBorder="1"/>
    <xf numFmtId="0" fontId="2" fillId="4" borderId="3" xfId="0" applyFont="1" applyFill="1" applyBorder="1" applyAlignment="1">
      <alignment horizontal="left" vertical="center" wrapText="1"/>
    </xf>
    <xf numFmtId="164" fontId="2" fillId="4" borderId="3" xfId="0" applyNumberFormat="1" applyFont="1" applyFill="1" applyBorder="1" applyAlignment="1">
      <alignment horizontal="center" vertical="center"/>
    </xf>
    <xf numFmtId="0" fontId="1" fillId="0" borderId="3" xfId="0" applyFont="1" applyFill="1" applyBorder="1"/>
    <xf numFmtId="49" fontId="1" fillId="0" borderId="4" xfId="0" applyNumberFormat="1" applyFont="1" applyFill="1" applyBorder="1" applyAlignment="1" applyProtection="1">
      <alignment horizontal="left" wrapText="1"/>
    </xf>
    <xf numFmtId="0" fontId="4" fillId="0" borderId="0" xfId="0" applyFont="1" applyFill="1"/>
    <xf numFmtId="0" fontId="6" fillId="0" borderId="0" xfId="0" applyFont="1" applyFill="1"/>
    <xf numFmtId="49" fontId="2" fillId="2" borderId="3" xfId="0" applyNumberFormat="1" applyFont="1" applyFill="1" applyBorder="1" applyAlignment="1" applyProtection="1">
      <alignment horizontal="center" vertical="center" wrapText="1"/>
    </xf>
    <xf numFmtId="164" fontId="1" fillId="0" borderId="3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center" vertical="center" wrapText="1"/>
    </xf>
    <xf numFmtId="164" fontId="1" fillId="0" borderId="3" xfId="0" applyNumberFormat="1" applyFont="1" applyFill="1" applyBorder="1" applyAlignment="1">
      <alignment horizontal="center" vertical="center"/>
    </xf>
    <xf numFmtId="164" fontId="2" fillId="0" borderId="4" xfId="0" applyNumberFormat="1" applyFont="1" applyFill="1" applyBorder="1" applyAlignment="1" applyProtection="1">
      <alignment horizontal="center" vertical="center" wrapText="1"/>
    </xf>
    <xf numFmtId="164" fontId="2" fillId="0" borderId="3" xfId="0" applyNumberFormat="1" applyFont="1" applyFill="1" applyBorder="1" applyAlignment="1">
      <alignment horizontal="center" vertical="top" wrapText="1"/>
    </xf>
    <xf numFmtId="164" fontId="3" fillId="0" borderId="3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>
      <alignment horizontal="center"/>
    </xf>
    <xf numFmtId="49" fontId="2" fillId="2" borderId="3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</cellXfs>
  <cellStyles count="2">
    <cellStyle name="xl33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">
    <pageSetUpPr fitToPage="1"/>
  </sheetPr>
  <dimension ref="A1:K87"/>
  <sheetViews>
    <sheetView tabSelected="1" view="pageBreakPreview" topLeftCell="A37" zoomScaleNormal="120" zoomScaleSheetLayoutView="100" workbookViewId="0">
      <selection activeCell="D47" sqref="D47"/>
    </sheetView>
  </sheetViews>
  <sheetFormatPr defaultRowHeight="15.75" x14ac:dyDescent="0.25"/>
  <cols>
    <col min="1" max="1" width="8" style="14" customWidth="1"/>
    <col min="2" max="2" width="37" style="14" customWidth="1"/>
    <col min="3" max="3" width="16.42578125" style="22" customWidth="1"/>
    <col min="4" max="4" width="18" style="15" customWidth="1"/>
    <col min="5" max="5" width="16.42578125" style="15" customWidth="1"/>
    <col min="6" max="6" width="16.42578125" style="14" customWidth="1"/>
    <col min="7" max="7" width="15.140625" style="14" customWidth="1"/>
    <col min="8" max="8" width="16.42578125" style="14" customWidth="1"/>
    <col min="9" max="9" width="15.140625" style="14" customWidth="1"/>
    <col min="10" max="10" width="16.42578125" style="14" customWidth="1"/>
    <col min="11" max="11" width="15.140625" style="14" customWidth="1"/>
    <col min="12" max="16384" width="9.140625" style="7"/>
  </cols>
  <sheetData>
    <row r="1" spans="1:11" s="21" customFormat="1" x14ac:dyDescent="0.25">
      <c r="A1" s="4"/>
      <c r="B1" s="4"/>
      <c r="C1" s="5"/>
      <c r="D1" s="6"/>
      <c r="E1" s="6"/>
      <c r="F1" s="4"/>
      <c r="G1" s="4"/>
      <c r="H1" s="4"/>
      <c r="I1" s="4"/>
      <c r="K1" s="1" t="s">
        <v>148</v>
      </c>
    </row>
    <row r="2" spans="1:11" s="21" customFormat="1" x14ac:dyDescent="0.25">
      <c r="A2" s="4"/>
      <c r="B2" s="4"/>
      <c r="C2" s="5"/>
      <c r="D2" s="6"/>
      <c r="E2" s="6"/>
      <c r="F2" s="4"/>
      <c r="G2" s="4"/>
      <c r="H2" s="4"/>
      <c r="I2" s="4"/>
      <c r="J2" s="1"/>
      <c r="K2" s="4"/>
    </row>
    <row r="3" spans="1:11" s="21" customFormat="1" ht="31.5" customHeight="1" x14ac:dyDescent="0.25">
      <c r="A3" s="32" t="s">
        <v>147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 s="21" customFormat="1" x14ac:dyDescent="0.25">
      <c r="A4" s="4"/>
      <c r="B4" s="4"/>
      <c r="C4" s="5"/>
      <c r="D4" s="30"/>
      <c r="E4" s="30"/>
      <c r="F4" s="4"/>
      <c r="G4" s="4"/>
      <c r="H4" s="4"/>
      <c r="I4" s="4"/>
      <c r="J4" s="4"/>
      <c r="K4" s="4"/>
    </row>
    <row r="5" spans="1:11" s="21" customFormat="1" x14ac:dyDescent="0.25">
      <c r="A5" s="4"/>
      <c r="B5" s="4"/>
      <c r="C5" s="5"/>
      <c r="D5" s="6"/>
      <c r="E5" s="6"/>
      <c r="F5" s="4"/>
      <c r="G5" s="4"/>
      <c r="H5" s="4"/>
      <c r="I5" s="4"/>
      <c r="K5" s="1" t="s">
        <v>0</v>
      </c>
    </row>
    <row r="6" spans="1:11" s="8" customFormat="1" x14ac:dyDescent="0.25">
      <c r="A6" s="33" t="s">
        <v>1</v>
      </c>
      <c r="B6" s="35" t="s">
        <v>137</v>
      </c>
      <c r="C6" s="37" t="s">
        <v>149</v>
      </c>
      <c r="D6" s="35" t="s">
        <v>150</v>
      </c>
      <c r="E6" s="35" t="s">
        <v>144</v>
      </c>
      <c r="F6" s="31" t="s">
        <v>2</v>
      </c>
      <c r="G6" s="31"/>
      <c r="H6" s="31"/>
      <c r="I6" s="31"/>
      <c r="J6" s="31"/>
      <c r="K6" s="31"/>
    </row>
    <row r="7" spans="1:11" s="8" customFormat="1" ht="45" customHeight="1" x14ac:dyDescent="0.25">
      <c r="A7" s="34"/>
      <c r="B7" s="36"/>
      <c r="C7" s="38"/>
      <c r="D7" s="36"/>
      <c r="E7" s="36"/>
      <c r="F7" s="23" t="s">
        <v>140</v>
      </c>
      <c r="G7" s="23" t="s">
        <v>145</v>
      </c>
      <c r="H7" s="23" t="s">
        <v>141</v>
      </c>
      <c r="I7" s="23" t="s">
        <v>146</v>
      </c>
      <c r="J7" s="3" t="s">
        <v>151</v>
      </c>
      <c r="K7" s="3" t="s">
        <v>152</v>
      </c>
    </row>
    <row r="8" spans="1:11" x14ac:dyDescent="0.25">
      <c r="A8" s="16"/>
      <c r="B8" s="17" t="s">
        <v>3</v>
      </c>
      <c r="C8" s="18">
        <f>C9+C19+C21+C25+C37+C42+C45+C54+C58+C66+C72+C77+C80+C82</f>
        <v>256089613.50000003</v>
      </c>
      <c r="D8" s="18">
        <f>D9+D19+D21+D25+D37+D42+D45+D54+D58+D66+D72+D77+D80+D82</f>
        <v>295504976.39999998</v>
      </c>
      <c r="E8" s="18">
        <f>D8/C8*100</f>
        <v>115.39123838772944</v>
      </c>
      <c r="F8" s="18">
        <f>F9+F19+F21+F25+F37+F42+F45+F54+F58+F66+F72+F77+F80+F82</f>
        <v>309886639.50000006</v>
      </c>
      <c r="G8" s="18">
        <f>F8/D8*100</f>
        <v>104.86680910595997</v>
      </c>
      <c r="H8" s="18">
        <f>H9+H19+H21+H25+H37+H42+H45+H54+H58+H66+H72+H77+H80+H82</f>
        <v>300146102.80000001</v>
      </c>
      <c r="I8" s="18">
        <f>H8/F8*100</f>
        <v>96.856741963539847</v>
      </c>
      <c r="J8" s="18">
        <f>J9+J19+J21+J25+J37+J42+J45+J54+J58+J66+J72+J77+J80+J82</f>
        <v>276937325.39999998</v>
      </c>
      <c r="K8" s="18">
        <f>J8/H8*100</f>
        <v>92.267506663091666</v>
      </c>
    </row>
    <row r="9" spans="1:11" ht="31.5" x14ac:dyDescent="0.25">
      <c r="A9" s="10" t="s">
        <v>4</v>
      </c>
      <c r="B9" s="11" t="s">
        <v>5</v>
      </c>
      <c r="C9" s="25">
        <f>SUM(C10:C18)</f>
        <v>11843864.700000001</v>
      </c>
      <c r="D9" s="25">
        <f>SUM(D10:D18)</f>
        <v>15136309.199999999</v>
      </c>
      <c r="E9" s="25">
        <f>D9/C9*100</f>
        <v>127.79873447895768</v>
      </c>
      <c r="F9" s="25">
        <f>SUM(F10:F18)</f>
        <v>28931431.800000004</v>
      </c>
      <c r="G9" s="25">
        <f>F9/D9*100</f>
        <v>191.13927588107148</v>
      </c>
      <c r="H9" s="25">
        <f>SUM(H10:H18)</f>
        <v>33663291.100000001</v>
      </c>
      <c r="I9" s="25">
        <f>H9/F9*100</f>
        <v>116.35542731763451</v>
      </c>
      <c r="J9" s="25">
        <f>SUM(J10:J18)</f>
        <v>49044503.300000004</v>
      </c>
      <c r="K9" s="25">
        <f>J9/H9*100</f>
        <v>145.69135012470602</v>
      </c>
    </row>
    <row r="10" spans="1:11" ht="63" x14ac:dyDescent="0.25">
      <c r="A10" s="12" t="s">
        <v>6</v>
      </c>
      <c r="B10" s="13" t="s">
        <v>7</v>
      </c>
      <c r="C10" s="24">
        <v>8988.7000000000007</v>
      </c>
      <c r="D10" s="24">
        <v>10426.4</v>
      </c>
      <c r="E10" s="24">
        <f>D10/C10*100</f>
        <v>115.99452646100102</v>
      </c>
      <c r="F10" s="24">
        <v>12321.1</v>
      </c>
      <c r="G10" s="24">
        <f>F10/D10*100</f>
        <v>118.17213995242845</v>
      </c>
      <c r="H10" s="24">
        <v>12073.7</v>
      </c>
      <c r="I10" s="24">
        <f>H10/F10*100</f>
        <v>97.992062397026245</v>
      </c>
      <c r="J10" s="24">
        <v>12073.7</v>
      </c>
      <c r="K10" s="24">
        <f>J10/H10*100</f>
        <v>100</v>
      </c>
    </row>
    <row r="11" spans="1:11" ht="94.5" x14ac:dyDescent="0.25">
      <c r="A11" s="12" t="s">
        <v>8</v>
      </c>
      <c r="B11" s="13" t="s">
        <v>9</v>
      </c>
      <c r="C11" s="24">
        <v>780147</v>
      </c>
      <c r="D11" s="24">
        <v>1082212.8999999999</v>
      </c>
      <c r="E11" s="24">
        <f t="shared" ref="E11:E73" si="0">D11/C11*100</f>
        <v>138.71910037467296</v>
      </c>
      <c r="F11" s="24">
        <v>1133259.7</v>
      </c>
      <c r="G11" s="24">
        <f t="shared" ref="G11:K73" si="1">F11/D11*100</f>
        <v>104.71689073379184</v>
      </c>
      <c r="H11" s="24">
        <v>1124967</v>
      </c>
      <c r="I11" s="24">
        <f t="shared" si="1"/>
        <v>99.26824363382903</v>
      </c>
      <c r="J11" s="24">
        <v>1104886.8999999999</v>
      </c>
      <c r="K11" s="24">
        <f t="shared" si="1"/>
        <v>98.215049863684882</v>
      </c>
    </row>
    <row r="12" spans="1:11" ht="94.5" x14ac:dyDescent="0.25">
      <c r="A12" s="12" t="s">
        <v>10</v>
      </c>
      <c r="B12" s="13" t="s">
        <v>11</v>
      </c>
      <c r="C12" s="24">
        <v>4996883.9000000004</v>
      </c>
      <c r="D12" s="24">
        <f>6243388.5+30000</f>
        <v>6273388.5</v>
      </c>
      <c r="E12" s="24">
        <f t="shared" si="0"/>
        <v>125.54601278608854</v>
      </c>
      <c r="F12" s="24">
        <v>6757787.2999999998</v>
      </c>
      <c r="G12" s="24">
        <f t="shared" si="1"/>
        <v>107.72148576483028</v>
      </c>
      <c r="H12" s="24">
        <v>6717369.2999999998</v>
      </c>
      <c r="I12" s="24">
        <f t="shared" si="1"/>
        <v>99.401904821715831</v>
      </c>
      <c r="J12" s="24">
        <v>6717369.2999999998</v>
      </c>
      <c r="K12" s="24">
        <f t="shared" si="1"/>
        <v>100</v>
      </c>
    </row>
    <row r="13" spans="1:11" x14ac:dyDescent="0.25">
      <c r="A13" s="12" t="s">
        <v>12</v>
      </c>
      <c r="B13" s="13" t="s">
        <v>13</v>
      </c>
      <c r="C13" s="24">
        <v>652450.5</v>
      </c>
      <c r="D13" s="24">
        <v>804279.5</v>
      </c>
      <c r="E13" s="24">
        <f t="shared" si="0"/>
        <v>123.27057761470029</v>
      </c>
      <c r="F13" s="24">
        <v>877387</v>
      </c>
      <c r="G13" s="24">
        <f t="shared" si="1"/>
        <v>109.0898126832774</v>
      </c>
      <c r="H13" s="24">
        <v>832577.2</v>
      </c>
      <c r="I13" s="24">
        <f t="shared" si="1"/>
        <v>94.892812407751649</v>
      </c>
      <c r="J13" s="24">
        <v>832410.1</v>
      </c>
      <c r="K13" s="24">
        <f t="shared" si="1"/>
        <v>99.979929789093433</v>
      </c>
    </row>
    <row r="14" spans="1:11" ht="78.75" x14ac:dyDescent="0.25">
      <c r="A14" s="12" t="s">
        <v>14</v>
      </c>
      <c r="B14" s="13" t="s">
        <v>15</v>
      </c>
      <c r="C14" s="24">
        <v>131831.9</v>
      </c>
      <c r="D14" s="24">
        <v>159833.70000000001</v>
      </c>
      <c r="E14" s="24">
        <f t="shared" si="0"/>
        <v>121.24053434714968</v>
      </c>
      <c r="F14" s="24">
        <v>169151.8</v>
      </c>
      <c r="G14" s="24">
        <f t="shared" si="1"/>
        <v>105.8298719231301</v>
      </c>
      <c r="H14" s="24">
        <v>168489.2</v>
      </c>
      <c r="I14" s="24">
        <f t="shared" si="1"/>
        <v>99.608280845962042</v>
      </c>
      <c r="J14" s="24">
        <v>168261.2</v>
      </c>
      <c r="K14" s="24">
        <f t="shared" si="1"/>
        <v>99.864679753954562</v>
      </c>
    </row>
    <row r="15" spans="1:11" ht="31.5" x14ac:dyDescent="0.25">
      <c r="A15" s="12" t="s">
        <v>16</v>
      </c>
      <c r="B15" s="13" t="s">
        <v>17</v>
      </c>
      <c r="C15" s="24">
        <v>377472.1</v>
      </c>
      <c r="D15" s="24">
        <f>796520.5+124332.4</f>
        <v>920852.9</v>
      </c>
      <c r="E15" s="24">
        <f t="shared" si="0"/>
        <v>243.95257291863425</v>
      </c>
      <c r="F15" s="24">
        <v>737746.3</v>
      </c>
      <c r="G15" s="24">
        <f t="shared" si="1"/>
        <v>80.115542884210939</v>
      </c>
      <c r="H15" s="24">
        <v>183302.8</v>
      </c>
      <c r="I15" s="24">
        <f t="shared" si="1"/>
        <v>24.846319120814293</v>
      </c>
      <c r="J15" s="24">
        <v>183302.8</v>
      </c>
      <c r="K15" s="24">
        <f t="shared" si="1"/>
        <v>100</v>
      </c>
    </row>
    <row r="16" spans="1:11" x14ac:dyDescent="0.25">
      <c r="A16" s="12" t="s">
        <v>18</v>
      </c>
      <c r="B16" s="13" t="s">
        <v>19</v>
      </c>
      <c r="C16" s="24">
        <v>0</v>
      </c>
      <c r="D16" s="24">
        <f>2933964.1-2933964.1</f>
        <v>0</v>
      </c>
      <c r="E16" s="24"/>
      <c r="F16" s="24">
        <v>2100000</v>
      </c>
      <c r="G16" s="24"/>
      <c r="H16" s="24">
        <v>2100000</v>
      </c>
      <c r="I16" s="24"/>
      <c r="J16" s="24">
        <v>2100000</v>
      </c>
      <c r="K16" s="24"/>
    </row>
    <row r="17" spans="1:11" ht="47.25" x14ac:dyDescent="0.25">
      <c r="A17" s="12" t="s">
        <v>20</v>
      </c>
      <c r="B17" s="13" t="s">
        <v>21</v>
      </c>
      <c r="C17" s="24">
        <v>16502.900000000001</v>
      </c>
      <c r="D17" s="24">
        <v>16549.099999999999</v>
      </c>
      <c r="E17" s="24">
        <f t="shared" si="0"/>
        <v>100.27995079652665</v>
      </c>
      <c r="F17" s="24">
        <v>25235.5</v>
      </c>
      <c r="G17" s="24">
        <f>F17/D17*100</f>
        <v>152.48865497217372</v>
      </c>
      <c r="H17" s="24">
        <v>16549.099999999999</v>
      </c>
      <c r="I17" s="24">
        <f>H17/F17*100</f>
        <v>65.578649125240233</v>
      </c>
      <c r="J17" s="24">
        <v>16549.099999999999</v>
      </c>
      <c r="K17" s="24">
        <f t="shared" si="1"/>
        <v>100</v>
      </c>
    </row>
    <row r="18" spans="1:11" ht="31.5" x14ac:dyDescent="0.25">
      <c r="A18" s="12" t="s">
        <v>138</v>
      </c>
      <c r="B18" s="13" t="s">
        <v>22</v>
      </c>
      <c r="C18" s="24">
        <v>4879587.7</v>
      </c>
      <c r="D18" s="24">
        <f>16993437.9-11184081.2+10967.6+8000+22765.5+17676.4</f>
        <v>5868766.1999999993</v>
      </c>
      <c r="E18" s="24">
        <f t="shared" si="0"/>
        <v>120.27176394431847</v>
      </c>
      <c r="F18" s="24">
        <v>17118543.100000001</v>
      </c>
      <c r="G18" s="24">
        <f>F18/D18*100</f>
        <v>291.68896010885567</v>
      </c>
      <c r="H18" s="24">
        <v>22507962.800000001</v>
      </c>
      <c r="I18" s="24">
        <f>H18/F18*100</f>
        <v>131.48293443266209</v>
      </c>
      <c r="J18" s="24">
        <v>37909650.200000003</v>
      </c>
      <c r="K18" s="24">
        <f t="shared" si="1"/>
        <v>168.42772727525568</v>
      </c>
    </row>
    <row r="19" spans="1:11" x14ac:dyDescent="0.25">
      <c r="A19" s="10" t="s">
        <v>23</v>
      </c>
      <c r="B19" s="11" t="s">
        <v>24</v>
      </c>
      <c r="C19" s="28">
        <f>C20</f>
        <v>826433.4</v>
      </c>
      <c r="D19" s="28">
        <f>D20</f>
        <v>427172.80000000005</v>
      </c>
      <c r="E19" s="25">
        <f t="shared" si="0"/>
        <v>51.688714420302958</v>
      </c>
      <c r="F19" s="25">
        <f t="shared" ref="F19:J19" si="2">F20</f>
        <v>461094.5</v>
      </c>
      <c r="G19" s="25">
        <f>F19/D19*100</f>
        <v>107.94097845181152</v>
      </c>
      <c r="H19" s="25">
        <f t="shared" si="2"/>
        <v>163707.1</v>
      </c>
      <c r="I19" s="25">
        <f>H19/F19*100</f>
        <v>35.50402357868073</v>
      </c>
      <c r="J19" s="25">
        <f t="shared" si="2"/>
        <v>0</v>
      </c>
      <c r="K19" s="25">
        <f t="shared" si="1"/>
        <v>0</v>
      </c>
    </row>
    <row r="20" spans="1:11" ht="31.5" x14ac:dyDescent="0.25">
      <c r="A20" s="12" t="s">
        <v>25</v>
      </c>
      <c r="B20" s="13" t="s">
        <v>26</v>
      </c>
      <c r="C20" s="24">
        <v>826433.4</v>
      </c>
      <c r="D20" s="24">
        <f>341427.4+85745.4</f>
        <v>427172.80000000005</v>
      </c>
      <c r="E20" s="24">
        <f t="shared" si="0"/>
        <v>51.688714420302958</v>
      </c>
      <c r="F20" s="24">
        <v>461094.5</v>
      </c>
      <c r="G20" s="24">
        <f t="shared" si="1"/>
        <v>107.94097845181152</v>
      </c>
      <c r="H20" s="24">
        <v>163707.1</v>
      </c>
      <c r="I20" s="24">
        <f t="shared" si="1"/>
        <v>35.50402357868073</v>
      </c>
      <c r="J20" s="24">
        <v>0</v>
      </c>
      <c r="K20" s="24">
        <f t="shared" si="1"/>
        <v>0</v>
      </c>
    </row>
    <row r="21" spans="1:11" ht="63" x14ac:dyDescent="0.25">
      <c r="A21" s="10" t="s">
        <v>27</v>
      </c>
      <c r="B21" s="11" t="s">
        <v>28</v>
      </c>
      <c r="C21" s="25">
        <f>SUM(C22:C24)</f>
        <v>4764692.1999999993</v>
      </c>
      <c r="D21" s="25">
        <f>SUM(D22:D24)</f>
        <v>6628090.1999999993</v>
      </c>
      <c r="E21" s="25">
        <f t="shared" si="0"/>
        <v>139.10846539048208</v>
      </c>
      <c r="F21" s="25">
        <f>SUM(F22:F24)</f>
        <v>6411520.4000000004</v>
      </c>
      <c r="G21" s="25">
        <f t="shared" si="1"/>
        <v>96.732545975309776</v>
      </c>
      <c r="H21" s="25">
        <f>SUM(H22:H24)</f>
        <v>5645638.7999999998</v>
      </c>
      <c r="I21" s="25">
        <f t="shared" si="1"/>
        <v>88.054602462155458</v>
      </c>
      <c r="J21" s="25">
        <f>SUM(J22:J24)</f>
        <v>5645638.7999999998</v>
      </c>
      <c r="K21" s="25">
        <f t="shared" si="1"/>
        <v>100</v>
      </c>
    </row>
    <row r="22" spans="1:11" x14ac:dyDescent="0.25">
      <c r="A22" s="12" t="s">
        <v>29</v>
      </c>
      <c r="B22" s="13" t="s">
        <v>30</v>
      </c>
      <c r="C22" s="24">
        <v>1574294.3</v>
      </c>
      <c r="D22" s="24">
        <f>1927283.9+382344.3</f>
        <v>2309628.1999999997</v>
      </c>
      <c r="E22" s="24">
        <f t="shared" si="0"/>
        <v>146.70879517254173</v>
      </c>
      <c r="F22" s="24">
        <v>2254840.1</v>
      </c>
      <c r="G22" s="24">
        <f t="shared" si="1"/>
        <v>97.627838974255695</v>
      </c>
      <c r="H22" s="24">
        <v>1879156.9</v>
      </c>
      <c r="I22" s="24">
        <f t="shared" si="1"/>
        <v>83.338809700962827</v>
      </c>
      <c r="J22" s="24">
        <v>1879156.9</v>
      </c>
      <c r="K22" s="24">
        <f t="shared" si="1"/>
        <v>100</v>
      </c>
    </row>
    <row r="23" spans="1:11" ht="63" x14ac:dyDescent="0.25">
      <c r="A23" s="12" t="s">
        <v>31</v>
      </c>
      <c r="B23" s="13" t="s">
        <v>32</v>
      </c>
      <c r="C23" s="24">
        <v>2525495.2999999998</v>
      </c>
      <c r="D23" s="24">
        <v>3017787.4</v>
      </c>
      <c r="E23" s="24">
        <f t="shared" si="0"/>
        <v>119.49289313664534</v>
      </c>
      <c r="F23" s="24">
        <v>3269331.9</v>
      </c>
      <c r="G23" s="24">
        <f t="shared" si="1"/>
        <v>108.33539499833553</v>
      </c>
      <c r="H23" s="24">
        <v>3155331.9</v>
      </c>
      <c r="I23" s="24">
        <f t="shared" si="1"/>
        <v>96.513049042221738</v>
      </c>
      <c r="J23" s="24">
        <v>3155331.9</v>
      </c>
      <c r="K23" s="24">
        <f t="shared" si="1"/>
        <v>100</v>
      </c>
    </row>
    <row r="24" spans="1:11" ht="47.25" x14ac:dyDescent="0.25">
      <c r="A24" s="12" t="s">
        <v>33</v>
      </c>
      <c r="B24" s="13" t="s">
        <v>34</v>
      </c>
      <c r="C24" s="24">
        <v>664902.6</v>
      </c>
      <c r="D24" s="24">
        <v>1300674.6000000001</v>
      </c>
      <c r="E24" s="24">
        <f t="shared" si="0"/>
        <v>195.61881695153548</v>
      </c>
      <c r="F24" s="24">
        <v>887348.4</v>
      </c>
      <c r="G24" s="24">
        <f t="shared" si="1"/>
        <v>68.222167173865003</v>
      </c>
      <c r="H24" s="24">
        <v>611150</v>
      </c>
      <c r="I24" s="24">
        <f t="shared" si="1"/>
        <v>68.873736629265352</v>
      </c>
      <c r="J24" s="24">
        <v>611150</v>
      </c>
      <c r="K24" s="24">
        <f t="shared" si="1"/>
        <v>100</v>
      </c>
    </row>
    <row r="25" spans="1:11" ht="15.75" customHeight="1" x14ac:dyDescent="0.25">
      <c r="A25" s="10" t="s">
        <v>35</v>
      </c>
      <c r="B25" s="11" t="s">
        <v>36</v>
      </c>
      <c r="C25" s="25">
        <f>SUM(C26:C36)</f>
        <v>53845718.300000004</v>
      </c>
      <c r="D25" s="25">
        <f>SUM(D26:D36)</f>
        <v>66231371.400000006</v>
      </c>
      <c r="E25" s="25">
        <f t="shared" si="0"/>
        <v>123.00211324323629</v>
      </c>
      <c r="F25" s="25">
        <f t="shared" ref="F25:J25" si="3">SUM(F26:F36)</f>
        <v>62924801.5</v>
      </c>
      <c r="G25" s="25">
        <f t="shared" si="1"/>
        <v>95.007547284457999</v>
      </c>
      <c r="H25" s="25">
        <f t="shared" si="3"/>
        <v>56885953.600000001</v>
      </c>
      <c r="I25" s="25">
        <f t="shared" si="1"/>
        <v>90.403071990620418</v>
      </c>
      <c r="J25" s="25">
        <f t="shared" si="3"/>
        <v>42780519.699999988</v>
      </c>
      <c r="K25" s="25">
        <f t="shared" si="1"/>
        <v>75.204012577192671</v>
      </c>
    </row>
    <row r="26" spans="1:11" x14ac:dyDescent="0.25">
      <c r="A26" s="12" t="s">
        <v>37</v>
      </c>
      <c r="B26" s="13" t="s">
        <v>38</v>
      </c>
      <c r="C26" s="24">
        <v>617893.19999999995</v>
      </c>
      <c r="D26" s="24">
        <f>1035839+10000</f>
        <v>1045839</v>
      </c>
      <c r="E26" s="24">
        <f t="shared" si="0"/>
        <v>169.25886221113942</v>
      </c>
      <c r="F26" s="24">
        <v>806991.2</v>
      </c>
      <c r="G26" s="24">
        <f t="shared" si="1"/>
        <v>77.162087089886683</v>
      </c>
      <c r="H26" s="24">
        <v>725680.3</v>
      </c>
      <c r="I26" s="24">
        <f t="shared" si="1"/>
        <v>89.92419000355892</v>
      </c>
      <c r="J26" s="24">
        <v>709208.9</v>
      </c>
      <c r="K26" s="24">
        <f t="shared" si="1"/>
        <v>97.730212601885427</v>
      </c>
    </row>
    <row r="27" spans="1:11" ht="31.5" x14ac:dyDescent="0.25">
      <c r="A27" s="12" t="s">
        <v>143</v>
      </c>
      <c r="B27" s="13" t="s">
        <v>142</v>
      </c>
      <c r="C27" s="24">
        <v>6454012.9000000004</v>
      </c>
      <c r="D27" s="24">
        <v>6276359.2999999998</v>
      </c>
      <c r="E27" s="24"/>
      <c r="F27" s="24">
        <v>6276526.5999999996</v>
      </c>
      <c r="G27" s="24">
        <f t="shared" si="1"/>
        <v>100.00266555804093</v>
      </c>
      <c r="H27" s="24">
        <v>6233995</v>
      </c>
      <c r="I27" s="24">
        <f t="shared" si="1"/>
        <v>99.322370433354024</v>
      </c>
      <c r="J27" s="24">
        <v>6234095</v>
      </c>
      <c r="K27" s="24">
        <f t="shared" si="1"/>
        <v>100.00160410779925</v>
      </c>
    </row>
    <row r="28" spans="1:11" ht="31.5" x14ac:dyDescent="0.25">
      <c r="A28" s="12" t="s">
        <v>39</v>
      </c>
      <c r="B28" s="13" t="s">
        <v>40</v>
      </c>
      <c r="C28" s="24">
        <v>5382.3</v>
      </c>
      <c r="D28" s="24">
        <v>5382.3</v>
      </c>
      <c r="E28" s="24">
        <f t="shared" si="0"/>
        <v>100</v>
      </c>
      <c r="F28" s="24">
        <v>5382.3</v>
      </c>
      <c r="G28" s="24">
        <f t="shared" si="1"/>
        <v>100</v>
      </c>
      <c r="H28" s="24">
        <v>5382.3</v>
      </c>
      <c r="I28" s="24">
        <f t="shared" si="1"/>
        <v>100</v>
      </c>
      <c r="J28" s="24">
        <v>5382.3</v>
      </c>
      <c r="K28" s="24">
        <f t="shared" si="1"/>
        <v>100</v>
      </c>
    </row>
    <row r="29" spans="1:11" x14ac:dyDescent="0.25">
      <c r="A29" s="12" t="s">
        <v>41</v>
      </c>
      <c r="B29" s="13" t="s">
        <v>42</v>
      </c>
      <c r="C29" s="24">
        <v>6896202.7000000002</v>
      </c>
      <c r="D29" s="24">
        <f>7199142.2+5699.2</f>
        <v>7204841.4000000004</v>
      </c>
      <c r="E29" s="24">
        <f t="shared" si="0"/>
        <v>104.47548764771662</v>
      </c>
      <c r="F29" s="24">
        <v>7050868.5999999996</v>
      </c>
      <c r="G29" s="24">
        <f t="shared" si="1"/>
        <v>97.862925893136236</v>
      </c>
      <c r="H29" s="24">
        <v>7163205.0999999996</v>
      </c>
      <c r="I29" s="24">
        <f t="shared" si="1"/>
        <v>101.59322923703328</v>
      </c>
      <c r="J29" s="24">
        <v>6578918.2999999998</v>
      </c>
      <c r="K29" s="24">
        <f t="shared" si="1"/>
        <v>91.84322113016141</v>
      </c>
    </row>
    <row r="30" spans="1:11" x14ac:dyDescent="0.25">
      <c r="A30" s="12" t="s">
        <v>43</v>
      </c>
      <c r="B30" s="13" t="s">
        <v>44</v>
      </c>
      <c r="C30" s="24">
        <v>87180.7</v>
      </c>
      <c r="D30" s="24">
        <v>136542.1</v>
      </c>
      <c r="E30" s="24">
        <f t="shared" si="0"/>
        <v>156.61964173263121</v>
      </c>
      <c r="F30" s="24">
        <v>206137.8</v>
      </c>
      <c r="G30" s="24">
        <f t="shared" si="1"/>
        <v>150.97014034499247</v>
      </c>
      <c r="H30" s="24">
        <v>214472.8</v>
      </c>
      <c r="I30" s="24">
        <f t="shared" si="1"/>
        <v>104.04341173719716</v>
      </c>
      <c r="J30" s="24">
        <v>116532.3</v>
      </c>
      <c r="K30" s="24">
        <f t="shared" si="1"/>
        <v>54.334302531603086</v>
      </c>
    </row>
    <row r="31" spans="1:11" x14ac:dyDescent="0.25">
      <c r="A31" s="12" t="s">
        <v>45</v>
      </c>
      <c r="B31" s="13" t="s">
        <v>46</v>
      </c>
      <c r="C31" s="24">
        <v>1884453.2</v>
      </c>
      <c r="D31" s="24">
        <v>2187176.4</v>
      </c>
      <c r="E31" s="24">
        <f t="shared" si="0"/>
        <v>116.06424611659234</v>
      </c>
      <c r="F31" s="24">
        <v>2378213.2000000002</v>
      </c>
      <c r="G31" s="24">
        <f t="shared" si="1"/>
        <v>108.73440294984896</v>
      </c>
      <c r="H31" s="24">
        <v>2269127.7999999998</v>
      </c>
      <c r="I31" s="24">
        <f t="shared" si="1"/>
        <v>95.413136215037383</v>
      </c>
      <c r="J31" s="24">
        <v>1405620.2</v>
      </c>
      <c r="K31" s="24">
        <f t="shared" si="1"/>
        <v>61.945395935830504</v>
      </c>
    </row>
    <row r="32" spans="1:11" x14ac:dyDescent="0.25">
      <c r="A32" s="12" t="s">
        <v>47</v>
      </c>
      <c r="B32" s="13" t="s">
        <v>48</v>
      </c>
      <c r="C32" s="24">
        <v>1650967.2</v>
      </c>
      <c r="D32" s="24">
        <v>4695950.5</v>
      </c>
      <c r="E32" s="24">
        <f t="shared" si="0"/>
        <v>284.43632920145234</v>
      </c>
      <c r="F32" s="24">
        <v>4833733.0999999996</v>
      </c>
      <c r="G32" s="24">
        <f t="shared" si="1"/>
        <v>102.93407266537413</v>
      </c>
      <c r="H32" s="24">
        <v>5479747.7999999998</v>
      </c>
      <c r="I32" s="24">
        <f t="shared" si="1"/>
        <v>113.36471597904321</v>
      </c>
      <c r="J32" s="24">
        <v>2059379.9</v>
      </c>
      <c r="K32" s="24">
        <f t="shared" si="1"/>
        <v>37.581654761556727</v>
      </c>
    </row>
    <row r="33" spans="1:11" ht="31.5" x14ac:dyDescent="0.25">
      <c r="A33" s="12" t="s">
        <v>49</v>
      </c>
      <c r="B33" s="13" t="s">
        <v>50</v>
      </c>
      <c r="C33" s="24">
        <v>24236989</v>
      </c>
      <c r="D33" s="24">
        <v>32004823.400000002</v>
      </c>
      <c r="E33" s="24">
        <f t="shared" si="0"/>
        <v>132.04950251865034</v>
      </c>
      <c r="F33" s="24">
        <v>32811749.699999999</v>
      </c>
      <c r="G33" s="24">
        <f t="shared" si="1"/>
        <v>102.52126465412709</v>
      </c>
      <c r="H33" s="24">
        <v>27511228.5</v>
      </c>
      <c r="I33" s="24">
        <f t="shared" si="1"/>
        <v>83.845661238845793</v>
      </c>
      <c r="J33" s="24">
        <v>18968981.199999999</v>
      </c>
      <c r="K33" s="24">
        <f t="shared" si="1"/>
        <v>68.949960558831464</v>
      </c>
    </row>
    <row r="34" spans="1:11" x14ac:dyDescent="0.25">
      <c r="A34" s="12" t="s">
        <v>51</v>
      </c>
      <c r="B34" s="13" t="s">
        <v>52</v>
      </c>
      <c r="C34" s="24">
        <v>2892546</v>
      </c>
      <c r="D34" s="24">
        <f>3652984.9+367524.8</f>
        <v>4020509.6999999997</v>
      </c>
      <c r="E34" s="24">
        <f t="shared" si="0"/>
        <v>138.99553196388231</v>
      </c>
      <c r="F34" s="24">
        <v>4140057.6</v>
      </c>
      <c r="G34" s="24">
        <f t="shared" si="1"/>
        <v>102.97345135120554</v>
      </c>
      <c r="H34" s="24">
        <v>3466216.8</v>
      </c>
      <c r="I34" s="24">
        <f t="shared" si="1"/>
        <v>83.723878624297399</v>
      </c>
      <c r="J34" s="24">
        <v>3467116.8</v>
      </c>
      <c r="K34" s="24">
        <f t="shared" si="1"/>
        <v>100.02596490790768</v>
      </c>
    </row>
    <row r="35" spans="1:11" ht="31.5" customHeight="1" x14ac:dyDescent="0.25">
      <c r="A35" s="12" t="s">
        <v>53</v>
      </c>
      <c r="B35" s="13" t="s">
        <v>54</v>
      </c>
      <c r="C35" s="24">
        <v>117.5</v>
      </c>
      <c r="D35" s="24">
        <v>9000</v>
      </c>
      <c r="E35" s="24">
        <f t="shared" si="0"/>
        <v>7659.5744680851067</v>
      </c>
      <c r="F35" s="24">
        <v>30325</v>
      </c>
      <c r="G35" s="24">
        <f t="shared" si="1"/>
        <v>336.94444444444446</v>
      </c>
      <c r="H35" s="24">
        <v>27725</v>
      </c>
      <c r="I35" s="24">
        <f t="shared" si="1"/>
        <v>91.426215993404782</v>
      </c>
      <c r="J35" s="24">
        <v>27725</v>
      </c>
      <c r="K35" s="24">
        <f t="shared" si="1"/>
        <v>100</v>
      </c>
    </row>
    <row r="36" spans="1:11" ht="31.5" x14ac:dyDescent="0.25">
      <c r="A36" s="12" t="s">
        <v>55</v>
      </c>
      <c r="B36" s="13" t="s">
        <v>56</v>
      </c>
      <c r="C36" s="24">
        <v>9119973.5999999996</v>
      </c>
      <c r="D36" s="24">
        <f>4834469.5+3482534.7+103491.7+117391.9+87059.5+20000</f>
        <v>8644947.3000000007</v>
      </c>
      <c r="E36" s="24">
        <f t="shared" si="0"/>
        <v>94.791363211840888</v>
      </c>
      <c r="F36" s="24">
        <v>4384816.4000000004</v>
      </c>
      <c r="G36" s="24">
        <f t="shared" si="1"/>
        <v>50.721146674890662</v>
      </c>
      <c r="H36" s="24">
        <v>3789172.2</v>
      </c>
      <c r="I36" s="24">
        <f t="shared" si="1"/>
        <v>86.415755058752282</v>
      </c>
      <c r="J36" s="24">
        <v>3207559.8</v>
      </c>
      <c r="K36" s="24">
        <f t="shared" si="1"/>
        <v>84.650673833192371</v>
      </c>
    </row>
    <row r="37" spans="1:11" ht="31.5" customHeight="1" x14ac:dyDescent="0.25">
      <c r="A37" s="10" t="s">
        <v>57</v>
      </c>
      <c r="B37" s="11" t="s">
        <v>58</v>
      </c>
      <c r="C37" s="25">
        <f>SUM(C38:C41)</f>
        <v>22294725.5</v>
      </c>
      <c r="D37" s="25">
        <f>SUM(D38:D41)</f>
        <v>19162686.800000001</v>
      </c>
      <c r="E37" s="25">
        <f t="shared" si="0"/>
        <v>85.951660629326881</v>
      </c>
      <c r="F37" s="25">
        <f>SUM(F38:F41)</f>
        <v>17042201.100000001</v>
      </c>
      <c r="G37" s="25">
        <f t="shared" si="1"/>
        <v>88.934298607854927</v>
      </c>
      <c r="H37" s="25">
        <f>SUM(H38:H41)</f>
        <v>19227143.300000001</v>
      </c>
      <c r="I37" s="25">
        <f t="shared" si="1"/>
        <v>112.82077465920761</v>
      </c>
      <c r="J37" s="25">
        <f>SUM(J38:J41)</f>
        <v>10151795.699999999</v>
      </c>
      <c r="K37" s="25">
        <f t="shared" si="1"/>
        <v>52.799292862190292</v>
      </c>
    </row>
    <row r="38" spans="1:11" x14ac:dyDescent="0.25">
      <c r="A38" s="12" t="s">
        <v>59</v>
      </c>
      <c r="B38" s="13" t="s">
        <v>60</v>
      </c>
      <c r="C38" s="24">
        <v>9471864.3000000007</v>
      </c>
      <c r="D38" s="24">
        <f>3599082.5+500034</f>
        <v>4099116.5</v>
      </c>
      <c r="E38" s="24">
        <f t="shared" si="0"/>
        <v>43.276765483221716</v>
      </c>
      <c r="F38" s="24">
        <v>2758450.1</v>
      </c>
      <c r="G38" s="24">
        <f t="shared" si="1"/>
        <v>67.293771718856974</v>
      </c>
      <c r="H38" s="24">
        <v>6851693.7000000002</v>
      </c>
      <c r="I38" s="24">
        <f t="shared" si="1"/>
        <v>248.38925670614813</v>
      </c>
      <c r="J38" s="24">
        <v>2539974.6</v>
      </c>
      <c r="K38" s="24">
        <f t="shared" si="1"/>
        <v>37.070755220712797</v>
      </c>
    </row>
    <row r="39" spans="1:11" x14ac:dyDescent="0.25">
      <c r="A39" s="12" t="s">
        <v>61</v>
      </c>
      <c r="B39" s="13" t="s">
        <v>62</v>
      </c>
      <c r="C39" s="24">
        <v>10238440.800000001</v>
      </c>
      <c r="D39" s="24">
        <f>11379469.6+92531.6+74294.1+140883.8+276219+168349+100000</f>
        <v>12231747.1</v>
      </c>
      <c r="E39" s="24">
        <f t="shared" si="0"/>
        <v>119.46884627198311</v>
      </c>
      <c r="F39" s="24">
        <v>11231084.300000001</v>
      </c>
      <c r="G39" s="24">
        <f t="shared" si="1"/>
        <v>91.819134324646086</v>
      </c>
      <c r="H39" s="24">
        <v>10436180.4</v>
      </c>
      <c r="I39" s="24">
        <f t="shared" si="1"/>
        <v>92.922287120576598</v>
      </c>
      <c r="J39" s="24">
        <v>6904383.5</v>
      </c>
      <c r="K39" s="24">
        <f t="shared" si="1"/>
        <v>66.158146327175402</v>
      </c>
    </row>
    <row r="40" spans="1:11" x14ac:dyDescent="0.25">
      <c r="A40" s="12" t="s">
        <v>63</v>
      </c>
      <c r="B40" s="13" t="s">
        <v>64</v>
      </c>
      <c r="C40" s="24">
        <v>1992675.9</v>
      </c>
      <c r="D40" s="24">
        <v>2095898.5</v>
      </c>
      <c r="E40" s="24">
        <f t="shared" si="0"/>
        <v>105.18009978441552</v>
      </c>
      <c r="F40" s="24">
        <v>2067507.1</v>
      </c>
      <c r="G40" s="24">
        <f t="shared" si="1"/>
        <v>98.645382875172643</v>
      </c>
      <c r="H40" s="24">
        <v>1261263.5</v>
      </c>
      <c r="I40" s="24">
        <f t="shared" si="1"/>
        <v>61.004071038014814</v>
      </c>
      <c r="J40" s="24">
        <v>29431.9</v>
      </c>
      <c r="K40" s="24">
        <f t="shared" si="1"/>
        <v>2.3335250722787109</v>
      </c>
    </row>
    <row r="41" spans="1:11" ht="31.5" x14ac:dyDescent="0.25">
      <c r="A41" s="12" t="s">
        <v>65</v>
      </c>
      <c r="B41" s="13" t="s">
        <v>66</v>
      </c>
      <c r="C41" s="24">
        <v>591744.5</v>
      </c>
      <c r="D41" s="24">
        <v>735924.70000000007</v>
      </c>
      <c r="E41" s="24">
        <f t="shared" si="0"/>
        <v>124.36527927171272</v>
      </c>
      <c r="F41" s="24">
        <v>985159.6</v>
      </c>
      <c r="G41" s="24">
        <f t="shared" si="1"/>
        <v>133.86690241542374</v>
      </c>
      <c r="H41" s="24">
        <v>678005.7</v>
      </c>
      <c r="I41" s="24">
        <f t="shared" si="1"/>
        <v>68.821914743560328</v>
      </c>
      <c r="J41" s="24">
        <v>678005.7</v>
      </c>
      <c r="K41" s="24">
        <f t="shared" si="1"/>
        <v>100</v>
      </c>
    </row>
    <row r="42" spans="1:11" ht="31.5" x14ac:dyDescent="0.25">
      <c r="A42" s="10" t="s">
        <v>67</v>
      </c>
      <c r="B42" s="11" t="s">
        <v>68</v>
      </c>
      <c r="C42" s="25">
        <f>SUM(C43:C44)</f>
        <v>784858.89999999991</v>
      </c>
      <c r="D42" s="25">
        <f>SUM(D43:D44)</f>
        <v>946538.1</v>
      </c>
      <c r="E42" s="25">
        <f t="shared" si="0"/>
        <v>120.59977914501576</v>
      </c>
      <c r="F42" s="25">
        <f>SUM(F43:F44)</f>
        <v>917757.5</v>
      </c>
      <c r="G42" s="25">
        <f t="shared" si="1"/>
        <v>96.959382828858125</v>
      </c>
      <c r="H42" s="25">
        <f>SUM(H43:H44)</f>
        <v>770227.5</v>
      </c>
      <c r="I42" s="25">
        <f t="shared" si="1"/>
        <v>83.924947494299957</v>
      </c>
      <c r="J42" s="25">
        <f>SUM(J43:J44)</f>
        <v>714385.10000000009</v>
      </c>
      <c r="K42" s="25">
        <f t="shared" si="1"/>
        <v>92.749882339958006</v>
      </c>
    </row>
    <row r="43" spans="1:11" ht="47.25" x14ac:dyDescent="0.25">
      <c r="A43" s="12" t="s">
        <v>69</v>
      </c>
      <c r="B43" s="13" t="s">
        <v>70</v>
      </c>
      <c r="C43" s="24">
        <v>198092.2</v>
      </c>
      <c r="D43" s="24">
        <v>208888.6</v>
      </c>
      <c r="E43" s="24">
        <f t="shared" si="0"/>
        <v>105.45018935626945</v>
      </c>
      <c r="F43" s="24">
        <v>229043.6</v>
      </c>
      <c r="G43" s="24">
        <f t="shared" si="1"/>
        <v>109.64868355669002</v>
      </c>
      <c r="H43" s="24">
        <v>210383.8</v>
      </c>
      <c r="I43" s="24">
        <f t="shared" si="1"/>
        <v>91.853166820640254</v>
      </c>
      <c r="J43" s="24">
        <v>178328.7</v>
      </c>
      <c r="K43" s="24">
        <f t="shared" si="1"/>
        <v>84.763513160233828</v>
      </c>
    </row>
    <row r="44" spans="1:11" ht="31.5" x14ac:dyDescent="0.25">
      <c r="A44" s="12" t="s">
        <v>71</v>
      </c>
      <c r="B44" s="13" t="s">
        <v>72</v>
      </c>
      <c r="C44" s="24">
        <v>586766.69999999995</v>
      </c>
      <c r="D44" s="24">
        <v>737649.5</v>
      </c>
      <c r="E44" s="24">
        <f t="shared" si="0"/>
        <v>125.71427451489666</v>
      </c>
      <c r="F44" s="24">
        <v>688713.9</v>
      </c>
      <c r="G44" s="24">
        <f t="shared" si="1"/>
        <v>93.366009195424112</v>
      </c>
      <c r="H44" s="24">
        <v>559843.69999999995</v>
      </c>
      <c r="I44" s="24">
        <f t="shared" si="1"/>
        <v>81.288282405800132</v>
      </c>
      <c r="J44" s="24">
        <v>536056.4</v>
      </c>
      <c r="K44" s="24">
        <f t="shared" si="1"/>
        <v>95.751081953766743</v>
      </c>
    </row>
    <row r="45" spans="1:11" x14ac:dyDescent="0.25">
      <c r="A45" s="10" t="s">
        <v>73</v>
      </c>
      <c r="B45" s="11" t="s">
        <v>74</v>
      </c>
      <c r="C45" s="25">
        <f>SUM(C46:C53)</f>
        <v>56818290.900000006</v>
      </c>
      <c r="D45" s="25">
        <f>SUM(D46:D53)</f>
        <v>62627181.300000004</v>
      </c>
      <c r="E45" s="25">
        <f t="shared" si="0"/>
        <v>110.22362747627102</v>
      </c>
      <c r="F45" s="25">
        <f>SUM(F46:F53)</f>
        <v>66060945.299999997</v>
      </c>
      <c r="G45" s="25">
        <f t="shared" si="1"/>
        <v>105.4828653129883</v>
      </c>
      <c r="H45" s="25">
        <f t="shared" ref="H45" si="4">SUM(H46:H53)</f>
        <v>62589981.200000003</v>
      </c>
      <c r="I45" s="25">
        <f t="shared" si="1"/>
        <v>94.745815270675521</v>
      </c>
      <c r="J45" s="25">
        <f>SUM(J46:J53)</f>
        <v>58725292.600000001</v>
      </c>
      <c r="K45" s="25">
        <f t="shared" si="1"/>
        <v>93.825387824209798</v>
      </c>
    </row>
    <row r="46" spans="1:11" x14ac:dyDescent="0.25">
      <c r="A46" s="12" t="s">
        <v>75</v>
      </c>
      <c r="B46" s="13" t="s">
        <v>76</v>
      </c>
      <c r="C46" s="24">
        <v>19246078.199999999</v>
      </c>
      <c r="D46" s="24">
        <f>19876948.1+1881.1+119600+158087+393029.3</f>
        <v>20549545.500000004</v>
      </c>
      <c r="E46" s="24">
        <f t="shared" si="0"/>
        <v>106.77263849005874</v>
      </c>
      <c r="F46" s="24">
        <v>20383535.800000001</v>
      </c>
      <c r="G46" s="24">
        <f t="shared" si="1"/>
        <v>99.192149042907047</v>
      </c>
      <c r="H46" s="24">
        <v>19917584.199999999</v>
      </c>
      <c r="I46" s="24">
        <f t="shared" si="1"/>
        <v>97.714078633992429</v>
      </c>
      <c r="J46" s="24">
        <v>19698100.300000001</v>
      </c>
      <c r="K46" s="24">
        <f t="shared" si="1"/>
        <v>98.89803955240717</v>
      </c>
    </row>
    <row r="47" spans="1:11" x14ac:dyDescent="0.25">
      <c r="A47" s="12" t="s">
        <v>77</v>
      </c>
      <c r="B47" s="13" t="s">
        <v>78</v>
      </c>
      <c r="C47" s="24">
        <v>29954549.800000001</v>
      </c>
      <c r="D47" s="24">
        <f>31018632.8+36800.1+188169.9+9676.8+204600+94852.5+600000</f>
        <v>32152732.100000001</v>
      </c>
      <c r="E47" s="24">
        <f t="shared" si="0"/>
        <v>107.33839204620594</v>
      </c>
      <c r="F47" s="24">
        <v>35839485</v>
      </c>
      <c r="G47" s="24">
        <f t="shared" si="1"/>
        <v>111.46637520112948</v>
      </c>
      <c r="H47" s="24">
        <v>33972386.200000003</v>
      </c>
      <c r="I47" s="24">
        <f t="shared" si="1"/>
        <v>94.790386078371398</v>
      </c>
      <c r="J47" s="24">
        <v>30800476.100000001</v>
      </c>
      <c r="K47" s="24">
        <f t="shared" si="1"/>
        <v>90.663269629261421</v>
      </c>
    </row>
    <row r="48" spans="1:11" x14ac:dyDescent="0.25">
      <c r="A48" s="12" t="s">
        <v>79</v>
      </c>
      <c r="B48" s="13" t="s">
        <v>80</v>
      </c>
      <c r="C48" s="24">
        <v>416557.4</v>
      </c>
      <c r="D48" s="24">
        <v>1112731.3999999999</v>
      </c>
      <c r="E48" s="24">
        <f t="shared" si="0"/>
        <v>267.12558701393851</v>
      </c>
      <c r="F48" s="24">
        <v>870672.2</v>
      </c>
      <c r="G48" s="24">
        <f t="shared" si="1"/>
        <v>78.246394412883475</v>
      </c>
      <c r="H48" s="24">
        <v>472757.1</v>
      </c>
      <c r="I48" s="24">
        <f t="shared" si="1"/>
        <v>54.297943588873053</v>
      </c>
      <c r="J48" s="24">
        <v>431500.79999999999</v>
      </c>
      <c r="K48" s="24">
        <f t="shared" si="1"/>
        <v>91.273256393187964</v>
      </c>
    </row>
    <row r="49" spans="1:11" ht="31.5" x14ac:dyDescent="0.25">
      <c r="A49" s="12" t="s">
        <v>81</v>
      </c>
      <c r="B49" s="13" t="s">
        <v>82</v>
      </c>
      <c r="C49" s="24">
        <v>3898051.1</v>
      </c>
      <c r="D49" s="24">
        <f>4361427.4+4348.1+24066.8+13726.3</f>
        <v>4403568.5999999996</v>
      </c>
      <c r="E49" s="24">
        <f t="shared" si="0"/>
        <v>112.96846775559202</v>
      </c>
      <c r="F49" s="24">
        <v>5103944</v>
      </c>
      <c r="G49" s="24">
        <f t="shared" si="1"/>
        <v>115.90472327375576</v>
      </c>
      <c r="H49" s="24">
        <v>4479441.8</v>
      </c>
      <c r="I49" s="24">
        <f t="shared" si="1"/>
        <v>87.764321081892746</v>
      </c>
      <c r="J49" s="24">
        <v>4310821.8</v>
      </c>
      <c r="K49" s="24">
        <f t="shared" si="1"/>
        <v>96.235691688192034</v>
      </c>
    </row>
    <row r="50" spans="1:11" ht="47.25" x14ac:dyDescent="0.25">
      <c r="A50" s="12" t="s">
        <v>83</v>
      </c>
      <c r="B50" s="13" t="s">
        <v>84</v>
      </c>
      <c r="C50" s="24">
        <v>424225.7</v>
      </c>
      <c r="D50" s="24">
        <f>570016.2+667.8+50000</f>
        <v>620684</v>
      </c>
      <c r="E50" s="24">
        <f t="shared" si="0"/>
        <v>146.30985345772308</v>
      </c>
      <c r="F50" s="24">
        <v>498174.2</v>
      </c>
      <c r="G50" s="24">
        <f t="shared" si="1"/>
        <v>80.262130166074854</v>
      </c>
      <c r="H50" s="24">
        <v>510864.5</v>
      </c>
      <c r="I50" s="24">
        <f t="shared" si="1"/>
        <v>102.54736194688525</v>
      </c>
      <c r="J50" s="24">
        <v>501917.1</v>
      </c>
      <c r="K50" s="24">
        <f t="shared" si="1"/>
        <v>98.248576677377258</v>
      </c>
    </row>
    <row r="51" spans="1:11" ht="31.5" x14ac:dyDescent="0.25">
      <c r="A51" s="12" t="s">
        <v>85</v>
      </c>
      <c r="B51" s="13" t="s">
        <v>86</v>
      </c>
      <c r="C51" s="24">
        <v>1128828.2</v>
      </c>
      <c r="D51" s="24">
        <f>1369698.2+18642.1</f>
        <v>1388340.3</v>
      </c>
      <c r="E51" s="24">
        <f t="shared" si="0"/>
        <v>122.98951248737409</v>
      </c>
      <c r="F51" s="24">
        <v>1332253.3</v>
      </c>
      <c r="G51" s="24">
        <f t="shared" si="1"/>
        <v>95.960140320064184</v>
      </c>
      <c r="H51" s="24">
        <v>1332253.3</v>
      </c>
      <c r="I51" s="24">
        <f t="shared" si="1"/>
        <v>100</v>
      </c>
      <c r="J51" s="24">
        <v>1332253.3</v>
      </c>
      <c r="K51" s="24">
        <f t="shared" si="1"/>
        <v>100</v>
      </c>
    </row>
    <row r="52" spans="1:11" ht="31.5" x14ac:dyDescent="0.25">
      <c r="A52" s="12" t="s">
        <v>87</v>
      </c>
      <c r="B52" s="13" t="s">
        <v>88</v>
      </c>
      <c r="C52" s="24">
        <v>694316.6</v>
      </c>
      <c r="D52" s="24">
        <f>1068653+65000</f>
        <v>1133653</v>
      </c>
      <c r="E52" s="24">
        <f t="shared" si="0"/>
        <v>163.27609047515213</v>
      </c>
      <c r="F52" s="24">
        <v>886729.8</v>
      </c>
      <c r="G52" s="24">
        <f t="shared" si="1"/>
        <v>78.218802402498838</v>
      </c>
      <c r="H52" s="24">
        <v>764978.6</v>
      </c>
      <c r="I52" s="24">
        <f t="shared" si="1"/>
        <v>86.269639297111695</v>
      </c>
      <c r="J52" s="24">
        <v>517566.1</v>
      </c>
      <c r="K52" s="24">
        <f t="shared" si="1"/>
        <v>67.657591990155026</v>
      </c>
    </row>
    <row r="53" spans="1:11" ht="31.5" x14ac:dyDescent="0.25">
      <c r="A53" s="12" t="s">
        <v>89</v>
      </c>
      <c r="B53" s="13" t="s">
        <v>90</v>
      </c>
      <c r="C53" s="24">
        <v>1055683.8999999999</v>
      </c>
      <c r="D53" s="24">
        <f>1253720.2+2153.3+10052.9</f>
        <v>1265926.3999999999</v>
      </c>
      <c r="E53" s="24">
        <f t="shared" si="0"/>
        <v>119.91528903680353</v>
      </c>
      <c r="F53" s="24">
        <v>1146151</v>
      </c>
      <c r="G53" s="24">
        <f t="shared" si="1"/>
        <v>90.538517879080487</v>
      </c>
      <c r="H53" s="24">
        <v>1139715.5</v>
      </c>
      <c r="I53" s="24">
        <f t="shared" si="1"/>
        <v>99.438512028519796</v>
      </c>
      <c r="J53" s="24">
        <v>1132657.1000000001</v>
      </c>
      <c r="K53" s="24">
        <f t="shared" si="1"/>
        <v>99.380687548778624</v>
      </c>
    </row>
    <row r="54" spans="1:11" ht="31.5" x14ac:dyDescent="0.25">
      <c r="A54" s="10" t="s">
        <v>91</v>
      </c>
      <c r="B54" s="11" t="s">
        <v>92</v>
      </c>
      <c r="C54" s="25">
        <f>SUM(C55:C57)</f>
        <v>5567927.4000000004</v>
      </c>
      <c r="D54" s="25">
        <f>SUM(D55:D57)</f>
        <v>7019528.4000000004</v>
      </c>
      <c r="E54" s="25">
        <f t="shared" si="0"/>
        <v>126.07076018986885</v>
      </c>
      <c r="F54" s="25">
        <f>SUM(F55:F57)</f>
        <v>8515223.2999999989</v>
      </c>
      <c r="G54" s="25">
        <f t="shared" si="1"/>
        <v>121.3076265921226</v>
      </c>
      <c r="H54" s="25">
        <f>SUM(H55:H57)</f>
        <v>6242811.3000000007</v>
      </c>
      <c r="I54" s="25">
        <f t="shared" si="1"/>
        <v>73.31353600556784</v>
      </c>
      <c r="J54" s="25">
        <f>SUM(J55:J57)</f>
        <v>5813324.8000000007</v>
      </c>
      <c r="K54" s="25">
        <f t="shared" si="1"/>
        <v>93.120303027579894</v>
      </c>
    </row>
    <row r="55" spans="1:11" x14ac:dyDescent="0.25">
      <c r="A55" s="12" t="s">
        <v>93</v>
      </c>
      <c r="B55" s="13" t="s">
        <v>94</v>
      </c>
      <c r="C55" s="24">
        <v>5475475.9000000004</v>
      </c>
      <c r="D55" s="24">
        <f>6438634.4+366286.5+86173.6+20895.5+6000+3310.5+5000</f>
        <v>6926300.5</v>
      </c>
      <c r="E55" s="24">
        <f t="shared" si="0"/>
        <v>126.49677628934499</v>
      </c>
      <c r="F55" s="24">
        <v>8450119.6999999993</v>
      </c>
      <c r="G55" s="24">
        <f t="shared" si="1"/>
        <v>122.00047774421567</v>
      </c>
      <c r="H55" s="24">
        <v>6158153.9000000004</v>
      </c>
      <c r="I55" s="24">
        <f t="shared" si="1"/>
        <v>72.876528601127404</v>
      </c>
      <c r="J55" s="24">
        <v>5741531.4000000004</v>
      </c>
      <c r="K55" s="24">
        <f t="shared" si="1"/>
        <v>93.234620200057037</v>
      </c>
    </row>
    <row r="56" spans="1:11" x14ac:dyDescent="0.25">
      <c r="A56" s="12" t="s">
        <v>95</v>
      </c>
      <c r="B56" s="13" t="s">
        <v>96</v>
      </c>
      <c r="C56" s="24">
        <v>20000</v>
      </c>
      <c r="D56" s="24">
        <v>14400</v>
      </c>
      <c r="E56" s="24">
        <f t="shared" si="0"/>
        <v>72</v>
      </c>
      <c r="F56" s="24">
        <v>14400</v>
      </c>
      <c r="G56" s="24">
        <f t="shared" si="1"/>
        <v>100</v>
      </c>
      <c r="H56" s="24">
        <v>14400</v>
      </c>
      <c r="I56" s="24">
        <f t="shared" si="1"/>
        <v>100</v>
      </c>
      <c r="J56" s="24">
        <v>14400</v>
      </c>
      <c r="K56" s="24">
        <f t="shared" si="1"/>
        <v>100</v>
      </c>
    </row>
    <row r="57" spans="1:11" ht="31.5" x14ac:dyDescent="0.25">
      <c r="A57" s="12" t="s">
        <v>97</v>
      </c>
      <c r="B57" s="13" t="s">
        <v>98</v>
      </c>
      <c r="C57" s="24">
        <v>72451.5</v>
      </c>
      <c r="D57" s="24">
        <v>78827.899999999994</v>
      </c>
      <c r="E57" s="24">
        <f t="shared" si="0"/>
        <v>108.80092199609392</v>
      </c>
      <c r="F57" s="24">
        <v>50703.6</v>
      </c>
      <c r="G57" s="24">
        <f t="shared" si="1"/>
        <v>64.321896181428144</v>
      </c>
      <c r="H57" s="24">
        <v>70257.399999999994</v>
      </c>
      <c r="I57" s="24">
        <f t="shared" si="1"/>
        <v>138.56491452283467</v>
      </c>
      <c r="J57" s="24">
        <v>57393.4</v>
      </c>
      <c r="K57" s="24">
        <f t="shared" si="1"/>
        <v>81.690184948489417</v>
      </c>
    </row>
    <row r="58" spans="1:11" x14ac:dyDescent="0.25">
      <c r="A58" s="10" t="s">
        <v>99</v>
      </c>
      <c r="B58" s="11" t="s">
        <v>100</v>
      </c>
      <c r="C58" s="25">
        <f>SUM(C59:C65)</f>
        <v>27002735.299999997</v>
      </c>
      <c r="D58" s="25">
        <f>SUM(D59:D65)</f>
        <v>32463076.599999998</v>
      </c>
      <c r="E58" s="25">
        <f t="shared" si="0"/>
        <v>120.22143771486735</v>
      </c>
      <c r="F58" s="25">
        <f>SUM(F59:F65)</f>
        <v>28887751.799999997</v>
      </c>
      <c r="G58" s="25">
        <f t="shared" si="1"/>
        <v>88.986488113698996</v>
      </c>
      <c r="H58" s="25">
        <f t="shared" ref="H58:J58" si="5">SUM(H59:H65)</f>
        <v>25836084</v>
      </c>
      <c r="I58" s="25">
        <f t="shared" si="1"/>
        <v>89.436118735968932</v>
      </c>
      <c r="J58" s="25">
        <f t="shared" si="5"/>
        <v>22106481.300000004</v>
      </c>
      <c r="K58" s="25">
        <f t="shared" si="1"/>
        <v>85.56436532719124</v>
      </c>
    </row>
    <row r="59" spans="1:11" ht="15.75" customHeight="1" x14ac:dyDescent="0.25">
      <c r="A59" s="12" t="s">
        <v>101</v>
      </c>
      <c r="B59" s="13" t="s">
        <v>102</v>
      </c>
      <c r="C59" s="24">
        <v>7626088.2000000002</v>
      </c>
      <c r="D59" s="24">
        <f>8991983.2+21576.8+228382.5+871.5+12050.6+256014.5</f>
        <v>9510879.0999999996</v>
      </c>
      <c r="E59" s="24">
        <f t="shared" si="0"/>
        <v>124.71504197918928</v>
      </c>
      <c r="F59" s="24">
        <v>10573596.6</v>
      </c>
      <c r="G59" s="24">
        <f t="shared" si="1"/>
        <v>111.17370422677331</v>
      </c>
      <c r="H59" s="24">
        <v>9610960.5999999996</v>
      </c>
      <c r="I59" s="24">
        <f t="shared" si="1"/>
        <v>90.895850897129932</v>
      </c>
      <c r="J59" s="24">
        <v>8235976.9000000004</v>
      </c>
      <c r="K59" s="24">
        <f t="shared" si="1"/>
        <v>85.693587173794057</v>
      </c>
    </row>
    <row r="60" spans="1:11" x14ac:dyDescent="0.25">
      <c r="A60" s="12" t="s">
        <v>103</v>
      </c>
      <c r="B60" s="13" t="s">
        <v>104</v>
      </c>
      <c r="C60" s="24">
        <v>9380449.6999999993</v>
      </c>
      <c r="D60" s="24">
        <f>12395336.5+713.9+307987.3+146.7+559+156259+707119.1+82671.3</f>
        <v>13650792.800000001</v>
      </c>
      <c r="E60" s="24">
        <f t="shared" si="0"/>
        <v>145.52386331755505</v>
      </c>
      <c r="F60" s="24">
        <v>11101441.6</v>
      </c>
      <c r="G60" s="24">
        <f t="shared" si="1"/>
        <v>81.324519115109567</v>
      </c>
      <c r="H60" s="24">
        <v>9057327</v>
      </c>
      <c r="I60" s="24">
        <f t="shared" si="1"/>
        <v>81.586944527997161</v>
      </c>
      <c r="J60" s="24">
        <v>7177641.2000000002</v>
      </c>
      <c r="K60" s="24">
        <f t="shared" si="1"/>
        <v>79.24679323160133</v>
      </c>
    </row>
    <row r="61" spans="1:11" ht="31.5" x14ac:dyDescent="0.25">
      <c r="A61" s="12" t="s">
        <v>105</v>
      </c>
      <c r="B61" s="13" t="s">
        <v>106</v>
      </c>
      <c r="C61" s="24">
        <v>80938.7</v>
      </c>
      <c r="D61" s="24">
        <f>92135.6+170+2533.9+469</f>
        <v>95308.5</v>
      </c>
      <c r="E61" s="24">
        <f t="shared" si="0"/>
        <v>117.75392982590529</v>
      </c>
      <c r="F61" s="24">
        <v>108956.5</v>
      </c>
      <c r="G61" s="24">
        <f t="shared" si="1"/>
        <v>114.31981407744325</v>
      </c>
      <c r="H61" s="24">
        <v>108956.5</v>
      </c>
      <c r="I61" s="24">
        <f t="shared" si="1"/>
        <v>100</v>
      </c>
      <c r="J61" s="24">
        <v>108956.5</v>
      </c>
      <c r="K61" s="24">
        <f t="shared" si="1"/>
        <v>100</v>
      </c>
    </row>
    <row r="62" spans="1:11" x14ac:dyDescent="0.25">
      <c r="A62" s="12" t="s">
        <v>107</v>
      </c>
      <c r="B62" s="13" t="s">
        <v>108</v>
      </c>
      <c r="C62" s="24">
        <v>507555.7</v>
      </c>
      <c r="D62" s="24">
        <f>746627.4+17054.3+3429</f>
        <v>767110.70000000007</v>
      </c>
      <c r="E62" s="24">
        <f t="shared" si="0"/>
        <v>151.1382297548821</v>
      </c>
      <c r="F62" s="24">
        <v>831240.4</v>
      </c>
      <c r="G62" s="24">
        <f t="shared" si="1"/>
        <v>108.35990164131459</v>
      </c>
      <c r="H62" s="24">
        <v>789556.8</v>
      </c>
      <c r="I62" s="24">
        <f t="shared" si="1"/>
        <v>94.985373665668803</v>
      </c>
      <c r="J62" s="24">
        <v>409354.8</v>
      </c>
      <c r="K62" s="24">
        <f t="shared" si="1"/>
        <v>51.846149637366182</v>
      </c>
    </row>
    <row r="63" spans="1:11" ht="15.75" customHeight="1" x14ac:dyDescent="0.25">
      <c r="A63" s="12" t="s">
        <v>109</v>
      </c>
      <c r="B63" s="13" t="s">
        <v>110</v>
      </c>
      <c r="C63" s="24">
        <v>108038</v>
      </c>
      <c r="D63" s="24">
        <v>151934.6</v>
      </c>
      <c r="E63" s="24">
        <f t="shared" si="0"/>
        <v>140.6307040115515</v>
      </c>
      <c r="F63" s="24">
        <v>151963.79999999999</v>
      </c>
      <c r="G63" s="24">
        <f t="shared" si="1"/>
        <v>100.01921879545542</v>
      </c>
      <c r="H63" s="24">
        <v>146366.29999999999</v>
      </c>
      <c r="I63" s="24">
        <f t="shared" si="1"/>
        <v>96.316556969488786</v>
      </c>
      <c r="J63" s="24">
        <v>149777.29999999999</v>
      </c>
      <c r="K63" s="24">
        <f t="shared" si="1"/>
        <v>102.33045448303332</v>
      </c>
    </row>
    <row r="64" spans="1:11" ht="47.25" x14ac:dyDescent="0.25">
      <c r="A64" s="12" t="s">
        <v>111</v>
      </c>
      <c r="B64" s="13" t="s">
        <v>112</v>
      </c>
      <c r="C64" s="24">
        <v>399481.2</v>
      </c>
      <c r="D64" s="24">
        <f>442352+1812.4</f>
        <v>444164.4</v>
      </c>
      <c r="E64" s="24">
        <f t="shared" si="0"/>
        <v>111.18530734362469</v>
      </c>
      <c r="F64" s="24">
        <v>451907.9</v>
      </c>
      <c r="G64" s="24">
        <f t="shared" si="1"/>
        <v>101.74338600752336</v>
      </c>
      <c r="H64" s="24">
        <v>451707.9</v>
      </c>
      <c r="I64" s="24">
        <f t="shared" si="1"/>
        <v>99.955743194575703</v>
      </c>
      <c r="J64" s="24">
        <v>448877.9</v>
      </c>
      <c r="K64" s="24">
        <f t="shared" si="1"/>
        <v>99.373488929460834</v>
      </c>
    </row>
    <row r="65" spans="1:11" ht="31.5" x14ac:dyDescent="0.25">
      <c r="A65" s="12" t="s">
        <v>113</v>
      </c>
      <c r="B65" s="13" t="s">
        <v>114</v>
      </c>
      <c r="C65" s="24">
        <v>8900183.8000000007</v>
      </c>
      <c r="D65" s="24">
        <f>5487270.9+11261.3+7360+3064.2+2333930.1</f>
        <v>7842886.5</v>
      </c>
      <c r="E65" s="24">
        <f t="shared" si="0"/>
        <v>88.12050038786839</v>
      </c>
      <c r="F65" s="24">
        <v>5668645</v>
      </c>
      <c r="G65" s="24">
        <f t="shared" si="1"/>
        <v>72.277534553126571</v>
      </c>
      <c r="H65" s="24">
        <v>5671208.9000000004</v>
      </c>
      <c r="I65" s="24">
        <f t="shared" si="1"/>
        <v>100.04522950369974</v>
      </c>
      <c r="J65" s="24">
        <v>5575896.7000000002</v>
      </c>
      <c r="K65" s="24">
        <f t="shared" si="1"/>
        <v>98.319367145865485</v>
      </c>
    </row>
    <row r="66" spans="1:11" x14ac:dyDescent="0.25">
      <c r="A66" s="10">
        <v>1000</v>
      </c>
      <c r="B66" s="11" t="s">
        <v>115</v>
      </c>
      <c r="C66" s="25">
        <f>SUM(C67:C71)</f>
        <v>59812524.600000001</v>
      </c>
      <c r="D66" s="25">
        <f>SUM(D67:D71)</f>
        <v>69183328.200000003</v>
      </c>
      <c r="E66" s="25">
        <f t="shared" si="0"/>
        <v>115.66695882286835</v>
      </c>
      <c r="F66" s="25">
        <f>SUM(F67:F71)</f>
        <v>73757556.700000003</v>
      </c>
      <c r="G66" s="25">
        <f t="shared" si="1"/>
        <v>106.61174970764127</v>
      </c>
      <c r="H66" s="25">
        <f t="shared" ref="H66:J66" si="6">SUM(H67:H71)</f>
        <v>76390082.799999997</v>
      </c>
      <c r="I66" s="25">
        <f t="shared" si="1"/>
        <v>103.56916120568836</v>
      </c>
      <c r="J66" s="25">
        <f t="shared" si="6"/>
        <v>69762240.399999991</v>
      </c>
      <c r="K66" s="25">
        <f t="shared" si="1"/>
        <v>91.32368737267555</v>
      </c>
    </row>
    <row r="67" spans="1:11" x14ac:dyDescent="0.25">
      <c r="A67" s="12">
        <v>1001</v>
      </c>
      <c r="B67" s="13" t="s">
        <v>116</v>
      </c>
      <c r="C67" s="24">
        <v>615464.6</v>
      </c>
      <c r="D67" s="24">
        <v>788308</v>
      </c>
      <c r="E67" s="24">
        <f t="shared" si="0"/>
        <v>128.08340235977829</v>
      </c>
      <c r="F67" s="24">
        <v>913386.3</v>
      </c>
      <c r="G67" s="24">
        <f t="shared" si="1"/>
        <v>115.8666790137865</v>
      </c>
      <c r="H67" s="24">
        <v>1039410.1</v>
      </c>
      <c r="I67" s="24">
        <f t="shared" si="1"/>
        <v>113.79742612736801</v>
      </c>
      <c r="J67" s="24">
        <v>1173376.8</v>
      </c>
      <c r="K67" s="24">
        <f t="shared" si="1"/>
        <v>112.88872409456094</v>
      </c>
    </row>
    <row r="68" spans="1:11" ht="31.5" x14ac:dyDescent="0.25">
      <c r="A68" s="12">
        <v>1002</v>
      </c>
      <c r="B68" s="13" t="s">
        <v>117</v>
      </c>
      <c r="C68" s="24">
        <v>7599350.9000000004</v>
      </c>
      <c r="D68" s="24">
        <f>8246273.9+322890.4</f>
        <v>8569164.3000000007</v>
      </c>
      <c r="E68" s="24">
        <f t="shared" si="0"/>
        <v>112.76179258941707</v>
      </c>
      <c r="F68" s="24">
        <v>9246291.9000000004</v>
      </c>
      <c r="G68" s="24">
        <f t="shared" si="1"/>
        <v>107.90190940789873</v>
      </c>
      <c r="H68" s="24">
        <v>9297607.3000000007</v>
      </c>
      <c r="I68" s="24">
        <f t="shared" si="1"/>
        <v>100.55498356049088</v>
      </c>
      <c r="J68" s="24">
        <v>8659943.3000000007</v>
      </c>
      <c r="K68" s="24">
        <f t="shared" si="1"/>
        <v>93.14163333183582</v>
      </c>
    </row>
    <row r="69" spans="1:11" ht="15.75" customHeight="1" x14ac:dyDescent="0.25">
      <c r="A69" s="12">
        <v>1003</v>
      </c>
      <c r="B69" s="13" t="s">
        <v>118</v>
      </c>
      <c r="C69" s="24">
        <v>38741914</v>
      </c>
      <c r="D69" s="24">
        <v>46250337.699999996</v>
      </c>
      <c r="E69" s="24">
        <f t="shared" si="0"/>
        <v>119.38062146335878</v>
      </c>
      <c r="F69" s="24">
        <v>49008957</v>
      </c>
      <c r="G69" s="24">
        <f t="shared" si="1"/>
        <v>105.96453871946541</v>
      </c>
      <c r="H69" s="24">
        <v>50155395.399999999</v>
      </c>
      <c r="I69" s="24">
        <f t="shared" si="1"/>
        <v>102.33924260008227</v>
      </c>
      <c r="J69" s="24">
        <v>44111346.899999999</v>
      </c>
      <c r="K69" s="24">
        <f t="shared" si="1"/>
        <v>87.949355295083564</v>
      </c>
    </row>
    <row r="70" spans="1:11" x14ac:dyDescent="0.25">
      <c r="A70" s="12">
        <v>1004</v>
      </c>
      <c r="B70" s="13" t="s">
        <v>119</v>
      </c>
      <c r="C70" s="24">
        <v>10508472.9</v>
      </c>
      <c r="D70" s="24">
        <v>10923753.100000001</v>
      </c>
      <c r="E70" s="24">
        <f t="shared" si="0"/>
        <v>103.95186059812744</v>
      </c>
      <c r="F70" s="24">
        <v>11892174.4</v>
      </c>
      <c r="G70" s="24">
        <f t="shared" si="1"/>
        <v>108.86528001076844</v>
      </c>
      <c r="H70" s="24">
        <v>13240001.5</v>
      </c>
      <c r="I70" s="24">
        <f t="shared" si="1"/>
        <v>111.33373136539268</v>
      </c>
      <c r="J70" s="24">
        <v>13196637.300000001</v>
      </c>
      <c r="K70" s="24">
        <f t="shared" si="1"/>
        <v>99.672475867921932</v>
      </c>
    </row>
    <row r="71" spans="1:11" ht="31.5" x14ac:dyDescent="0.25">
      <c r="A71" s="12">
        <v>1006</v>
      </c>
      <c r="B71" s="13" t="s">
        <v>120</v>
      </c>
      <c r="C71" s="24">
        <v>2347322.2000000002</v>
      </c>
      <c r="D71" s="24">
        <f>2613688.3+38076.8</f>
        <v>2651765.0999999996</v>
      </c>
      <c r="E71" s="24">
        <f t="shared" si="0"/>
        <v>112.96979596580306</v>
      </c>
      <c r="F71" s="24">
        <v>2696747.1</v>
      </c>
      <c r="G71" s="24">
        <f t="shared" si="1"/>
        <v>101.69630409571346</v>
      </c>
      <c r="H71" s="24">
        <v>2657668.5</v>
      </c>
      <c r="I71" s="24">
        <f t="shared" si="1"/>
        <v>98.550898599279108</v>
      </c>
      <c r="J71" s="24">
        <v>2620936.1</v>
      </c>
      <c r="K71" s="24">
        <f t="shared" si="1"/>
        <v>98.617871265735374</v>
      </c>
    </row>
    <row r="72" spans="1:11" ht="31.5" x14ac:dyDescent="0.25">
      <c r="A72" s="10">
        <v>1100</v>
      </c>
      <c r="B72" s="11" t="s">
        <v>121</v>
      </c>
      <c r="C72" s="25">
        <f>SUM(C73:C76)</f>
        <v>2938051.9</v>
      </c>
      <c r="D72" s="25">
        <f t="shared" ref="D72:J72" si="7">SUM(D73:D76)</f>
        <v>4545890.2</v>
      </c>
      <c r="E72" s="25">
        <f t="shared" si="0"/>
        <v>154.7246391392882</v>
      </c>
      <c r="F72" s="25">
        <f t="shared" si="7"/>
        <v>3897639.2</v>
      </c>
      <c r="G72" s="25">
        <f t="shared" si="1"/>
        <v>85.739844750319747</v>
      </c>
      <c r="H72" s="25">
        <f t="shared" si="7"/>
        <v>2252875.6</v>
      </c>
      <c r="I72" s="25">
        <f t="shared" si="1"/>
        <v>57.801029915750021</v>
      </c>
      <c r="J72" s="25">
        <f t="shared" si="7"/>
        <v>2063906.0999999999</v>
      </c>
      <c r="K72" s="25">
        <f t="shared" si="1"/>
        <v>91.6120756956132</v>
      </c>
    </row>
    <row r="73" spans="1:11" x14ac:dyDescent="0.25">
      <c r="A73" s="12">
        <v>1101</v>
      </c>
      <c r="B73" s="13" t="s">
        <v>122</v>
      </c>
      <c r="C73" s="24">
        <v>26238.400000000001</v>
      </c>
      <c r="D73" s="24">
        <v>105176.29999999999</v>
      </c>
      <c r="E73" s="24">
        <f t="shared" si="0"/>
        <v>400.8487560217086</v>
      </c>
      <c r="F73" s="24">
        <v>109713.2</v>
      </c>
      <c r="G73" s="24">
        <f t="shared" si="1"/>
        <v>104.31361437890476</v>
      </c>
      <c r="H73" s="24">
        <v>97153.4</v>
      </c>
      <c r="I73" s="24">
        <f t="shared" si="1"/>
        <v>88.55215233900752</v>
      </c>
      <c r="J73" s="24">
        <v>97153.4</v>
      </c>
      <c r="K73" s="24">
        <f t="shared" si="1"/>
        <v>100</v>
      </c>
    </row>
    <row r="74" spans="1:11" x14ac:dyDescent="0.25">
      <c r="A74" s="12">
        <v>1102</v>
      </c>
      <c r="B74" s="13" t="s">
        <v>123</v>
      </c>
      <c r="C74" s="24">
        <v>1734738.7</v>
      </c>
      <c r="D74" s="24">
        <f>2577800.2+187372.9+68080+130000+296</f>
        <v>2963549.1</v>
      </c>
      <c r="E74" s="24">
        <f t="shared" ref="E74:E87" si="8">D74/C74*100</f>
        <v>170.83547510642381</v>
      </c>
      <c r="F74" s="24">
        <v>2020825</v>
      </c>
      <c r="G74" s="24">
        <f t="shared" ref="G74:K87" si="9">F74/D74*100</f>
        <v>68.189354446666655</v>
      </c>
      <c r="H74" s="24">
        <v>648569.69999999995</v>
      </c>
      <c r="I74" s="24">
        <f t="shared" si="9"/>
        <v>32.094303069291001</v>
      </c>
      <c r="J74" s="24">
        <v>348587.8</v>
      </c>
      <c r="K74" s="24">
        <f t="shared" si="9"/>
        <v>53.747160867983808</v>
      </c>
    </row>
    <row r="75" spans="1:11" x14ac:dyDescent="0.25">
      <c r="A75" s="12">
        <v>1103</v>
      </c>
      <c r="B75" s="13" t="s">
        <v>124</v>
      </c>
      <c r="C75" s="24">
        <v>881539.9</v>
      </c>
      <c r="D75" s="24">
        <f>1071414.6+15027.8</f>
        <v>1086442.4000000001</v>
      </c>
      <c r="E75" s="24">
        <f t="shared" si="8"/>
        <v>123.24370116429218</v>
      </c>
      <c r="F75" s="24">
        <v>1393865.8</v>
      </c>
      <c r="G75" s="24">
        <f t="shared" si="9"/>
        <v>128.29633674090775</v>
      </c>
      <c r="H75" s="24">
        <v>1140232.3999999999</v>
      </c>
      <c r="I75" s="24">
        <f t="shared" si="9"/>
        <v>81.803599743963858</v>
      </c>
      <c r="J75" s="24">
        <v>1248229.7</v>
      </c>
      <c r="K75" s="24">
        <f t="shared" si="9"/>
        <v>109.471516508389</v>
      </c>
    </row>
    <row r="76" spans="1:11" ht="31.5" x14ac:dyDescent="0.25">
      <c r="A76" s="12" t="s">
        <v>139</v>
      </c>
      <c r="B76" s="13" t="s">
        <v>136</v>
      </c>
      <c r="C76" s="24">
        <v>295534.90000000002</v>
      </c>
      <c r="D76" s="24">
        <v>390722.4</v>
      </c>
      <c r="E76" s="24">
        <f t="shared" si="8"/>
        <v>132.2085479582953</v>
      </c>
      <c r="F76" s="24">
        <v>373235.20000000001</v>
      </c>
      <c r="G76" s="24">
        <f t="shared" si="9"/>
        <v>95.524392765810191</v>
      </c>
      <c r="H76" s="24">
        <v>366920.1</v>
      </c>
      <c r="I76" s="24">
        <f t="shared" si="9"/>
        <v>98.308010605644895</v>
      </c>
      <c r="J76" s="24">
        <v>369935.2</v>
      </c>
      <c r="K76" s="24">
        <f t="shared" si="9"/>
        <v>100.82173203375886</v>
      </c>
    </row>
    <row r="77" spans="1:11" ht="31.5" x14ac:dyDescent="0.25">
      <c r="A77" s="10">
        <v>1200</v>
      </c>
      <c r="B77" s="11" t="s">
        <v>125</v>
      </c>
      <c r="C77" s="25">
        <f>SUM(C78:C79)</f>
        <v>548193.4</v>
      </c>
      <c r="D77" s="25">
        <f>SUM(D78:D79)</f>
        <v>649531.1</v>
      </c>
      <c r="E77" s="25">
        <f t="shared" si="8"/>
        <v>118.4857570339227</v>
      </c>
      <c r="F77" s="25">
        <f t="shared" ref="F77:J77" si="10">SUM(F78:F79)</f>
        <v>684531.1</v>
      </c>
      <c r="G77" s="25">
        <f t="shared" si="9"/>
        <v>105.38850256746753</v>
      </c>
      <c r="H77" s="25">
        <f t="shared" si="10"/>
        <v>649531.1</v>
      </c>
      <c r="I77" s="25">
        <f t="shared" si="9"/>
        <v>94.887010977295262</v>
      </c>
      <c r="J77" s="25">
        <f t="shared" si="10"/>
        <v>649531.1</v>
      </c>
      <c r="K77" s="25">
        <f t="shared" si="9"/>
        <v>100</v>
      </c>
    </row>
    <row r="78" spans="1:11" x14ac:dyDescent="0.25">
      <c r="A78" s="12">
        <v>1201</v>
      </c>
      <c r="B78" s="13" t="s">
        <v>126</v>
      </c>
      <c r="C78" s="24">
        <v>435173.4</v>
      </c>
      <c r="D78" s="24">
        <v>510959.1</v>
      </c>
      <c r="E78" s="24">
        <f t="shared" si="8"/>
        <v>117.41505799757061</v>
      </c>
      <c r="F78" s="24">
        <v>529325.19999999995</v>
      </c>
      <c r="G78" s="24">
        <f t="shared" si="9"/>
        <v>103.59443642358066</v>
      </c>
      <c r="H78" s="24">
        <v>510185.2</v>
      </c>
      <c r="I78" s="24">
        <f t="shared" si="9"/>
        <v>96.384075422821368</v>
      </c>
      <c r="J78" s="24">
        <v>510185.2</v>
      </c>
      <c r="K78" s="24">
        <f t="shared" si="9"/>
        <v>100</v>
      </c>
    </row>
    <row r="79" spans="1:11" ht="31.5" x14ac:dyDescent="0.25">
      <c r="A79" s="12">
        <v>1202</v>
      </c>
      <c r="B79" s="13" t="s">
        <v>127</v>
      </c>
      <c r="C79" s="24">
        <v>113020</v>
      </c>
      <c r="D79" s="24">
        <v>138572</v>
      </c>
      <c r="E79" s="24">
        <f t="shared" si="8"/>
        <v>122.60838789594762</v>
      </c>
      <c r="F79" s="24">
        <v>155205.9</v>
      </c>
      <c r="G79" s="24">
        <f t="shared" si="9"/>
        <v>112.00379586063562</v>
      </c>
      <c r="H79" s="24">
        <v>139345.9</v>
      </c>
      <c r="I79" s="24">
        <f t="shared" si="9"/>
        <v>89.781316303052918</v>
      </c>
      <c r="J79" s="24">
        <v>139345.9</v>
      </c>
      <c r="K79" s="24">
        <f t="shared" si="9"/>
        <v>100</v>
      </c>
    </row>
    <row r="80" spans="1:11" ht="47.25" x14ac:dyDescent="0.25">
      <c r="A80" s="10">
        <v>1300</v>
      </c>
      <c r="B80" s="11" t="s">
        <v>128</v>
      </c>
      <c r="C80" s="25">
        <f>C81</f>
        <v>222954.1</v>
      </c>
      <c r="D80" s="25">
        <f>D81</f>
        <v>277982.40000000002</v>
      </c>
      <c r="E80" s="25">
        <f t="shared" si="8"/>
        <v>124.68144788546162</v>
      </c>
      <c r="F80" s="25">
        <f t="shared" ref="F80:J80" si="11">F81</f>
        <v>362130</v>
      </c>
      <c r="G80" s="25">
        <f t="shared" si="9"/>
        <v>130.27083729041837</v>
      </c>
      <c r="H80" s="25">
        <f t="shared" si="11"/>
        <v>342577.9</v>
      </c>
      <c r="I80" s="25">
        <f t="shared" si="9"/>
        <v>94.600806340264555</v>
      </c>
      <c r="J80" s="25">
        <f t="shared" si="11"/>
        <v>512925</v>
      </c>
      <c r="K80" s="25">
        <f t="shared" si="9"/>
        <v>149.72506983083264</v>
      </c>
    </row>
    <row r="81" spans="1:11" ht="47.25" x14ac:dyDescent="0.25">
      <c r="A81" s="12">
        <v>1301</v>
      </c>
      <c r="B81" s="13" t="s">
        <v>129</v>
      </c>
      <c r="C81" s="24">
        <v>222954.1</v>
      </c>
      <c r="D81" s="24">
        <v>277982.40000000002</v>
      </c>
      <c r="E81" s="24">
        <f t="shared" si="8"/>
        <v>124.68144788546162</v>
      </c>
      <c r="F81" s="24">
        <v>362130</v>
      </c>
      <c r="G81" s="24">
        <f t="shared" si="9"/>
        <v>130.27083729041837</v>
      </c>
      <c r="H81" s="24">
        <v>342577.9</v>
      </c>
      <c r="I81" s="24">
        <f t="shared" si="9"/>
        <v>94.600806340264555</v>
      </c>
      <c r="J81" s="24">
        <v>512925</v>
      </c>
      <c r="K81" s="24">
        <f t="shared" si="9"/>
        <v>149.72506983083264</v>
      </c>
    </row>
    <row r="82" spans="1:11" ht="110.25" x14ac:dyDescent="0.25">
      <c r="A82" s="10">
        <v>1400</v>
      </c>
      <c r="B82" s="11" t="s">
        <v>130</v>
      </c>
      <c r="C82" s="25">
        <f>SUM(C83:C85)</f>
        <v>8818642.9000000004</v>
      </c>
      <c r="D82" s="25">
        <f>SUM(D83:D85)</f>
        <v>10206289.699999999</v>
      </c>
      <c r="E82" s="25">
        <f t="shared" si="8"/>
        <v>115.73537805913423</v>
      </c>
      <c r="F82" s="25">
        <f t="shared" ref="F82:J82" si="12">SUM(F83:F85)</f>
        <v>11032055.300000001</v>
      </c>
      <c r="G82" s="25">
        <f t="shared" si="9"/>
        <v>108.09075211729491</v>
      </c>
      <c r="H82" s="25">
        <f t="shared" si="12"/>
        <v>9486197.5</v>
      </c>
      <c r="I82" s="25">
        <f t="shared" si="9"/>
        <v>85.987581117364414</v>
      </c>
      <c r="J82" s="25">
        <f t="shared" si="12"/>
        <v>8966781.5</v>
      </c>
      <c r="K82" s="25">
        <f t="shared" si="9"/>
        <v>94.524507844159899</v>
      </c>
    </row>
    <row r="83" spans="1:11" ht="63" x14ac:dyDescent="0.25">
      <c r="A83" s="12">
        <v>1401</v>
      </c>
      <c r="B83" s="13" t="s">
        <v>131</v>
      </c>
      <c r="C83" s="24">
        <v>3957209.4</v>
      </c>
      <c r="D83" s="24">
        <v>5164938.8</v>
      </c>
      <c r="E83" s="24">
        <f t="shared" si="8"/>
        <v>130.51972432896778</v>
      </c>
      <c r="F83" s="24">
        <v>5928513.2000000002</v>
      </c>
      <c r="G83" s="24">
        <f t="shared" si="9"/>
        <v>114.78380344022663</v>
      </c>
      <c r="H83" s="24">
        <v>5902593.7999999998</v>
      </c>
      <c r="I83" s="24">
        <f t="shared" si="9"/>
        <v>99.562801007173263</v>
      </c>
      <c r="J83" s="24">
        <v>5721810.7000000002</v>
      </c>
      <c r="K83" s="24">
        <f t="shared" si="9"/>
        <v>96.937226139464315</v>
      </c>
    </row>
    <row r="84" spans="1:11" x14ac:dyDescent="0.25">
      <c r="A84" s="12">
        <v>1402</v>
      </c>
      <c r="B84" s="13" t="s">
        <v>132</v>
      </c>
      <c r="C84" s="24">
        <v>615991.5</v>
      </c>
      <c r="D84" s="24">
        <f>510675+490000</f>
        <v>1000675</v>
      </c>
      <c r="E84" s="24">
        <f t="shared" si="8"/>
        <v>162.44948185161644</v>
      </c>
      <c r="F84" s="24">
        <v>750975</v>
      </c>
      <c r="G84" s="24">
        <f t="shared" si="9"/>
        <v>75.046843380718016</v>
      </c>
      <c r="H84" s="24">
        <v>111975</v>
      </c>
      <c r="I84" s="24">
        <f t="shared" si="9"/>
        <v>14.910616198941376</v>
      </c>
      <c r="J84" s="24">
        <v>111975</v>
      </c>
      <c r="K84" s="24">
        <f t="shared" si="9"/>
        <v>100</v>
      </c>
    </row>
    <row r="85" spans="1:11" ht="31.5" x14ac:dyDescent="0.25">
      <c r="A85" s="12">
        <v>1403</v>
      </c>
      <c r="B85" s="13" t="s">
        <v>133</v>
      </c>
      <c r="C85" s="24">
        <v>4245442</v>
      </c>
      <c r="D85" s="24">
        <v>4040675.9000000004</v>
      </c>
      <c r="E85" s="24">
        <f t="shared" si="8"/>
        <v>95.176801378984806</v>
      </c>
      <c r="F85" s="24">
        <v>4352567.0999999996</v>
      </c>
      <c r="G85" s="24">
        <f t="shared" si="9"/>
        <v>107.71878783943052</v>
      </c>
      <c r="H85" s="24">
        <v>3471628.7</v>
      </c>
      <c r="I85" s="24">
        <f t="shared" si="9"/>
        <v>79.760486633279029</v>
      </c>
      <c r="J85" s="24">
        <v>3132995.8</v>
      </c>
      <c r="K85" s="24">
        <f t="shared" si="9"/>
        <v>90.2457051354599</v>
      </c>
    </row>
    <row r="86" spans="1:11" s="21" customFormat="1" x14ac:dyDescent="0.25">
      <c r="A86" s="19"/>
      <c r="B86" s="20" t="s">
        <v>134</v>
      </c>
      <c r="C86" s="24"/>
      <c r="D86" s="29"/>
      <c r="E86" s="24"/>
      <c r="F86" s="26">
        <v>0</v>
      </c>
      <c r="G86" s="24"/>
      <c r="H86" s="26">
        <v>7648846.2999999998</v>
      </c>
      <c r="I86" s="24"/>
      <c r="J86" s="26">
        <v>17924073.199999999</v>
      </c>
      <c r="K86" s="24"/>
    </row>
    <row r="87" spans="1:11" x14ac:dyDescent="0.25">
      <c r="A87" s="9"/>
      <c r="B87" s="2" t="s">
        <v>135</v>
      </c>
      <c r="C87" s="27">
        <f>C8+C86</f>
        <v>256089613.50000003</v>
      </c>
      <c r="D87" s="27">
        <f>D8+D86</f>
        <v>295504976.39999998</v>
      </c>
      <c r="E87" s="27">
        <f t="shared" si="8"/>
        <v>115.39123838772944</v>
      </c>
      <c r="F87" s="27">
        <f>F8+F86</f>
        <v>309886639.50000006</v>
      </c>
      <c r="G87" s="27">
        <f t="shared" si="9"/>
        <v>104.86680910595997</v>
      </c>
      <c r="H87" s="27">
        <f>H8+H86</f>
        <v>307794949.10000002</v>
      </c>
      <c r="I87" s="27">
        <f t="shared" si="9"/>
        <v>99.325014333184882</v>
      </c>
      <c r="J87" s="27">
        <f>J8+J86</f>
        <v>294861398.59999996</v>
      </c>
      <c r="K87" s="27">
        <f t="shared" si="9"/>
        <v>95.797997810614476</v>
      </c>
    </row>
  </sheetData>
  <autoFilter ref="A8:J87"/>
  <mergeCells count="7">
    <mergeCell ref="F6:K6"/>
    <mergeCell ref="A3:K3"/>
    <mergeCell ref="A6:A7"/>
    <mergeCell ref="B6:B7"/>
    <mergeCell ref="C6:C7"/>
    <mergeCell ref="D6:D7"/>
    <mergeCell ref="E6:E7"/>
  </mergeCells>
  <pageMargins left="0.78740157480314965" right="0.78740157480314965" top="0.78740157480314965" bottom="0.78740157480314965" header="0.31496062992125984" footer="0.31496062992125984"/>
  <pageSetup paperSize="9" scale="67" fitToHeight="0" orientation="landscape" r:id="rId1"/>
  <headerFooter>
    <oddHeader>&amp;R&amp;P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для НИФИ</vt:lpstr>
      <vt:lpstr>'для НИФИ'!Заголовки_для_печати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Жарков Дмитрий Анатольевич</dc:creator>
  <cp:lastModifiedBy>Старостина Рузанна Левоновна</cp:lastModifiedBy>
  <cp:lastPrinted>2024-08-27T11:33:24Z</cp:lastPrinted>
  <dcterms:created xsi:type="dcterms:W3CDTF">2022-08-31T08:08:36Z</dcterms:created>
  <dcterms:modified xsi:type="dcterms:W3CDTF">2025-08-22T09:28:47Z</dcterms:modified>
</cp:coreProperties>
</file>