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УМБ ДОУ " sheetId="27" r:id="rId1"/>
    <sheet name="Приложение(9)_4_исход" sheetId="17" state="hidden" r:id="rId2"/>
  </sheets>
  <definedNames>
    <definedName name="_xlnm.Print_Titles" localSheetId="1">'Приложение(9)_4_исход'!$A:$B</definedName>
    <definedName name="_xlnm.Print_Titles" localSheetId="0">'УМБ ДОУ '!$B:$B</definedName>
    <definedName name="_xlnm.Print_Area" localSheetId="1">'Приложение(9)_4_исход'!$A$1:$BE$24</definedName>
    <definedName name="_xlnm.Print_Area" localSheetId="0">'УМБ ДОУ '!$A$1:$U$27</definedName>
  </definedNames>
  <calcPr calcId="145621"/>
</workbook>
</file>

<file path=xl/calcChain.xml><?xml version="1.0" encoding="utf-8"?>
<calcChain xmlns="http://schemas.openxmlformats.org/spreadsheetml/2006/main">
  <c r="I27" i="27" l="1"/>
  <c r="P26" i="27"/>
  <c r="Q26" i="27" s="1"/>
  <c r="R26" i="27" s="1"/>
  <c r="U26" i="27" s="1"/>
  <c r="M26" i="27"/>
  <c r="L26" i="27"/>
  <c r="S26" i="27" s="1"/>
  <c r="K26" i="27"/>
  <c r="K25" i="27"/>
  <c r="L25" i="27" s="1"/>
  <c r="S25" i="27" s="1"/>
  <c r="J25" i="27"/>
  <c r="M25" i="27" s="1"/>
  <c r="P24" i="27"/>
  <c r="Q24" i="27" s="1"/>
  <c r="R24" i="27" s="1"/>
  <c r="U24" i="27" s="1"/>
  <c r="M24" i="27"/>
  <c r="K24" i="27"/>
  <c r="L24" i="27" s="1"/>
  <c r="S24" i="27" s="1"/>
  <c r="J24" i="27"/>
  <c r="K23" i="27"/>
  <c r="L23" i="27" s="1"/>
  <c r="S23" i="27" s="1"/>
  <c r="J23" i="27"/>
  <c r="M23" i="27" s="1"/>
  <c r="P22" i="27"/>
  <c r="Q22" i="27" s="1"/>
  <c r="R22" i="27" s="1"/>
  <c r="U22" i="27" s="1"/>
  <c r="M22" i="27"/>
  <c r="N22" i="27" s="1"/>
  <c r="O22" i="27" s="1"/>
  <c r="T22" i="27" s="1"/>
  <c r="K22" i="27"/>
  <c r="L22" i="27" s="1"/>
  <c r="S22" i="27" s="1"/>
  <c r="J22" i="27"/>
  <c r="K21" i="27"/>
  <c r="L21" i="27" s="1"/>
  <c r="S21" i="27" s="1"/>
  <c r="J21" i="27"/>
  <c r="M21" i="27" s="1"/>
  <c r="P20" i="27"/>
  <c r="Q20" i="27" s="1"/>
  <c r="R20" i="27" s="1"/>
  <c r="U20" i="27" s="1"/>
  <c r="M20" i="27"/>
  <c r="K20" i="27"/>
  <c r="L20" i="27" s="1"/>
  <c r="S20" i="27" s="1"/>
  <c r="J20" i="27"/>
  <c r="M19" i="27"/>
  <c r="P19" i="27" s="1"/>
  <c r="Q19" i="27" s="1"/>
  <c r="R19" i="27" s="1"/>
  <c r="U19" i="27" s="1"/>
  <c r="K19" i="27"/>
  <c r="L19" i="27" s="1"/>
  <c r="S19" i="27" s="1"/>
  <c r="J18" i="27"/>
  <c r="M18" i="27" s="1"/>
  <c r="J17" i="27"/>
  <c r="M17" i="27" s="1"/>
  <c r="J16" i="27"/>
  <c r="M16" i="27" s="1"/>
  <c r="P15" i="27"/>
  <c r="M15" i="27"/>
  <c r="K15" i="27"/>
  <c r="L15" i="27" s="1"/>
  <c r="S15" i="27" s="1"/>
  <c r="M14" i="27"/>
  <c r="N14" i="27" s="1"/>
  <c r="O14" i="27" s="1"/>
  <c r="T14" i="27" s="1"/>
  <c r="K14" i="27"/>
  <c r="L14" i="27" s="1"/>
  <c r="S14" i="27" s="1"/>
  <c r="J14" i="27"/>
  <c r="J13" i="27"/>
  <c r="M13" i="27" s="1"/>
  <c r="M12" i="27"/>
  <c r="P12" i="27" s="1"/>
  <c r="Q12" i="27" s="1"/>
  <c r="R12" i="27" s="1"/>
  <c r="U12" i="27" s="1"/>
  <c r="K12" i="27"/>
  <c r="L12" i="27" s="1"/>
  <c r="S12" i="27" s="1"/>
  <c r="J11" i="27"/>
  <c r="M11" i="27" s="1"/>
  <c r="P10" i="27"/>
  <c r="Q10" i="27" s="1"/>
  <c r="R10" i="27" s="1"/>
  <c r="U10" i="27" s="1"/>
  <c r="M10" i="27"/>
  <c r="N10" i="27" s="1"/>
  <c r="O10" i="27" s="1"/>
  <c r="T10" i="27" s="1"/>
  <c r="J10" i="27"/>
  <c r="K10" i="27" s="1"/>
  <c r="L10" i="27" s="1"/>
  <c r="S10" i="27" s="1"/>
  <c r="J9" i="27"/>
  <c r="J27" i="27" s="1"/>
  <c r="Q7" i="27"/>
  <c r="Q15" i="27" s="1"/>
  <c r="R15" i="27" s="1"/>
  <c r="U15" i="27" s="1"/>
  <c r="N7" i="27"/>
  <c r="N24" i="27" s="1"/>
  <c r="O24" i="27" s="1"/>
  <c r="T24" i="27" s="1"/>
  <c r="P25" i="27" l="1"/>
  <c r="Q25" i="27" s="1"/>
  <c r="R25" i="27" s="1"/>
  <c r="U25" i="27" s="1"/>
  <c r="N25" i="27"/>
  <c r="O25" i="27" s="1"/>
  <c r="T25" i="27" s="1"/>
  <c r="N11" i="27"/>
  <c r="O11" i="27" s="1"/>
  <c r="T11" i="27" s="1"/>
  <c r="P11" i="27"/>
  <c r="Q11" i="27" s="1"/>
  <c r="R11" i="27" s="1"/>
  <c r="U11" i="27" s="1"/>
  <c r="P23" i="27"/>
  <c r="Q23" i="27" s="1"/>
  <c r="R23" i="27" s="1"/>
  <c r="U23" i="27" s="1"/>
  <c r="N23" i="27"/>
  <c r="O23" i="27" s="1"/>
  <c r="T23" i="27" s="1"/>
  <c r="N16" i="27"/>
  <c r="O16" i="27" s="1"/>
  <c r="T16" i="27" s="1"/>
  <c r="P16" i="27"/>
  <c r="Q16" i="27" s="1"/>
  <c r="R16" i="27" s="1"/>
  <c r="U16" i="27" s="1"/>
  <c r="P21" i="27"/>
  <c r="Q21" i="27" s="1"/>
  <c r="R21" i="27" s="1"/>
  <c r="U21" i="27" s="1"/>
  <c r="N21" i="27"/>
  <c r="O21" i="27" s="1"/>
  <c r="T21" i="27" s="1"/>
  <c r="P13" i="27"/>
  <c r="Q13" i="27" s="1"/>
  <c r="R13" i="27" s="1"/>
  <c r="U13" i="27" s="1"/>
  <c r="N13" i="27"/>
  <c r="O13" i="27" s="1"/>
  <c r="T13" i="27" s="1"/>
  <c r="P17" i="27"/>
  <c r="Q17" i="27" s="1"/>
  <c r="R17" i="27" s="1"/>
  <c r="U17" i="27" s="1"/>
  <c r="N17" i="27"/>
  <c r="O17" i="27" s="1"/>
  <c r="T17" i="27" s="1"/>
  <c r="N18" i="27"/>
  <c r="O18" i="27" s="1"/>
  <c r="T18" i="27" s="1"/>
  <c r="P18" i="27"/>
  <c r="Q18" i="27" s="1"/>
  <c r="R18" i="27" s="1"/>
  <c r="U18" i="27" s="1"/>
  <c r="N12" i="27"/>
  <c r="O12" i="27" s="1"/>
  <c r="T12" i="27" s="1"/>
  <c r="K17" i="27"/>
  <c r="L17" i="27" s="1"/>
  <c r="S17" i="27" s="1"/>
  <c r="K13" i="27"/>
  <c r="L13" i="27" s="1"/>
  <c r="S13" i="27" s="1"/>
  <c r="K9" i="27"/>
  <c r="K11" i="27"/>
  <c r="L11" i="27" s="1"/>
  <c r="S11" i="27" s="1"/>
  <c r="P14" i="27"/>
  <c r="Q14" i="27" s="1"/>
  <c r="R14" i="27" s="1"/>
  <c r="U14" i="27" s="1"/>
  <c r="N19" i="27"/>
  <c r="O19" i="27" s="1"/>
  <c r="T19" i="27" s="1"/>
  <c r="M9" i="27"/>
  <c r="K16" i="27"/>
  <c r="L16" i="27" s="1"/>
  <c r="S16" i="27" s="1"/>
  <c r="K18" i="27"/>
  <c r="L18" i="27" s="1"/>
  <c r="S18" i="27" s="1"/>
  <c r="N15" i="27"/>
  <c r="O15" i="27" s="1"/>
  <c r="T15" i="27" s="1"/>
  <c r="N26" i="27"/>
  <c r="O26" i="27" s="1"/>
  <c r="T26" i="27" s="1"/>
  <c r="N20" i="27"/>
  <c r="O20" i="27" s="1"/>
  <c r="T20" i="27" s="1"/>
  <c r="N9" i="27" l="1"/>
  <c r="P9" i="27"/>
  <c r="M27" i="27"/>
  <c r="K27" i="27"/>
  <c r="L9" i="27"/>
  <c r="S9" i="27" l="1"/>
  <c r="S27" i="27" s="1"/>
  <c r="L27" i="27"/>
  <c r="P27" i="27"/>
  <c r="Q9" i="27"/>
  <c r="O9" i="27"/>
  <c r="N27" i="27"/>
  <c r="Q27" i="27" l="1"/>
  <c r="R9" i="27"/>
  <c r="T9" i="27"/>
  <c r="T27" i="27" s="1"/>
  <c r="O27" i="27"/>
  <c r="R27" i="27" l="1"/>
  <c r="U9" i="27"/>
  <c r="U27" i="27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comments1.xml><?xml version="1.0" encoding="utf-8"?>
<comments xmlns="http://schemas.openxmlformats.org/spreadsheetml/2006/main">
  <authors>
    <author>Елена Владимировна Бойцова</author>
  </authors>
  <commentList>
    <comment ref="B12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- 1,274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- 1,660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>
      <text>
        <r>
          <rPr>
            <sz val="9"/>
            <color indexed="81"/>
            <rFont val="Tahoma"/>
            <family val="2"/>
            <charset val="204"/>
          </rPr>
          <t xml:space="preserve">Расчетная бюджетная обеспеченность до выравнивания - 1,332
</t>
        </r>
      </text>
    </comment>
    <comment ref="B26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-1,545</t>
        </r>
      </text>
    </comment>
  </commentList>
</comments>
</file>

<file path=xl/sharedStrings.xml><?xml version="1.0" encoding="utf-8"?>
<sst xmlns="http://schemas.openxmlformats.org/spreadsheetml/2006/main" count="111" uniqueCount="49">
  <si>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</si>
  <si>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</si>
  <si>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</si>
  <si>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</si>
  <si>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</si>
  <si>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</si>
  <si>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</si>
  <si>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</si>
  <si>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</si>
  <si>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</si>
  <si>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</si>
  <si>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</si>
  <si>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</si>
  <si>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</si>
  <si>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</si>
  <si>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</si>
  <si>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</si>
  <si>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</si>
  <si>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</si>
  <si>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</si>
  <si>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</si>
  <si>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</si>
  <si>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</si>
  <si>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размер средств, выделяемых на укрепление метериально-технической базы общеобразовательных организаций на одного человека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</si>
  <si>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</si>
  <si>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</si>
  <si>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</si>
  <si>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</si>
  <si>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</si>
  <si>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</si>
  <si>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</si>
  <si>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</si>
  <si>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</si>
  <si>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</si>
  <si>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</si>
  <si>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</si>
  <si>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</si>
  <si>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</si>
  <si>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</si>
  <si>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</si>
  <si>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</si>
  <si>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 xml:space="preserve">Численность обучающихся в муниципальных образовательных организациях, реализующих программы дошкольного образования, в i-м муниципальном образовании на 1 января предыдущего года
</t>
  </si>
  <si>
    <t>Проект закона</t>
  </si>
  <si>
    <t>Уровень софиннасирования МБ</t>
  </si>
  <si>
    <t>Контингент на 01.01.2024</t>
  </si>
  <si>
    <t>Наименование муниципальных образований</t>
  </si>
  <si>
    <t>Численность обучающихся в муниципальных образовательных организациях, реализующих программы дошкольного образования, в i-м муниципальном образовании на 1 января предыдущего года</t>
  </si>
  <si>
    <t xml:space="preserve">Расчет субсидии бюджетам муниципальных образований Ленинградской области на укрепление материально-технической базы организаций дошкольного образования
 на 2025 год и на плановый период 2026 и 2027 годов </t>
  </si>
  <si>
    <t>Приложение 51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</si>
</sst>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</numFmts>
  <fonts count="2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8" fillId="0" borderId="0" applyFill="0" applyBorder="0" applyAlignment="0" applyProtection="0"/>
    <xf numFmtId="9" fontId="18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47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6" fillId="0" borderId="0" xfId="7" applyFont="1"/>
    <xf numFmtId="0" fontId="16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6" fillId="0" borderId="0" xfId="7" applyNumberFormat="1" applyFont="1"/>
    <xf numFmtId="171" fontId="17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7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7" fillId="0" borderId="1" xfId="2" applyBorder="1" applyProtection="1"/>
    <xf numFmtId="4" fontId="15" fillId="0" borderId="0" xfId="11" applyNumberFormat="1" applyFont="1"/>
    <xf numFmtId="174" fontId="17" fillId="0" borderId="1" xfId="2" applyNumberFormat="1" applyBorder="1" applyProtection="1"/>
    <xf numFmtId="171" fontId="17" fillId="0" borderId="1" xfId="2" applyNumberFormat="1" applyBorder="1" applyProtection="1"/>
    <xf numFmtId="0" fontId="15" fillId="0" borderId="0" xfId="11" applyFont="1" applyAlignment="1">
      <alignment horizontal="right"/>
    </xf>
    <xf numFmtId="4" fontId="19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19" fillId="0" borderId="0" xfId="7" applyFont="1"/>
    <xf numFmtId="0" fontId="19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67" fontId="8" fillId="0" borderId="1" xfId="82" applyNumberFormat="1" applyFont="1" applyFill="1" applyBorder="1" applyAlignment="1" applyProtection="1">
      <alignment vertical="center" wrapText="1"/>
    </xf>
    <xf numFmtId="0" fontId="9" fillId="0" borderId="0" xfId="0" applyFont="1" applyFill="1"/>
    <xf numFmtId="0" fontId="23" fillId="0" borderId="0" xfId="11" applyFont="1" applyFill="1" applyBorder="1" applyAlignment="1">
      <alignment horizontal="center" vertical="center" wrapText="1"/>
    </xf>
    <xf numFmtId="0" fontId="9" fillId="0" borderId="0" xfId="11" applyFont="1" applyFill="1"/>
    <xf numFmtId="0" fontId="8" fillId="0" borderId="0" xfId="11" applyFont="1" applyFill="1"/>
    <xf numFmtId="166" fontId="9" fillId="0" borderId="0" xfId="11" applyNumberFormat="1" applyFont="1" applyFill="1"/>
    <xf numFmtId="0" fontId="22" fillId="0" borderId="0" xfId="0" applyFont="1" applyAlignment="1">
      <alignment horizontal="right"/>
    </xf>
    <xf numFmtId="0" fontId="7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164" fontId="8" fillId="0" borderId="1" xfId="82" applyFont="1" applyFill="1" applyBorder="1" applyAlignment="1" applyProtection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166" fontId="7" fillId="0" borderId="1" xfId="82" applyNumberFormat="1" applyFont="1" applyFill="1" applyBorder="1" applyAlignment="1" applyProtection="1">
      <alignment vertical="center" wrapText="1"/>
    </xf>
    <xf numFmtId="176" fontId="12" fillId="0" borderId="1" xfId="82" applyNumberFormat="1" applyFont="1" applyFill="1" applyBorder="1" applyAlignment="1" applyProtection="1">
      <alignment vertical="center" wrapText="1"/>
    </xf>
    <xf numFmtId="0" fontId="12" fillId="0" borderId="1" xfId="11" applyFont="1" applyFill="1" applyBorder="1" applyAlignment="1">
      <alignment vertical="center" wrapText="1"/>
    </xf>
    <xf numFmtId="167" fontId="10" fillId="0" borderId="1" xfId="82" applyNumberFormat="1" applyFont="1" applyFill="1" applyBorder="1" applyAlignment="1" applyProtection="1">
      <alignment vertical="center" wrapText="1"/>
    </xf>
    <xf numFmtId="167" fontId="10" fillId="0" borderId="1" xfId="63" applyNumberFormat="1" applyFont="1" applyFill="1" applyBorder="1" applyAlignment="1" applyProtection="1">
      <alignment vertical="center" wrapText="1"/>
    </xf>
    <xf numFmtId="166" fontId="12" fillId="0" borderId="1" xfId="82" applyNumberFormat="1" applyFont="1" applyFill="1" applyBorder="1" applyAlignment="1" applyProtection="1">
      <alignment vertical="center" wrapText="1"/>
    </xf>
    <xf numFmtId="166" fontId="9" fillId="0" borderId="1" xfId="82" applyNumberFormat="1" applyFont="1" applyFill="1" applyBorder="1" applyProtection="1"/>
    <xf numFmtId="166" fontId="11" fillId="0" borderId="1" xfId="82" applyNumberFormat="1" applyFont="1" applyFill="1" applyBorder="1" applyProtection="1"/>
    <xf numFmtId="0" fontId="11" fillId="0" borderId="0" xfId="11" applyFont="1" applyFill="1" applyAlignment="1"/>
    <xf numFmtId="164" fontId="8" fillId="0" borderId="1" xfId="82" applyFont="1" applyFill="1" applyBorder="1" applyAlignment="1" applyProtection="1">
      <alignment vertical="center" wrapText="1"/>
    </xf>
    <xf numFmtId="0" fontId="8" fillId="0" borderId="0" xfId="11" applyFont="1" applyFill="1" applyAlignment="1"/>
    <xf numFmtId="166" fontId="9" fillId="0" borderId="1" xfId="82" applyNumberFormat="1" applyFont="1" applyFill="1" applyBorder="1"/>
    <xf numFmtId="176" fontId="7" fillId="0" borderId="1" xfId="82" applyNumberFormat="1" applyFont="1" applyFill="1" applyBorder="1" applyAlignment="1" applyProtection="1">
      <alignment vertical="center" wrapText="1"/>
    </xf>
    <xf numFmtId="164" fontId="7" fillId="0" borderId="1" xfId="82" applyNumberFormat="1" applyFont="1" applyFill="1" applyBorder="1" applyAlignment="1" applyProtection="1">
      <alignment vertical="center" wrapText="1"/>
    </xf>
    <xf numFmtId="0" fontId="11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166" fontId="8" fillId="0" borderId="1" xfId="82" applyNumberFormat="1" applyFont="1" applyFill="1" applyBorder="1" applyAlignment="1" applyProtection="1">
      <alignment horizontal="center" vertical="center" wrapText="1"/>
    </xf>
    <xf numFmtId="0" fontId="8" fillId="0" borderId="13" xfId="11" applyFont="1" applyFill="1" applyBorder="1" applyAlignment="1">
      <alignment horizontal="center" vertical="center" wrapText="1"/>
    </xf>
    <xf numFmtId="0" fontId="8" fillId="0" borderId="14" xfId="11" applyFont="1" applyFill="1" applyBorder="1" applyAlignment="1">
      <alignment horizontal="center" vertical="center" wrapText="1"/>
    </xf>
    <xf numFmtId="0" fontId="8" fillId="0" borderId="15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/>
    </xf>
    <xf numFmtId="0" fontId="9" fillId="0" borderId="7" xfId="11" applyFont="1" applyFill="1" applyBorder="1" applyAlignment="1">
      <alignment horizontal="center" vertical="center"/>
    </xf>
    <xf numFmtId="0" fontId="9" fillId="0" borderId="8" xfId="11" applyFont="1" applyFill="1" applyBorder="1" applyAlignment="1">
      <alignment horizontal="center" vertical="center"/>
    </xf>
    <xf numFmtId="0" fontId="9" fillId="0" borderId="11" xfId="11" applyFont="1" applyFill="1" applyBorder="1" applyAlignment="1">
      <alignment horizontal="center" vertical="center"/>
    </xf>
    <xf numFmtId="0" fontId="9" fillId="0" borderId="0" xfId="11" applyFont="1" applyFill="1" applyBorder="1" applyAlignment="1">
      <alignment horizontal="center" vertical="center"/>
    </xf>
    <xf numFmtId="0" fontId="9" fillId="0" borderId="12" xfId="11" applyFont="1" applyFill="1" applyBorder="1" applyAlignment="1">
      <alignment horizontal="center" vertical="center"/>
    </xf>
    <xf numFmtId="0" fontId="9" fillId="0" borderId="9" xfId="11" applyFont="1" applyFill="1" applyBorder="1" applyAlignment="1">
      <alignment horizontal="center" vertical="center"/>
    </xf>
    <xf numFmtId="0" fontId="9" fillId="0" borderId="2" xfId="11" applyFont="1" applyFill="1" applyBorder="1" applyAlignment="1">
      <alignment horizontal="center" vertical="center"/>
    </xf>
    <xf numFmtId="0" fontId="9" fillId="0" borderId="10" xfId="11" applyFont="1" applyFill="1" applyBorder="1" applyAlignment="1">
      <alignment horizontal="center" vertical="center"/>
    </xf>
    <xf numFmtId="0" fontId="24" fillId="0" borderId="0" xfId="1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11" xfId="1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center" vertical="center" wrapText="1"/>
    </xf>
    <xf numFmtId="0" fontId="8" fillId="0" borderId="12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0" fillId="0" borderId="5" xfId="1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IU31"/>
  <sheetViews>
    <sheetView tabSelected="1" view="pageBreakPreview" topLeftCell="A25" zoomScale="110" zoomScaleNormal="55" zoomScaleSheetLayoutView="110" workbookViewId="0">
      <selection activeCell="M15" sqref="M15"/>
    </sheetView>
  </sheetViews>
  <sheetFormatPr defaultColWidth="8.85546875" defaultRowHeight="12.75" x14ac:dyDescent="0.2"/>
  <cols>
    <col min="1" max="1" width="4" style="76" customWidth="1"/>
    <col min="2" max="2" width="19.140625" style="76" customWidth="1"/>
    <col min="3" max="5" width="7.28515625" style="76" customWidth="1"/>
    <col min="6" max="6" width="7.7109375" style="76" customWidth="1"/>
    <col min="7" max="7" width="7" style="76" customWidth="1"/>
    <col min="8" max="8" width="8" style="76" customWidth="1"/>
    <col min="9" max="9" width="9.7109375" style="76" customWidth="1"/>
    <col min="10" max="10" width="13.28515625" style="76" customWidth="1"/>
    <col min="11" max="12" width="13.7109375" style="76" customWidth="1"/>
    <col min="13" max="13" width="12.28515625" style="76" customWidth="1"/>
    <col min="14" max="14" width="12.7109375" style="76" customWidth="1"/>
    <col min="15" max="15" width="13.7109375" style="76" customWidth="1"/>
    <col min="16" max="16" width="13.28515625" style="76" customWidth="1"/>
    <col min="17" max="18" width="13.7109375" style="76" customWidth="1"/>
    <col min="19" max="19" width="13" style="76" customWidth="1"/>
    <col min="20" max="20" width="10.140625" style="76" customWidth="1"/>
    <col min="21" max="21" width="12" style="76" customWidth="1"/>
    <col min="22" max="925" width="9.140625" style="76" customWidth="1"/>
    <col min="926" max="16384" width="8.85546875" style="76"/>
  </cols>
  <sheetData>
    <row r="1" spans="1:931" s="74" customFormat="1" ht="15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9" t="s">
        <v>48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/>
      <c r="HL1" s="76"/>
      <c r="HM1" s="76"/>
      <c r="HN1" s="76"/>
      <c r="HO1" s="76"/>
      <c r="HP1" s="76"/>
      <c r="HQ1" s="76"/>
      <c r="HR1" s="76"/>
      <c r="HS1" s="76"/>
      <c r="HT1" s="76"/>
      <c r="HU1" s="76"/>
      <c r="HV1" s="76"/>
      <c r="HW1" s="76"/>
      <c r="HX1" s="76"/>
      <c r="HY1" s="76"/>
      <c r="HZ1" s="76"/>
      <c r="IA1" s="76"/>
      <c r="IB1" s="76"/>
      <c r="IC1" s="76"/>
      <c r="ID1" s="76"/>
      <c r="IE1" s="76"/>
      <c r="IF1" s="76"/>
      <c r="IG1" s="76"/>
      <c r="IH1" s="76"/>
      <c r="II1" s="76"/>
      <c r="IJ1" s="76"/>
      <c r="IK1" s="76"/>
      <c r="IL1" s="76"/>
      <c r="IM1" s="76"/>
      <c r="IN1" s="76"/>
      <c r="IO1" s="76"/>
      <c r="IP1" s="76"/>
      <c r="IQ1" s="76"/>
      <c r="IR1" s="76"/>
      <c r="IS1" s="76"/>
      <c r="IT1" s="76"/>
      <c r="IU1" s="76"/>
      <c r="IV1" s="76"/>
      <c r="IW1" s="76"/>
      <c r="IX1" s="76"/>
      <c r="IY1" s="76"/>
      <c r="IZ1" s="76"/>
      <c r="JA1" s="76"/>
      <c r="JB1" s="76"/>
      <c r="JC1" s="76"/>
      <c r="JD1" s="76"/>
      <c r="JE1" s="76"/>
      <c r="JF1" s="76"/>
      <c r="JG1" s="76"/>
      <c r="JH1" s="76"/>
      <c r="JI1" s="76"/>
      <c r="JJ1" s="76"/>
      <c r="JK1" s="76"/>
      <c r="JL1" s="76"/>
      <c r="JM1" s="76"/>
      <c r="JN1" s="76"/>
      <c r="JO1" s="76"/>
      <c r="JP1" s="76"/>
      <c r="JQ1" s="76"/>
      <c r="JR1" s="76"/>
      <c r="JS1" s="76"/>
      <c r="JT1" s="76"/>
      <c r="JU1" s="76"/>
      <c r="JV1" s="76"/>
      <c r="JW1" s="76"/>
      <c r="JX1" s="76"/>
      <c r="JY1" s="76"/>
      <c r="JZ1" s="76"/>
      <c r="KA1" s="76"/>
      <c r="KB1" s="76"/>
      <c r="KC1" s="76"/>
      <c r="KD1" s="76"/>
      <c r="KE1" s="76"/>
      <c r="KF1" s="76"/>
      <c r="KG1" s="76"/>
      <c r="KH1" s="76"/>
      <c r="KI1" s="76"/>
      <c r="KJ1" s="76"/>
      <c r="KK1" s="76"/>
      <c r="KL1" s="76"/>
      <c r="KM1" s="76"/>
      <c r="KN1" s="76"/>
      <c r="KO1" s="76"/>
      <c r="KP1" s="76"/>
      <c r="KQ1" s="76"/>
      <c r="KR1" s="76"/>
      <c r="KS1" s="76"/>
      <c r="KT1" s="76"/>
      <c r="KU1" s="76"/>
      <c r="KV1" s="76"/>
      <c r="KW1" s="76"/>
      <c r="KX1" s="76"/>
      <c r="KY1" s="76"/>
      <c r="KZ1" s="76"/>
      <c r="LA1" s="76"/>
      <c r="LB1" s="76"/>
      <c r="LC1" s="76"/>
      <c r="LD1" s="76"/>
      <c r="LE1" s="76"/>
      <c r="LF1" s="76"/>
      <c r="LG1" s="76"/>
      <c r="LH1" s="76"/>
      <c r="LI1" s="76"/>
      <c r="LJ1" s="76"/>
      <c r="LK1" s="76"/>
      <c r="LL1" s="76"/>
      <c r="LM1" s="76"/>
      <c r="LN1" s="76"/>
      <c r="LO1" s="76"/>
      <c r="LP1" s="76"/>
      <c r="LQ1" s="76"/>
      <c r="LR1" s="76"/>
      <c r="LS1" s="76"/>
      <c r="LT1" s="76"/>
      <c r="LU1" s="76"/>
      <c r="LV1" s="76"/>
      <c r="LW1" s="76"/>
      <c r="LX1" s="76"/>
      <c r="LY1" s="76"/>
      <c r="LZ1" s="76"/>
      <c r="MA1" s="76"/>
      <c r="MB1" s="76"/>
      <c r="MC1" s="76"/>
      <c r="MD1" s="76"/>
      <c r="ME1" s="76"/>
      <c r="MF1" s="76"/>
      <c r="MG1" s="76"/>
      <c r="MH1" s="76"/>
      <c r="MI1" s="76"/>
      <c r="MJ1" s="76"/>
      <c r="MK1" s="76"/>
      <c r="ML1" s="76"/>
      <c r="MM1" s="76"/>
      <c r="MN1" s="76"/>
      <c r="MO1" s="76"/>
      <c r="MP1" s="76"/>
      <c r="MQ1" s="76"/>
      <c r="MR1" s="76"/>
      <c r="MS1" s="76"/>
      <c r="MT1" s="76"/>
      <c r="MU1" s="76"/>
      <c r="MV1" s="76"/>
      <c r="MW1" s="76"/>
      <c r="MX1" s="76"/>
      <c r="MY1" s="76"/>
      <c r="MZ1" s="76"/>
      <c r="NA1" s="76"/>
      <c r="NB1" s="76"/>
      <c r="NC1" s="76"/>
      <c r="ND1" s="76"/>
      <c r="NE1" s="76"/>
      <c r="NF1" s="76"/>
      <c r="NG1" s="76"/>
      <c r="NH1" s="76"/>
      <c r="NI1" s="76"/>
      <c r="NJ1" s="76"/>
      <c r="NK1" s="76"/>
      <c r="NL1" s="76"/>
      <c r="NM1" s="76"/>
      <c r="NN1" s="76"/>
      <c r="NO1" s="76"/>
      <c r="NP1" s="76"/>
      <c r="NQ1" s="76"/>
      <c r="NR1" s="76"/>
      <c r="NS1" s="76"/>
      <c r="NT1" s="76"/>
      <c r="NU1" s="76"/>
      <c r="NV1" s="76"/>
      <c r="NW1" s="76"/>
      <c r="NX1" s="76"/>
      <c r="NY1" s="76"/>
      <c r="NZ1" s="76"/>
      <c r="OA1" s="76"/>
      <c r="OB1" s="76"/>
      <c r="OC1" s="76"/>
      <c r="OD1" s="76"/>
      <c r="OE1" s="76"/>
      <c r="OF1" s="76"/>
      <c r="OG1" s="76"/>
      <c r="OH1" s="76"/>
      <c r="OI1" s="76"/>
      <c r="OJ1" s="76"/>
      <c r="OK1" s="76"/>
      <c r="OL1" s="76"/>
      <c r="OM1" s="76"/>
      <c r="ON1" s="76"/>
      <c r="OO1" s="76"/>
      <c r="OP1" s="76"/>
      <c r="OQ1" s="76"/>
      <c r="OR1" s="76"/>
      <c r="OS1" s="76"/>
      <c r="OT1" s="76"/>
      <c r="OU1" s="76"/>
      <c r="OV1" s="76"/>
      <c r="OW1" s="76"/>
      <c r="OX1" s="76"/>
      <c r="OY1" s="76"/>
      <c r="OZ1" s="76"/>
      <c r="PA1" s="76"/>
      <c r="PB1" s="76"/>
      <c r="PC1" s="76"/>
      <c r="PD1" s="76"/>
      <c r="PE1" s="76"/>
      <c r="PF1" s="76"/>
      <c r="PG1" s="76"/>
      <c r="PH1" s="76"/>
      <c r="PI1" s="76"/>
      <c r="PJ1" s="76"/>
      <c r="PK1" s="76"/>
      <c r="PL1" s="76"/>
      <c r="PM1" s="76"/>
      <c r="PN1" s="76"/>
      <c r="PO1" s="76"/>
      <c r="PP1" s="76"/>
      <c r="PQ1" s="76"/>
      <c r="PR1" s="76"/>
      <c r="PS1" s="76"/>
      <c r="PT1" s="76"/>
      <c r="PU1" s="76"/>
      <c r="PV1" s="76"/>
      <c r="PW1" s="76"/>
      <c r="PX1" s="76"/>
      <c r="PY1" s="76"/>
      <c r="PZ1" s="76"/>
      <c r="QA1" s="76"/>
      <c r="QB1" s="76"/>
      <c r="QC1" s="76"/>
      <c r="QD1" s="76"/>
      <c r="QE1" s="76"/>
      <c r="QF1" s="76"/>
      <c r="QG1" s="76"/>
      <c r="QH1" s="76"/>
      <c r="QI1" s="76"/>
      <c r="QJ1" s="76"/>
      <c r="QK1" s="76"/>
      <c r="QL1" s="76"/>
      <c r="QM1" s="76"/>
      <c r="QN1" s="76"/>
      <c r="QO1" s="76"/>
      <c r="QP1" s="76"/>
      <c r="QQ1" s="76"/>
      <c r="QR1" s="76"/>
      <c r="QS1" s="76"/>
      <c r="QT1" s="76"/>
      <c r="QU1" s="76"/>
      <c r="QV1" s="76"/>
      <c r="QW1" s="76"/>
      <c r="QX1" s="76"/>
      <c r="QY1" s="76"/>
      <c r="QZ1" s="76"/>
      <c r="RA1" s="76"/>
      <c r="RB1" s="76"/>
      <c r="RC1" s="76"/>
      <c r="RD1" s="76"/>
      <c r="RE1" s="76"/>
      <c r="RF1" s="76"/>
      <c r="RG1" s="76"/>
      <c r="RH1" s="76"/>
      <c r="RI1" s="76"/>
      <c r="RJ1" s="76"/>
      <c r="RK1" s="76"/>
      <c r="RL1" s="76"/>
      <c r="RM1" s="76"/>
      <c r="RN1" s="76"/>
      <c r="RO1" s="76"/>
      <c r="RP1" s="76"/>
      <c r="RQ1" s="76"/>
      <c r="RR1" s="76"/>
      <c r="RS1" s="76"/>
      <c r="RT1" s="76"/>
      <c r="RU1" s="76"/>
      <c r="RV1" s="76"/>
      <c r="RW1" s="76"/>
      <c r="RX1" s="76"/>
      <c r="RY1" s="76"/>
      <c r="RZ1" s="76"/>
      <c r="SA1" s="76"/>
      <c r="SB1" s="76"/>
      <c r="SC1" s="76"/>
      <c r="SD1" s="76"/>
      <c r="SE1" s="76"/>
      <c r="SF1" s="76"/>
      <c r="SG1" s="76"/>
      <c r="SH1" s="76"/>
      <c r="SI1" s="76"/>
      <c r="SJ1" s="76"/>
      <c r="SK1" s="76"/>
      <c r="SL1" s="76"/>
      <c r="SM1" s="76"/>
      <c r="SN1" s="76"/>
      <c r="SO1" s="76"/>
      <c r="SP1" s="76"/>
      <c r="SQ1" s="76"/>
      <c r="SR1" s="76"/>
      <c r="SS1" s="76"/>
      <c r="ST1" s="76"/>
      <c r="SU1" s="76"/>
      <c r="SV1" s="76"/>
      <c r="SW1" s="76"/>
      <c r="SX1" s="76"/>
      <c r="SY1" s="76"/>
      <c r="SZ1" s="76"/>
      <c r="TA1" s="76"/>
      <c r="TB1" s="76"/>
      <c r="TC1" s="76"/>
      <c r="TD1" s="76"/>
      <c r="TE1" s="76"/>
      <c r="TF1" s="76"/>
      <c r="TG1" s="76"/>
      <c r="TH1" s="76"/>
      <c r="TI1" s="76"/>
      <c r="TJ1" s="76"/>
      <c r="TK1" s="76"/>
      <c r="TL1" s="76"/>
      <c r="TM1" s="76"/>
      <c r="TN1" s="76"/>
      <c r="TO1" s="76"/>
      <c r="TP1" s="76"/>
      <c r="TQ1" s="76"/>
      <c r="TR1" s="76"/>
      <c r="TS1" s="76"/>
      <c r="TT1" s="76"/>
      <c r="TU1" s="76"/>
      <c r="TV1" s="76"/>
      <c r="TW1" s="76"/>
      <c r="TX1" s="76"/>
      <c r="TY1" s="76"/>
      <c r="TZ1" s="76"/>
      <c r="UA1" s="76"/>
      <c r="UB1" s="76"/>
      <c r="UC1" s="76"/>
      <c r="UD1" s="76"/>
      <c r="UE1" s="76"/>
      <c r="UF1" s="76"/>
      <c r="UG1" s="76"/>
      <c r="UH1" s="76"/>
      <c r="UI1" s="76"/>
      <c r="UJ1" s="76"/>
      <c r="UK1" s="76"/>
      <c r="UL1" s="76"/>
      <c r="UM1" s="76"/>
      <c r="UN1" s="76"/>
      <c r="UO1" s="76"/>
      <c r="UP1" s="76"/>
      <c r="UQ1" s="76"/>
      <c r="UR1" s="76"/>
      <c r="US1" s="76"/>
      <c r="UT1" s="76"/>
      <c r="UU1" s="76"/>
      <c r="UV1" s="76"/>
      <c r="UW1" s="76"/>
      <c r="UX1" s="76"/>
      <c r="UY1" s="76"/>
      <c r="UZ1" s="76"/>
      <c r="VA1" s="76"/>
      <c r="VB1" s="76"/>
      <c r="VC1" s="76"/>
      <c r="VD1" s="76"/>
      <c r="VE1" s="76"/>
      <c r="VF1" s="76"/>
      <c r="VG1" s="76"/>
      <c r="VH1" s="76"/>
      <c r="VI1" s="76"/>
      <c r="VJ1" s="76"/>
      <c r="VK1" s="76"/>
      <c r="VL1" s="76"/>
      <c r="VM1" s="76"/>
      <c r="VN1" s="76"/>
      <c r="VO1" s="76"/>
      <c r="VP1" s="76"/>
      <c r="VQ1" s="76"/>
      <c r="VR1" s="76"/>
      <c r="VS1" s="76"/>
      <c r="VT1" s="76"/>
      <c r="VU1" s="76"/>
      <c r="VV1" s="76"/>
      <c r="VW1" s="76"/>
      <c r="VX1" s="76"/>
      <c r="VY1" s="76"/>
      <c r="VZ1" s="76"/>
      <c r="WA1" s="76"/>
      <c r="WB1" s="76"/>
      <c r="WC1" s="76"/>
      <c r="WD1" s="76"/>
      <c r="WE1" s="76"/>
      <c r="WF1" s="76"/>
      <c r="WG1" s="76"/>
      <c r="WH1" s="76"/>
      <c r="WI1" s="76"/>
      <c r="WJ1" s="76"/>
      <c r="WK1" s="76"/>
      <c r="WL1" s="76"/>
      <c r="WM1" s="76"/>
      <c r="WN1" s="76"/>
      <c r="WO1" s="76"/>
      <c r="WP1" s="76"/>
      <c r="WQ1" s="76"/>
      <c r="WR1" s="76"/>
      <c r="WS1" s="76"/>
      <c r="WT1" s="76"/>
      <c r="WU1" s="76"/>
      <c r="WV1" s="76"/>
      <c r="WW1" s="76"/>
      <c r="WX1" s="76"/>
      <c r="WY1" s="76"/>
      <c r="WZ1" s="76"/>
      <c r="XA1" s="76"/>
      <c r="XB1" s="76"/>
      <c r="XC1" s="76"/>
      <c r="XD1" s="76"/>
      <c r="XE1" s="76"/>
      <c r="XF1" s="76"/>
      <c r="XG1" s="76"/>
      <c r="XH1" s="76"/>
      <c r="XI1" s="76"/>
      <c r="XJ1" s="76"/>
      <c r="XK1" s="76"/>
      <c r="XL1" s="76"/>
      <c r="XM1" s="76"/>
      <c r="XN1" s="76"/>
      <c r="XO1" s="76"/>
      <c r="XP1" s="76"/>
      <c r="XQ1" s="76"/>
      <c r="XR1" s="76"/>
      <c r="XS1" s="76"/>
      <c r="XT1" s="76"/>
      <c r="XU1" s="76"/>
      <c r="XV1" s="76"/>
      <c r="XW1" s="76"/>
      <c r="XX1" s="76"/>
      <c r="XY1" s="76"/>
      <c r="XZ1" s="76"/>
      <c r="YA1" s="76"/>
      <c r="YB1" s="76"/>
      <c r="YC1" s="76"/>
      <c r="YD1" s="76"/>
      <c r="YE1" s="76"/>
      <c r="YF1" s="76"/>
      <c r="YG1" s="76"/>
      <c r="YH1" s="76"/>
      <c r="YI1" s="76"/>
      <c r="YJ1" s="76"/>
      <c r="YK1" s="76"/>
      <c r="YL1" s="76"/>
      <c r="YM1" s="76"/>
      <c r="YN1" s="76"/>
      <c r="YO1" s="76"/>
      <c r="YP1" s="76"/>
      <c r="YQ1" s="76"/>
      <c r="YR1" s="76"/>
      <c r="YS1" s="76"/>
      <c r="YT1" s="76"/>
      <c r="YU1" s="76"/>
      <c r="YV1" s="76"/>
      <c r="YW1" s="76"/>
      <c r="YX1" s="76"/>
      <c r="YY1" s="76"/>
      <c r="YZ1" s="76"/>
      <c r="ZA1" s="76"/>
      <c r="ZB1" s="76"/>
      <c r="ZC1" s="76"/>
      <c r="ZD1" s="76"/>
      <c r="ZE1" s="76"/>
      <c r="ZF1" s="76"/>
      <c r="ZG1" s="76"/>
      <c r="ZH1" s="76"/>
      <c r="ZI1" s="76"/>
      <c r="ZJ1" s="76"/>
      <c r="ZK1" s="76"/>
      <c r="ZL1" s="76"/>
      <c r="ZM1" s="76"/>
      <c r="ZN1" s="76"/>
      <c r="ZO1" s="76"/>
      <c r="ZP1" s="76"/>
      <c r="ZQ1" s="76"/>
      <c r="ZR1" s="76"/>
      <c r="ZS1" s="76"/>
      <c r="ZT1" s="76"/>
      <c r="ZU1" s="76"/>
      <c r="ZV1" s="76"/>
      <c r="ZW1" s="76"/>
      <c r="ZX1" s="76"/>
      <c r="ZY1" s="76"/>
      <c r="ZZ1" s="76"/>
      <c r="AAA1" s="76"/>
      <c r="AAB1" s="76"/>
      <c r="AAC1" s="76"/>
      <c r="AAD1" s="76"/>
      <c r="AAE1" s="76"/>
      <c r="AAF1" s="76"/>
      <c r="AAG1" s="76"/>
      <c r="AAH1" s="76"/>
      <c r="AAI1" s="76"/>
      <c r="AAJ1" s="76"/>
      <c r="AAK1" s="76"/>
      <c r="AAL1" s="76"/>
      <c r="AAM1" s="76"/>
      <c r="AAN1" s="76"/>
      <c r="AAO1" s="76"/>
      <c r="AAP1" s="76"/>
      <c r="AAQ1" s="76"/>
      <c r="AAR1" s="76"/>
      <c r="AAS1" s="76"/>
      <c r="AAT1" s="76"/>
      <c r="AAU1" s="76"/>
      <c r="AAV1" s="76"/>
      <c r="AAW1" s="76"/>
      <c r="AAX1" s="76"/>
      <c r="AAY1" s="76"/>
      <c r="AAZ1" s="76"/>
      <c r="ABA1" s="76"/>
      <c r="ABB1" s="76"/>
      <c r="ABC1" s="76"/>
      <c r="ABD1" s="76"/>
      <c r="ABE1" s="76"/>
      <c r="ABF1" s="76"/>
      <c r="ABG1" s="76"/>
      <c r="ABH1" s="76"/>
      <c r="ABI1" s="76"/>
      <c r="ABJ1" s="76"/>
      <c r="ABK1" s="76"/>
      <c r="ABL1" s="76"/>
      <c r="ABM1" s="76"/>
      <c r="ABN1" s="76"/>
      <c r="ABO1" s="76"/>
      <c r="ABP1" s="76"/>
      <c r="ABQ1" s="76"/>
      <c r="ABR1" s="76"/>
      <c r="ABS1" s="76"/>
      <c r="ABT1" s="76"/>
      <c r="ABU1" s="76"/>
      <c r="ABV1" s="76"/>
      <c r="ABW1" s="76"/>
      <c r="ABX1" s="76"/>
      <c r="ABY1" s="76"/>
      <c r="ABZ1" s="76"/>
      <c r="ACA1" s="76"/>
      <c r="ACB1" s="76"/>
      <c r="ACC1" s="76"/>
      <c r="ACD1" s="76"/>
      <c r="ACE1" s="76"/>
      <c r="ACF1" s="76"/>
      <c r="ACG1" s="76"/>
      <c r="ACH1" s="76"/>
      <c r="ACI1" s="76"/>
      <c r="ACJ1" s="76"/>
      <c r="ACK1" s="76"/>
      <c r="ACL1" s="76"/>
      <c r="ACM1" s="76"/>
      <c r="ACN1" s="76"/>
      <c r="ACO1" s="76"/>
      <c r="ACP1" s="76"/>
      <c r="ACQ1" s="76"/>
      <c r="ACR1" s="76"/>
      <c r="ACS1" s="76"/>
      <c r="ACT1" s="76"/>
      <c r="ACU1" s="76"/>
      <c r="ACV1" s="76"/>
      <c r="ACW1" s="76"/>
      <c r="ACX1" s="76"/>
      <c r="ACY1" s="76"/>
      <c r="ACZ1" s="76"/>
      <c r="ADA1" s="76"/>
      <c r="ADB1" s="76"/>
      <c r="ADC1" s="76"/>
      <c r="ADD1" s="76"/>
      <c r="ADE1" s="76"/>
      <c r="ADF1" s="76"/>
      <c r="ADG1" s="76"/>
      <c r="ADH1" s="76"/>
      <c r="ADI1" s="76"/>
      <c r="ADJ1" s="76"/>
      <c r="ADK1" s="76"/>
      <c r="ADL1" s="76"/>
      <c r="ADM1" s="76"/>
      <c r="ADN1" s="76"/>
      <c r="ADO1" s="76"/>
      <c r="ADP1" s="76"/>
      <c r="ADQ1" s="76"/>
      <c r="ADR1" s="76"/>
      <c r="ADS1" s="76"/>
      <c r="ADT1" s="76"/>
      <c r="ADU1" s="76"/>
      <c r="ADV1" s="76"/>
      <c r="ADW1" s="76"/>
      <c r="ADX1" s="76"/>
      <c r="ADY1" s="76"/>
      <c r="ADZ1" s="76"/>
      <c r="AEA1" s="76"/>
      <c r="AEB1" s="76"/>
      <c r="AEC1" s="76"/>
      <c r="AED1" s="76"/>
      <c r="AEE1" s="76"/>
      <c r="AEF1" s="76"/>
      <c r="AEG1" s="76"/>
      <c r="AEH1" s="76"/>
      <c r="AEI1" s="76"/>
      <c r="AEJ1" s="76"/>
      <c r="AEK1" s="76"/>
      <c r="AEL1" s="76"/>
      <c r="AEM1" s="76"/>
      <c r="AEN1" s="76"/>
      <c r="AEO1" s="76"/>
      <c r="AEP1" s="76"/>
      <c r="AEQ1" s="76"/>
      <c r="AER1" s="76"/>
      <c r="AES1" s="76"/>
      <c r="AET1" s="76"/>
      <c r="AEU1" s="76"/>
      <c r="AEV1" s="76"/>
      <c r="AEW1" s="76"/>
      <c r="AEX1" s="76"/>
      <c r="AEY1" s="76"/>
      <c r="AEZ1" s="76"/>
      <c r="AFA1" s="76"/>
      <c r="AFB1" s="76"/>
      <c r="AFC1" s="76"/>
      <c r="AFD1" s="76"/>
      <c r="AFE1" s="76"/>
      <c r="AFF1" s="76"/>
      <c r="AFG1" s="76"/>
      <c r="AFH1" s="76"/>
      <c r="AFI1" s="76"/>
      <c r="AFJ1" s="76"/>
      <c r="AFK1" s="76"/>
      <c r="AFL1" s="76"/>
      <c r="AFM1" s="76"/>
      <c r="AFN1" s="76"/>
      <c r="AFO1" s="76"/>
      <c r="AFP1" s="76"/>
      <c r="AFQ1" s="76"/>
      <c r="AFR1" s="76"/>
      <c r="AFS1" s="76"/>
      <c r="AFT1" s="76"/>
      <c r="AFU1" s="76"/>
      <c r="AFV1" s="76"/>
      <c r="AFW1" s="76"/>
      <c r="AFX1" s="76"/>
      <c r="AFY1" s="76"/>
      <c r="AFZ1" s="76"/>
      <c r="AGA1" s="76"/>
      <c r="AGB1" s="76"/>
      <c r="AGC1" s="76"/>
      <c r="AGD1" s="76"/>
      <c r="AGE1" s="76"/>
      <c r="AGF1" s="76"/>
      <c r="AGG1" s="76"/>
      <c r="AGH1" s="76"/>
      <c r="AGI1" s="76"/>
      <c r="AGJ1" s="76"/>
      <c r="AGK1" s="76"/>
      <c r="AGL1" s="76"/>
      <c r="AGM1" s="76"/>
      <c r="AGN1" s="76"/>
      <c r="AGO1" s="76"/>
      <c r="AGP1" s="76"/>
      <c r="AGQ1" s="76"/>
      <c r="AGR1" s="76"/>
      <c r="AGS1" s="76"/>
      <c r="AGT1" s="76"/>
      <c r="AGU1" s="76"/>
      <c r="AGV1" s="76"/>
      <c r="AGW1" s="76"/>
      <c r="AGX1" s="76"/>
      <c r="AGY1" s="76"/>
      <c r="AGZ1" s="76"/>
      <c r="AHA1" s="76"/>
      <c r="AHB1" s="76"/>
      <c r="AHC1" s="76"/>
      <c r="AHD1" s="76"/>
      <c r="AHE1" s="76"/>
      <c r="AHF1" s="76"/>
      <c r="AHG1" s="76"/>
      <c r="AHH1" s="76"/>
      <c r="AHI1" s="76"/>
      <c r="AHJ1" s="76"/>
      <c r="AHK1" s="76"/>
      <c r="AHL1" s="76"/>
      <c r="AHM1" s="76"/>
      <c r="AHN1" s="76"/>
      <c r="AHO1" s="76"/>
      <c r="AHP1" s="76"/>
      <c r="AHQ1" s="76"/>
      <c r="AHR1" s="76"/>
      <c r="AHS1" s="76"/>
      <c r="AHT1" s="76"/>
      <c r="AHU1" s="76"/>
      <c r="AHV1" s="76"/>
      <c r="AHW1" s="76"/>
      <c r="AHX1" s="76"/>
      <c r="AHY1" s="76"/>
      <c r="AHZ1" s="76"/>
      <c r="AIA1" s="76"/>
      <c r="AIB1" s="76"/>
      <c r="AIC1" s="76"/>
      <c r="AID1" s="76"/>
      <c r="AIE1" s="76"/>
      <c r="AIF1" s="76"/>
      <c r="AIG1" s="76"/>
      <c r="AIH1" s="76"/>
      <c r="AII1" s="76"/>
      <c r="AIJ1" s="76"/>
      <c r="AIK1" s="76"/>
      <c r="AIL1" s="76"/>
      <c r="AIM1" s="76"/>
      <c r="AIN1" s="76"/>
      <c r="AIO1" s="76"/>
      <c r="AIP1" s="76"/>
      <c r="AIQ1" s="76"/>
      <c r="AIR1" s="76"/>
      <c r="AIS1" s="76"/>
      <c r="AIT1" s="76"/>
      <c r="AIU1" s="76"/>
    </row>
    <row r="2" spans="1:931" s="74" customForma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K2" s="76"/>
      <c r="IL2" s="76"/>
      <c r="IM2" s="76"/>
      <c r="IN2" s="76"/>
      <c r="IO2" s="76"/>
      <c r="IP2" s="76"/>
      <c r="IQ2" s="76"/>
      <c r="IR2" s="76"/>
      <c r="IS2" s="76"/>
      <c r="IT2" s="76"/>
      <c r="IU2" s="76"/>
      <c r="IV2" s="76"/>
      <c r="IW2" s="76"/>
      <c r="IX2" s="76"/>
      <c r="IY2" s="76"/>
      <c r="IZ2" s="76"/>
      <c r="JA2" s="76"/>
      <c r="JB2" s="76"/>
      <c r="JC2" s="76"/>
      <c r="JD2" s="76"/>
      <c r="JE2" s="76"/>
      <c r="JF2" s="76"/>
      <c r="JG2" s="76"/>
      <c r="JH2" s="76"/>
      <c r="JI2" s="76"/>
      <c r="JJ2" s="76"/>
      <c r="JK2" s="76"/>
      <c r="JL2" s="76"/>
      <c r="JM2" s="76"/>
      <c r="JN2" s="76"/>
      <c r="JO2" s="76"/>
      <c r="JP2" s="76"/>
      <c r="JQ2" s="76"/>
      <c r="JR2" s="76"/>
      <c r="JS2" s="76"/>
      <c r="JT2" s="76"/>
      <c r="JU2" s="76"/>
      <c r="JV2" s="76"/>
      <c r="JW2" s="76"/>
      <c r="JX2" s="76"/>
      <c r="JY2" s="76"/>
      <c r="JZ2" s="76"/>
      <c r="KA2" s="76"/>
      <c r="KB2" s="76"/>
      <c r="KC2" s="76"/>
      <c r="KD2" s="76"/>
      <c r="KE2" s="76"/>
      <c r="KF2" s="76"/>
      <c r="KG2" s="76"/>
      <c r="KH2" s="76"/>
      <c r="KI2" s="76"/>
      <c r="KJ2" s="76"/>
      <c r="KK2" s="76"/>
      <c r="KL2" s="76"/>
      <c r="KM2" s="76"/>
      <c r="KN2" s="76"/>
      <c r="KO2" s="76"/>
      <c r="KP2" s="76"/>
      <c r="KQ2" s="76"/>
      <c r="KR2" s="76"/>
      <c r="KS2" s="76"/>
      <c r="KT2" s="76"/>
      <c r="KU2" s="76"/>
      <c r="KV2" s="76"/>
      <c r="KW2" s="76"/>
      <c r="KX2" s="76"/>
      <c r="KY2" s="76"/>
      <c r="KZ2" s="76"/>
      <c r="LA2" s="76"/>
      <c r="LB2" s="76"/>
      <c r="LC2" s="76"/>
      <c r="LD2" s="76"/>
      <c r="LE2" s="76"/>
      <c r="LF2" s="76"/>
      <c r="LG2" s="76"/>
      <c r="LH2" s="76"/>
      <c r="LI2" s="76"/>
      <c r="LJ2" s="76"/>
      <c r="LK2" s="76"/>
      <c r="LL2" s="76"/>
      <c r="LM2" s="76"/>
      <c r="LN2" s="76"/>
      <c r="LO2" s="76"/>
      <c r="LP2" s="76"/>
      <c r="LQ2" s="76"/>
      <c r="LR2" s="76"/>
      <c r="LS2" s="76"/>
      <c r="LT2" s="76"/>
      <c r="LU2" s="76"/>
      <c r="LV2" s="76"/>
      <c r="LW2" s="76"/>
      <c r="LX2" s="76"/>
      <c r="LY2" s="76"/>
      <c r="LZ2" s="76"/>
      <c r="MA2" s="76"/>
      <c r="MB2" s="76"/>
      <c r="MC2" s="76"/>
      <c r="MD2" s="76"/>
      <c r="ME2" s="76"/>
      <c r="MF2" s="76"/>
      <c r="MG2" s="76"/>
      <c r="MH2" s="76"/>
      <c r="MI2" s="76"/>
      <c r="MJ2" s="76"/>
      <c r="MK2" s="76"/>
      <c r="ML2" s="76"/>
      <c r="MM2" s="76"/>
      <c r="MN2" s="76"/>
      <c r="MO2" s="76"/>
      <c r="MP2" s="76"/>
      <c r="MQ2" s="76"/>
      <c r="MR2" s="76"/>
      <c r="MS2" s="76"/>
      <c r="MT2" s="76"/>
      <c r="MU2" s="76"/>
      <c r="MV2" s="76"/>
      <c r="MW2" s="76"/>
      <c r="MX2" s="76"/>
      <c r="MY2" s="76"/>
      <c r="MZ2" s="76"/>
      <c r="NA2" s="76"/>
      <c r="NB2" s="76"/>
      <c r="NC2" s="76"/>
      <c r="ND2" s="76"/>
      <c r="NE2" s="76"/>
      <c r="NF2" s="76"/>
      <c r="NG2" s="76"/>
      <c r="NH2" s="76"/>
      <c r="NI2" s="76"/>
      <c r="NJ2" s="76"/>
      <c r="NK2" s="76"/>
      <c r="NL2" s="76"/>
      <c r="NM2" s="76"/>
      <c r="NN2" s="76"/>
      <c r="NO2" s="76"/>
      <c r="NP2" s="76"/>
      <c r="NQ2" s="76"/>
      <c r="NR2" s="76"/>
      <c r="NS2" s="76"/>
      <c r="NT2" s="76"/>
      <c r="NU2" s="76"/>
      <c r="NV2" s="76"/>
      <c r="NW2" s="76"/>
      <c r="NX2" s="76"/>
      <c r="NY2" s="76"/>
      <c r="NZ2" s="76"/>
      <c r="OA2" s="76"/>
      <c r="OB2" s="76"/>
      <c r="OC2" s="76"/>
      <c r="OD2" s="76"/>
      <c r="OE2" s="76"/>
      <c r="OF2" s="76"/>
      <c r="OG2" s="76"/>
      <c r="OH2" s="76"/>
      <c r="OI2" s="76"/>
      <c r="OJ2" s="76"/>
      <c r="OK2" s="76"/>
      <c r="OL2" s="76"/>
      <c r="OM2" s="76"/>
      <c r="ON2" s="76"/>
      <c r="OO2" s="76"/>
      <c r="OP2" s="76"/>
      <c r="OQ2" s="76"/>
      <c r="OR2" s="76"/>
      <c r="OS2" s="76"/>
      <c r="OT2" s="76"/>
      <c r="OU2" s="76"/>
      <c r="OV2" s="76"/>
      <c r="OW2" s="76"/>
      <c r="OX2" s="76"/>
      <c r="OY2" s="76"/>
      <c r="OZ2" s="76"/>
      <c r="PA2" s="76"/>
      <c r="PB2" s="76"/>
      <c r="PC2" s="76"/>
      <c r="PD2" s="76"/>
      <c r="PE2" s="76"/>
      <c r="PF2" s="76"/>
      <c r="PG2" s="76"/>
      <c r="PH2" s="76"/>
      <c r="PI2" s="76"/>
      <c r="PJ2" s="76"/>
      <c r="PK2" s="76"/>
      <c r="PL2" s="76"/>
      <c r="PM2" s="76"/>
      <c r="PN2" s="76"/>
      <c r="PO2" s="76"/>
      <c r="PP2" s="76"/>
      <c r="PQ2" s="76"/>
      <c r="PR2" s="76"/>
      <c r="PS2" s="76"/>
      <c r="PT2" s="76"/>
      <c r="PU2" s="76"/>
      <c r="PV2" s="76"/>
      <c r="PW2" s="76"/>
      <c r="PX2" s="76"/>
      <c r="PY2" s="76"/>
      <c r="PZ2" s="76"/>
      <c r="QA2" s="76"/>
      <c r="QB2" s="76"/>
      <c r="QC2" s="76"/>
      <c r="QD2" s="76"/>
      <c r="QE2" s="76"/>
      <c r="QF2" s="76"/>
      <c r="QG2" s="76"/>
      <c r="QH2" s="76"/>
      <c r="QI2" s="76"/>
      <c r="QJ2" s="76"/>
      <c r="QK2" s="76"/>
      <c r="QL2" s="76"/>
      <c r="QM2" s="76"/>
      <c r="QN2" s="76"/>
      <c r="QO2" s="76"/>
      <c r="QP2" s="76"/>
      <c r="QQ2" s="76"/>
      <c r="QR2" s="76"/>
      <c r="QS2" s="76"/>
      <c r="QT2" s="76"/>
      <c r="QU2" s="76"/>
      <c r="QV2" s="76"/>
      <c r="QW2" s="76"/>
      <c r="QX2" s="76"/>
      <c r="QY2" s="76"/>
      <c r="QZ2" s="76"/>
      <c r="RA2" s="76"/>
      <c r="RB2" s="76"/>
      <c r="RC2" s="76"/>
      <c r="RD2" s="76"/>
      <c r="RE2" s="76"/>
      <c r="RF2" s="76"/>
      <c r="RG2" s="76"/>
      <c r="RH2" s="76"/>
      <c r="RI2" s="76"/>
      <c r="RJ2" s="76"/>
      <c r="RK2" s="76"/>
      <c r="RL2" s="76"/>
      <c r="RM2" s="76"/>
      <c r="RN2" s="76"/>
      <c r="RO2" s="76"/>
      <c r="RP2" s="76"/>
      <c r="RQ2" s="76"/>
      <c r="RR2" s="76"/>
      <c r="RS2" s="76"/>
      <c r="RT2" s="76"/>
      <c r="RU2" s="76"/>
      <c r="RV2" s="76"/>
      <c r="RW2" s="76"/>
      <c r="RX2" s="76"/>
      <c r="RY2" s="76"/>
      <c r="RZ2" s="76"/>
      <c r="SA2" s="76"/>
      <c r="SB2" s="76"/>
      <c r="SC2" s="76"/>
      <c r="SD2" s="76"/>
      <c r="SE2" s="76"/>
      <c r="SF2" s="76"/>
      <c r="SG2" s="76"/>
      <c r="SH2" s="76"/>
      <c r="SI2" s="76"/>
      <c r="SJ2" s="76"/>
      <c r="SK2" s="76"/>
      <c r="SL2" s="76"/>
      <c r="SM2" s="76"/>
      <c r="SN2" s="76"/>
      <c r="SO2" s="76"/>
      <c r="SP2" s="76"/>
      <c r="SQ2" s="76"/>
      <c r="SR2" s="76"/>
      <c r="SS2" s="76"/>
      <c r="ST2" s="76"/>
      <c r="SU2" s="76"/>
      <c r="SV2" s="76"/>
      <c r="SW2" s="76"/>
      <c r="SX2" s="76"/>
      <c r="SY2" s="76"/>
      <c r="SZ2" s="76"/>
      <c r="TA2" s="76"/>
      <c r="TB2" s="76"/>
      <c r="TC2" s="76"/>
      <c r="TD2" s="76"/>
      <c r="TE2" s="76"/>
      <c r="TF2" s="76"/>
      <c r="TG2" s="76"/>
      <c r="TH2" s="76"/>
      <c r="TI2" s="76"/>
      <c r="TJ2" s="76"/>
      <c r="TK2" s="76"/>
      <c r="TL2" s="76"/>
      <c r="TM2" s="76"/>
      <c r="TN2" s="76"/>
      <c r="TO2" s="76"/>
      <c r="TP2" s="76"/>
      <c r="TQ2" s="76"/>
      <c r="TR2" s="76"/>
      <c r="TS2" s="76"/>
      <c r="TT2" s="76"/>
      <c r="TU2" s="76"/>
      <c r="TV2" s="76"/>
      <c r="TW2" s="76"/>
      <c r="TX2" s="76"/>
      <c r="TY2" s="76"/>
      <c r="TZ2" s="76"/>
      <c r="UA2" s="76"/>
      <c r="UB2" s="76"/>
      <c r="UC2" s="76"/>
      <c r="UD2" s="76"/>
      <c r="UE2" s="76"/>
      <c r="UF2" s="76"/>
      <c r="UG2" s="76"/>
      <c r="UH2" s="76"/>
      <c r="UI2" s="76"/>
      <c r="UJ2" s="76"/>
      <c r="UK2" s="76"/>
      <c r="UL2" s="76"/>
      <c r="UM2" s="76"/>
      <c r="UN2" s="76"/>
      <c r="UO2" s="76"/>
      <c r="UP2" s="76"/>
      <c r="UQ2" s="76"/>
      <c r="UR2" s="76"/>
      <c r="US2" s="76"/>
      <c r="UT2" s="76"/>
      <c r="UU2" s="76"/>
      <c r="UV2" s="76"/>
      <c r="UW2" s="76"/>
      <c r="UX2" s="76"/>
      <c r="UY2" s="76"/>
      <c r="UZ2" s="76"/>
      <c r="VA2" s="76"/>
      <c r="VB2" s="76"/>
      <c r="VC2" s="76"/>
      <c r="VD2" s="76"/>
      <c r="VE2" s="76"/>
      <c r="VF2" s="76"/>
      <c r="VG2" s="76"/>
      <c r="VH2" s="76"/>
      <c r="VI2" s="76"/>
      <c r="VJ2" s="76"/>
      <c r="VK2" s="76"/>
      <c r="VL2" s="76"/>
      <c r="VM2" s="76"/>
      <c r="VN2" s="76"/>
      <c r="VO2" s="76"/>
      <c r="VP2" s="76"/>
      <c r="VQ2" s="76"/>
      <c r="VR2" s="76"/>
      <c r="VS2" s="76"/>
      <c r="VT2" s="76"/>
      <c r="VU2" s="76"/>
      <c r="VV2" s="76"/>
      <c r="VW2" s="76"/>
      <c r="VX2" s="76"/>
      <c r="VY2" s="76"/>
      <c r="VZ2" s="76"/>
      <c r="WA2" s="76"/>
      <c r="WB2" s="76"/>
      <c r="WC2" s="76"/>
      <c r="WD2" s="76"/>
      <c r="WE2" s="76"/>
      <c r="WF2" s="76"/>
      <c r="WG2" s="76"/>
      <c r="WH2" s="76"/>
      <c r="WI2" s="76"/>
      <c r="WJ2" s="76"/>
      <c r="WK2" s="76"/>
      <c r="WL2" s="76"/>
      <c r="WM2" s="76"/>
      <c r="WN2" s="76"/>
      <c r="WO2" s="76"/>
      <c r="WP2" s="76"/>
      <c r="WQ2" s="76"/>
      <c r="WR2" s="76"/>
      <c r="WS2" s="76"/>
      <c r="WT2" s="76"/>
      <c r="WU2" s="76"/>
      <c r="WV2" s="76"/>
      <c r="WW2" s="76"/>
      <c r="WX2" s="76"/>
      <c r="WY2" s="76"/>
      <c r="WZ2" s="76"/>
      <c r="XA2" s="76"/>
      <c r="XB2" s="76"/>
      <c r="XC2" s="76"/>
      <c r="XD2" s="76"/>
      <c r="XE2" s="76"/>
      <c r="XF2" s="76"/>
      <c r="XG2" s="76"/>
      <c r="XH2" s="76"/>
      <c r="XI2" s="76"/>
      <c r="XJ2" s="76"/>
      <c r="XK2" s="76"/>
      <c r="XL2" s="76"/>
      <c r="XM2" s="76"/>
      <c r="XN2" s="76"/>
      <c r="XO2" s="76"/>
      <c r="XP2" s="76"/>
      <c r="XQ2" s="76"/>
      <c r="XR2" s="76"/>
      <c r="XS2" s="76"/>
      <c r="XT2" s="76"/>
      <c r="XU2" s="76"/>
      <c r="XV2" s="76"/>
      <c r="XW2" s="76"/>
      <c r="XX2" s="76"/>
      <c r="XY2" s="76"/>
      <c r="XZ2" s="76"/>
      <c r="YA2" s="76"/>
      <c r="YB2" s="76"/>
      <c r="YC2" s="76"/>
      <c r="YD2" s="76"/>
      <c r="YE2" s="76"/>
      <c r="YF2" s="76"/>
      <c r="YG2" s="76"/>
      <c r="YH2" s="76"/>
      <c r="YI2" s="76"/>
      <c r="YJ2" s="76"/>
      <c r="YK2" s="76"/>
      <c r="YL2" s="76"/>
      <c r="YM2" s="76"/>
      <c r="YN2" s="76"/>
      <c r="YO2" s="76"/>
      <c r="YP2" s="76"/>
      <c r="YQ2" s="76"/>
      <c r="YR2" s="76"/>
      <c r="YS2" s="76"/>
      <c r="YT2" s="76"/>
      <c r="YU2" s="76"/>
      <c r="YV2" s="76"/>
      <c r="YW2" s="76"/>
      <c r="YX2" s="76"/>
      <c r="YY2" s="76"/>
      <c r="YZ2" s="76"/>
      <c r="ZA2" s="76"/>
      <c r="ZB2" s="76"/>
      <c r="ZC2" s="76"/>
      <c r="ZD2" s="76"/>
      <c r="ZE2" s="76"/>
      <c r="ZF2" s="76"/>
      <c r="ZG2" s="76"/>
      <c r="ZH2" s="76"/>
      <c r="ZI2" s="76"/>
      <c r="ZJ2" s="76"/>
      <c r="ZK2" s="76"/>
      <c r="ZL2" s="76"/>
      <c r="ZM2" s="76"/>
      <c r="ZN2" s="76"/>
      <c r="ZO2" s="76"/>
      <c r="ZP2" s="76"/>
      <c r="ZQ2" s="76"/>
      <c r="ZR2" s="76"/>
      <c r="ZS2" s="76"/>
      <c r="ZT2" s="76"/>
      <c r="ZU2" s="76"/>
      <c r="ZV2" s="76"/>
      <c r="ZW2" s="76"/>
      <c r="ZX2" s="76"/>
      <c r="ZY2" s="76"/>
      <c r="ZZ2" s="76"/>
      <c r="AAA2" s="76"/>
      <c r="AAB2" s="76"/>
      <c r="AAC2" s="76"/>
      <c r="AAD2" s="76"/>
      <c r="AAE2" s="76"/>
      <c r="AAF2" s="76"/>
      <c r="AAG2" s="76"/>
      <c r="AAH2" s="76"/>
      <c r="AAI2" s="76"/>
      <c r="AAJ2" s="76"/>
      <c r="AAK2" s="76"/>
      <c r="AAL2" s="76"/>
      <c r="AAM2" s="76"/>
      <c r="AAN2" s="76"/>
      <c r="AAO2" s="76"/>
      <c r="AAP2" s="76"/>
      <c r="AAQ2" s="76"/>
      <c r="AAR2" s="76"/>
      <c r="AAS2" s="76"/>
      <c r="AAT2" s="76"/>
      <c r="AAU2" s="76"/>
      <c r="AAV2" s="76"/>
      <c r="AAW2" s="76"/>
      <c r="AAX2" s="76"/>
      <c r="AAY2" s="76"/>
      <c r="AAZ2" s="76"/>
      <c r="ABA2" s="76"/>
      <c r="ABB2" s="76"/>
      <c r="ABC2" s="76"/>
      <c r="ABD2" s="76"/>
      <c r="ABE2" s="76"/>
      <c r="ABF2" s="76"/>
      <c r="ABG2" s="76"/>
      <c r="ABH2" s="76"/>
      <c r="ABI2" s="76"/>
      <c r="ABJ2" s="76"/>
      <c r="ABK2" s="76"/>
      <c r="ABL2" s="76"/>
      <c r="ABM2" s="76"/>
      <c r="ABN2" s="76"/>
      <c r="ABO2" s="76"/>
      <c r="ABP2" s="76"/>
      <c r="ABQ2" s="76"/>
      <c r="ABR2" s="76"/>
      <c r="ABS2" s="76"/>
      <c r="ABT2" s="76"/>
      <c r="ABU2" s="76"/>
      <c r="ABV2" s="76"/>
      <c r="ABW2" s="76"/>
      <c r="ABX2" s="76"/>
      <c r="ABY2" s="76"/>
      <c r="ABZ2" s="76"/>
      <c r="ACA2" s="76"/>
      <c r="ACB2" s="76"/>
      <c r="ACC2" s="76"/>
      <c r="ACD2" s="76"/>
      <c r="ACE2" s="76"/>
      <c r="ACF2" s="76"/>
      <c r="ACG2" s="76"/>
      <c r="ACH2" s="76"/>
      <c r="ACI2" s="76"/>
      <c r="ACJ2" s="76"/>
      <c r="ACK2" s="76"/>
      <c r="ACL2" s="76"/>
      <c r="ACM2" s="76"/>
      <c r="ACN2" s="76"/>
      <c r="ACO2" s="76"/>
      <c r="ACP2" s="76"/>
      <c r="ACQ2" s="76"/>
      <c r="ACR2" s="76"/>
      <c r="ACS2" s="76"/>
      <c r="ACT2" s="76"/>
      <c r="ACU2" s="76"/>
      <c r="ACV2" s="76"/>
      <c r="ACW2" s="76"/>
      <c r="ACX2" s="76"/>
      <c r="ACY2" s="76"/>
      <c r="ACZ2" s="76"/>
      <c r="ADA2" s="76"/>
      <c r="ADB2" s="76"/>
      <c r="ADC2" s="76"/>
      <c r="ADD2" s="76"/>
      <c r="ADE2" s="76"/>
      <c r="ADF2" s="76"/>
      <c r="ADG2" s="76"/>
      <c r="ADH2" s="76"/>
      <c r="ADI2" s="76"/>
      <c r="ADJ2" s="76"/>
      <c r="ADK2" s="76"/>
      <c r="ADL2" s="76"/>
      <c r="ADM2" s="76"/>
      <c r="ADN2" s="76"/>
      <c r="ADO2" s="76"/>
      <c r="ADP2" s="76"/>
      <c r="ADQ2" s="76"/>
      <c r="ADR2" s="76"/>
      <c r="ADS2" s="76"/>
      <c r="ADT2" s="76"/>
      <c r="ADU2" s="76"/>
      <c r="ADV2" s="76"/>
      <c r="ADW2" s="76"/>
      <c r="ADX2" s="76"/>
      <c r="ADY2" s="76"/>
      <c r="ADZ2" s="76"/>
      <c r="AEA2" s="76"/>
      <c r="AEB2" s="76"/>
      <c r="AEC2" s="76"/>
      <c r="AED2" s="76"/>
      <c r="AEE2" s="76"/>
      <c r="AEF2" s="76"/>
      <c r="AEG2" s="76"/>
      <c r="AEH2" s="76"/>
      <c r="AEI2" s="76"/>
      <c r="AEJ2" s="76"/>
      <c r="AEK2" s="76"/>
      <c r="AEL2" s="76"/>
      <c r="AEM2" s="76"/>
      <c r="AEN2" s="76"/>
      <c r="AEO2" s="76"/>
      <c r="AEP2" s="76"/>
      <c r="AEQ2" s="76"/>
      <c r="AER2" s="76"/>
      <c r="AES2" s="76"/>
      <c r="AET2" s="76"/>
      <c r="AEU2" s="76"/>
      <c r="AEV2" s="76"/>
      <c r="AEW2" s="76"/>
      <c r="AEX2" s="76"/>
      <c r="AEY2" s="76"/>
      <c r="AEZ2" s="76"/>
      <c r="AFA2" s="76"/>
      <c r="AFB2" s="76"/>
      <c r="AFC2" s="76"/>
      <c r="AFD2" s="76"/>
      <c r="AFE2" s="76"/>
      <c r="AFF2" s="76"/>
      <c r="AFG2" s="76"/>
      <c r="AFH2" s="76"/>
      <c r="AFI2" s="76"/>
      <c r="AFJ2" s="76"/>
      <c r="AFK2" s="76"/>
      <c r="AFL2" s="76"/>
      <c r="AFM2" s="76"/>
      <c r="AFN2" s="76"/>
      <c r="AFO2" s="76"/>
      <c r="AFP2" s="76"/>
      <c r="AFQ2" s="76"/>
      <c r="AFR2" s="76"/>
      <c r="AFS2" s="76"/>
      <c r="AFT2" s="76"/>
      <c r="AFU2" s="76"/>
      <c r="AFV2" s="76"/>
      <c r="AFW2" s="76"/>
      <c r="AFX2" s="76"/>
      <c r="AFY2" s="76"/>
      <c r="AFZ2" s="76"/>
      <c r="AGA2" s="76"/>
      <c r="AGB2" s="76"/>
      <c r="AGC2" s="76"/>
      <c r="AGD2" s="76"/>
      <c r="AGE2" s="76"/>
      <c r="AGF2" s="76"/>
      <c r="AGG2" s="76"/>
      <c r="AGH2" s="76"/>
      <c r="AGI2" s="76"/>
      <c r="AGJ2" s="76"/>
      <c r="AGK2" s="76"/>
      <c r="AGL2" s="76"/>
      <c r="AGM2" s="76"/>
      <c r="AGN2" s="76"/>
      <c r="AGO2" s="76"/>
      <c r="AGP2" s="76"/>
      <c r="AGQ2" s="76"/>
      <c r="AGR2" s="76"/>
      <c r="AGS2" s="76"/>
      <c r="AGT2" s="76"/>
      <c r="AGU2" s="76"/>
      <c r="AGV2" s="76"/>
      <c r="AGW2" s="76"/>
      <c r="AGX2" s="76"/>
      <c r="AGY2" s="76"/>
      <c r="AGZ2" s="76"/>
      <c r="AHA2" s="76"/>
      <c r="AHB2" s="76"/>
      <c r="AHC2" s="76"/>
      <c r="AHD2" s="76"/>
      <c r="AHE2" s="76"/>
      <c r="AHF2" s="76"/>
      <c r="AHG2" s="76"/>
      <c r="AHH2" s="76"/>
      <c r="AHI2" s="76"/>
      <c r="AHJ2" s="76"/>
      <c r="AHK2" s="76"/>
      <c r="AHL2" s="76"/>
      <c r="AHM2" s="76"/>
      <c r="AHN2" s="76"/>
      <c r="AHO2" s="76"/>
      <c r="AHP2" s="76"/>
      <c r="AHQ2" s="76"/>
      <c r="AHR2" s="76"/>
      <c r="AHS2" s="76"/>
      <c r="AHT2" s="76"/>
      <c r="AHU2" s="76"/>
      <c r="AHV2" s="76"/>
      <c r="AHW2" s="76"/>
      <c r="AHX2" s="76"/>
      <c r="AHY2" s="76"/>
      <c r="AHZ2" s="76"/>
      <c r="AIA2" s="76"/>
      <c r="AIB2" s="76"/>
      <c r="AIC2" s="76"/>
      <c r="AID2" s="76"/>
      <c r="AIE2" s="76"/>
      <c r="AIF2" s="76"/>
      <c r="AIG2" s="76"/>
      <c r="AIH2" s="76"/>
      <c r="AII2" s="76"/>
      <c r="AIJ2" s="76"/>
      <c r="AIK2" s="76"/>
      <c r="AIL2" s="76"/>
      <c r="AIM2" s="76"/>
      <c r="AIN2" s="76"/>
      <c r="AIO2" s="76"/>
      <c r="AIP2" s="76"/>
      <c r="AIQ2" s="76"/>
      <c r="AIR2" s="76"/>
      <c r="AIS2" s="76"/>
      <c r="AIT2" s="76"/>
      <c r="AIU2" s="76"/>
    </row>
    <row r="3" spans="1:931" s="74" customFormat="1" ht="37.5" customHeight="1" x14ac:dyDescent="0.2">
      <c r="A3" s="115" t="s">
        <v>47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</row>
    <row r="4" spans="1:931" s="74" customFormat="1" ht="16.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6"/>
      <c r="K4" s="76"/>
      <c r="L4" s="76"/>
      <c r="M4" s="76"/>
      <c r="N4" s="76"/>
      <c r="O4" s="76"/>
      <c r="P4" s="76"/>
      <c r="Q4" s="76"/>
      <c r="R4" s="76"/>
    </row>
    <row r="5" spans="1:931" s="77" customFormat="1" ht="13.9" customHeight="1" x14ac:dyDescent="0.2">
      <c r="A5" s="100" t="s">
        <v>0</v>
      </c>
      <c r="B5" s="100" t="s">
        <v>45</v>
      </c>
      <c r="C5" s="101" t="s">
        <v>2</v>
      </c>
      <c r="D5" s="101"/>
      <c r="E5" s="101"/>
      <c r="F5" s="116" t="s">
        <v>43</v>
      </c>
      <c r="G5" s="117"/>
      <c r="H5" s="118"/>
      <c r="I5" s="103" t="s">
        <v>44</v>
      </c>
      <c r="J5" s="101"/>
      <c r="K5" s="101"/>
      <c r="L5" s="101"/>
      <c r="M5" s="101"/>
      <c r="N5" s="101"/>
      <c r="O5" s="101"/>
      <c r="P5" s="101"/>
      <c r="Q5" s="101"/>
      <c r="R5" s="101"/>
      <c r="S5" s="106" t="s">
        <v>42</v>
      </c>
      <c r="T5" s="107"/>
      <c r="U5" s="108"/>
    </row>
    <row r="6" spans="1:931" s="77" customFormat="1" ht="121.15" customHeight="1" x14ac:dyDescent="0.2">
      <c r="A6" s="100"/>
      <c r="B6" s="100"/>
      <c r="C6" s="101"/>
      <c r="D6" s="101"/>
      <c r="E6" s="101"/>
      <c r="F6" s="119"/>
      <c r="G6" s="120"/>
      <c r="H6" s="121"/>
      <c r="I6" s="104"/>
      <c r="J6" s="101" t="s">
        <v>41</v>
      </c>
      <c r="K6" s="81" t="s">
        <v>23</v>
      </c>
      <c r="L6" s="102" t="s">
        <v>3</v>
      </c>
      <c r="M6" s="101" t="s">
        <v>46</v>
      </c>
      <c r="N6" s="81" t="s">
        <v>23</v>
      </c>
      <c r="O6" s="102" t="s">
        <v>3</v>
      </c>
      <c r="P6" s="101" t="s">
        <v>46</v>
      </c>
      <c r="Q6" s="81" t="s">
        <v>23</v>
      </c>
      <c r="R6" s="102" t="s">
        <v>3</v>
      </c>
      <c r="S6" s="109"/>
      <c r="T6" s="110"/>
      <c r="U6" s="111"/>
    </row>
    <row r="7" spans="1:931" s="94" customFormat="1" ht="42.75" customHeight="1" x14ac:dyDescent="0.2">
      <c r="A7" s="100"/>
      <c r="B7" s="100"/>
      <c r="C7" s="101">
        <v>2018</v>
      </c>
      <c r="D7" s="101">
        <v>2019</v>
      </c>
      <c r="E7" s="101">
        <v>2020</v>
      </c>
      <c r="F7" s="122"/>
      <c r="G7" s="123"/>
      <c r="H7" s="124"/>
      <c r="I7" s="104"/>
      <c r="J7" s="101"/>
      <c r="K7" s="82">
        <v>450</v>
      </c>
      <c r="L7" s="102"/>
      <c r="M7" s="101"/>
      <c r="N7" s="93">
        <f>K7</f>
        <v>450</v>
      </c>
      <c r="O7" s="102"/>
      <c r="P7" s="101"/>
      <c r="Q7" s="93">
        <f>K7</f>
        <v>450</v>
      </c>
      <c r="R7" s="102"/>
      <c r="S7" s="112"/>
      <c r="T7" s="113"/>
      <c r="U7" s="114"/>
    </row>
    <row r="8" spans="1:931" ht="17.45" customHeight="1" x14ac:dyDescent="0.2">
      <c r="A8" s="100"/>
      <c r="B8" s="100"/>
      <c r="C8" s="101"/>
      <c r="D8" s="101"/>
      <c r="E8" s="101"/>
      <c r="F8" s="98">
        <v>2025</v>
      </c>
      <c r="G8" s="98">
        <v>2026</v>
      </c>
      <c r="H8" s="98">
        <v>2027</v>
      </c>
      <c r="I8" s="105"/>
      <c r="J8" s="99">
        <v>2025</v>
      </c>
      <c r="K8" s="99"/>
      <c r="L8" s="99"/>
      <c r="M8" s="99">
        <v>2026</v>
      </c>
      <c r="N8" s="99"/>
      <c r="O8" s="99"/>
      <c r="P8" s="99">
        <v>2027</v>
      </c>
      <c r="Q8" s="99"/>
      <c r="R8" s="99"/>
      <c r="S8" s="98">
        <v>2025</v>
      </c>
      <c r="T8" s="98">
        <v>2026</v>
      </c>
      <c r="U8" s="98">
        <v>2027</v>
      </c>
    </row>
    <row r="9" spans="1:931" ht="15" x14ac:dyDescent="0.2">
      <c r="A9" s="80">
        <v>1</v>
      </c>
      <c r="B9" s="20" t="s">
        <v>4</v>
      </c>
      <c r="C9" s="73">
        <v>1.492</v>
      </c>
      <c r="D9" s="73">
        <v>1.492</v>
      </c>
      <c r="E9" s="73">
        <v>1.492</v>
      </c>
      <c r="F9" s="83">
        <v>0.1</v>
      </c>
      <c r="G9" s="83">
        <v>0.1</v>
      </c>
      <c r="H9" s="83">
        <v>0.09</v>
      </c>
      <c r="I9" s="95">
        <v>1777</v>
      </c>
      <c r="J9" s="90">
        <f>+I9</f>
        <v>1777</v>
      </c>
      <c r="K9" s="84">
        <f t="shared" ref="K9:K26" si="0">J9*$K$7</f>
        <v>799650</v>
      </c>
      <c r="L9" s="96">
        <f>ROUND(K9*(1-F9),2)</f>
        <v>719685</v>
      </c>
      <c r="M9" s="84">
        <f t="shared" ref="M9:M26" si="1">J9</f>
        <v>1777</v>
      </c>
      <c r="N9" s="84">
        <f t="shared" ref="N9:N26" si="2">M9*$N$7</f>
        <v>799650</v>
      </c>
      <c r="O9" s="96">
        <f>ROUND(N9*(1-G9),2)</f>
        <v>719685</v>
      </c>
      <c r="P9" s="84">
        <f t="shared" ref="P9:P26" si="3">M9</f>
        <v>1777</v>
      </c>
      <c r="Q9" s="84">
        <f t="shared" ref="Q9:Q26" si="4">P9*$Q$7</f>
        <v>799650</v>
      </c>
      <c r="R9" s="96">
        <f>ROUND(Q9*(1-H9),2)</f>
        <v>727681.5</v>
      </c>
      <c r="S9" s="96">
        <f>ROUND(L9/1000,1)</f>
        <v>719.7</v>
      </c>
      <c r="T9" s="96">
        <f>ROUND(O9/1000,1)</f>
        <v>719.7</v>
      </c>
      <c r="U9" s="96">
        <f>ROUND(R9/1000,1)</f>
        <v>727.7</v>
      </c>
    </row>
    <row r="10" spans="1:931" ht="15" x14ac:dyDescent="0.2">
      <c r="A10" s="80">
        <v>2</v>
      </c>
      <c r="B10" s="20" t="s">
        <v>5</v>
      </c>
      <c r="C10" s="73">
        <v>1.492</v>
      </c>
      <c r="D10" s="73">
        <v>1.492</v>
      </c>
      <c r="E10" s="73">
        <v>1.492</v>
      </c>
      <c r="F10" s="83">
        <v>0.11</v>
      </c>
      <c r="G10" s="83">
        <v>0.11</v>
      </c>
      <c r="H10" s="83">
        <v>0.11</v>
      </c>
      <c r="I10" s="95">
        <v>1842</v>
      </c>
      <c r="J10" s="90">
        <f t="shared" ref="J10:J25" si="5">+I10</f>
        <v>1842</v>
      </c>
      <c r="K10" s="84">
        <f t="shared" si="0"/>
        <v>828900</v>
      </c>
      <c r="L10" s="96">
        <f t="shared" ref="L10:L26" si="6">ROUND(K10*(1-F10),2)</f>
        <v>737721</v>
      </c>
      <c r="M10" s="84">
        <f t="shared" si="1"/>
        <v>1842</v>
      </c>
      <c r="N10" s="84">
        <f t="shared" si="2"/>
        <v>828900</v>
      </c>
      <c r="O10" s="96">
        <f t="shared" ref="O10:O26" si="7">ROUND(N10*(1-G10),2)</f>
        <v>737721</v>
      </c>
      <c r="P10" s="84">
        <f t="shared" si="3"/>
        <v>1842</v>
      </c>
      <c r="Q10" s="84">
        <f t="shared" si="4"/>
        <v>828900</v>
      </c>
      <c r="R10" s="96">
        <f t="shared" ref="R10:R26" si="8">ROUND(Q10*(1-H10),2)</f>
        <v>737721</v>
      </c>
      <c r="S10" s="96">
        <f t="shared" ref="S10:S26" si="9">ROUND(L10/1000,1)</f>
        <v>737.7</v>
      </c>
      <c r="T10" s="96">
        <f t="shared" ref="T10:T26" si="10">ROUND(O10/1000,1)</f>
        <v>737.7</v>
      </c>
      <c r="U10" s="96">
        <f t="shared" ref="U10:U26" si="11">ROUND(R10/1000,1)</f>
        <v>737.7</v>
      </c>
    </row>
    <row r="11" spans="1:931" ht="15" x14ac:dyDescent="0.2">
      <c r="A11" s="80">
        <v>3</v>
      </c>
      <c r="B11" s="20" t="s">
        <v>6</v>
      </c>
      <c r="C11" s="73">
        <v>1.492</v>
      </c>
      <c r="D11" s="73">
        <v>1.492</v>
      </c>
      <c r="E11" s="73">
        <v>1.492</v>
      </c>
      <c r="F11" s="83">
        <v>0.1</v>
      </c>
      <c r="G11" s="83">
        <v>0.11</v>
      </c>
      <c r="H11" s="83">
        <v>0.12</v>
      </c>
      <c r="I11" s="95">
        <v>3386</v>
      </c>
      <c r="J11" s="90">
        <f t="shared" si="5"/>
        <v>3386</v>
      </c>
      <c r="K11" s="84">
        <f t="shared" si="0"/>
        <v>1523700</v>
      </c>
      <c r="L11" s="96">
        <f t="shared" si="6"/>
        <v>1371330</v>
      </c>
      <c r="M11" s="84">
        <f t="shared" si="1"/>
        <v>3386</v>
      </c>
      <c r="N11" s="84">
        <f t="shared" si="2"/>
        <v>1523700</v>
      </c>
      <c r="O11" s="96">
        <f t="shared" si="7"/>
        <v>1356093</v>
      </c>
      <c r="P11" s="84">
        <f t="shared" si="3"/>
        <v>3386</v>
      </c>
      <c r="Q11" s="84">
        <f t="shared" si="4"/>
        <v>1523700</v>
      </c>
      <c r="R11" s="96">
        <f t="shared" si="8"/>
        <v>1340856</v>
      </c>
      <c r="S11" s="96">
        <f t="shared" si="9"/>
        <v>1371.3</v>
      </c>
      <c r="T11" s="96">
        <f t="shared" si="10"/>
        <v>1356.1</v>
      </c>
      <c r="U11" s="96">
        <f t="shared" si="11"/>
        <v>1340.9</v>
      </c>
    </row>
    <row r="12" spans="1:931" ht="15" x14ac:dyDescent="0.2">
      <c r="A12" s="80">
        <v>4</v>
      </c>
      <c r="B12" s="20" t="s">
        <v>7</v>
      </c>
      <c r="C12" s="73">
        <v>1.492</v>
      </c>
      <c r="D12" s="73">
        <v>1.492</v>
      </c>
      <c r="E12" s="73">
        <v>1.492</v>
      </c>
      <c r="F12" s="83">
        <v>0.11</v>
      </c>
      <c r="G12" s="83">
        <v>0.1</v>
      </c>
      <c r="H12" s="83">
        <v>0.11</v>
      </c>
      <c r="I12" s="95">
        <v>22823</v>
      </c>
      <c r="J12" s="90"/>
      <c r="K12" s="84">
        <f t="shared" si="0"/>
        <v>0</v>
      </c>
      <c r="L12" s="96">
        <f t="shared" si="6"/>
        <v>0</v>
      </c>
      <c r="M12" s="84">
        <f t="shared" si="1"/>
        <v>0</v>
      </c>
      <c r="N12" s="84">
        <f t="shared" si="2"/>
        <v>0</v>
      </c>
      <c r="O12" s="96">
        <f t="shared" si="7"/>
        <v>0</v>
      </c>
      <c r="P12" s="84">
        <f t="shared" si="3"/>
        <v>0</v>
      </c>
      <c r="Q12" s="84">
        <f t="shared" si="4"/>
        <v>0</v>
      </c>
      <c r="R12" s="96">
        <f t="shared" si="8"/>
        <v>0</v>
      </c>
      <c r="S12" s="96">
        <f t="shared" si="9"/>
        <v>0</v>
      </c>
      <c r="T12" s="96">
        <f t="shared" si="10"/>
        <v>0</v>
      </c>
      <c r="U12" s="96">
        <f t="shared" si="11"/>
        <v>0</v>
      </c>
    </row>
    <row r="13" spans="1:931" ht="15" x14ac:dyDescent="0.2">
      <c r="A13" s="80">
        <v>5</v>
      </c>
      <c r="B13" s="20" t="s">
        <v>8</v>
      </c>
      <c r="C13" s="73">
        <v>1.492</v>
      </c>
      <c r="D13" s="73">
        <v>1.492</v>
      </c>
      <c r="E13" s="73">
        <v>1.492</v>
      </c>
      <c r="F13" s="83">
        <v>0.1</v>
      </c>
      <c r="G13" s="83">
        <v>0.11</v>
      </c>
      <c r="H13" s="83">
        <v>0.1</v>
      </c>
      <c r="I13" s="95">
        <v>7384</v>
      </c>
      <c r="J13" s="90">
        <f t="shared" si="5"/>
        <v>7384</v>
      </c>
      <c r="K13" s="84">
        <f t="shared" si="0"/>
        <v>3322800</v>
      </c>
      <c r="L13" s="96">
        <f t="shared" si="6"/>
        <v>2990520</v>
      </c>
      <c r="M13" s="84">
        <f t="shared" si="1"/>
        <v>7384</v>
      </c>
      <c r="N13" s="84">
        <f t="shared" si="2"/>
        <v>3322800</v>
      </c>
      <c r="O13" s="96">
        <f t="shared" si="7"/>
        <v>2957292</v>
      </c>
      <c r="P13" s="84">
        <f t="shared" si="3"/>
        <v>7384</v>
      </c>
      <c r="Q13" s="84">
        <f t="shared" si="4"/>
        <v>3322800</v>
      </c>
      <c r="R13" s="96">
        <f t="shared" si="8"/>
        <v>2990520</v>
      </c>
      <c r="S13" s="96">
        <f t="shared" si="9"/>
        <v>2990.5</v>
      </c>
      <c r="T13" s="96">
        <f t="shared" si="10"/>
        <v>2957.3</v>
      </c>
      <c r="U13" s="96">
        <f t="shared" si="11"/>
        <v>2990.5</v>
      </c>
    </row>
    <row r="14" spans="1:931" ht="15" x14ac:dyDescent="0.2">
      <c r="A14" s="80">
        <v>6</v>
      </c>
      <c r="B14" s="20" t="s">
        <v>9</v>
      </c>
      <c r="C14" s="73">
        <v>1.492</v>
      </c>
      <c r="D14" s="73">
        <v>1.492</v>
      </c>
      <c r="E14" s="73">
        <v>1.492</v>
      </c>
      <c r="F14" s="83">
        <v>0.05</v>
      </c>
      <c r="G14" s="83">
        <v>0.05</v>
      </c>
      <c r="H14" s="83">
        <v>0.05</v>
      </c>
      <c r="I14" s="95">
        <v>9385</v>
      </c>
      <c r="J14" s="90">
        <f t="shared" si="5"/>
        <v>9385</v>
      </c>
      <c r="K14" s="84">
        <f t="shared" si="0"/>
        <v>4223250</v>
      </c>
      <c r="L14" s="96">
        <f t="shared" si="6"/>
        <v>4012087.5</v>
      </c>
      <c r="M14" s="84">
        <f t="shared" si="1"/>
        <v>9385</v>
      </c>
      <c r="N14" s="84">
        <f t="shared" si="2"/>
        <v>4223250</v>
      </c>
      <c r="O14" s="96">
        <f t="shared" si="7"/>
        <v>4012087.5</v>
      </c>
      <c r="P14" s="84">
        <f t="shared" si="3"/>
        <v>9385</v>
      </c>
      <c r="Q14" s="84">
        <f t="shared" si="4"/>
        <v>4223250</v>
      </c>
      <c r="R14" s="96">
        <f t="shared" si="8"/>
        <v>4012087.5</v>
      </c>
      <c r="S14" s="96">
        <f t="shared" si="9"/>
        <v>4012.1</v>
      </c>
      <c r="T14" s="96">
        <f t="shared" si="10"/>
        <v>4012.1</v>
      </c>
      <c r="U14" s="96">
        <f t="shared" si="11"/>
        <v>4012.1</v>
      </c>
    </row>
    <row r="15" spans="1:931" ht="15" x14ac:dyDescent="0.2">
      <c r="A15" s="80">
        <v>7</v>
      </c>
      <c r="B15" s="20" t="s">
        <v>10</v>
      </c>
      <c r="C15" s="73">
        <v>1.492</v>
      </c>
      <c r="D15" s="73">
        <v>1.492</v>
      </c>
      <c r="E15" s="73">
        <v>1.492</v>
      </c>
      <c r="F15" s="83">
        <v>0.11</v>
      </c>
      <c r="G15" s="83">
        <v>0.11</v>
      </c>
      <c r="H15" s="83">
        <v>0.12</v>
      </c>
      <c r="I15" s="95">
        <v>3289</v>
      </c>
      <c r="J15" s="90"/>
      <c r="K15" s="84">
        <f t="shared" si="0"/>
        <v>0</v>
      </c>
      <c r="L15" s="96">
        <f t="shared" si="6"/>
        <v>0</v>
      </c>
      <c r="M15" s="84">
        <f t="shared" si="1"/>
        <v>0</v>
      </c>
      <c r="N15" s="84">
        <f t="shared" si="2"/>
        <v>0</v>
      </c>
      <c r="O15" s="96">
        <f t="shared" si="7"/>
        <v>0</v>
      </c>
      <c r="P15" s="84">
        <f t="shared" si="3"/>
        <v>0</v>
      </c>
      <c r="Q15" s="84">
        <f t="shared" si="4"/>
        <v>0</v>
      </c>
      <c r="R15" s="96">
        <f t="shared" si="8"/>
        <v>0</v>
      </c>
      <c r="S15" s="96">
        <f t="shared" si="9"/>
        <v>0</v>
      </c>
      <c r="T15" s="96">
        <f t="shared" si="10"/>
        <v>0</v>
      </c>
      <c r="U15" s="96">
        <f t="shared" si="11"/>
        <v>0</v>
      </c>
    </row>
    <row r="16" spans="1:931" ht="15" x14ac:dyDescent="0.2">
      <c r="A16" s="80">
        <v>8</v>
      </c>
      <c r="B16" s="20" t="s">
        <v>11</v>
      </c>
      <c r="C16" s="73">
        <v>1.492</v>
      </c>
      <c r="D16" s="73">
        <v>1.492</v>
      </c>
      <c r="E16" s="73">
        <v>1.492</v>
      </c>
      <c r="F16" s="83">
        <v>0.1</v>
      </c>
      <c r="G16" s="83">
        <v>0.1</v>
      </c>
      <c r="H16" s="83">
        <v>0.1</v>
      </c>
      <c r="I16" s="95">
        <v>3181</v>
      </c>
      <c r="J16" s="90">
        <f t="shared" si="5"/>
        <v>3181</v>
      </c>
      <c r="K16" s="84">
        <f t="shared" si="0"/>
        <v>1431450</v>
      </c>
      <c r="L16" s="96">
        <f t="shared" si="6"/>
        <v>1288305</v>
      </c>
      <c r="M16" s="84">
        <f t="shared" si="1"/>
        <v>3181</v>
      </c>
      <c r="N16" s="84">
        <f t="shared" si="2"/>
        <v>1431450</v>
      </c>
      <c r="O16" s="96">
        <f t="shared" si="7"/>
        <v>1288305</v>
      </c>
      <c r="P16" s="84">
        <f t="shared" si="3"/>
        <v>3181</v>
      </c>
      <c r="Q16" s="84">
        <f t="shared" si="4"/>
        <v>1431450</v>
      </c>
      <c r="R16" s="96">
        <f t="shared" si="8"/>
        <v>1288305</v>
      </c>
      <c r="S16" s="96">
        <f t="shared" si="9"/>
        <v>1288.3</v>
      </c>
      <c r="T16" s="96">
        <f t="shared" si="10"/>
        <v>1288.3</v>
      </c>
      <c r="U16" s="96">
        <f t="shared" si="11"/>
        <v>1288.3</v>
      </c>
    </row>
    <row r="17" spans="1:21" ht="15" x14ac:dyDescent="0.2">
      <c r="A17" s="80">
        <v>9</v>
      </c>
      <c r="B17" s="20" t="s">
        <v>12</v>
      </c>
      <c r="C17" s="73">
        <v>1.492</v>
      </c>
      <c r="D17" s="73">
        <v>1.492</v>
      </c>
      <c r="E17" s="73">
        <v>1.492</v>
      </c>
      <c r="F17" s="83">
        <v>0.11</v>
      </c>
      <c r="G17" s="83">
        <v>0.12</v>
      </c>
      <c r="H17" s="83">
        <v>0.11</v>
      </c>
      <c r="I17" s="95">
        <v>4844</v>
      </c>
      <c r="J17" s="90">
        <f t="shared" si="5"/>
        <v>4844</v>
      </c>
      <c r="K17" s="84">
        <f t="shared" si="0"/>
        <v>2179800</v>
      </c>
      <c r="L17" s="96">
        <f t="shared" si="6"/>
        <v>1940022</v>
      </c>
      <c r="M17" s="84">
        <f t="shared" si="1"/>
        <v>4844</v>
      </c>
      <c r="N17" s="84">
        <f t="shared" si="2"/>
        <v>2179800</v>
      </c>
      <c r="O17" s="96">
        <f t="shared" si="7"/>
        <v>1918224</v>
      </c>
      <c r="P17" s="84">
        <f t="shared" si="3"/>
        <v>4844</v>
      </c>
      <c r="Q17" s="84">
        <f t="shared" si="4"/>
        <v>2179800</v>
      </c>
      <c r="R17" s="96">
        <f t="shared" si="8"/>
        <v>1940022</v>
      </c>
      <c r="S17" s="96">
        <f t="shared" si="9"/>
        <v>1940</v>
      </c>
      <c r="T17" s="96">
        <f t="shared" si="10"/>
        <v>1918.2</v>
      </c>
      <c r="U17" s="96">
        <f t="shared" si="11"/>
        <v>1940</v>
      </c>
    </row>
    <row r="18" spans="1:21" ht="15" x14ac:dyDescent="0.2">
      <c r="A18" s="80">
        <v>10</v>
      </c>
      <c r="B18" s="20" t="s">
        <v>13</v>
      </c>
      <c r="C18" s="73">
        <v>1.492</v>
      </c>
      <c r="D18" s="73">
        <v>1.492</v>
      </c>
      <c r="E18" s="73">
        <v>1.492</v>
      </c>
      <c r="F18" s="83">
        <v>0.1</v>
      </c>
      <c r="G18" s="83">
        <v>0.11</v>
      </c>
      <c r="H18" s="83">
        <v>0.1</v>
      </c>
      <c r="I18" s="95">
        <v>1002</v>
      </c>
      <c r="J18" s="90">
        <f t="shared" si="5"/>
        <v>1002</v>
      </c>
      <c r="K18" s="84">
        <f t="shared" si="0"/>
        <v>450900</v>
      </c>
      <c r="L18" s="96">
        <f t="shared" si="6"/>
        <v>405810</v>
      </c>
      <c r="M18" s="84">
        <f t="shared" si="1"/>
        <v>1002</v>
      </c>
      <c r="N18" s="84">
        <f t="shared" si="2"/>
        <v>450900</v>
      </c>
      <c r="O18" s="96">
        <f t="shared" si="7"/>
        <v>401301</v>
      </c>
      <c r="P18" s="84">
        <f t="shared" si="3"/>
        <v>1002</v>
      </c>
      <c r="Q18" s="84">
        <f t="shared" si="4"/>
        <v>450900</v>
      </c>
      <c r="R18" s="96">
        <f t="shared" si="8"/>
        <v>405810</v>
      </c>
      <c r="S18" s="96">
        <f t="shared" si="9"/>
        <v>405.8</v>
      </c>
      <c r="T18" s="96">
        <f t="shared" si="10"/>
        <v>401.3</v>
      </c>
      <c r="U18" s="96">
        <f t="shared" si="11"/>
        <v>405.8</v>
      </c>
    </row>
    <row r="19" spans="1:21" ht="15" x14ac:dyDescent="0.2">
      <c r="A19" s="80">
        <v>11</v>
      </c>
      <c r="B19" s="20" t="s">
        <v>14</v>
      </c>
      <c r="C19" s="73">
        <v>1.492</v>
      </c>
      <c r="D19" s="73">
        <v>1.492</v>
      </c>
      <c r="E19" s="73">
        <v>1.492</v>
      </c>
      <c r="F19" s="83">
        <v>0.1</v>
      </c>
      <c r="G19" s="83">
        <v>0.11</v>
      </c>
      <c r="H19" s="83">
        <v>0.11</v>
      </c>
      <c r="I19" s="95">
        <v>5709</v>
      </c>
      <c r="J19" s="90"/>
      <c r="K19" s="84">
        <f t="shared" si="0"/>
        <v>0</v>
      </c>
      <c r="L19" s="96">
        <f t="shared" si="6"/>
        <v>0</v>
      </c>
      <c r="M19" s="84">
        <f t="shared" si="1"/>
        <v>0</v>
      </c>
      <c r="N19" s="84">
        <f t="shared" si="2"/>
        <v>0</v>
      </c>
      <c r="O19" s="96">
        <f t="shared" si="7"/>
        <v>0</v>
      </c>
      <c r="P19" s="84">
        <f t="shared" si="3"/>
        <v>0</v>
      </c>
      <c r="Q19" s="84">
        <f t="shared" si="4"/>
        <v>0</v>
      </c>
      <c r="R19" s="96">
        <f t="shared" si="8"/>
        <v>0</v>
      </c>
      <c r="S19" s="96">
        <f t="shared" si="9"/>
        <v>0</v>
      </c>
      <c r="T19" s="96">
        <f t="shared" si="10"/>
        <v>0</v>
      </c>
      <c r="U19" s="96">
        <f t="shared" si="11"/>
        <v>0</v>
      </c>
    </row>
    <row r="20" spans="1:21" ht="15" x14ac:dyDescent="0.2">
      <c r="A20" s="80">
        <v>12</v>
      </c>
      <c r="B20" s="20" t="s">
        <v>15</v>
      </c>
      <c r="C20" s="73">
        <v>1.492</v>
      </c>
      <c r="D20" s="73">
        <v>1.492</v>
      </c>
      <c r="E20" s="73">
        <v>1.492</v>
      </c>
      <c r="F20" s="83">
        <v>0.11</v>
      </c>
      <c r="G20" s="83">
        <v>0.1</v>
      </c>
      <c r="H20" s="83">
        <v>0.1</v>
      </c>
      <c r="I20" s="95">
        <v>2498</v>
      </c>
      <c r="J20" s="90">
        <f t="shared" si="5"/>
        <v>2498</v>
      </c>
      <c r="K20" s="84">
        <f t="shared" si="0"/>
        <v>1124100</v>
      </c>
      <c r="L20" s="96">
        <f t="shared" si="6"/>
        <v>1000449</v>
      </c>
      <c r="M20" s="84">
        <f t="shared" si="1"/>
        <v>2498</v>
      </c>
      <c r="N20" s="84">
        <f t="shared" si="2"/>
        <v>1124100</v>
      </c>
      <c r="O20" s="96">
        <f t="shared" si="7"/>
        <v>1011690</v>
      </c>
      <c r="P20" s="84">
        <f t="shared" si="3"/>
        <v>2498</v>
      </c>
      <c r="Q20" s="84">
        <f t="shared" si="4"/>
        <v>1124100</v>
      </c>
      <c r="R20" s="96">
        <f t="shared" si="8"/>
        <v>1011690</v>
      </c>
      <c r="S20" s="96">
        <f>ROUND(L20/1000,1)+0.1</f>
        <v>1000.5</v>
      </c>
      <c r="T20" s="96">
        <f t="shared" si="10"/>
        <v>1011.7</v>
      </c>
      <c r="U20" s="96">
        <f t="shared" si="11"/>
        <v>1011.7</v>
      </c>
    </row>
    <row r="21" spans="1:21" ht="15" x14ac:dyDescent="0.2">
      <c r="A21" s="80">
        <v>13</v>
      </c>
      <c r="B21" s="20" t="s">
        <v>16</v>
      </c>
      <c r="C21" s="73">
        <v>1.492</v>
      </c>
      <c r="D21" s="73">
        <v>1.492</v>
      </c>
      <c r="E21" s="73">
        <v>1.492</v>
      </c>
      <c r="F21" s="83">
        <v>0.1</v>
      </c>
      <c r="G21" s="83">
        <v>0.11</v>
      </c>
      <c r="H21" s="83">
        <v>0.1</v>
      </c>
      <c r="I21" s="95">
        <v>1157</v>
      </c>
      <c r="J21" s="90">
        <f t="shared" si="5"/>
        <v>1157</v>
      </c>
      <c r="K21" s="84">
        <f t="shared" si="0"/>
        <v>520650</v>
      </c>
      <c r="L21" s="96">
        <f t="shared" si="6"/>
        <v>468585</v>
      </c>
      <c r="M21" s="84">
        <f t="shared" si="1"/>
        <v>1157</v>
      </c>
      <c r="N21" s="84">
        <f t="shared" si="2"/>
        <v>520650</v>
      </c>
      <c r="O21" s="96">
        <f t="shared" si="7"/>
        <v>463378.5</v>
      </c>
      <c r="P21" s="84">
        <f t="shared" si="3"/>
        <v>1157</v>
      </c>
      <c r="Q21" s="84">
        <f t="shared" si="4"/>
        <v>520650</v>
      </c>
      <c r="R21" s="96">
        <f t="shared" si="8"/>
        <v>468585</v>
      </c>
      <c r="S21" s="96">
        <f t="shared" si="9"/>
        <v>468.6</v>
      </c>
      <c r="T21" s="96">
        <f t="shared" si="10"/>
        <v>463.4</v>
      </c>
      <c r="U21" s="96">
        <f t="shared" si="11"/>
        <v>468.6</v>
      </c>
    </row>
    <row r="22" spans="1:21" ht="15" x14ac:dyDescent="0.2">
      <c r="A22" s="80">
        <v>14</v>
      </c>
      <c r="B22" s="20" t="s">
        <v>17</v>
      </c>
      <c r="C22" s="73">
        <v>1.492</v>
      </c>
      <c r="D22" s="73">
        <v>1.492</v>
      </c>
      <c r="E22" s="73">
        <v>1.492</v>
      </c>
      <c r="F22" s="83">
        <v>0.11</v>
      </c>
      <c r="G22" s="83">
        <v>0.13</v>
      </c>
      <c r="H22" s="83">
        <v>0.13</v>
      </c>
      <c r="I22" s="95">
        <v>2513</v>
      </c>
      <c r="J22" s="90">
        <f t="shared" si="5"/>
        <v>2513</v>
      </c>
      <c r="K22" s="84">
        <f t="shared" si="0"/>
        <v>1130850</v>
      </c>
      <c r="L22" s="97">
        <f t="shared" si="6"/>
        <v>1006456.5</v>
      </c>
      <c r="M22" s="84">
        <f t="shared" si="1"/>
        <v>2513</v>
      </c>
      <c r="N22" s="84">
        <f t="shared" si="2"/>
        <v>1130850</v>
      </c>
      <c r="O22" s="96">
        <f t="shared" si="7"/>
        <v>983839.5</v>
      </c>
      <c r="P22" s="84">
        <f t="shared" si="3"/>
        <v>2513</v>
      </c>
      <c r="Q22" s="84">
        <f t="shared" si="4"/>
        <v>1130850</v>
      </c>
      <c r="R22" s="96">
        <f t="shared" si="8"/>
        <v>983839.5</v>
      </c>
      <c r="S22" s="96">
        <f t="shared" si="9"/>
        <v>1006.5</v>
      </c>
      <c r="T22" s="96">
        <f t="shared" si="10"/>
        <v>983.8</v>
      </c>
      <c r="U22" s="96">
        <f t="shared" si="11"/>
        <v>983.8</v>
      </c>
    </row>
    <row r="23" spans="1:21" ht="15" x14ac:dyDescent="0.2">
      <c r="A23" s="80">
        <v>15</v>
      </c>
      <c r="B23" s="20" t="s">
        <v>18</v>
      </c>
      <c r="C23" s="73">
        <v>1.492</v>
      </c>
      <c r="D23" s="73">
        <v>1.492</v>
      </c>
      <c r="E23" s="73">
        <v>1.492</v>
      </c>
      <c r="F23" s="83">
        <v>0.12</v>
      </c>
      <c r="G23" s="83">
        <v>0.1</v>
      </c>
      <c r="H23" s="83">
        <v>0.1</v>
      </c>
      <c r="I23" s="95">
        <v>1494</v>
      </c>
      <c r="J23" s="90">
        <f t="shared" si="5"/>
        <v>1494</v>
      </c>
      <c r="K23" s="84">
        <f t="shared" si="0"/>
        <v>672300</v>
      </c>
      <c r="L23" s="96">
        <f t="shared" si="6"/>
        <v>591624</v>
      </c>
      <c r="M23" s="84">
        <f t="shared" si="1"/>
        <v>1494</v>
      </c>
      <c r="N23" s="84">
        <f t="shared" si="2"/>
        <v>672300</v>
      </c>
      <c r="O23" s="96">
        <f t="shared" si="7"/>
        <v>605070</v>
      </c>
      <c r="P23" s="84">
        <f t="shared" si="3"/>
        <v>1494</v>
      </c>
      <c r="Q23" s="84">
        <f t="shared" si="4"/>
        <v>672300</v>
      </c>
      <c r="R23" s="96">
        <f t="shared" si="8"/>
        <v>605070</v>
      </c>
      <c r="S23" s="96">
        <f t="shared" si="9"/>
        <v>591.6</v>
      </c>
      <c r="T23" s="96">
        <f t="shared" si="10"/>
        <v>605.1</v>
      </c>
      <c r="U23" s="96">
        <f t="shared" si="11"/>
        <v>605.1</v>
      </c>
    </row>
    <row r="24" spans="1:21" ht="15" x14ac:dyDescent="0.2">
      <c r="A24" s="80">
        <v>16</v>
      </c>
      <c r="B24" s="20" t="s">
        <v>19</v>
      </c>
      <c r="C24" s="73">
        <v>1.492</v>
      </c>
      <c r="D24" s="73">
        <v>1.492</v>
      </c>
      <c r="E24" s="73">
        <v>1.492</v>
      </c>
      <c r="F24" s="83">
        <v>0.09</v>
      </c>
      <c r="G24" s="83">
        <v>0.09</v>
      </c>
      <c r="H24" s="83">
        <v>0.08</v>
      </c>
      <c r="I24" s="95">
        <v>3121</v>
      </c>
      <c r="J24" s="90">
        <f t="shared" si="5"/>
        <v>3121</v>
      </c>
      <c r="K24" s="84">
        <f t="shared" si="0"/>
        <v>1404450</v>
      </c>
      <c r="L24" s="97">
        <f t="shared" si="6"/>
        <v>1278049.5</v>
      </c>
      <c r="M24" s="84">
        <f t="shared" si="1"/>
        <v>3121</v>
      </c>
      <c r="N24" s="84">
        <f t="shared" si="2"/>
        <v>1404450</v>
      </c>
      <c r="O24" s="96">
        <f t="shared" si="7"/>
        <v>1278049.5</v>
      </c>
      <c r="P24" s="84">
        <f t="shared" si="3"/>
        <v>3121</v>
      </c>
      <c r="Q24" s="84">
        <f t="shared" si="4"/>
        <v>1404450</v>
      </c>
      <c r="R24" s="96">
        <f t="shared" si="8"/>
        <v>1292094</v>
      </c>
      <c r="S24" s="96">
        <f t="shared" si="9"/>
        <v>1278</v>
      </c>
      <c r="T24" s="96">
        <f>ROUND(O24/1000,1)+0.1</f>
        <v>1278.0999999999999</v>
      </c>
      <c r="U24" s="96">
        <f t="shared" si="11"/>
        <v>1292.0999999999999</v>
      </c>
    </row>
    <row r="25" spans="1:21" ht="15" x14ac:dyDescent="0.2">
      <c r="A25" s="80">
        <v>17</v>
      </c>
      <c r="B25" s="20" t="s">
        <v>20</v>
      </c>
      <c r="C25" s="73">
        <v>1.492</v>
      </c>
      <c r="D25" s="73">
        <v>1.492</v>
      </c>
      <c r="E25" s="73">
        <v>1.492</v>
      </c>
      <c r="F25" s="83">
        <v>0.11</v>
      </c>
      <c r="G25" s="83">
        <v>0.1</v>
      </c>
      <c r="H25" s="83">
        <v>0.1</v>
      </c>
      <c r="I25" s="95">
        <v>5185</v>
      </c>
      <c r="J25" s="90">
        <f t="shared" si="5"/>
        <v>5185</v>
      </c>
      <c r="K25" s="84">
        <f t="shared" si="0"/>
        <v>2333250</v>
      </c>
      <c r="L25" s="97">
        <f t="shared" si="6"/>
        <v>2076592.5</v>
      </c>
      <c r="M25" s="84">
        <f t="shared" si="1"/>
        <v>5185</v>
      </c>
      <c r="N25" s="84">
        <f t="shared" si="2"/>
        <v>2333250</v>
      </c>
      <c r="O25" s="96">
        <f t="shared" si="7"/>
        <v>2099925</v>
      </c>
      <c r="P25" s="84">
        <f t="shared" si="3"/>
        <v>5185</v>
      </c>
      <c r="Q25" s="84">
        <f t="shared" si="4"/>
        <v>2333250</v>
      </c>
      <c r="R25" s="96">
        <f t="shared" si="8"/>
        <v>2099925</v>
      </c>
      <c r="S25" s="96">
        <f t="shared" si="9"/>
        <v>2076.6</v>
      </c>
      <c r="T25" s="96">
        <f t="shared" si="10"/>
        <v>2099.9</v>
      </c>
      <c r="U25" s="96">
        <f t="shared" si="11"/>
        <v>2099.9</v>
      </c>
    </row>
    <row r="26" spans="1:21" ht="15" x14ac:dyDescent="0.2">
      <c r="A26" s="80">
        <v>18</v>
      </c>
      <c r="B26" s="20" t="s">
        <v>21</v>
      </c>
      <c r="C26" s="73">
        <v>2.113</v>
      </c>
      <c r="D26" s="73">
        <v>2.1240000000000001</v>
      </c>
      <c r="E26" s="73">
        <v>2.1240000000000001</v>
      </c>
      <c r="F26" s="83">
        <v>0.22</v>
      </c>
      <c r="G26" s="83">
        <v>0.21</v>
      </c>
      <c r="H26" s="83">
        <v>0.2</v>
      </c>
      <c r="I26" s="95">
        <v>3298</v>
      </c>
      <c r="J26" s="90"/>
      <c r="K26" s="84">
        <f t="shared" si="0"/>
        <v>0</v>
      </c>
      <c r="L26" s="96">
        <f t="shared" si="6"/>
        <v>0</v>
      </c>
      <c r="M26" s="84">
        <f t="shared" si="1"/>
        <v>0</v>
      </c>
      <c r="N26" s="84">
        <f t="shared" si="2"/>
        <v>0</v>
      </c>
      <c r="O26" s="96">
        <f t="shared" si="7"/>
        <v>0</v>
      </c>
      <c r="P26" s="84">
        <f t="shared" si="3"/>
        <v>0</v>
      </c>
      <c r="Q26" s="84">
        <f t="shared" si="4"/>
        <v>0</v>
      </c>
      <c r="R26" s="96">
        <f t="shared" si="8"/>
        <v>0</v>
      </c>
      <c r="S26" s="96">
        <f t="shared" si="9"/>
        <v>0</v>
      </c>
      <c r="T26" s="96">
        <f t="shared" si="10"/>
        <v>0</v>
      </c>
      <c r="U26" s="96">
        <f t="shared" si="11"/>
        <v>0</v>
      </c>
    </row>
    <row r="27" spans="1:21" s="92" customFormat="1" ht="14.25" x14ac:dyDescent="0.2">
      <c r="A27" s="86"/>
      <c r="B27" s="86" t="s">
        <v>22</v>
      </c>
      <c r="C27" s="87">
        <v>1.5129999999999999</v>
      </c>
      <c r="D27" s="87">
        <v>1.5129999999999999</v>
      </c>
      <c r="E27" s="87">
        <v>1.5129999999999999</v>
      </c>
      <c r="F27" s="88"/>
      <c r="G27" s="88"/>
      <c r="H27" s="88"/>
      <c r="I27" s="91">
        <f>SUM(I9:I26)</f>
        <v>83888</v>
      </c>
      <c r="J27" s="89">
        <f>SUM(J9:J26)</f>
        <v>48769</v>
      </c>
      <c r="K27" s="89">
        <f>SUM(K9:K26)</f>
        <v>21946050</v>
      </c>
      <c r="L27" s="85">
        <f t="shared" ref="L27:R27" si="12">SUM(L9:L26)</f>
        <v>19887237</v>
      </c>
      <c r="M27" s="89">
        <f t="shared" si="12"/>
        <v>48769</v>
      </c>
      <c r="N27" s="89">
        <f t="shared" si="12"/>
        <v>21946050</v>
      </c>
      <c r="O27" s="85">
        <f t="shared" si="12"/>
        <v>19832661</v>
      </c>
      <c r="P27" s="89">
        <f t="shared" si="12"/>
        <v>48769</v>
      </c>
      <c r="Q27" s="89">
        <f t="shared" si="12"/>
        <v>21946050</v>
      </c>
      <c r="R27" s="85">
        <f t="shared" si="12"/>
        <v>19904206.5</v>
      </c>
      <c r="S27" s="85">
        <f>SUM(S9:S26)</f>
        <v>19887.199999999997</v>
      </c>
      <c r="T27" s="85">
        <f>SUM(T9:T26)</f>
        <v>19832.699999999997</v>
      </c>
      <c r="U27" s="85">
        <f>SUM(U9:U26)</f>
        <v>19904.199999999997</v>
      </c>
    </row>
    <row r="28" spans="1:21" x14ac:dyDescent="0.2">
      <c r="L28" s="78"/>
    </row>
    <row r="29" spans="1:21" x14ac:dyDescent="0.2">
      <c r="I29" s="78"/>
      <c r="L29" s="78"/>
      <c r="O29" s="78"/>
      <c r="R29" s="78"/>
    </row>
    <row r="31" spans="1:21" x14ac:dyDescent="0.2">
      <c r="K31" s="78"/>
      <c r="N31" s="78"/>
      <c r="Q31" s="78"/>
    </row>
  </sheetData>
  <mergeCells count="20">
    <mergeCell ref="S5:U7"/>
    <mergeCell ref="A3:U3"/>
    <mergeCell ref="F5:H7"/>
    <mergeCell ref="P6:P7"/>
    <mergeCell ref="R6:R7"/>
    <mergeCell ref="M8:O8"/>
    <mergeCell ref="P8:R8"/>
    <mergeCell ref="A5:A8"/>
    <mergeCell ref="B5:B8"/>
    <mergeCell ref="C5:E6"/>
    <mergeCell ref="J5:R5"/>
    <mergeCell ref="J6:J7"/>
    <mergeCell ref="L6:L7"/>
    <mergeCell ref="M6:M7"/>
    <mergeCell ref="C7:C8"/>
    <mergeCell ref="D7:D8"/>
    <mergeCell ref="E7:E8"/>
    <mergeCell ref="J8:L8"/>
    <mergeCell ref="O6:O7"/>
    <mergeCell ref="I5:I8"/>
  </mergeCells>
  <pageMargins left="0.62992125984251968" right="0.23622047244094491" top="0.74803149606299213" bottom="0.74803149606299213" header="0.31496062992125984" footer="0.51181102362204722"/>
  <pageSetup paperSize="9" scale="60" firstPageNumber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31" t="s">
        <v>30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69"/>
      <c r="V1" s="69"/>
      <c r="W1" s="69"/>
      <c r="X1" s="69"/>
      <c r="Y1" s="69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70" t="s">
        <v>0</v>
      </c>
      <c r="B3" s="70" t="s">
        <v>1</v>
      </c>
      <c r="C3" s="72" t="s">
        <v>2</v>
      </c>
      <c r="D3" s="72"/>
      <c r="E3" s="72"/>
      <c r="F3" s="132" t="s">
        <v>33</v>
      </c>
      <c r="G3" s="133"/>
      <c r="H3" s="134"/>
      <c r="I3" s="116" t="s">
        <v>29</v>
      </c>
      <c r="J3" s="138"/>
      <c r="K3" s="139"/>
      <c r="L3" s="32" t="s">
        <v>24</v>
      </c>
      <c r="M3" s="32"/>
      <c r="N3" s="32"/>
      <c r="O3" s="32"/>
      <c r="P3" s="32"/>
      <c r="Q3" s="32"/>
      <c r="R3" s="32"/>
      <c r="S3" s="32"/>
      <c r="T3" s="32"/>
      <c r="U3" s="143">
        <v>2021</v>
      </c>
      <c r="V3" s="144"/>
      <c r="W3" s="144"/>
      <c r="X3" s="145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143">
        <v>2022</v>
      </c>
      <c r="AJ3" s="144"/>
      <c r="AK3" s="144"/>
      <c r="AL3" s="145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143">
        <v>2023</v>
      </c>
      <c r="AX3" s="144"/>
      <c r="AY3" s="144"/>
      <c r="AZ3" s="145"/>
      <c r="BA3" s="64"/>
    </row>
    <row r="4" spans="1:1046" ht="38.25" x14ac:dyDescent="0.2">
      <c r="A4" s="70"/>
      <c r="B4" s="70"/>
      <c r="C4" s="72">
        <v>2018</v>
      </c>
      <c r="D4" s="72">
        <v>2019</v>
      </c>
      <c r="E4" s="72">
        <v>2020</v>
      </c>
      <c r="F4" s="135"/>
      <c r="G4" s="136"/>
      <c r="H4" s="137"/>
      <c r="I4" s="140"/>
      <c r="J4" s="141"/>
      <c r="K4" s="142"/>
      <c r="L4" s="8" t="s">
        <v>25</v>
      </c>
      <c r="M4" s="8" t="s">
        <v>34</v>
      </c>
      <c r="N4" s="26" t="s">
        <v>26</v>
      </c>
      <c r="O4" s="8" t="s">
        <v>35</v>
      </c>
      <c r="P4" s="9" t="s">
        <v>36</v>
      </c>
      <c r="Q4" s="9" t="s">
        <v>38</v>
      </c>
      <c r="R4" s="30" t="s">
        <v>37</v>
      </c>
      <c r="S4" s="30"/>
      <c r="T4" s="9" t="s">
        <v>27</v>
      </c>
      <c r="U4" s="146" t="s">
        <v>39</v>
      </c>
      <c r="V4" s="145"/>
      <c r="W4" s="146" t="s">
        <v>40</v>
      </c>
      <c r="X4" s="145"/>
      <c r="Y4" s="9"/>
      <c r="Z4" s="8" t="s">
        <v>25</v>
      </c>
      <c r="AA4" s="8" t="s">
        <v>34</v>
      </c>
      <c r="AB4" s="26" t="s">
        <v>26</v>
      </c>
      <c r="AC4" s="8" t="s">
        <v>35</v>
      </c>
      <c r="AD4" s="9" t="s">
        <v>36</v>
      </c>
      <c r="AE4" s="9" t="s">
        <v>38</v>
      </c>
      <c r="AF4" s="30" t="s">
        <v>37</v>
      </c>
      <c r="AG4" s="30"/>
      <c r="AH4" s="9" t="s">
        <v>27</v>
      </c>
      <c r="AI4" s="146" t="s">
        <v>39</v>
      </c>
      <c r="AJ4" s="145"/>
      <c r="AK4" s="146" t="s">
        <v>40</v>
      </c>
      <c r="AL4" s="145"/>
      <c r="AM4" s="9"/>
      <c r="AN4" s="8" t="s">
        <v>25</v>
      </c>
      <c r="AO4" s="8" t="s">
        <v>34</v>
      </c>
      <c r="AP4" s="26" t="s">
        <v>26</v>
      </c>
      <c r="AQ4" s="8" t="s">
        <v>35</v>
      </c>
      <c r="AR4" s="9" t="s">
        <v>36</v>
      </c>
      <c r="AS4" s="9" t="s">
        <v>38</v>
      </c>
      <c r="AT4" s="30" t="s">
        <v>37</v>
      </c>
      <c r="AU4" s="30"/>
      <c r="AV4" s="9" t="s">
        <v>27</v>
      </c>
      <c r="AW4" s="146" t="s">
        <v>39</v>
      </c>
      <c r="AX4" s="145"/>
      <c r="AY4" s="146" t="s">
        <v>40</v>
      </c>
      <c r="AZ4" s="145"/>
      <c r="BA4" s="65"/>
      <c r="BB4" s="125" t="s">
        <v>28</v>
      </c>
      <c r="BC4" s="126"/>
      <c r="BD4" s="127"/>
    </row>
    <row r="5" spans="1:1046" s="43" customFormat="1" ht="15" x14ac:dyDescent="0.2">
      <c r="A5" s="70"/>
      <c r="B5" s="70"/>
      <c r="C5" s="72"/>
      <c r="D5" s="72"/>
      <c r="E5" s="72"/>
      <c r="F5" s="72">
        <v>2021</v>
      </c>
      <c r="G5" s="72">
        <v>2022</v>
      </c>
      <c r="H5" s="72">
        <v>2023</v>
      </c>
      <c r="I5" s="68">
        <v>2021</v>
      </c>
      <c r="J5" s="68">
        <v>2022</v>
      </c>
      <c r="K5" s="68">
        <v>2023</v>
      </c>
      <c r="L5" s="128">
        <v>2021</v>
      </c>
      <c r="M5" s="129"/>
      <c r="N5" s="129"/>
      <c r="O5" s="129"/>
      <c r="P5" s="129"/>
      <c r="Q5" s="129"/>
      <c r="R5" s="129"/>
      <c r="S5" s="129"/>
      <c r="T5" s="130"/>
      <c r="U5" s="71" t="s">
        <v>32</v>
      </c>
      <c r="V5" s="71" t="s">
        <v>31</v>
      </c>
      <c r="W5" s="71" t="s">
        <v>32</v>
      </c>
      <c r="X5" s="71" t="s">
        <v>31</v>
      </c>
      <c r="Y5" s="71"/>
      <c r="Z5" s="128">
        <v>2022</v>
      </c>
      <c r="AA5" s="129"/>
      <c r="AB5" s="129"/>
      <c r="AC5" s="129"/>
      <c r="AD5" s="129"/>
      <c r="AE5" s="129"/>
      <c r="AF5" s="129"/>
      <c r="AG5" s="129"/>
      <c r="AH5" s="130"/>
      <c r="AI5" s="71" t="s">
        <v>32</v>
      </c>
      <c r="AJ5" s="71" t="s">
        <v>31</v>
      </c>
      <c r="AK5" s="71" t="s">
        <v>32</v>
      </c>
      <c r="AL5" s="71" t="s">
        <v>31</v>
      </c>
      <c r="AM5" s="71"/>
      <c r="AN5" s="128">
        <v>2023</v>
      </c>
      <c r="AO5" s="129"/>
      <c r="AP5" s="129"/>
      <c r="AQ5" s="129"/>
      <c r="AR5" s="129"/>
      <c r="AS5" s="129"/>
      <c r="AT5" s="129"/>
      <c r="AU5" s="129"/>
      <c r="AV5" s="130"/>
      <c r="AW5" s="71" t="s">
        <v>32</v>
      </c>
      <c r="AX5" s="71" t="s">
        <v>31</v>
      </c>
      <c r="AY5" s="71" t="s">
        <v>32</v>
      </c>
      <c r="AZ5" s="71" t="s">
        <v>31</v>
      </c>
      <c r="BA5" s="66"/>
      <c r="BB5" s="62">
        <v>2021</v>
      </c>
      <c r="BC5" s="62">
        <v>2022</v>
      </c>
      <c r="BD5" s="62">
        <v>2023</v>
      </c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</row>
    <row r="6" spans="1:1046" ht="15" x14ac:dyDescent="0.2">
      <c r="A6" s="70">
        <v>1</v>
      </c>
      <c r="B6" s="4" t="s">
        <v>4</v>
      </c>
      <c r="C6" s="1">
        <v>1.492</v>
      </c>
      <c r="D6" s="1">
        <v>1.492</v>
      </c>
      <c r="E6" s="1">
        <v>1.492</v>
      </c>
      <c r="F6" s="33">
        <f t="shared" ref="F6:F23" si="0">100%-I6</f>
        <v>0.89</v>
      </c>
      <c r="G6" s="33">
        <f t="shared" ref="G6:H21" si="1">100%-J6</f>
        <v>0.89</v>
      </c>
      <c r="H6" s="33">
        <f t="shared" si="1"/>
        <v>0.89</v>
      </c>
      <c r="I6" s="21">
        <v>0.11</v>
      </c>
      <c r="J6" s="21">
        <v>0.11</v>
      </c>
      <c r="K6" s="21">
        <v>0.11</v>
      </c>
      <c r="L6" s="10"/>
      <c r="M6" s="35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5">
        <f t="shared" ref="O6:O16" si="4">$N$28/$N$26</f>
        <v>4.409920681208445E-2</v>
      </c>
      <c r="P6" s="41">
        <f t="shared" ref="P6:P16" si="5">ROUND($N$26*(($L6*$F6)/SUMPRODUCT($F$6:$F$23,$L$6:$L$23))*O6,0)</f>
        <v>0</v>
      </c>
      <c r="Q6" s="41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5">
        <f>$AB$27/$AB$26</f>
        <v>0.96007585770091119</v>
      </c>
      <c r="AB6" s="11">
        <f>ROUND($N$26*(($L6*$F6)/SUMPRODUCT($F$6:$F$23,$L$6:$L$23))*AA6,0)</f>
        <v>0</v>
      </c>
      <c r="AC6" s="35">
        <f>$AB$28/$AB$26</f>
        <v>3.9924142299088757E-2</v>
      </c>
      <c r="AD6" s="41">
        <f>ROUND($N$26*(($L6*$F6)/SUMPRODUCT($F$6:$F$23,$L$6:$L$23))*AC6,0)</f>
        <v>0</v>
      </c>
      <c r="AE6" s="41">
        <f>AB6+AD6</f>
        <v>0</v>
      </c>
      <c r="AF6" s="11">
        <f t="shared" ref="AF6:AF23" si="9">ROUNDUP(AE6/G6*J6,-2)</f>
        <v>0</v>
      </c>
      <c r="AG6" s="36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5">
        <f>$AP$27/$AP$26</f>
        <v>0.32999311079100646</v>
      </c>
      <c r="AP6" s="11">
        <f>ROUND($AP$26*(($AN6*$H6)/SUMPRODUCT($AN$6:$AN$23,$H$6:$H$23))*AO6,0)</f>
        <v>0</v>
      </c>
      <c r="AQ6" s="35">
        <f>$AP$28/$AP$26</f>
        <v>0.67000688920899354</v>
      </c>
      <c r="AR6" s="41">
        <f>ROUND($AP$26*(($AN6*$H6)/SUMPRODUCT($AN$6:$AN$23,$H$6:$H$23))*AQ6,0)</f>
        <v>0</v>
      </c>
      <c r="AS6" s="41">
        <f>AP6+AR6</f>
        <v>0</v>
      </c>
      <c r="AT6" s="11">
        <f t="shared" ref="AT6:AT23" si="10">ROUNDUP(AS6/H6*K6,-2)</f>
        <v>0</v>
      </c>
      <c r="AU6" s="36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0"/>
      <c r="BB6" s="44">
        <f>ROUND(Q6/1000,1)</f>
        <v>0</v>
      </c>
      <c r="BC6" s="45">
        <f>ROUND(AE6/1000,1)</f>
        <v>0</v>
      </c>
      <c r="BD6" s="45">
        <f t="shared" ref="BD6:BD16" si="11">ROUND(AS6/1000,1)</f>
        <v>0</v>
      </c>
      <c r="BF6" s="27"/>
      <c r="BG6" s="27"/>
      <c r="BH6" s="27"/>
    </row>
    <row r="7" spans="1:1046" ht="15" x14ac:dyDescent="0.2">
      <c r="A7" s="70">
        <v>2</v>
      </c>
      <c r="B7" s="4" t="s">
        <v>5</v>
      </c>
      <c r="C7" s="1">
        <v>1.492</v>
      </c>
      <c r="D7" s="1">
        <v>1.492</v>
      </c>
      <c r="E7" s="1">
        <v>1.492</v>
      </c>
      <c r="F7" s="33">
        <f t="shared" si="0"/>
        <v>0.9</v>
      </c>
      <c r="G7" s="33">
        <f t="shared" si="1"/>
        <v>0.9</v>
      </c>
      <c r="H7" s="33">
        <f t="shared" si="1"/>
        <v>0.9</v>
      </c>
      <c r="I7" s="21">
        <v>0.1</v>
      </c>
      <c r="J7" s="21">
        <v>0.1</v>
      </c>
      <c r="K7" s="21">
        <v>0.1</v>
      </c>
      <c r="L7" s="12">
        <v>1</v>
      </c>
      <c r="M7" s="35">
        <f t="shared" si="2"/>
        <v>0.95590079318791554</v>
      </c>
      <c r="N7" s="11">
        <f t="shared" si="3"/>
        <v>1880591</v>
      </c>
      <c r="O7" s="35">
        <f t="shared" si="4"/>
        <v>4.409920681208445E-2</v>
      </c>
      <c r="P7" s="41">
        <f>ROUND($N$26*(($L7*$F7)/SUMPRODUCT($F$6:$F$23,$L$6:$L$23))*O7,0)</f>
        <v>86759</v>
      </c>
      <c r="Q7" s="41">
        <f t="shared" si="6"/>
        <v>1967350</v>
      </c>
      <c r="R7" s="11">
        <f t="shared" si="7"/>
        <v>218600</v>
      </c>
      <c r="S7" s="36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5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5">
        <f t="shared" ref="AC7:AC23" si="16">$AB$28/$AB$26</f>
        <v>3.9924142299088757E-2</v>
      </c>
      <c r="AD7" s="11">
        <f>ROUND($AB$26*(($Z7*$G7)/SUMPRODUCT($Z$7:$Z$23,$G$7:$G$23))*AC7,0)</f>
        <v>0</v>
      </c>
      <c r="AE7" s="41">
        <f t="shared" ref="AE7:AE23" si="17">AB7+AD7</f>
        <v>0</v>
      </c>
      <c r="AF7" s="11">
        <f t="shared" si="9"/>
        <v>0</v>
      </c>
      <c r="AG7" s="36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5">
        <f t="shared" ref="AO7:AO23" si="22">$AP$27/$AP$26</f>
        <v>0.32999311079100646</v>
      </c>
      <c r="AP7" s="11">
        <f>ROUND($AP$26*(($AN7*$H7)/SUMPRODUCT($AN$6:$AN$23,$H$6:$H$23))*AO7,0)</f>
        <v>0</v>
      </c>
      <c r="AQ7" s="35">
        <f t="shared" ref="AQ7:AQ23" si="23">$AP$28/$AP$26</f>
        <v>0.67000688920899354</v>
      </c>
      <c r="AR7" s="41">
        <f>ROUND($AP$26*(($AN7*$H7)/SUMPRODUCT($AN$6:$AN$23,$H$6:$H$23))*AQ7,0)</f>
        <v>0</v>
      </c>
      <c r="AS7" s="41">
        <f t="shared" ref="AS7:AS23" si="24">AP7+AR7</f>
        <v>0</v>
      </c>
      <c r="AT7" s="11">
        <f t="shared" si="10"/>
        <v>0</v>
      </c>
      <c r="AU7" s="36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0"/>
      <c r="BB7" s="44">
        <f>ROUND(Q7/1000,1)</f>
        <v>1967.4</v>
      </c>
      <c r="BC7" s="45">
        <f>ROUND(AE7/1000,1)</f>
        <v>0</v>
      </c>
      <c r="BD7" s="45">
        <f t="shared" si="11"/>
        <v>0</v>
      </c>
      <c r="BF7" s="27"/>
      <c r="BG7" s="27"/>
      <c r="BH7" s="27"/>
    </row>
    <row r="8" spans="1:1046" ht="15" x14ac:dyDescent="0.2">
      <c r="A8" s="70">
        <v>3</v>
      </c>
      <c r="B8" s="4" t="s">
        <v>6</v>
      </c>
      <c r="C8" s="1">
        <v>1.492</v>
      </c>
      <c r="D8" s="1">
        <v>1.492</v>
      </c>
      <c r="E8" s="1">
        <v>1.492</v>
      </c>
      <c r="F8" s="33">
        <f t="shared" si="0"/>
        <v>0.9</v>
      </c>
      <c r="G8" s="33">
        <f t="shared" si="1"/>
        <v>0.9</v>
      </c>
      <c r="H8" s="33">
        <f t="shared" si="1"/>
        <v>0.9</v>
      </c>
      <c r="I8" s="21">
        <v>0.1</v>
      </c>
      <c r="J8" s="21">
        <v>0.1</v>
      </c>
      <c r="K8" s="21">
        <v>0.1</v>
      </c>
      <c r="L8" s="12">
        <v>1</v>
      </c>
      <c r="M8" s="35">
        <f t="shared" si="2"/>
        <v>0.95590079318791554</v>
      </c>
      <c r="N8" s="11">
        <f t="shared" si="3"/>
        <v>1880591</v>
      </c>
      <c r="O8" s="35">
        <f t="shared" si="4"/>
        <v>4.409920681208445E-2</v>
      </c>
      <c r="P8" s="41">
        <f t="shared" si="5"/>
        <v>86759</v>
      </c>
      <c r="Q8" s="41">
        <f t="shared" si="6"/>
        <v>1967350</v>
      </c>
      <c r="R8" s="11">
        <f t="shared" si="7"/>
        <v>218600</v>
      </c>
      <c r="S8" s="36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5">
        <f t="shared" si="14"/>
        <v>0.96007585770091119</v>
      </c>
      <c r="AB8" s="11">
        <f t="shared" si="15"/>
        <v>0</v>
      </c>
      <c r="AC8" s="35">
        <f t="shared" si="16"/>
        <v>3.9924142299088757E-2</v>
      </c>
      <c r="AD8" s="11">
        <f>ROUND($AB$26*(($Z8*$G8)/SUMPRODUCT($Z$7:$Z$23,$G$7:$G$23))*AC8,0)</f>
        <v>0</v>
      </c>
      <c r="AE8" s="41">
        <f t="shared" si="17"/>
        <v>0</v>
      </c>
      <c r="AF8" s="11">
        <f t="shared" si="9"/>
        <v>0</v>
      </c>
      <c r="AG8" s="36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5">
        <f t="shared" si="22"/>
        <v>0.32999311079100646</v>
      </c>
      <c r="AP8" s="11">
        <f>ROUND($AP$26*(($AN8*$H8)/SUMPRODUCT($AN$6:$AN$23,$H$6:$H$23))*AO8,0)</f>
        <v>0</v>
      </c>
      <c r="AQ8" s="35">
        <f t="shared" si="23"/>
        <v>0.67000688920899354</v>
      </c>
      <c r="AR8" s="41">
        <f>ROUND($AP$26*(($AN8*$H8)/SUMPRODUCT($AN$6:$AN$23,$H$6:$H$23))*AQ8,0)</f>
        <v>0</v>
      </c>
      <c r="AS8" s="41">
        <f t="shared" si="24"/>
        <v>0</v>
      </c>
      <c r="AT8" s="11">
        <f t="shared" si="10"/>
        <v>0</v>
      </c>
      <c r="AU8" s="36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0"/>
      <c r="BB8" s="44">
        <f>ROUND(Q8/1000,1)</f>
        <v>1967.4</v>
      </c>
      <c r="BC8" s="45">
        <f>ROUND(AE8/1000,1)</f>
        <v>0</v>
      </c>
      <c r="BD8" s="45">
        <f t="shared" si="11"/>
        <v>0</v>
      </c>
      <c r="BF8" s="27"/>
      <c r="BG8" s="27"/>
      <c r="BH8" s="27"/>
    </row>
    <row r="9" spans="1:1046" ht="15" x14ac:dyDescent="0.2">
      <c r="A9" s="70">
        <v>4</v>
      </c>
      <c r="B9" s="4" t="s">
        <v>7</v>
      </c>
      <c r="C9" s="1">
        <v>1.492</v>
      </c>
      <c r="D9" s="1">
        <v>1.492</v>
      </c>
      <c r="E9" s="1">
        <v>1.492</v>
      </c>
      <c r="F9" s="33">
        <f t="shared" si="0"/>
        <v>0.9</v>
      </c>
      <c r="G9" s="33">
        <f t="shared" si="1"/>
        <v>0.9</v>
      </c>
      <c r="H9" s="33">
        <f t="shared" si="1"/>
        <v>0.9</v>
      </c>
      <c r="I9" s="21">
        <v>0.1</v>
      </c>
      <c r="J9" s="21">
        <v>0.1</v>
      </c>
      <c r="K9" s="21">
        <v>0.1</v>
      </c>
      <c r="L9" s="12"/>
      <c r="M9" s="35">
        <f t="shared" si="2"/>
        <v>0.95590079318791554</v>
      </c>
      <c r="N9" s="11">
        <f t="shared" si="3"/>
        <v>0</v>
      </c>
      <c r="O9" s="35">
        <f t="shared" si="4"/>
        <v>4.409920681208445E-2</v>
      </c>
      <c r="P9" s="41">
        <f t="shared" si="5"/>
        <v>0</v>
      </c>
      <c r="Q9" s="41">
        <f t="shared" si="6"/>
        <v>0</v>
      </c>
      <c r="R9" s="11">
        <f t="shared" si="7"/>
        <v>0</v>
      </c>
      <c r="S9" s="36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5">
        <f t="shared" si="14"/>
        <v>0.96007585770091119</v>
      </c>
      <c r="AB9" s="11">
        <f t="shared" si="15"/>
        <v>0</v>
      </c>
      <c r="AC9" s="35">
        <f t="shared" si="16"/>
        <v>3.9924142299088757E-2</v>
      </c>
      <c r="AD9" s="11">
        <f>ROUND($AB$26*(($Z9*$G9)/SUMPRODUCT($Z$7:$Z$23,$G$7:$G$23))*AC9,0)</f>
        <v>0</v>
      </c>
      <c r="AE9" s="41">
        <f t="shared" si="17"/>
        <v>0</v>
      </c>
      <c r="AF9" s="11">
        <f t="shared" si="9"/>
        <v>0</v>
      </c>
      <c r="AG9" s="36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5">
        <f t="shared" si="22"/>
        <v>0.32999311079100646</v>
      </c>
      <c r="AP9" s="11">
        <f>ROUND($AP$26*(($AN9*$H9)/SUMPRODUCT($AN$6:$AN$23,$H$6:$H$23))*AO9,0)</f>
        <v>0</v>
      </c>
      <c r="AQ9" s="35">
        <f t="shared" si="23"/>
        <v>0.67000688920899354</v>
      </c>
      <c r="AR9" s="41">
        <f>ROUND($AP$26*(($AN9*$H9)/SUMPRODUCT($AN$6:$AN$23,$H$6:$H$23))*AQ9,0)</f>
        <v>0</v>
      </c>
      <c r="AS9" s="41">
        <f t="shared" si="24"/>
        <v>0</v>
      </c>
      <c r="AT9" s="11">
        <f t="shared" si="10"/>
        <v>0</v>
      </c>
      <c r="AU9" s="36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0"/>
      <c r="BB9" s="44">
        <f>ROUND(Q9/1000,1)</f>
        <v>0</v>
      </c>
      <c r="BC9" s="45">
        <f>ROUND(AE9/1000,1)</f>
        <v>0</v>
      </c>
      <c r="BD9" s="45">
        <f t="shared" si="11"/>
        <v>0</v>
      </c>
      <c r="BF9" s="27"/>
      <c r="BG9" s="27"/>
      <c r="BH9" s="27"/>
    </row>
    <row r="10" spans="1:1046" ht="15" x14ac:dyDescent="0.2">
      <c r="A10" s="70">
        <v>5</v>
      </c>
      <c r="B10" s="4" t="s">
        <v>8</v>
      </c>
      <c r="C10" s="1">
        <v>1.492</v>
      </c>
      <c r="D10" s="1">
        <v>1.492</v>
      </c>
      <c r="E10" s="1">
        <v>1.492</v>
      </c>
      <c r="F10" s="33">
        <f t="shared" si="0"/>
        <v>0.88</v>
      </c>
      <c r="G10" s="33">
        <f t="shared" si="1"/>
        <v>0.88</v>
      </c>
      <c r="H10" s="33">
        <f t="shared" si="1"/>
        <v>0.89</v>
      </c>
      <c r="I10" s="21">
        <v>0.12</v>
      </c>
      <c r="J10" s="21">
        <v>0.12</v>
      </c>
      <c r="K10" s="21">
        <v>0.11</v>
      </c>
      <c r="L10" s="12">
        <v>3</v>
      </c>
      <c r="M10" s="35">
        <f t="shared" si="2"/>
        <v>0.95590079318791554</v>
      </c>
      <c r="N10" s="11">
        <f t="shared" si="3"/>
        <v>5516401</v>
      </c>
      <c r="O10" s="35">
        <f t="shared" si="4"/>
        <v>4.409920681208445E-2</v>
      </c>
      <c r="P10" s="41">
        <f t="shared" si="5"/>
        <v>254492</v>
      </c>
      <c r="Q10" s="41">
        <f t="shared" si="6"/>
        <v>5770893</v>
      </c>
      <c r="R10" s="11">
        <f t="shared" si="7"/>
        <v>787000</v>
      </c>
      <c r="S10" s="36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5">
        <f t="shared" si="14"/>
        <v>0.96007585770091119</v>
      </c>
      <c r="AB10" s="11">
        <f t="shared" si="15"/>
        <v>0</v>
      </c>
      <c r="AC10" s="35">
        <f t="shared" si="16"/>
        <v>3.9924142299088757E-2</v>
      </c>
      <c r="AD10" s="11">
        <f>ROUND($AB$26*(($Z10*$G10)/SUMPRODUCT($Z$7:$Z$23,$G$7:$G$23))*AC10,0)</f>
        <v>0</v>
      </c>
      <c r="AE10" s="41">
        <f t="shared" si="17"/>
        <v>0</v>
      </c>
      <c r="AF10" s="11">
        <f t="shared" si="9"/>
        <v>0</v>
      </c>
      <c r="AG10" s="36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5">
        <f t="shared" si="22"/>
        <v>0.32999311079100646</v>
      </c>
      <c r="AP10" s="11">
        <f>ROUND($AP$26*(($AN10*$H10)/SUMPRODUCT($AN$6:$AN$23,$H$6:$H$23))*AO10,0)</f>
        <v>0</v>
      </c>
      <c r="AQ10" s="35">
        <f t="shared" si="23"/>
        <v>0.67000688920899354</v>
      </c>
      <c r="AR10" s="41">
        <f>ROUND($AP$26*(($AN10*$H10)/SUMPRODUCT($AN$6:$AN$23,$H$6:$H$23))*AQ10,0)</f>
        <v>0</v>
      </c>
      <c r="AS10" s="41">
        <f t="shared" si="24"/>
        <v>0</v>
      </c>
      <c r="AT10" s="11">
        <f t="shared" si="10"/>
        <v>0</v>
      </c>
      <c r="AU10" s="36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0"/>
      <c r="BB10" s="44">
        <f>ROUNDDOWN(Q10/1000,1)</f>
        <v>5770.8</v>
      </c>
      <c r="BC10" s="45">
        <f>ROUND(AE10/1000,1)</f>
        <v>0</v>
      </c>
      <c r="BD10" s="45">
        <f t="shared" si="11"/>
        <v>0</v>
      </c>
      <c r="BF10" s="27"/>
      <c r="BG10" s="27"/>
      <c r="BH10" s="27"/>
    </row>
    <row r="11" spans="1:1046" ht="15" x14ac:dyDescent="0.2">
      <c r="A11" s="70">
        <v>6</v>
      </c>
      <c r="B11" s="4" t="s">
        <v>9</v>
      </c>
      <c r="C11" s="1">
        <v>1.492</v>
      </c>
      <c r="D11" s="1">
        <v>1.492</v>
      </c>
      <c r="E11" s="1">
        <v>1.492</v>
      </c>
      <c r="F11" s="33">
        <f t="shared" si="0"/>
        <v>0.9</v>
      </c>
      <c r="G11" s="33">
        <f t="shared" si="1"/>
        <v>0.9</v>
      </c>
      <c r="H11" s="33">
        <f t="shared" si="1"/>
        <v>0.87</v>
      </c>
      <c r="I11" s="21">
        <v>0.1</v>
      </c>
      <c r="J11" s="21">
        <v>0.1</v>
      </c>
      <c r="K11" s="21">
        <v>0.13</v>
      </c>
      <c r="L11" s="12">
        <v>3</v>
      </c>
      <c r="M11" s="35">
        <f t="shared" si="2"/>
        <v>0.95590079318791554</v>
      </c>
      <c r="N11" s="11">
        <f t="shared" si="3"/>
        <v>5641774</v>
      </c>
      <c r="O11" s="35">
        <f t="shared" si="4"/>
        <v>4.409920681208445E-2</v>
      </c>
      <c r="P11" s="41">
        <f t="shared" si="5"/>
        <v>260276</v>
      </c>
      <c r="Q11" s="41">
        <f t="shared" si="6"/>
        <v>5902050</v>
      </c>
      <c r="R11" s="11">
        <f t="shared" si="7"/>
        <v>655800</v>
      </c>
      <c r="S11" s="36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5">
        <f t="shared" si="14"/>
        <v>0.96007585770091119</v>
      </c>
      <c r="AB11" s="11">
        <f t="shared" si="15"/>
        <v>5659813</v>
      </c>
      <c r="AC11" s="35">
        <f t="shared" si="16"/>
        <v>3.9924142299088757E-2</v>
      </c>
      <c r="AD11" s="11">
        <f>ROUND($AB$26*(($Z11*$G11)/SUMPRODUCT($Z$7:$Z$23,$G$7:$G$23))*AC11,0)</f>
        <v>235360</v>
      </c>
      <c r="AE11" s="41">
        <f t="shared" si="17"/>
        <v>5895173</v>
      </c>
      <c r="AF11" s="11">
        <f t="shared" si="9"/>
        <v>655100</v>
      </c>
      <c r="AG11" s="36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5">
        <f t="shared" si="22"/>
        <v>0.32999311079100646</v>
      </c>
      <c r="AP11" s="11">
        <f>ROUND($AP$26*(($AN11*$H11)/SUMPRODUCT($AN$6:$AN$23,$H$6:$H$23))*AO11,0)-1</f>
        <v>110192</v>
      </c>
      <c r="AQ11" s="35">
        <f t="shared" si="23"/>
        <v>0.67000688920899354</v>
      </c>
      <c r="AR11" s="41">
        <f>ROUND($AP$26*(($AN11*$H11)/SUMPRODUCT($AN$6:$AN$23,$H$6:$H$23))*AQ11,0)+1</f>
        <v>223733</v>
      </c>
      <c r="AS11" s="41">
        <f t="shared" si="24"/>
        <v>333925</v>
      </c>
      <c r="AT11" s="11">
        <f t="shared" si="10"/>
        <v>49900</v>
      </c>
      <c r="AU11" s="36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0"/>
      <c r="BB11" s="44">
        <f>ROUNDDOWN(Q11/1000,1)</f>
        <v>5902</v>
      </c>
      <c r="BC11" s="45">
        <f>ROUNDDOWN(AE11/1000,1)</f>
        <v>5895.1</v>
      </c>
      <c r="BD11" s="45">
        <f t="shared" si="11"/>
        <v>333.9</v>
      </c>
      <c r="BF11" s="27"/>
      <c r="BG11" s="27"/>
      <c r="BH11" s="27"/>
    </row>
    <row r="12" spans="1:1046" ht="15" x14ac:dyDescent="0.2">
      <c r="A12" s="70">
        <v>7</v>
      </c>
      <c r="B12" s="4" t="s">
        <v>10</v>
      </c>
      <c r="C12" s="1">
        <v>1.492</v>
      </c>
      <c r="D12" s="1">
        <v>1.492</v>
      </c>
      <c r="E12" s="1">
        <v>1.492</v>
      </c>
      <c r="F12" s="33">
        <f t="shared" si="0"/>
        <v>0.88</v>
      </c>
      <c r="G12" s="33">
        <f t="shared" si="1"/>
        <v>0.88</v>
      </c>
      <c r="H12" s="33">
        <f t="shared" si="1"/>
        <v>0.89</v>
      </c>
      <c r="I12" s="21">
        <v>0.12</v>
      </c>
      <c r="J12" s="21">
        <v>0.12</v>
      </c>
      <c r="K12" s="21">
        <v>0.11</v>
      </c>
      <c r="L12" s="12"/>
      <c r="M12" s="35">
        <f t="shared" si="2"/>
        <v>0.95590079318791554</v>
      </c>
      <c r="N12" s="11">
        <f t="shared" si="3"/>
        <v>0</v>
      </c>
      <c r="O12" s="35">
        <f t="shared" si="4"/>
        <v>4.409920681208445E-2</v>
      </c>
      <c r="P12" s="41">
        <f t="shared" si="5"/>
        <v>0</v>
      </c>
      <c r="Q12" s="41">
        <f t="shared" si="6"/>
        <v>0</v>
      </c>
      <c r="R12" s="11">
        <f t="shared" si="7"/>
        <v>0</v>
      </c>
      <c r="S12" s="36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5">
        <f t="shared" si="14"/>
        <v>0.96007585770091119</v>
      </c>
      <c r="AB12" s="11">
        <f t="shared" si="15"/>
        <v>5534039</v>
      </c>
      <c r="AC12" s="35">
        <f t="shared" si="16"/>
        <v>3.9924142299088757E-2</v>
      </c>
      <c r="AD12" s="11">
        <f>ROUND($AB$26*(($Z12*$G12)/SUMPRODUCT($Z$7:$Z$23,$G$7:$G$23))*AC12,0)+1</f>
        <v>230130</v>
      </c>
      <c r="AE12" s="41">
        <f t="shared" si="17"/>
        <v>5764169</v>
      </c>
      <c r="AF12" s="11">
        <f t="shared" si="9"/>
        <v>786100</v>
      </c>
      <c r="AG12" s="36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5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5">
        <f t="shared" si="23"/>
        <v>0.67000688920899354</v>
      </c>
      <c r="AR12" s="41">
        <f t="shared" ref="AR12:AR23" si="31">ROUND($AP$26*(($AN12*$H12)/SUMPRODUCT($AN$6:$AN$23,$H$6:$H$23))*AQ12,0)</f>
        <v>228875</v>
      </c>
      <c r="AS12" s="41">
        <f t="shared" si="24"/>
        <v>341601</v>
      </c>
      <c r="AT12" s="11">
        <f t="shared" si="10"/>
        <v>42300</v>
      </c>
      <c r="AU12" s="36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0"/>
      <c r="BB12" s="44">
        <f t="shared" ref="BB12:BB18" si="32">ROUND(Q12/1000,1)</f>
        <v>0</v>
      </c>
      <c r="BC12" s="45">
        <f>ROUNDDOWN(AE12/1000,1)</f>
        <v>5764.1</v>
      </c>
      <c r="BD12" s="45">
        <f t="shared" si="11"/>
        <v>341.6</v>
      </c>
      <c r="BF12" s="27"/>
      <c r="BG12" s="27"/>
      <c r="BH12" s="27"/>
    </row>
    <row r="13" spans="1:1046" ht="15" x14ac:dyDescent="0.2">
      <c r="A13" s="70">
        <v>8</v>
      </c>
      <c r="B13" s="4" t="s">
        <v>11</v>
      </c>
      <c r="C13" s="1">
        <v>1.492</v>
      </c>
      <c r="D13" s="1">
        <v>1.492</v>
      </c>
      <c r="E13" s="1">
        <v>1.492</v>
      </c>
      <c r="F13" s="33">
        <f t="shared" si="0"/>
        <v>0.87</v>
      </c>
      <c r="G13" s="33">
        <f t="shared" si="1"/>
        <v>0.87</v>
      </c>
      <c r="H13" s="33">
        <f t="shared" si="1"/>
        <v>0.89</v>
      </c>
      <c r="I13" s="21">
        <v>0.13</v>
      </c>
      <c r="J13" s="21">
        <v>0.13</v>
      </c>
      <c r="K13" s="21">
        <v>0.11</v>
      </c>
      <c r="L13" s="12"/>
      <c r="M13" s="35">
        <f t="shared" si="2"/>
        <v>0.95590079318791554</v>
      </c>
      <c r="N13" s="11">
        <f t="shared" si="3"/>
        <v>0</v>
      </c>
      <c r="O13" s="35">
        <f t="shared" si="4"/>
        <v>4.409920681208445E-2</v>
      </c>
      <c r="P13" s="41">
        <f t="shared" si="5"/>
        <v>0</v>
      </c>
      <c r="Q13" s="41">
        <f t="shared" si="6"/>
        <v>0</v>
      </c>
      <c r="R13" s="11">
        <f t="shared" si="7"/>
        <v>0</v>
      </c>
      <c r="S13" s="36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5">
        <f t="shared" si="14"/>
        <v>0.96007585770091119</v>
      </c>
      <c r="AB13" s="11">
        <f t="shared" si="15"/>
        <v>0</v>
      </c>
      <c r="AC13" s="35">
        <f t="shared" si="16"/>
        <v>3.9924142299088757E-2</v>
      </c>
      <c r="AD13" s="11">
        <f t="shared" ref="AD13:AD23" si="33">ROUND($AB$26*(($Z13*$G13)/SUMPRODUCT($Z$7:$Z$23,$G$7:$G$23))*AC13,0)</f>
        <v>0</v>
      </c>
      <c r="AE13" s="41">
        <f t="shared" si="17"/>
        <v>0</v>
      </c>
      <c r="AF13" s="11">
        <f t="shared" si="9"/>
        <v>0</v>
      </c>
      <c r="AG13" s="36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5">
        <f t="shared" si="22"/>
        <v>0.32999311079100646</v>
      </c>
      <c r="AP13" s="11">
        <f t="shared" si="30"/>
        <v>0</v>
      </c>
      <c r="AQ13" s="35">
        <f t="shared" si="23"/>
        <v>0.67000688920899354</v>
      </c>
      <c r="AR13" s="41">
        <f t="shared" si="31"/>
        <v>0</v>
      </c>
      <c r="AS13" s="41">
        <f t="shared" si="24"/>
        <v>0</v>
      </c>
      <c r="AT13" s="11">
        <f t="shared" si="10"/>
        <v>0</v>
      </c>
      <c r="AU13" s="36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0"/>
      <c r="BB13" s="44">
        <f t="shared" si="32"/>
        <v>0</v>
      </c>
      <c r="BC13" s="45">
        <f t="shared" ref="BC13:BC23" si="34">ROUND(AE13/1000,1)</f>
        <v>0</v>
      </c>
      <c r="BD13" s="45">
        <f t="shared" si="11"/>
        <v>0</v>
      </c>
      <c r="BF13" s="27"/>
      <c r="BG13" s="27"/>
      <c r="BH13" s="27"/>
    </row>
    <row r="14" spans="1:1046" ht="15" x14ac:dyDescent="0.2">
      <c r="A14" s="70">
        <v>9</v>
      </c>
      <c r="B14" s="4" t="s">
        <v>12</v>
      </c>
      <c r="C14" s="1">
        <v>1.492</v>
      </c>
      <c r="D14" s="1">
        <v>1.492</v>
      </c>
      <c r="E14" s="1">
        <v>1.492</v>
      </c>
      <c r="F14" s="33">
        <f t="shared" si="0"/>
        <v>0.9</v>
      </c>
      <c r="G14" s="33">
        <f t="shared" si="1"/>
        <v>0.9</v>
      </c>
      <c r="H14" s="33">
        <f t="shared" si="1"/>
        <v>0.9</v>
      </c>
      <c r="I14" s="21">
        <v>0.1</v>
      </c>
      <c r="J14" s="21">
        <v>0.1</v>
      </c>
      <c r="K14" s="21">
        <v>0.1</v>
      </c>
      <c r="L14" s="12"/>
      <c r="M14" s="35">
        <f t="shared" si="2"/>
        <v>0.95590079318791554</v>
      </c>
      <c r="N14" s="11">
        <f t="shared" si="3"/>
        <v>0</v>
      </c>
      <c r="O14" s="35">
        <f t="shared" si="4"/>
        <v>4.409920681208445E-2</v>
      </c>
      <c r="P14" s="41">
        <f t="shared" si="5"/>
        <v>0</v>
      </c>
      <c r="Q14" s="41">
        <f t="shared" si="6"/>
        <v>0</v>
      </c>
      <c r="R14" s="11">
        <f t="shared" si="7"/>
        <v>0</v>
      </c>
      <c r="S14" s="36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5">
        <f t="shared" si="14"/>
        <v>0.96007585770091119</v>
      </c>
      <c r="AB14" s="11">
        <f t="shared" si="15"/>
        <v>1886604</v>
      </c>
      <c r="AC14" s="35">
        <f t="shared" si="16"/>
        <v>3.9924142299088757E-2</v>
      </c>
      <c r="AD14" s="11">
        <f t="shared" si="33"/>
        <v>78453</v>
      </c>
      <c r="AE14" s="41">
        <f t="shared" si="17"/>
        <v>1965057</v>
      </c>
      <c r="AF14" s="11">
        <f t="shared" si="9"/>
        <v>218400</v>
      </c>
      <c r="AG14" s="36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5">
        <f t="shared" si="22"/>
        <v>0.32999311079100646</v>
      </c>
      <c r="AP14" s="11">
        <f t="shared" si="30"/>
        <v>37998</v>
      </c>
      <c r="AQ14" s="35">
        <f t="shared" si="23"/>
        <v>0.67000688920899354</v>
      </c>
      <c r="AR14" s="41">
        <f t="shared" si="31"/>
        <v>77149</v>
      </c>
      <c r="AS14" s="41">
        <f t="shared" si="24"/>
        <v>115147</v>
      </c>
      <c r="AT14" s="11">
        <f t="shared" si="10"/>
        <v>12800</v>
      </c>
      <c r="AU14" s="36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0"/>
      <c r="BB14" s="44">
        <f t="shared" si="32"/>
        <v>0</v>
      </c>
      <c r="BC14" s="45">
        <f t="shared" si="34"/>
        <v>1965.1</v>
      </c>
      <c r="BD14" s="45">
        <f t="shared" si="11"/>
        <v>115.1</v>
      </c>
      <c r="BF14" s="27"/>
      <c r="BG14" s="27"/>
      <c r="BH14" s="27"/>
    </row>
    <row r="15" spans="1:1046" ht="15" x14ac:dyDescent="0.2">
      <c r="A15" s="70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3">
        <f t="shared" si="0"/>
        <v>0.9</v>
      </c>
      <c r="G15" s="33">
        <f t="shared" si="1"/>
        <v>0.9</v>
      </c>
      <c r="H15" s="33">
        <f t="shared" si="1"/>
        <v>0.9</v>
      </c>
      <c r="I15" s="21">
        <v>0.1</v>
      </c>
      <c r="J15" s="21">
        <v>0.1</v>
      </c>
      <c r="K15" s="21">
        <v>0.1</v>
      </c>
      <c r="L15" s="12">
        <v>1</v>
      </c>
      <c r="M15" s="35">
        <f t="shared" si="2"/>
        <v>0.95590079318791554</v>
      </c>
      <c r="N15" s="11">
        <f t="shared" si="3"/>
        <v>1880591</v>
      </c>
      <c r="O15" s="35">
        <f t="shared" si="4"/>
        <v>4.409920681208445E-2</v>
      </c>
      <c r="P15" s="41">
        <f t="shared" si="5"/>
        <v>86759</v>
      </c>
      <c r="Q15" s="41">
        <f t="shared" si="6"/>
        <v>1967350</v>
      </c>
      <c r="R15" s="11">
        <f t="shared" si="7"/>
        <v>218600</v>
      </c>
      <c r="S15" s="36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5">
        <f t="shared" si="14"/>
        <v>0.96007585770091119</v>
      </c>
      <c r="AB15" s="11">
        <f t="shared" si="15"/>
        <v>3773209</v>
      </c>
      <c r="AC15" s="35">
        <f t="shared" si="16"/>
        <v>3.9924142299088757E-2</v>
      </c>
      <c r="AD15" s="11">
        <f t="shared" si="33"/>
        <v>156906</v>
      </c>
      <c r="AE15" s="41">
        <f t="shared" si="17"/>
        <v>3930115</v>
      </c>
      <c r="AF15" s="11">
        <f t="shared" si="9"/>
        <v>436700</v>
      </c>
      <c r="AG15" s="36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5">
        <f t="shared" si="22"/>
        <v>0.32999311079100646</v>
      </c>
      <c r="AP15" s="11">
        <f t="shared" si="30"/>
        <v>75995</v>
      </c>
      <c r="AQ15" s="35">
        <f t="shared" si="23"/>
        <v>0.67000688920899354</v>
      </c>
      <c r="AR15" s="41">
        <f t="shared" si="31"/>
        <v>154298</v>
      </c>
      <c r="AS15" s="41">
        <f t="shared" si="24"/>
        <v>230293</v>
      </c>
      <c r="AT15" s="11">
        <f t="shared" si="10"/>
        <v>25600</v>
      </c>
      <c r="AU15" s="36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0"/>
      <c r="BB15" s="44">
        <f t="shared" si="32"/>
        <v>1967.4</v>
      </c>
      <c r="BC15" s="45">
        <f t="shared" si="34"/>
        <v>3930.1</v>
      </c>
      <c r="BD15" s="45">
        <f t="shared" si="11"/>
        <v>230.3</v>
      </c>
      <c r="BF15" s="27"/>
      <c r="BG15" s="27"/>
      <c r="BH15" s="27"/>
    </row>
    <row r="16" spans="1:1046" ht="15" x14ac:dyDescent="0.2">
      <c r="A16" s="70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3">
        <f t="shared" si="0"/>
        <v>0.89</v>
      </c>
      <c r="G16" s="33">
        <f t="shared" si="1"/>
        <v>0.89</v>
      </c>
      <c r="H16" s="33">
        <f t="shared" si="1"/>
        <v>0.89</v>
      </c>
      <c r="I16" s="21">
        <v>0.11</v>
      </c>
      <c r="J16" s="21">
        <v>0.11</v>
      </c>
      <c r="K16" s="21">
        <v>0.11</v>
      </c>
      <c r="L16" s="12"/>
      <c r="M16" s="35">
        <f t="shared" si="2"/>
        <v>0.95590079318791554</v>
      </c>
      <c r="N16" s="11">
        <f t="shared" si="3"/>
        <v>0</v>
      </c>
      <c r="O16" s="35">
        <f t="shared" si="4"/>
        <v>4.409920681208445E-2</v>
      </c>
      <c r="P16" s="41">
        <f t="shared" si="5"/>
        <v>0</v>
      </c>
      <c r="Q16" s="41">
        <f t="shared" si="6"/>
        <v>0</v>
      </c>
      <c r="R16" s="11">
        <f t="shared" si="7"/>
        <v>0</v>
      </c>
      <c r="S16" s="36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5">
        <f t="shared" si="14"/>
        <v>0.96007585770091119</v>
      </c>
      <c r="AB16" s="11">
        <f t="shared" si="15"/>
        <v>0</v>
      </c>
      <c r="AC16" s="35">
        <f t="shared" si="16"/>
        <v>3.9924142299088757E-2</v>
      </c>
      <c r="AD16" s="11">
        <f t="shared" si="33"/>
        <v>0</v>
      </c>
      <c r="AE16" s="41">
        <f t="shared" si="17"/>
        <v>0</v>
      </c>
      <c r="AF16" s="11">
        <f t="shared" si="9"/>
        <v>0</v>
      </c>
      <c r="AG16" s="36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5">
        <f t="shared" si="22"/>
        <v>0.32999311079100646</v>
      </c>
      <c r="AP16" s="11">
        <f t="shared" si="30"/>
        <v>0</v>
      </c>
      <c r="AQ16" s="35">
        <f t="shared" si="23"/>
        <v>0.67000688920899354</v>
      </c>
      <c r="AR16" s="41">
        <f t="shared" si="31"/>
        <v>0</v>
      </c>
      <c r="AS16" s="41">
        <f t="shared" si="24"/>
        <v>0</v>
      </c>
      <c r="AT16" s="11">
        <f t="shared" si="10"/>
        <v>0</v>
      </c>
      <c r="AU16" s="36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0"/>
      <c r="BB16" s="44">
        <f t="shared" si="32"/>
        <v>0</v>
      </c>
      <c r="BC16" s="45">
        <f t="shared" si="34"/>
        <v>0</v>
      </c>
      <c r="BD16" s="45">
        <f t="shared" si="11"/>
        <v>0</v>
      </c>
      <c r="BF16" s="27"/>
      <c r="BG16" s="27"/>
      <c r="BH16" s="27"/>
    </row>
    <row r="17" spans="1:1046" ht="15" x14ac:dyDescent="0.2">
      <c r="A17" s="70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3">
        <f t="shared" si="0"/>
        <v>0.91</v>
      </c>
      <c r="G17" s="33">
        <f t="shared" si="1"/>
        <v>0.91</v>
      </c>
      <c r="H17" s="33">
        <f t="shared" si="1"/>
        <v>0.9</v>
      </c>
      <c r="I17" s="21">
        <v>0.09</v>
      </c>
      <c r="J17" s="21">
        <v>0.09</v>
      </c>
      <c r="K17" s="21">
        <v>0.1</v>
      </c>
      <c r="L17" s="12">
        <v>1</v>
      </c>
      <c r="M17" s="35">
        <f t="shared" si="2"/>
        <v>0.95590079318791554</v>
      </c>
      <c r="N17" s="11">
        <f>ROUND($N$26*(($L17*$F17)/SUMPRODUCT($F$6:$F$23,$L$6:$L$23))*M17,0)</f>
        <v>1901487</v>
      </c>
      <c r="O17" s="35">
        <f>$N$28/$N$26</f>
        <v>4.409920681208445E-2</v>
      </c>
      <c r="P17" s="41">
        <f>ROUND($N$26*(($L17*$F17)/SUMPRODUCT($F$6:$F$23,$L$6:$L$23))*O17,0)-3</f>
        <v>87720</v>
      </c>
      <c r="Q17" s="41">
        <f t="shared" si="6"/>
        <v>1989207</v>
      </c>
      <c r="R17" s="11">
        <f t="shared" si="7"/>
        <v>196800</v>
      </c>
      <c r="S17" s="36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5">
        <f t="shared" si="14"/>
        <v>0.96007585770091119</v>
      </c>
      <c r="AB17" s="11">
        <f t="shared" si="15"/>
        <v>1907567</v>
      </c>
      <c r="AC17" s="35">
        <f t="shared" si="16"/>
        <v>3.9924142299088757E-2</v>
      </c>
      <c r="AD17" s="11">
        <f t="shared" si="33"/>
        <v>79325</v>
      </c>
      <c r="AE17" s="41">
        <f t="shared" si="17"/>
        <v>1986892</v>
      </c>
      <c r="AF17" s="11">
        <f t="shared" si="9"/>
        <v>196600</v>
      </c>
      <c r="AG17" s="36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5">
        <f t="shared" si="22"/>
        <v>0.32999311079100646</v>
      </c>
      <c r="AP17" s="11">
        <f t="shared" si="30"/>
        <v>37998</v>
      </c>
      <c r="AQ17" s="35">
        <f t="shared" si="23"/>
        <v>0.67000688920899354</v>
      </c>
      <c r="AR17" s="41">
        <f t="shared" si="31"/>
        <v>77149</v>
      </c>
      <c r="AS17" s="41">
        <f t="shared" si="24"/>
        <v>115147</v>
      </c>
      <c r="AT17" s="11">
        <f t="shared" si="10"/>
        <v>12800</v>
      </c>
      <c r="AU17" s="36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0"/>
      <c r="BB17" s="44">
        <f t="shared" si="32"/>
        <v>1989.2</v>
      </c>
      <c r="BC17" s="45">
        <f t="shared" si="34"/>
        <v>1986.9</v>
      </c>
      <c r="BD17" s="45">
        <f>ROUNDUP(AS17/1000,1)</f>
        <v>115.19999999999999</v>
      </c>
      <c r="BF17" s="27"/>
      <c r="BG17" s="27"/>
      <c r="BH17" s="27"/>
    </row>
    <row r="18" spans="1:1046" ht="15" x14ac:dyDescent="0.2">
      <c r="A18" s="70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3">
        <f t="shared" si="0"/>
        <v>0.9</v>
      </c>
      <c r="G18" s="33">
        <f t="shared" si="1"/>
        <v>0.9</v>
      </c>
      <c r="H18" s="33">
        <f t="shared" si="1"/>
        <v>0.9</v>
      </c>
      <c r="I18" s="21">
        <v>0.1</v>
      </c>
      <c r="J18" s="21">
        <v>0.1</v>
      </c>
      <c r="K18" s="21">
        <v>0.1</v>
      </c>
      <c r="L18" s="12"/>
      <c r="M18" s="35">
        <f t="shared" si="2"/>
        <v>0.95590079318791554</v>
      </c>
      <c r="N18" s="11">
        <f t="shared" si="3"/>
        <v>0</v>
      </c>
      <c r="O18" s="35">
        <f t="shared" ref="O18:O23" si="35">$N$28/$N$26</f>
        <v>4.409920681208445E-2</v>
      </c>
      <c r="P18" s="41">
        <f t="shared" ref="P18:P23" si="36">ROUND($N$26*(($L18*$F18)/SUMPRODUCT($F$6:$F$23,$L$6:$L$23))*O18,0)</f>
        <v>0</v>
      </c>
      <c r="Q18" s="41">
        <f t="shared" si="6"/>
        <v>0</v>
      </c>
      <c r="R18" s="11">
        <f t="shared" si="7"/>
        <v>0</v>
      </c>
      <c r="S18" s="36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5">
        <f t="shared" si="14"/>
        <v>0.96007585770091119</v>
      </c>
      <c r="AB18" s="11">
        <f t="shared" si="15"/>
        <v>1886604</v>
      </c>
      <c r="AC18" s="35">
        <f t="shared" si="16"/>
        <v>3.9924142299088757E-2</v>
      </c>
      <c r="AD18" s="11">
        <f t="shared" si="33"/>
        <v>78453</v>
      </c>
      <c r="AE18" s="41">
        <f t="shared" si="17"/>
        <v>1965057</v>
      </c>
      <c r="AF18" s="11">
        <f t="shared" si="9"/>
        <v>218400</v>
      </c>
      <c r="AG18" s="36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5">
        <f t="shared" si="22"/>
        <v>0.32999311079100646</v>
      </c>
      <c r="AP18" s="11">
        <f t="shared" si="30"/>
        <v>37998</v>
      </c>
      <c r="AQ18" s="35">
        <f t="shared" si="23"/>
        <v>0.67000688920899354</v>
      </c>
      <c r="AR18" s="41">
        <f t="shared" si="31"/>
        <v>77149</v>
      </c>
      <c r="AS18" s="41">
        <f t="shared" si="24"/>
        <v>115147</v>
      </c>
      <c r="AT18" s="11">
        <f t="shared" si="10"/>
        <v>12800</v>
      </c>
      <c r="AU18" s="36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0"/>
      <c r="BB18" s="44">
        <f t="shared" si="32"/>
        <v>0</v>
      </c>
      <c r="BC18" s="45">
        <f t="shared" si="34"/>
        <v>1965.1</v>
      </c>
      <c r="BD18" s="45">
        <f>ROUNDUP(AS18/1000,1)</f>
        <v>115.19999999999999</v>
      </c>
      <c r="BF18" s="27"/>
      <c r="BG18" s="27"/>
      <c r="BH18" s="27"/>
    </row>
    <row r="19" spans="1:1046" ht="15" x14ac:dyDescent="0.2">
      <c r="A19" s="70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3">
        <f t="shared" si="0"/>
        <v>0.9</v>
      </c>
      <c r="G19" s="33">
        <f t="shared" si="1"/>
        <v>0.9</v>
      </c>
      <c r="H19" s="33">
        <f t="shared" si="1"/>
        <v>0.9</v>
      </c>
      <c r="I19" s="21">
        <v>0.1</v>
      </c>
      <c r="J19" s="21">
        <v>0.1</v>
      </c>
      <c r="K19" s="21">
        <v>0.1</v>
      </c>
      <c r="L19" s="12">
        <v>3</v>
      </c>
      <c r="M19" s="35">
        <f t="shared" si="2"/>
        <v>0.95590079318791554</v>
      </c>
      <c r="N19" s="11">
        <f t="shared" si="3"/>
        <v>5641774</v>
      </c>
      <c r="O19" s="35">
        <f t="shared" si="35"/>
        <v>4.409920681208445E-2</v>
      </c>
      <c r="P19" s="41">
        <f t="shared" si="36"/>
        <v>260276</v>
      </c>
      <c r="Q19" s="41">
        <f t="shared" si="6"/>
        <v>5902050</v>
      </c>
      <c r="R19" s="11">
        <f t="shared" si="7"/>
        <v>655800</v>
      </c>
      <c r="S19" s="36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5">
        <f t="shared" si="14"/>
        <v>0.96007585770091119</v>
      </c>
      <c r="AB19" s="11">
        <f t="shared" si="15"/>
        <v>1886604</v>
      </c>
      <c r="AC19" s="35">
        <f t="shared" si="16"/>
        <v>3.9924142299088757E-2</v>
      </c>
      <c r="AD19" s="11">
        <f t="shared" si="33"/>
        <v>78453</v>
      </c>
      <c r="AE19" s="41">
        <f t="shared" si="17"/>
        <v>1965057</v>
      </c>
      <c r="AF19" s="11">
        <f t="shared" si="9"/>
        <v>218400</v>
      </c>
      <c r="AG19" s="36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5">
        <f t="shared" si="22"/>
        <v>0.32999311079100646</v>
      </c>
      <c r="AP19" s="11">
        <f t="shared" si="30"/>
        <v>37998</v>
      </c>
      <c r="AQ19" s="35">
        <f t="shared" si="23"/>
        <v>0.67000688920899354</v>
      </c>
      <c r="AR19" s="41">
        <f t="shared" si="31"/>
        <v>77149</v>
      </c>
      <c r="AS19" s="41">
        <f t="shared" si="24"/>
        <v>115147</v>
      </c>
      <c r="AT19" s="11">
        <f t="shared" si="10"/>
        <v>12800</v>
      </c>
      <c r="AU19" s="36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0"/>
      <c r="BB19" s="44">
        <f>ROUNDDOWN(Q19/1000,1)</f>
        <v>5902</v>
      </c>
      <c r="BC19" s="45">
        <f t="shared" si="34"/>
        <v>1965.1</v>
      </c>
      <c r="BD19" s="45">
        <f>ROUND(AS19/1000,1)</f>
        <v>115.1</v>
      </c>
      <c r="BF19" s="27"/>
      <c r="BG19" s="27"/>
      <c r="BH19" s="27"/>
    </row>
    <row r="20" spans="1:1046" ht="15" x14ac:dyDescent="0.2">
      <c r="A20" s="70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3">
        <f t="shared" si="0"/>
        <v>0.88</v>
      </c>
      <c r="G20" s="33">
        <f t="shared" si="1"/>
        <v>0.88</v>
      </c>
      <c r="H20" s="33">
        <f t="shared" si="1"/>
        <v>0.9</v>
      </c>
      <c r="I20" s="21">
        <v>0.12</v>
      </c>
      <c r="J20" s="21">
        <v>0.12</v>
      </c>
      <c r="K20" s="21">
        <v>0.1</v>
      </c>
      <c r="L20" s="12"/>
      <c r="M20" s="35">
        <f t="shared" si="2"/>
        <v>0.95590079318791554</v>
      </c>
      <c r="N20" s="11">
        <f t="shared" si="3"/>
        <v>0</v>
      </c>
      <c r="O20" s="35">
        <f t="shared" si="35"/>
        <v>4.409920681208445E-2</v>
      </c>
      <c r="P20" s="41">
        <f t="shared" si="36"/>
        <v>0</v>
      </c>
      <c r="Q20" s="41">
        <f t="shared" si="6"/>
        <v>0</v>
      </c>
      <c r="R20" s="11">
        <f t="shared" si="7"/>
        <v>0</v>
      </c>
      <c r="S20" s="36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5">
        <f t="shared" si="14"/>
        <v>0.96007585770091119</v>
      </c>
      <c r="AB20" s="11">
        <f t="shared" si="15"/>
        <v>3689360</v>
      </c>
      <c r="AC20" s="35">
        <f t="shared" si="16"/>
        <v>3.9924142299088757E-2</v>
      </c>
      <c r="AD20" s="11">
        <f t="shared" si="33"/>
        <v>153420</v>
      </c>
      <c r="AE20" s="41">
        <f t="shared" si="17"/>
        <v>3842780</v>
      </c>
      <c r="AF20" s="11">
        <f t="shared" si="9"/>
        <v>524100</v>
      </c>
      <c r="AG20" s="36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5">
        <f t="shared" si="22"/>
        <v>0.32999311079100646</v>
      </c>
      <c r="AP20" s="11">
        <f t="shared" si="30"/>
        <v>75995</v>
      </c>
      <c r="AQ20" s="35">
        <f t="shared" si="23"/>
        <v>0.67000688920899354</v>
      </c>
      <c r="AR20" s="41">
        <f t="shared" si="31"/>
        <v>154298</v>
      </c>
      <c r="AS20" s="41">
        <f t="shared" si="24"/>
        <v>230293</v>
      </c>
      <c r="AT20" s="11">
        <f t="shared" si="10"/>
        <v>25600</v>
      </c>
      <c r="AU20" s="36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0"/>
      <c r="BB20" s="44">
        <f>ROUND(Q20/1000,1)</f>
        <v>0</v>
      </c>
      <c r="BC20" s="45">
        <f t="shared" si="34"/>
        <v>3842.8</v>
      </c>
      <c r="BD20" s="45">
        <f>ROUND(AS20/1000,1)</f>
        <v>230.3</v>
      </c>
      <c r="BF20" s="27"/>
      <c r="BG20" s="27"/>
      <c r="BH20" s="27"/>
    </row>
    <row r="21" spans="1:1046" ht="15" x14ac:dyDescent="0.2">
      <c r="A21" s="70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3">
        <f t="shared" si="0"/>
        <v>0.91</v>
      </c>
      <c r="G21" s="33">
        <f t="shared" si="1"/>
        <v>0.91</v>
      </c>
      <c r="H21" s="33">
        <f t="shared" si="1"/>
        <v>0.9</v>
      </c>
      <c r="I21" s="21">
        <v>0.09</v>
      </c>
      <c r="J21" s="21">
        <v>0.09</v>
      </c>
      <c r="K21" s="21">
        <v>0.1</v>
      </c>
      <c r="L21" s="12"/>
      <c r="M21" s="35">
        <f t="shared" si="2"/>
        <v>0.95590079318791554</v>
      </c>
      <c r="N21" s="11">
        <f t="shared" si="3"/>
        <v>0</v>
      </c>
      <c r="O21" s="35">
        <f t="shared" si="35"/>
        <v>4.409920681208445E-2</v>
      </c>
      <c r="P21" s="41">
        <f t="shared" si="36"/>
        <v>0</v>
      </c>
      <c r="Q21" s="41">
        <f t="shared" si="6"/>
        <v>0</v>
      </c>
      <c r="R21" s="11">
        <f t="shared" si="7"/>
        <v>0</v>
      </c>
      <c r="S21" s="36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5">
        <f t="shared" si="14"/>
        <v>0.96007585770091119</v>
      </c>
      <c r="AB21" s="11">
        <f t="shared" si="15"/>
        <v>0</v>
      </c>
      <c r="AC21" s="35">
        <f t="shared" si="16"/>
        <v>3.9924142299088757E-2</v>
      </c>
      <c r="AD21" s="11">
        <f t="shared" si="33"/>
        <v>0</v>
      </c>
      <c r="AE21" s="41">
        <f t="shared" si="17"/>
        <v>0</v>
      </c>
      <c r="AF21" s="11">
        <f t="shared" si="9"/>
        <v>0</v>
      </c>
      <c r="AG21" s="36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5">
        <f t="shared" si="22"/>
        <v>0.32999311079100646</v>
      </c>
      <c r="AP21" s="11">
        <f t="shared" si="30"/>
        <v>0</v>
      </c>
      <c r="AQ21" s="35">
        <f t="shared" si="23"/>
        <v>0.67000688920899354</v>
      </c>
      <c r="AR21" s="41">
        <f t="shared" si="31"/>
        <v>0</v>
      </c>
      <c r="AS21" s="41">
        <f t="shared" si="24"/>
        <v>0</v>
      </c>
      <c r="AT21" s="11">
        <f t="shared" si="10"/>
        <v>0</v>
      </c>
      <c r="AU21" s="36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0"/>
      <c r="BB21" s="44">
        <f>ROUND(Q21/1000,1)</f>
        <v>0</v>
      </c>
      <c r="BC21" s="45">
        <f t="shared" si="34"/>
        <v>0</v>
      </c>
      <c r="BD21" s="45">
        <f>ROUND(AS21/1000,1)</f>
        <v>0</v>
      </c>
      <c r="BF21" s="27"/>
      <c r="BG21" s="27"/>
      <c r="BH21" s="27"/>
    </row>
    <row r="22" spans="1:1046" ht="15" x14ac:dyDescent="0.2">
      <c r="A22" s="70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3">
        <f t="shared" si="0"/>
        <v>0.9</v>
      </c>
      <c r="G22" s="33">
        <f>100%-J22</f>
        <v>0.9</v>
      </c>
      <c r="H22" s="33">
        <f>100%-K22</f>
        <v>0.9</v>
      </c>
      <c r="I22" s="21">
        <v>0.1</v>
      </c>
      <c r="J22" s="21">
        <v>0.1</v>
      </c>
      <c r="K22" s="21">
        <v>0.1</v>
      </c>
      <c r="L22" s="12">
        <v>1</v>
      </c>
      <c r="M22" s="35">
        <f t="shared" si="2"/>
        <v>0.95590079318791554</v>
      </c>
      <c r="N22" s="11">
        <f t="shared" si="3"/>
        <v>1880591</v>
      </c>
      <c r="O22" s="35">
        <f t="shared" si="35"/>
        <v>4.409920681208445E-2</v>
      </c>
      <c r="P22" s="41">
        <f t="shared" si="36"/>
        <v>86759</v>
      </c>
      <c r="Q22" s="41">
        <f t="shared" si="6"/>
        <v>1967350</v>
      </c>
      <c r="R22" s="11">
        <f t="shared" si="7"/>
        <v>218600</v>
      </c>
      <c r="S22" s="36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5">
        <f t="shared" si="14"/>
        <v>0.96007585770091119</v>
      </c>
      <c r="AB22" s="11">
        <f t="shared" si="15"/>
        <v>0</v>
      </c>
      <c r="AC22" s="35">
        <f t="shared" si="16"/>
        <v>3.9924142299088757E-2</v>
      </c>
      <c r="AD22" s="11">
        <f t="shared" si="33"/>
        <v>0</v>
      </c>
      <c r="AE22" s="41">
        <f t="shared" si="17"/>
        <v>0</v>
      </c>
      <c r="AF22" s="11">
        <f t="shared" si="9"/>
        <v>0</v>
      </c>
      <c r="AG22" s="36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5">
        <f t="shared" si="22"/>
        <v>0.32999311079100646</v>
      </c>
      <c r="AP22" s="11">
        <f t="shared" si="30"/>
        <v>0</v>
      </c>
      <c r="AQ22" s="35">
        <f t="shared" si="23"/>
        <v>0.67000688920899354</v>
      </c>
      <c r="AR22" s="41">
        <f t="shared" si="31"/>
        <v>0</v>
      </c>
      <c r="AS22" s="41">
        <f t="shared" si="24"/>
        <v>0</v>
      </c>
      <c r="AT22" s="11">
        <f t="shared" si="10"/>
        <v>0</v>
      </c>
      <c r="AU22" s="36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0"/>
      <c r="BB22" s="44">
        <f>ROUND(Q22/1000,1)</f>
        <v>1967.4</v>
      </c>
      <c r="BC22" s="45">
        <f t="shared" si="34"/>
        <v>0</v>
      </c>
      <c r="BD22" s="45">
        <f>ROUND(AS22/1000,1)</f>
        <v>0</v>
      </c>
      <c r="BF22" s="27"/>
      <c r="BG22" s="27"/>
      <c r="BH22" s="27"/>
    </row>
    <row r="23" spans="1:1046" ht="15" x14ac:dyDescent="0.2">
      <c r="A23" s="70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3">
        <f t="shared" si="0"/>
        <v>0.75</v>
      </c>
      <c r="G23" s="33">
        <f>100%-J23</f>
        <v>0.75</v>
      </c>
      <c r="H23" s="33">
        <f>100%-K23</f>
        <v>0.77</v>
      </c>
      <c r="I23" s="21">
        <v>0.25</v>
      </c>
      <c r="J23" s="21">
        <v>0.25</v>
      </c>
      <c r="K23" s="21">
        <v>0.23</v>
      </c>
      <c r="L23" s="12"/>
      <c r="M23" s="35">
        <f t="shared" si="2"/>
        <v>0.95590079318791554</v>
      </c>
      <c r="N23" s="11">
        <f t="shared" si="3"/>
        <v>0</v>
      </c>
      <c r="O23" s="35">
        <f t="shared" si="35"/>
        <v>4.409920681208445E-2</v>
      </c>
      <c r="P23" s="41">
        <f t="shared" si="36"/>
        <v>0</v>
      </c>
      <c r="Q23" s="41">
        <f t="shared" si="6"/>
        <v>0</v>
      </c>
      <c r="R23" s="11">
        <f t="shared" si="7"/>
        <v>0</v>
      </c>
      <c r="S23" s="31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5">
        <f t="shared" si="14"/>
        <v>0.96007585770091119</v>
      </c>
      <c r="AB23" s="11">
        <f t="shared" si="15"/>
        <v>0</v>
      </c>
      <c r="AC23" s="35">
        <f t="shared" si="16"/>
        <v>3.9924142299088757E-2</v>
      </c>
      <c r="AD23" s="11">
        <f t="shared" si="33"/>
        <v>0</v>
      </c>
      <c r="AE23" s="41">
        <f t="shared" si="17"/>
        <v>0</v>
      </c>
      <c r="AF23" s="11">
        <f t="shared" si="9"/>
        <v>0</v>
      </c>
      <c r="AG23" s="36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5">
        <f t="shared" si="22"/>
        <v>0.32999311079100646</v>
      </c>
      <c r="AP23" s="11">
        <f t="shared" si="30"/>
        <v>0</v>
      </c>
      <c r="AQ23" s="35">
        <f t="shared" si="23"/>
        <v>0.67000688920899354</v>
      </c>
      <c r="AR23" s="41">
        <f t="shared" si="31"/>
        <v>0</v>
      </c>
      <c r="AS23" s="41">
        <f t="shared" si="24"/>
        <v>0</v>
      </c>
      <c r="AT23" s="11">
        <f t="shared" si="10"/>
        <v>0</v>
      </c>
      <c r="AU23" s="36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0"/>
      <c r="BB23" s="44">
        <f>ROUND(Q23/1000,1)</f>
        <v>0</v>
      </c>
      <c r="BC23" s="45">
        <f t="shared" si="34"/>
        <v>0</v>
      </c>
      <c r="BD23" s="45">
        <f>ROUND(AS23/1000,1)</f>
        <v>0</v>
      </c>
      <c r="BF23" s="27"/>
      <c r="BG23" s="27"/>
      <c r="BH23" s="27"/>
    </row>
    <row r="24" spans="1:1046" s="25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3">
        <f t="shared" ref="P24:Z24" si="37">SUM(P6:P23)</f>
        <v>1209800</v>
      </c>
      <c r="Q24" s="23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3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2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3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2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3">
        <f>SUM(AY6:AY23)</f>
        <v>1069800</v>
      </c>
      <c r="AZ24" s="14">
        <f>SUM(AZ6:AZ23)</f>
        <v>526900</v>
      </c>
      <c r="BA24" s="67"/>
      <c r="BB24" s="46">
        <f>SUM(BB6:BB23)</f>
        <v>27433.600000000002</v>
      </c>
      <c r="BC24" s="46">
        <f>SUM(BC6:BC23)</f>
        <v>27314.3</v>
      </c>
      <c r="BD24" s="46">
        <f>SUM(BD6:BD23)</f>
        <v>1596.7</v>
      </c>
      <c r="BE24" s="24"/>
      <c r="BF24" s="28"/>
      <c r="BG24" s="28"/>
      <c r="BH24" s="28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 s="24"/>
      <c r="LF24" s="24"/>
      <c r="LG24" s="24"/>
      <c r="LH24" s="24"/>
      <c r="LI24" s="24"/>
      <c r="LJ24" s="24"/>
      <c r="LK24" s="24"/>
      <c r="LL24" s="24"/>
      <c r="LM24" s="24"/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X24" s="24"/>
      <c r="LY24" s="24"/>
      <c r="LZ24" s="24"/>
      <c r="MA24" s="24"/>
      <c r="MB24" s="24"/>
      <c r="MC24" s="24"/>
      <c r="MD24" s="24"/>
      <c r="ME24" s="24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  <c r="MQ24" s="24"/>
      <c r="MR24" s="24"/>
      <c r="MS24" s="24"/>
      <c r="MT24" s="24"/>
      <c r="MU24" s="24"/>
      <c r="MV24" s="24"/>
      <c r="MW24" s="24"/>
      <c r="MX24" s="24"/>
      <c r="MY24" s="24"/>
      <c r="MZ24" s="24"/>
      <c r="NA24" s="24"/>
      <c r="NB24" s="24"/>
      <c r="NC24" s="24"/>
      <c r="ND24" s="24"/>
      <c r="NE24" s="24"/>
      <c r="NF24" s="24"/>
      <c r="NG24" s="24"/>
      <c r="NH24" s="24"/>
      <c r="NI24" s="24"/>
      <c r="NJ24" s="24"/>
      <c r="NK24" s="24"/>
      <c r="NL24" s="24"/>
      <c r="NM24" s="24"/>
      <c r="NN24" s="24"/>
      <c r="NO24" s="24"/>
      <c r="NP24" s="24"/>
      <c r="NQ24" s="24"/>
      <c r="NR24" s="24"/>
      <c r="NS24" s="24"/>
      <c r="NT24" s="24"/>
      <c r="NU24" s="24"/>
      <c r="NV24" s="24"/>
      <c r="NW24" s="24"/>
      <c r="NX24" s="24"/>
      <c r="NY24" s="24"/>
      <c r="NZ24" s="24"/>
      <c r="OA24" s="24"/>
      <c r="OB24" s="24"/>
      <c r="OC24" s="24"/>
      <c r="OD24" s="24"/>
      <c r="OE24" s="24"/>
      <c r="OF24" s="24"/>
      <c r="OG24" s="24"/>
      <c r="OH24" s="24"/>
      <c r="OI24" s="24"/>
      <c r="OJ24" s="24"/>
      <c r="OK24" s="24"/>
      <c r="OL24" s="24"/>
      <c r="OM24" s="24"/>
      <c r="ON24" s="24"/>
      <c r="OO24" s="24"/>
      <c r="OP24" s="24"/>
      <c r="OQ24" s="24"/>
      <c r="OR24" s="24"/>
      <c r="OS24" s="24"/>
      <c r="OT24" s="24"/>
      <c r="OU24" s="24"/>
      <c r="OV24" s="24"/>
      <c r="OW24" s="24"/>
      <c r="OX24" s="24"/>
      <c r="OY24" s="24"/>
      <c r="OZ24" s="24"/>
      <c r="PA24" s="24"/>
      <c r="PB24" s="24"/>
      <c r="PC24" s="24"/>
      <c r="PD24" s="24"/>
      <c r="PE24" s="24"/>
      <c r="PF24" s="24"/>
      <c r="PG24" s="24"/>
      <c r="PH24" s="24"/>
      <c r="PI24" s="24"/>
      <c r="PJ24" s="24"/>
      <c r="PK24" s="24"/>
      <c r="PL24" s="24"/>
      <c r="PM24" s="24"/>
      <c r="PN24" s="24"/>
      <c r="PO24" s="24"/>
      <c r="PP24" s="24"/>
      <c r="PQ24" s="24"/>
      <c r="PR24" s="24"/>
      <c r="PS24" s="24"/>
      <c r="PT24" s="24"/>
      <c r="PU24" s="24"/>
      <c r="PV24" s="24"/>
      <c r="PW24" s="24"/>
      <c r="PX24" s="24"/>
      <c r="PY24" s="24"/>
      <c r="PZ24" s="24"/>
      <c r="QA24" s="24"/>
      <c r="QB24" s="24"/>
      <c r="QC24" s="24"/>
      <c r="QD24" s="24"/>
      <c r="QE24" s="24"/>
      <c r="QF24" s="24"/>
      <c r="QG24" s="24"/>
      <c r="QH24" s="24"/>
      <c r="QI24" s="24"/>
      <c r="QJ24" s="24"/>
      <c r="QK24" s="24"/>
      <c r="QL24" s="24"/>
      <c r="QM24" s="24"/>
      <c r="QN24" s="24"/>
      <c r="QO24" s="24"/>
      <c r="QP24" s="24"/>
      <c r="QQ24" s="24"/>
      <c r="QR24" s="24"/>
      <c r="QS24" s="24"/>
      <c r="QT24" s="24"/>
      <c r="QU24" s="24"/>
      <c r="QV24" s="24"/>
      <c r="QW24" s="24"/>
      <c r="QX24" s="24"/>
      <c r="QY24" s="24"/>
      <c r="QZ24" s="24"/>
      <c r="RA24" s="24"/>
      <c r="RB24" s="24"/>
      <c r="RC24" s="24"/>
      <c r="RD24" s="24"/>
      <c r="RE24" s="24"/>
      <c r="RF24" s="24"/>
      <c r="RG24" s="24"/>
      <c r="RH24" s="24"/>
      <c r="RI24" s="24"/>
      <c r="RJ24" s="24"/>
      <c r="RK24" s="24"/>
      <c r="RL24" s="24"/>
      <c r="RM24" s="24"/>
      <c r="RN24" s="24"/>
      <c r="RO24" s="24"/>
      <c r="RP24" s="24"/>
      <c r="RQ24" s="24"/>
      <c r="RR24" s="24"/>
      <c r="RS24" s="24"/>
      <c r="RT24" s="24"/>
      <c r="RU24" s="24"/>
      <c r="RV24" s="24"/>
      <c r="RW24" s="24"/>
      <c r="RX24" s="24"/>
      <c r="RY24" s="24"/>
      <c r="RZ24" s="24"/>
      <c r="SA24" s="24"/>
      <c r="SB24" s="24"/>
      <c r="SC24" s="24"/>
      <c r="SD24" s="24"/>
      <c r="SE24" s="24"/>
      <c r="SF24" s="24"/>
      <c r="SG24" s="24"/>
      <c r="SH24" s="24"/>
      <c r="SI24" s="24"/>
      <c r="SJ24" s="24"/>
      <c r="SK24" s="24"/>
      <c r="SL24" s="24"/>
      <c r="SM24" s="24"/>
      <c r="SN24" s="24"/>
      <c r="SO24" s="24"/>
      <c r="SP24" s="24"/>
      <c r="SQ24" s="24"/>
      <c r="SR24" s="24"/>
      <c r="SS24" s="24"/>
      <c r="ST24" s="24"/>
      <c r="SU24" s="24"/>
      <c r="SV24" s="24"/>
      <c r="SW24" s="24"/>
      <c r="SX24" s="24"/>
      <c r="SY24" s="24"/>
      <c r="SZ24" s="24"/>
      <c r="TA24" s="24"/>
      <c r="TB24" s="24"/>
      <c r="TC24" s="24"/>
      <c r="TD24" s="24"/>
      <c r="TE24" s="24"/>
      <c r="TF24" s="24"/>
      <c r="TG24" s="24"/>
      <c r="TH24" s="24"/>
      <c r="TI24" s="24"/>
      <c r="TJ24" s="24"/>
      <c r="TK24" s="24"/>
      <c r="TL24" s="24"/>
      <c r="TM24" s="24"/>
      <c r="TN24" s="24"/>
      <c r="TO24" s="24"/>
      <c r="TP24" s="24"/>
      <c r="TQ24" s="24"/>
      <c r="TR24" s="24"/>
      <c r="TS24" s="24"/>
      <c r="TT24" s="24"/>
      <c r="TU24" s="24"/>
      <c r="TV24" s="24"/>
      <c r="TW24" s="24"/>
      <c r="TX24" s="24"/>
      <c r="TY24" s="24"/>
      <c r="TZ24" s="24"/>
      <c r="UA24" s="24"/>
      <c r="UB24" s="24"/>
      <c r="UC24" s="24"/>
      <c r="UD24" s="24"/>
      <c r="UE24" s="24"/>
      <c r="UF24" s="24"/>
      <c r="UG24" s="24"/>
      <c r="UH24" s="24"/>
      <c r="UI24" s="24"/>
      <c r="UJ24" s="24"/>
      <c r="UK24" s="24"/>
      <c r="UL24" s="24"/>
      <c r="UM24" s="24"/>
      <c r="UN24" s="24"/>
      <c r="UO24" s="24"/>
      <c r="UP24" s="24"/>
      <c r="UQ24" s="24"/>
      <c r="UR24" s="24"/>
      <c r="US24" s="24"/>
      <c r="UT24" s="24"/>
      <c r="UU24" s="24"/>
      <c r="UV24" s="24"/>
      <c r="UW24" s="24"/>
      <c r="UX24" s="24"/>
      <c r="UY24" s="24"/>
      <c r="UZ24" s="24"/>
      <c r="VA24" s="24"/>
      <c r="VB24" s="24"/>
      <c r="VC24" s="24"/>
      <c r="VD24" s="24"/>
      <c r="VE24" s="24"/>
      <c r="VF24" s="24"/>
      <c r="VG24" s="24"/>
      <c r="VH24" s="24"/>
      <c r="VI24" s="24"/>
      <c r="VJ24" s="24"/>
      <c r="VK24" s="24"/>
      <c r="VL24" s="24"/>
      <c r="VM24" s="24"/>
      <c r="VN24" s="24"/>
      <c r="VO24" s="24"/>
      <c r="VP24" s="24"/>
      <c r="VQ24" s="24"/>
      <c r="VR24" s="24"/>
      <c r="VS24" s="24"/>
      <c r="VT24" s="24"/>
      <c r="VU24" s="24"/>
      <c r="VV24" s="24"/>
      <c r="VW24" s="24"/>
      <c r="VX24" s="24"/>
      <c r="VY24" s="24"/>
      <c r="VZ24" s="24"/>
      <c r="WA24" s="24"/>
      <c r="WB24" s="24"/>
      <c r="WC24" s="24"/>
      <c r="WD24" s="24"/>
      <c r="WE24" s="24"/>
      <c r="WF24" s="24"/>
      <c r="WG24" s="24"/>
      <c r="WH24" s="24"/>
      <c r="WI24" s="24"/>
      <c r="WJ24" s="24"/>
      <c r="WK24" s="24"/>
      <c r="WL24" s="24"/>
      <c r="WM24" s="24"/>
      <c r="WN24" s="24"/>
      <c r="WO24" s="24"/>
      <c r="WP24" s="24"/>
      <c r="WQ24" s="24"/>
      <c r="WR24" s="24"/>
      <c r="WS24" s="24"/>
      <c r="WT24" s="24"/>
      <c r="WU24" s="24"/>
      <c r="WV24" s="24"/>
      <c r="WW24" s="24"/>
      <c r="WX24" s="24"/>
      <c r="WY24" s="24"/>
      <c r="WZ24" s="24"/>
      <c r="XA24" s="24"/>
      <c r="XB24" s="24"/>
      <c r="XC24" s="24"/>
      <c r="XD24" s="24"/>
      <c r="XE24" s="24"/>
      <c r="XF24" s="24"/>
      <c r="XG24" s="24"/>
      <c r="XH24" s="24"/>
      <c r="XI24" s="24"/>
      <c r="XJ24" s="24"/>
      <c r="XK24" s="24"/>
      <c r="XL24" s="24"/>
      <c r="XM24" s="24"/>
      <c r="XN24" s="24"/>
      <c r="XO24" s="24"/>
      <c r="XP24" s="24"/>
      <c r="XQ24" s="24"/>
      <c r="XR24" s="24"/>
      <c r="XS24" s="24"/>
      <c r="XT24" s="24"/>
      <c r="XU24" s="24"/>
      <c r="XV24" s="24"/>
      <c r="XW24" s="24"/>
      <c r="XX24" s="24"/>
      <c r="XY24" s="24"/>
      <c r="XZ24" s="24"/>
      <c r="YA24" s="24"/>
      <c r="YB24" s="24"/>
      <c r="YC24" s="24"/>
      <c r="YD24" s="24"/>
      <c r="YE24" s="24"/>
      <c r="YF24" s="24"/>
      <c r="YG24" s="24"/>
      <c r="YH24" s="24"/>
      <c r="YI24" s="24"/>
      <c r="YJ24" s="24"/>
      <c r="YK24" s="24"/>
      <c r="YL24" s="24"/>
      <c r="YM24" s="24"/>
      <c r="YN24" s="24"/>
      <c r="YO24" s="24"/>
      <c r="YP24" s="24"/>
      <c r="YQ24" s="24"/>
      <c r="YR24" s="24"/>
      <c r="YS24" s="24"/>
      <c r="YT24" s="24"/>
      <c r="YU24" s="24"/>
      <c r="YV24" s="24"/>
      <c r="YW24" s="24"/>
      <c r="YX24" s="24"/>
      <c r="YY24" s="24"/>
      <c r="YZ24" s="24"/>
      <c r="ZA24" s="24"/>
      <c r="ZB24" s="24"/>
      <c r="ZC24" s="24"/>
      <c r="ZD24" s="24"/>
      <c r="ZE24" s="24"/>
      <c r="ZF24" s="24"/>
      <c r="ZG24" s="24"/>
      <c r="ZH24" s="24"/>
      <c r="ZI24" s="24"/>
      <c r="ZJ24" s="24"/>
      <c r="ZK24" s="24"/>
      <c r="ZL24" s="24"/>
      <c r="ZM24" s="24"/>
      <c r="ZN24" s="24"/>
      <c r="ZO24" s="24"/>
      <c r="ZP24" s="24"/>
      <c r="ZQ24" s="24"/>
      <c r="ZR24" s="24"/>
      <c r="ZS24" s="24"/>
      <c r="ZT24" s="24"/>
      <c r="ZU24" s="24"/>
      <c r="ZV24" s="24"/>
      <c r="ZW24" s="24"/>
      <c r="ZX24" s="24"/>
      <c r="ZY24" s="24"/>
      <c r="ZZ24" s="24"/>
      <c r="AAA24" s="24"/>
      <c r="AAB24" s="24"/>
      <c r="AAC24" s="24"/>
      <c r="AAD24" s="24"/>
      <c r="AAE24" s="24"/>
      <c r="AAF24" s="24"/>
      <c r="AAG24" s="24"/>
      <c r="AAH24" s="24"/>
      <c r="AAI24" s="24"/>
      <c r="AAJ24" s="24"/>
      <c r="AAK24" s="24"/>
      <c r="AAL24" s="24"/>
      <c r="AAM24" s="24"/>
      <c r="AAN24" s="24"/>
      <c r="AAO24" s="24"/>
      <c r="AAP24" s="24"/>
      <c r="AAQ24" s="24"/>
      <c r="AAR24" s="24"/>
      <c r="AAS24" s="24"/>
      <c r="AAT24" s="24"/>
      <c r="AAU24" s="24"/>
      <c r="AAV24" s="24"/>
      <c r="AAW24" s="24"/>
      <c r="AAX24" s="24"/>
      <c r="AAY24" s="24"/>
      <c r="AAZ24" s="24"/>
      <c r="ABA24" s="24"/>
      <c r="ABB24" s="24"/>
      <c r="ABC24" s="24"/>
      <c r="ABD24" s="24"/>
      <c r="ABE24" s="24"/>
      <c r="ABF24" s="24"/>
      <c r="ABG24" s="24"/>
      <c r="ABH24" s="24"/>
      <c r="ABI24" s="24"/>
      <c r="ABJ24" s="24"/>
      <c r="ABK24" s="24"/>
      <c r="ABL24" s="24"/>
      <c r="ABM24" s="24"/>
      <c r="ABN24" s="24"/>
      <c r="ABO24" s="24"/>
      <c r="ABP24" s="24"/>
      <c r="ABQ24" s="24"/>
      <c r="ABR24" s="24"/>
      <c r="ABS24" s="24"/>
      <c r="ABT24" s="24"/>
      <c r="ABU24" s="24"/>
      <c r="ABV24" s="24"/>
      <c r="ABW24" s="24"/>
      <c r="ABX24" s="24"/>
      <c r="ABY24" s="24"/>
      <c r="ABZ24" s="24"/>
      <c r="ACA24" s="24"/>
      <c r="ACB24" s="24"/>
      <c r="ACC24" s="24"/>
      <c r="ACD24" s="24"/>
      <c r="ACE24" s="24"/>
      <c r="ACF24" s="24"/>
      <c r="ACG24" s="24"/>
      <c r="ACH24" s="24"/>
      <c r="ACI24" s="24"/>
      <c r="ACJ24" s="24"/>
      <c r="ACK24" s="24"/>
      <c r="ACL24" s="24"/>
      <c r="ACM24" s="24"/>
      <c r="ACN24" s="24"/>
      <c r="ACO24" s="24"/>
      <c r="ACP24" s="24"/>
      <c r="ACQ24" s="24"/>
      <c r="ACR24" s="24"/>
      <c r="ACS24" s="24"/>
      <c r="ACT24" s="24"/>
      <c r="ACU24" s="24"/>
      <c r="ACV24" s="24"/>
      <c r="ACW24" s="24"/>
      <c r="ACX24" s="24"/>
      <c r="ACY24" s="24"/>
      <c r="ACZ24" s="24"/>
      <c r="ADA24" s="24"/>
      <c r="ADB24" s="24"/>
      <c r="ADC24" s="24"/>
      <c r="ADD24" s="24"/>
      <c r="ADE24" s="24"/>
      <c r="ADF24" s="24"/>
      <c r="ADG24" s="24"/>
      <c r="ADH24" s="24"/>
      <c r="ADI24" s="24"/>
      <c r="ADJ24" s="24"/>
      <c r="ADK24" s="24"/>
      <c r="ADL24" s="24"/>
      <c r="ADM24" s="24"/>
      <c r="ADN24" s="24"/>
      <c r="ADO24" s="24"/>
      <c r="ADP24" s="24"/>
      <c r="ADQ24" s="24"/>
      <c r="ADR24" s="24"/>
      <c r="ADS24" s="24"/>
      <c r="ADT24" s="24"/>
      <c r="ADU24" s="24"/>
      <c r="ADV24" s="24"/>
      <c r="ADW24" s="24"/>
      <c r="ADX24" s="24"/>
      <c r="ADY24" s="24"/>
      <c r="ADZ24" s="24"/>
      <c r="AEA24" s="24"/>
      <c r="AEB24" s="24"/>
      <c r="AEC24" s="24"/>
      <c r="AED24" s="24"/>
      <c r="AEE24" s="24"/>
      <c r="AEF24" s="24"/>
      <c r="AEG24" s="24"/>
      <c r="AEH24" s="24"/>
      <c r="AEI24" s="24"/>
      <c r="AEJ24" s="24"/>
      <c r="AEK24" s="24"/>
      <c r="AEL24" s="24"/>
      <c r="AEM24" s="24"/>
      <c r="AEN24" s="24"/>
      <c r="AEO24" s="24"/>
      <c r="AEP24" s="24"/>
      <c r="AEQ24" s="24"/>
      <c r="AER24" s="24"/>
      <c r="AES24" s="24"/>
      <c r="AET24" s="24"/>
      <c r="AEU24" s="24"/>
      <c r="AEV24" s="24"/>
      <c r="AEW24" s="24"/>
      <c r="AEX24" s="24"/>
      <c r="AEY24" s="24"/>
      <c r="AEZ24" s="24"/>
      <c r="AFA24" s="24"/>
      <c r="AFB24" s="24"/>
      <c r="AFC24" s="24"/>
      <c r="AFD24" s="24"/>
      <c r="AFE24" s="24"/>
      <c r="AFF24" s="24"/>
      <c r="AFG24" s="24"/>
      <c r="AFH24" s="24"/>
      <c r="AFI24" s="24"/>
      <c r="AFJ24" s="24"/>
      <c r="AFK24" s="24"/>
      <c r="AFL24" s="24"/>
      <c r="AFM24" s="24"/>
      <c r="AFN24" s="24"/>
      <c r="AFO24" s="24"/>
      <c r="AFP24" s="24"/>
      <c r="AFQ24" s="24"/>
      <c r="AFR24" s="24"/>
      <c r="AFS24" s="24"/>
      <c r="AFT24" s="24"/>
      <c r="AFU24" s="24"/>
      <c r="AFV24" s="24"/>
      <c r="AFW24" s="24"/>
      <c r="AFX24" s="24"/>
      <c r="AFY24" s="24"/>
      <c r="AFZ24" s="24"/>
      <c r="AGA24" s="24"/>
      <c r="AGB24" s="24"/>
      <c r="AGC24" s="24"/>
      <c r="AGD24" s="24"/>
      <c r="AGE24" s="24"/>
      <c r="AGF24" s="24"/>
      <c r="AGG24" s="24"/>
      <c r="AGH24" s="24"/>
      <c r="AGI24" s="24"/>
      <c r="AGJ24" s="24"/>
      <c r="AGK24" s="24"/>
      <c r="AGL24" s="24"/>
      <c r="AGM24" s="24"/>
      <c r="AGN24" s="24"/>
      <c r="AGO24" s="24"/>
      <c r="AGP24" s="24"/>
      <c r="AGQ24" s="24"/>
      <c r="AGR24" s="24"/>
      <c r="AGS24" s="24"/>
      <c r="AGT24" s="24"/>
      <c r="AGU24" s="24"/>
      <c r="AGV24" s="24"/>
      <c r="AGW24" s="24"/>
      <c r="AGX24" s="24"/>
      <c r="AGY24" s="24"/>
      <c r="AGZ24" s="24"/>
      <c r="AHA24" s="24"/>
      <c r="AHB24" s="24"/>
      <c r="AHC24" s="24"/>
      <c r="AHD24" s="24"/>
      <c r="AHE24" s="24"/>
      <c r="AHF24" s="24"/>
      <c r="AHG24" s="24"/>
      <c r="AHH24" s="24"/>
      <c r="AHI24" s="24"/>
      <c r="AHJ24" s="24"/>
      <c r="AHK24" s="24"/>
      <c r="AHL24" s="24"/>
      <c r="AHM24" s="24"/>
      <c r="AHN24" s="24"/>
      <c r="AHO24" s="24"/>
      <c r="AHP24" s="24"/>
      <c r="AHQ24" s="24"/>
      <c r="AHR24" s="24"/>
      <c r="AHS24" s="24"/>
      <c r="AHT24" s="24"/>
      <c r="AHU24" s="24"/>
      <c r="AHV24" s="24"/>
      <c r="AHW24" s="24"/>
      <c r="AHX24" s="24"/>
      <c r="AHY24" s="24"/>
      <c r="AHZ24" s="24"/>
      <c r="AIA24" s="24"/>
      <c r="AIB24" s="24"/>
      <c r="AIC24" s="24"/>
      <c r="AID24" s="24"/>
      <c r="AIE24" s="24"/>
      <c r="AIF24" s="24"/>
      <c r="AIG24" s="24"/>
      <c r="AIH24" s="24"/>
      <c r="AII24" s="24"/>
      <c r="AIJ24" s="24"/>
      <c r="AIK24" s="24"/>
      <c r="AIL24" s="24"/>
      <c r="AIM24" s="24"/>
      <c r="AIN24" s="24"/>
      <c r="AIO24" s="24"/>
      <c r="AIP24" s="24"/>
      <c r="AIQ24" s="24"/>
      <c r="AIR24" s="24"/>
      <c r="AIS24" s="24"/>
      <c r="AIT24" s="24"/>
      <c r="AIU24" s="24"/>
      <c r="AIV24" s="24"/>
      <c r="AIW24" s="24"/>
      <c r="AIX24" s="24"/>
      <c r="AIY24" s="24"/>
      <c r="AIZ24" s="24"/>
      <c r="AJA24" s="24"/>
      <c r="AJB24" s="24"/>
      <c r="AJC24" s="24"/>
      <c r="AJD24" s="24"/>
      <c r="AJE24" s="24"/>
      <c r="AJF24" s="24"/>
      <c r="AJG24" s="24"/>
      <c r="AJH24" s="24"/>
      <c r="AJI24" s="24"/>
      <c r="AJJ24" s="24"/>
      <c r="AJK24" s="24"/>
      <c r="AJL24" s="24"/>
      <c r="AJM24" s="24"/>
      <c r="AJN24" s="24"/>
      <c r="AJO24" s="24"/>
      <c r="AJP24" s="24"/>
      <c r="AJQ24" s="24"/>
      <c r="AJR24" s="24"/>
      <c r="AJS24" s="24"/>
      <c r="AJT24" s="24"/>
      <c r="AJU24" s="24"/>
      <c r="AJV24" s="24"/>
      <c r="AJW24" s="24"/>
      <c r="AJX24" s="24"/>
      <c r="AJY24" s="24"/>
      <c r="AJZ24" s="24"/>
      <c r="AKA24" s="24"/>
      <c r="AKB24" s="24"/>
      <c r="AKC24" s="24"/>
      <c r="AKD24" s="24"/>
      <c r="AKE24" s="24"/>
      <c r="AKF24" s="24"/>
      <c r="AKG24" s="24"/>
      <c r="AKH24" s="24"/>
      <c r="AKI24" s="24"/>
      <c r="AKJ24" s="24"/>
      <c r="AKK24" s="24"/>
      <c r="AKL24" s="24"/>
      <c r="AKM24" s="24"/>
      <c r="AKN24" s="24"/>
      <c r="AKO24" s="24"/>
      <c r="AKP24" s="24"/>
      <c r="AKQ24" s="24"/>
      <c r="AKR24" s="24"/>
      <c r="AKS24" s="24"/>
      <c r="AKT24" s="24"/>
      <c r="AKU24" s="24"/>
      <c r="AKV24" s="24"/>
      <c r="AKW24" s="24"/>
      <c r="AKX24" s="24"/>
      <c r="AKY24" s="24"/>
      <c r="AKZ24" s="24"/>
      <c r="ALA24" s="24"/>
      <c r="ALB24" s="24"/>
      <c r="ALC24" s="24"/>
      <c r="ALD24" s="24"/>
      <c r="ALE24" s="24"/>
      <c r="ALF24" s="24"/>
      <c r="ALG24" s="24"/>
      <c r="ALH24" s="24"/>
      <c r="ALI24" s="24"/>
      <c r="ALJ24" s="24"/>
      <c r="ALK24" s="24"/>
      <c r="ALL24" s="24"/>
      <c r="ALM24" s="24"/>
      <c r="ALN24" s="24"/>
      <c r="ALO24" s="24"/>
      <c r="ALP24" s="24"/>
      <c r="ALQ24" s="24"/>
      <c r="ALR24" s="24"/>
      <c r="ALS24" s="24"/>
      <c r="ALT24" s="24"/>
      <c r="ALU24" s="24"/>
      <c r="ALV24" s="24"/>
      <c r="ALW24" s="24"/>
      <c r="ALX24" s="24"/>
      <c r="ALY24" s="24"/>
      <c r="ALZ24" s="24"/>
      <c r="AMA24" s="24"/>
      <c r="AMB24" s="24"/>
      <c r="AMC24" s="24"/>
      <c r="AMD24" s="24"/>
      <c r="AME24" s="24"/>
      <c r="AMF24" s="24"/>
      <c r="AMG24" s="24"/>
      <c r="AMH24" s="24"/>
      <c r="AMI24" s="24"/>
      <c r="AMJ24" s="24"/>
      <c r="AMK24" s="24"/>
      <c r="AML24" s="24"/>
      <c r="AMM24" s="24"/>
      <c r="AMN24" s="24"/>
      <c r="AMO24" s="24"/>
      <c r="AMP24" s="24"/>
      <c r="AMQ24" s="24"/>
      <c r="AMR24" s="24"/>
      <c r="AMS24" s="24"/>
      <c r="AMT24" s="24"/>
      <c r="AMU24" s="24"/>
      <c r="AMV24" s="24"/>
      <c r="AMW24" s="24"/>
      <c r="AMX24" s="24"/>
      <c r="AMY24" s="24"/>
      <c r="AMZ24" s="24"/>
      <c r="ANA24" s="24"/>
      <c r="ANB24" s="24"/>
      <c r="ANC24" s="24"/>
      <c r="AND24" s="24"/>
      <c r="ANE24" s="24"/>
      <c r="ANF24" s="24"/>
    </row>
    <row r="25" spans="1:1046" s="57" customFormat="1" x14ac:dyDescent="0.2">
      <c r="A25" s="51"/>
      <c r="B25" s="51"/>
      <c r="C25" s="52"/>
      <c r="D25" s="52"/>
      <c r="E25" s="52"/>
      <c r="F25" s="52"/>
      <c r="G25" s="52"/>
      <c r="H25" s="52"/>
      <c r="I25" s="60"/>
      <c r="J25" s="60"/>
      <c r="K25" s="60"/>
      <c r="L25" s="53"/>
      <c r="M25" s="54"/>
      <c r="N25" s="40"/>
      <c r="O25" s="54"/>
      <c r="P25" s="40"/>
      <c r="Q25" s="40"/>
      <c r="R25" s="54"/>
      <c r="S25" s="54"/>
      <c r="T25" s="54"/>
      <c r="U25" s="54"/>
      <c r="V25" s="54"/>
      <c r="W25" s="54"/>
      <c r="X25" s="54"/>
      <c r="Y25" s="54"/>
      <c r="Z25" s="55"/>
      <c r="AA25" s="55"/>
      <c r="AB25" s="55"/>
      <c r="AC25" s="56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6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8">
        <f>Q24</f>
        <v>27433600</v>
      </c>
      <c r="BC25" s="58">
        <f>AE24</f>
        <v>27314300</v>
      </c>
      <c r="BD25" s="58">
        <f>AS24</f>
        <v>1596700</v>
      </c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  <c r="AMK25" s="55"/>
      <c r="AML25" s="55"/>
      <c r="AMM25" s="55"/>
      <c r="AMN25" s="55"/>
      <c r="AMO25" s="55"/>
      <c r="AMP25" s="55"/>
      <c r="AMQ25" s="55"/>
      <c r="AMR25" s="55"/>
      <c r="AMS25" s="55"/>
      <c r="AMT25" s="55"/>
      <c r="AMU25" s="55"/>
      <c r="AMV25" s="55"/>
      <c r="AMW25" s="55"/>
      <c r="AMX25" s="55"/>
      <c r="AMY25" s="55"/>
      <c r="AMZ25" s="55"/>
      <c r="ANA25" s="55"/>
      <c r="ANB25" s="55"/>
      <c r="ANC25" s="55"/>
      <c r="AND25" s="55"/>
      <c r="ANE25" s="55"/>
      <c r="ANF25" s="55"/>
    </row>
    <row r="26" spans="1:1046" s="50" customFormat="1" x14ac:dyDescent="0.2">
      <c r="A26" s="15"/>
      <c r="B26" s="15"/>
      <c r="C26" s="15"/>
      <c r="D26" s="15"/>
      <c r="E26" s="15"/>
      <c r="F26" s="15"/>
      <c r="G26" s="15"/>
      <c r="H26" s="15"/>
      <c r="I26" s="61"/>
      <c r="J26" s="61"/>
      <c r="K26" s="61"/>
      <c r="L26" s="15"/>
      <c r="M26" s="48"/>
      <c r="N26" s="34">
        <f>N27+N28</f>
        <v>27433600</v>
      </c>
      <c r="O26" s="3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9"/>
      <c r="AA26" s="48"/>
      <c r="AB26" s="38">
        <f>AB27+AB28</f>
        <v>27314300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8"/>
      <c r="AP26" s="38">
        <f>AP27+AP28</f>
        <v>1596700</v>
      </c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>
        <f>BB25-BB24*1000</f>
        <v>0</v>
      </c>
      <c r="BC26" s="49">
        <f>BC25-BC24*1000</f>
        <v>0</v>
      </c>
      <c r="BD26" s="49">
        <f>BD25-BD24*1000</f>
        <v>0</v>
      </c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49"/>
      <c r="QI26" s="49"/>
      <c r="QJ26" s="49"/>
      <c r="QK26" s="49"/>
      <c r="QL26" s="49"/>
      <c r="QM26" s="49"/>
      <c r="QN26" s="49"/>
      <c r="QO26" s="49"/>
      <c r="QP26" s="49"/>
      <c r="QQ26" s="49"/>
      <c r="QR26" s="49"/>
      <c r="QS26" s="49"/>
      <c r="QT26" s="49"/>
      <c r="QU26" s="49"/>
      <c r="QV26" s="49"/>
      <c r="QW26" s="49"/>
      <c r="QX26" s="49"/>
      <c r="QY26" s="49"/>
      <c r="QZ26" s="49"/>
      <c r="RA26" s="49"/>
      <c r="RB26" s="49"/>
      <c r="RC26" s="49"/>
      <c r="RD26" s="49"/>
      <c r="RE26" s="49"/>
      <c r="RF26" s="49"/>
      <c r="RG26" s="49"/>
      <c r="RH26" s="49"/>
      <c r="RI26" s="49"/>
      <c r="RJ26" s="49"/>
      <c r="RK26" s="49"/>
      <c r="RL26" s="49"/>
      <c r="RM26" s="49"/>
      <c r="RN26" s="49"/>
      <c r="RO26" s="49"/>
      <c r="RP26" s="49"/>
      <c r="RQ26" s="49"/>
      <c r="RR26" s="49"/>
      <c r="RS26" s="49"/>
      <c r="RT26" s="49"/>
      <c r="RU26" s="49"/>
      <c r="RV26" s="49"/>
      <c r="RW26" s="49"/>
      <c r="RX26" s="49"/>
      <c r="RY26" s="49"/>
      <c r="RZ26" s="49"/>
      <c r="SA26" s="49"/>
      <c r="SB26" s="49"/>
      <c r="SC26" s="49"/>
      <c r="SD26" s="49"/>
      <c r="SE26" s="49"/>
      <c r="SF26" s="49"/>
      <c r="SG26" s="49"/>
      <c r="SH26" s="49"/>
      <c r="SI26" s="49"/>
      <c r="SJ26" s="49"/>
      <c r="SK26" s="49"/>
      <c r="SL26" s="49"/>
      <c r="SM26" s="49"/>
      <c r="SN26" s="49"/>
      <c r="SO26" s="49"/>
      <c r="SP26" s="49"/>
      <c r="SQ26" s="49"/>
      <c r="SR26" s="49"/>
      <c r="SS26" s="49"/>
      <c r="ST26" s="49"/>
      <c r="SU26" s="49"/>
      <c r="SV26" s="49"/>
      <c r="SW26" s="49"/>
      <c r="SX26" s="49"/>
      <c r="SY26" s="49"/>
      <c r="SZ26" s="49"/>
      <c r="TA26" s="49"/>
      <c r="TB26" s="49"/>
      <c r="TC26" s="49"/>
      <c r="TD26" s="49"/>
      <c r="TE26" s="49"/>
      <c r="TF26" s="49"/>
      <c r="TG26" s="49"/>
      <c r="TH26" s="49"/>
      <c r="TI26" s="49"/>
      <c r="TJ26" s="49"/>
      <c r="TK26" s="49"/>
      <c r="TL26" s="49"/>
      <c r="TM26" s="49"/>
      <c r="TN26" s="49"/>
      <c r="TO26" s="49"/>
      <c r="TP26" s="49"/>
      <c r="TQ26" s="49"/>
      <c r="TR26" s="49"/>
      <c r="TS26" s="49"/>
      <c r="TT26" s="49"/>
      <c r="TU26" s="49"/>
      <c r="TV26" s="49"/>
      <c r="TW26" s="49"/>
      <c r="TX26" s="49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49"/>
      <c r="ABH26" s="49"/>
      <c r="ABI26" s="49"/>
      <c r="ABJ26" s="49"/>
      <c r="ABK26" s="49"/>
      <c r="ABL26" s="49"/>
      <c r="ABM26" s="49"/>
      <c r="ABN26" s="49"/>
      <c r="ABO26" s="49"/>
      <c r="ABP26" s="49"/>
      <c r="ABQ26" s="49"/>
      <c r="ABR26" s="49"/>
      <c r="ABS26" s="49"/>
      <c r="ABT26" s="49"/>
      <c r="ABU26" s="49"/>
      <c r="ABV26" s="49"/>
      <c r="ABW26" s="49"/>
      <c r="ABX26" s="49"/>
      <c r="ABY26" s="49"/>
      <c r="ABZ26" s="49"/>
      <c r="ACA26" s="49"/>
      <c r="ACB26" s="49"/>
      <c r="ACC26" s="49"/>
      <c r="ACD26" s="49"/>
      <c r="ACE26" s="49"/>
      <c r="ACF26" s="49"/>
      <c r="ACG26" s="49"/>
      <c r="ACH26" s="49"/>
      <c r="ACI26" s="49"/>
      <c r="ACJ26" s="49"/>
      <c r="ACK26" s="49"/>
      <c r="ACL26" s="49"/>
      <c r="ACM26" s="49"/>
      <c r="ACN26" s="49"/>
      <c r="ACO26" s="49"/>
      <c r="ACP26" s="49"/>
      <c r="ACQ26" s="49"/>
      <c r="ACR26" s="49"/>
      <c r="ACS26" s="49"/>
      <c r="ACT26" s="49"/>
      <c r="ACU26" s="49"/>
      <c r="ACV26" s="49"/>
      <c r="ACW26" s="49"/>
      <c r="ACX26" s="49"/>
      <c r="ACY26" s="49"/>
      <c r="ACZ26" s="49"/>
      <c r="ADA26" s="49"/>
      <c r="ADB26" s="49"/>
      <c r="ADC26" s="49"/>
      <c r="ADD26" s="49"/>
      <c r="ADE26" s="49"/>
      <c r="ADF26" s="49"/>
      <c r="ADG26" s="49"/>
      <c r="ADH26" s="49"/>
      <c r="ADI26" s="49"/>
      <c r="ADJ26" s="49"/>
      <c r="ADK26" s="49"/>
      <c r="ADL26" s="49"/>
      <c r="ADM26" s="49"/>
      <c r="ADN26" s="49"/>
      <c r="ADO26" s="49"/>
      <c r="ADP26" s="49"/>
      <c r="ADQ26" s="49"/>
      <c r="ADR26" s="49"/>
      <c r="ADS26" s="49"/>
      <c r="ADT26" s="49"/>
      <c r="ADU26" s="49"/>
      <c r="ADV26" s="49"/>
      <c r="ADW26" s="49"/>
      <c r="ADX26" s="49"/>
      <c r="ADY26" s="49"/>
      <c r="ADZ26" s="49"/>
      <c r="AEA26" s="49"/>
      <c r="AEB26" s="49"/>
      <c r="AEC26" s="49"/>
      <c r="AED26" s="49"/>
      <c r="AEE26" s="49"/>
      <c r="AEF26" s="49"/>
      <c r="AEG26" s="49"/>
      <c r="AEH26" s="49"/>
      <c r="AEI26" s="49"/>
      <c r="AEJ26" s="49"/>
      <c r="AEK26" s="49"/>
      <c r="AEL26" s="49"/>
      <c r="AEM26" s="49"/>
      <c r="AEN26" s="49"/>
      <c r="AEO26" s="49"/>
      <c r="AEP26" s="49"/>
      <c r="AEQ26" s="49"/>
      <c r="AER26" s="49"/>
      <c r="AES26" s="49"/>
      <c r="AET26" s="49"/>
      <c r="AEU26" s="49"/>
      <c r="AEV26" s="49"/>
      <c r="AEW26" s="49"/>
      <c r="AEX26" s="49"/>
      <c r="AEY26" s="49"/>
      <c r="AEZ26" s="49"/>
      <c r="AFA26" s="49"/>
      <c r="AFB26" s="49"/>
      <c r="AFC26" s="49"/>
      <c r="AFD26" s="49"/>
      <c r="AFE26" s="49"/>
      <c r="AFF26" s="49"/>
      <c r="AFG26" s="49"/>
      <c r="AFH26" s="49"/>
      <c r="AFI26" s="49"/>
      <c r="AFJ26" s="49"/>
      <c r="AFK26" s="49"/>
      <c r="AFL26" s="49"/>
      <c r="AFM26" s="49"/>
      <c r="AFN26" s="49"/>
      <c r="AFO26" s="49"/>
      <c r="AFP26" s="49"/>
      <c r="AFQ26" s="49"/>
      <c r="AFR26" s="49"/>
      <c r="AFS26" s="49"/>
      <c r="AFT26" s="49"/>
      <c r="AFU26" s="49"/>
      <c r="AFV26" s="49"/>
      <c r="AFW26" s="49"/>
      <c r="AFX26" s="49"/>
      <c r="AFY26" s="49"/>
      <c r="AFZ26" s="49"/>
      <c r="AGA26" s="49"/>
      <c r="AGB26" s="49"/>
      <c r="AGC26" s="49"/>
      <c r="AGD26" s="49"/>
      <c r="AGE26" s="49"/>
      <c r="AGF26" s="49"/>
      <c r="AGG26" s="49"/>
      <c r="AGH26" s="49"/>
      <c r="AGI26" s="49"/>
      <c r="AGJ26" s="49"/>
      <c r="AGK26" s="49"/>
      <c r="AGL26" s="49"/>
      <c r="AGM26" s="49"/>
      <c r="AGN26" s="49"/>
      <c r="AGO26" s="49"/>
      <c r="AGP26" s="49"/>
      <c r="AGQ26" s="49"/>
      <c r="AGR26" s="49"/>
      <c r="AGS26" s="49"/>
      <c r="AGT26" s="49"/>
      <c r="AGU26" s="49"/>
      <c r="AGV26" s="49"/>
      <c r="AGW26" s="49"/>
      <c r="AGX26" s="49"/>
      <c r="AGY26" s="49"/>
      <c r="AGZ26" s="49"/>
      <c r="AHA26" s="49"/>
      <c r="AHB26" s="49"/>
      <c r="AHC26" s="49"/>
      <c r="AHD26" s="49"/>
      <c r="AHE26" s="49"/>
      <c r="AHF26" s="49"/>
      <c r="AHG26" s="49"/>
      <c r="AHH26" s="49"/>
      <c r="AHI26" s="49"/>
      <c r="AHJ26" s="49"/>
      <c r="AHK26" s="49"/>
      <c r="AHL26" s="49"/>
      <c r="AHM26" s="49"/>
      <c r="AHN26" s="49"/>
      <c r="AHO26" s="49"/>
      <c r="AHP26" s="49"/>
      <c r="AHQ26" s="49"/>
      <c r="AHR26" s="49"/>
      <c r="AHS26" s="49"/>
      <c r="AHT26" s="49"/>
      <c r="AHU26" s="49"/>
      <c r="AHV26" s="49"/>
      <c r="AHW26" s="49"/>
      <c r="AHX26" s="49"/>
      <c r="AHY26" s="49"/>
      <c r="AHZ26" s="49"/>
      <c r="AIA26" s="49"/>
      <c r="AIB26" s="49"/>
      <c r="AIC26" s="49"/>
      <c r="AID26" s="49"/>
      <c r="AIE26" s="49"/>
      <c r="AIF26" s="49"/>
      <c r="AIG26" s="49"/>
      <c r="AIH26" s="49"/>
      <c r="AII26" s="49"/>
      <c r="AIJ26" s="49"/>
      <c r="AIK26" s="49"/>
      <c r="AIL26" s="49"/>
      <c r="AIM26" s="49"/>
      <c r="AIN26" s="49"/>
      <c r="AIO26" s="49"/>
      <c r="AIP26" s="49"/>
      <c r="AIQ26" s="49"/>
      <c r="AIR26" s="49"/>
      <c r="AIS26" s="49"/>
      <c r="AIT26" s="49"/>
      <c r="AIU26" s="49"/>
      <c r="AIV26" s="49"/>
      <c r="AIW26" s="49"/>
      <c r="AIX26" s="49"/>
      <c r="AIY26" s="49"/>
      <c r="AIZ26" s="49"/>
      <c r="AJA26" s="49"/>
      <c r="AJB26" s="49"/>
      <c r="AJC26" s="49"/>
      <c r="AJD26" s="49"/>
      <c r="AJE26" s="49"/>
      <c r="AJF26" s="49"/>
      <c r="AJG26" s="49"/>
      <c r="AJH26" s="49"/>
      <c r="AJI26" s="49"/>
      <c r="AJJ26" s="49"/>
      <c r="AJK26" s="49"/>
      <c r="AJL26" s="49"/>
      <c r="AJM26" s="49"/>
      <c r="AJN26" s="49"/>
      <c r="AJO26" s="49"/>
      <c r="AJP26" s="49"/>
      <c r="AJQ26" s="49"/>
      <c r="AJR26" s="49"/>
      <c r="AJS26" s="49"/>
      <c r="AJT26" s="49"/>
      <c r="AJU26" s="49"/>
      <c r="AJV26" s="49"/>
      <c r="AJW26" s="49"/>
      <c r="AJX26" s="49"/>
      <c r="AJY26" s="49"/>
      <c r="AJZ26" s="49"/>
      <c r="AKA26" s="49"/>
      <c r="AKB26" s="49"/>
      <c r="AKC26" s="49"/>
      <c r="AKD26" s="49"/>
      <c r="AKE26" s="49"/>
      <c r="AKF26" s="49"/>
      <c r="AKG26" s="49"/>
      <c r="AKH26" s="49"/>
      <c r="AKI26" s="49"/>
      <c r="AKJ26" s="49"/>
      <c r="AKK26" s="49"/>
      <c r="AKL26" s="49"/>
      <c r="AKM26" s="49"/>
      <c r="AKN26" s="49"/>
      <c r="AKO26" s="49"/>
      <c r="AKP26" s="49"/>
      <c r="AKQ26" s="49"/>
      <c r="AKR26" s="49"/>
      <c r="AKS26" s="49"/>
      <c r="AKT26" s="49"/>
      <c r="AKU26" s="49"/>
      <c r="AKV26" s="49"/>
      <c r="AKW26" s="49"/>
      <c r="AKX26" s="49"/>
      <c r="AKY26" s="49"/>
      <c r="AKZ26" s="49"/>
      <c r="ALA26" s="49"/>
      <c r="ALB26" s="49"/>
      <c r="ALC26" s="49"/>
      <c r="ALD26" s="49"/>
      <c r="ALE26" s="49"/>
      <c r="ALF26" s="49"/>
      <c r="ALG26" s="49"/>
      <c r="ALH26" s="49"/>
      <c r="ALI26" s="49"/>
      <c r="ALJ26" s="49"/>
      <c r="ALK26" s="49"/>
      <c r="ALL26" s="49"/>
      <c r="ALM26" s="49"/>
      <c r="ALN26" s="49"/>
      <c r="ALO26" s="49"/>
      <c r="ALP26" s="49"/>
      <c r="ALQ26" s="49"/>
      <c r="ALR26" s="49"/>
      <c r="ALS26" s="49"/>
      <c r="ALT26" s="49"/>
      <c r="ALU26" s="49"/>
      <c r="ALV26" s="49"/>
      <c r="ALW26" s="49"/>
      <c r="ALX26" s="49"/>
      <c r="ALY26" s="49"/>
      <c r="ALZ26" s="49"/>
      <c r="AMA26" s="49"/>
      <c r="AMB26" s="49"/>
      <c r="AMC26" s="49"/>
      <c r="AMD26" s="49"/>
      <c r="AME26" s="49"/>
      <c r="AMF26" s="49"/>
      <c r="AMG26" s="49"/>
      <c r="AMH26" s="49"/>
      <c r="AMI26" s="49"/>
      <c r="AMJ26" s="49"/>
      <c r="AMK26" s="49"/>
      <c r="AML26" s="49"/>
      <c r="AMM26" s="49"/>
      <c r="AMN26" s="49"/>
      <c r="AMO26" s="49"/>
      <c r="AMP26" s="49"/>
      <c r="AMQ26" s="49"/>
      <c r="AMR26" s="49"/>
      <c r="AMS26" s="49"/>
      <c r="AMT26" s="49"/>
      <c r="AMU26" s="49"/>
      <c r="AMV26" s="49"/>
      <c r="AMW26" s="49"/>
      <c r="AMX26" s="49"/>
      <c r="AMY26" s="49"/>
      <c r="AMZ26" s="49"/>
      <c r="ANA26" s="49"/>
      <c r="ANB26" s="49"/>
      <c r="ANC26" s="49"/>
      <c r="AND26" s="49"/>
      <c r="ANE26" s="49"/>
      <c r="ANF26" s="49"/>
    </row>
    <row r="27" spans="1:1046" s="50" customFormat="1" x14ac:dyDescent="0.2">
      <c r="A27" s="15"/>
      <c r="B27" s="15"/>
      <c r="C27" s="15"/>
      <c r="D27" s="15"/>
      <c r="E27" s="15"/>
      <c r="F27" s="15"/>
      <c r="G27" s="15"/>
      <c r="H27" s="15"/>
      <c r="I27" s="61"/>
      <c r="J27" s="61"/>
      <c r="K27" s="61"/>
      <c r="L27" s="15"/>
      <c r="M27" s="34">
        <f>N27+N28</f>
        <v>27433600</v>
      </c>
      <c r="N27" s="47">
        <f>26223800</f>
        <v>26223800</v>
      </c>
      <c r="O27" s="47" t="s">
        <v>31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9"/>
      <c r="AA27" s="49">
        <f>AB27+AB28</f>
        <v>27314300</v>
      </c>
      <c r="AB27" s="38">
        <f>26223800</f>
        <v>26223800</v>
      </c>
      <c r="AC27" s="49" t="s">
        <v>31</v>
      </c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>
        <f>AP27+AP28</f>
        <v>1596700</v>
      </c>
      <c r="AP27" s="38">
        <v>526900</v>
      </c>
      <c r="AQ27" s="49" t="s">
        <v>31</v>
      </c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49"/>
      <c r="QI27" s="49"/>
      <c r="QJ27" s="49"/>
      <c r="QK27" s="49"/>
      <c r="QL27" s="49"/>
      <c r="QM27" s="49"/>
      <c r="QN27" s="49"/>
      <c r="QO27" s="49"/>
      <c r="QP27" s="49"/>
      <c r="QQ27" s="49"/>
      <c r="QR27" s="49"/>
      <c r="QS27" s="49"/>
      <c r="QT27" s="49"/>
      <c r="QU27" s="49"/>
      <c r="QV27" s="49"/>
      <c r="QW27" s="49"/>
      <c r="QX27" s="49"/>
      <c r="QY27" s="49"/>
      <c r="QZ27" s="49"/>
      <c r="RA27" s="49"/>
      <c r="RB27" s="49"/>
      <c r="RC27" s="49"/>
      <c r="RD27" s="49"/>
      <c r="RE27" s="49"/>
      <c r="RF27" s="49"/>
      <c r="RG27" s="49"/>
      <c r="RH27" s="49"/>
      <c r="RI27" s="49"/>
      <c r="RJ27" s="49"/>
      <c r="RK27" s="49"/>
      <c r="RL27" s="49"/>
      <c r="RM27" s="49"/>
      <c r="RN27" s="49"/>
      <c r="RO27" s="49"/>
      <c r="RP27" s="49"/>
      <c r="RQ27" s="49"/>
      <c r="RR27" s="49"/>
      <c r="RS27" s="49"/>
      <c r="RT27" s="49"/>
      <c r="RU27" s="49"/>
      <c r="RV27" s="49"/>
      <c r="RW27" s="49"/>
      <c r="RX27" s="49"/>
      <c r="RY27" s="49"/>
      <c r="RZ27" s="49"/>
      <c r="SA27" s="49"/>
      <c r="SB27" s="49"/>
      <c r="SC27" s="49"/>
      <c r="SD27" s="49"/>
      <c r="SE27" s="49"/>
      <c r="SF27" s="49"/>
      <c r="SG27" s="49"/>
      <c r="SH27" s="49"/>
      <c r="SI27" s="49"/>
      <c r="SJ27" s="49"/>
      <c r="SK27" s="49"/>
      <c r="SL27" s="49"/>
      <c r="SM27" s="49"/>
      <c r="SN27" s="49"/>
      <c r="SO27" s="49"/>
      <c r="SP27" s="49"/>
      <c r="SQ27" s="49"/>
      <c r="SR27" s="49"/>
      <c r="SS27" s="49"/>
      <c r="ST27" s="49"/>
      <c r="SU27" s="49"/>
      <c r="SV27" s="49"/>
      <c r="SW27" s="49"/>
      <c r="SX27" s="49"/>
      <c r="SY27" s="49"/>
      <c r="SZ27" s="49"/>
      <c r="TA27" s="49"/>
      <c r="TB27" s="49"/>
      <c r="TC27" s="49"/>
      <c r="TD27" s="49"/>
      <c r="TE27" s="49"/>
      <c r="TF27" s="49"/>
      <c r="TG27" s="49"/>
      <c r="TH27" s="49"/>
      <c r="TI27" s="49"/>
      <c r="TJ27" s="49"/>
      <c r="TK27" s="49"/>
      <c r="TL27" s="49"/>
      <c r="TM27" s="49"/>
      <c r="TN27" s="49"/>
      <c r="TO27" s="49"/>
      <c r="TP27" s="49"/>
      <c r="TQ27" s="49"/>
      <c r="TR27" s="49"/>
      <c r="TS27" s="49"/>
      <c r="TT27" s="49"/>
      <c r="TU27" s="49"/>
      <c r="TV27" s="49"/>
      <c r="TW27" s="49"/>
      <c r="TX27" s="49"/>
      <c r="TY27" s="49"/>
      <c r="TZ27" s="49"/>
      <c r="UA27" s="49"/>
      <c r="UB27" s="49"/>
      <c r="UC27" s="49"/>
      <c r="UD27" s="49"/>
      <c r="UE27" s="49"/>
      <c r="UF27" s="49"/>
      <c r="UG27" s="49"/>
      <c r="UH27" s="49"/>
      <c r="UI27" s="49"/>
      <c r="UJ27" s="49"/>
      <c r="UK27" s="49"/>
      <c r="UL27" s="49"/>
      <c r="UM27" s="49"/>
      <c r="UN27" s="49"/>
      <c r="UO27" s="49"/>
      <c r="UP27" s="49"/>
      <c r="UQ27" s="49"/>
      <c r="UR27" s="49"/>
      <c r="US27" s="49"/>
      <c r="UT27" s="49"/>
      <c r="UU27" s="49"/>
      <c r="UV27" s="49"/>
      <c r="UW27" s="49"/>
      <c r="UX27" s="49"/>
      <c r="UY27" s="49"/>
      <c r="UZ27" s="49"/>
      <c r="VA27" s="49"/>
      <c r="VB27" s="49"/>
      <c r="VC27" s="49"/>
      <c r="VD27" s="49"/>
      <c r="VE27" s="49"/>
      <c r="VF27" s="49"/>
      <c r="VG27" s="49"/>
      <c r="VH27" s="49"/>
      <c r="VI27" s="49"/>
      <c r="VJ27" s="49"/>
      <c r="VK27" s="49"/>
      <c r="VL27" s="49"/>
      <c r="VM27" s="49"/>
      <c r="VN27" s="49"/>
      <c r="VO27" s="49"/>
      <c r="VP27" s="49"/>
      <c r="VQ27" s="49"/>
      <c r="VR27" s="49"/>
      <c r="VS27" s="49"/>
      <c r="VT27" s="49"/>
      <c r="VU27" s="49"/>
      <c r="VV27" s="49"/>
      <c r="VW27" s="49"/>
      <c r="VX27" s="49"/>
      <c r="VY27" s="49"/>
      <c r="VZ27" s="49"/>
      <c r="WA27" s="49"/>
      <c r="WB27" s="49"/>
      <c r="WC27" s="49"/>
      <c r="WD27" s="49"/>
      <c r="WE27" s="49"/>
      <c r="WF27" s="49"/>
      <c r="WG27" s="49"/>
      <c r="WH27" s="49"/>
      <c r="WI27" s="49"/>
      <c r="WJ27" s="49"/>
      <c r="WK27" s="49"/>
      <c r="WL27" s="49"/>
      <c r="WM27" s="49"/>
      <c r="WN27" s="49"/>
      <c r="WO27" s="49"/>
      <c r="WP27" s="49"/>
      <c r="WQ27" s="49"/>
      <c r="WR27" s="49"/>
      <c r="WS27" s="49"/>
      <c r="WT27" s="49"/>
      <c r="WU27" s="49"/>
      <c r="WV27" s="49"/>
      <c r="WW27" s="49"/>
      <c r="WX27" s="49"/>
      <c r="WY27" s="49"/>
      <c r="WZ27" s="49"/>
      <c r="XA27" s="49"/>
      <c r="XB27" s="49"/>
      <c r="XC27" s="49"/>
      <c r="XD27" s="49"/>
      <c r="XE27" s="49"/>
      <c r="XF27" s="49"/>
      <c r="XG27" s="49"/>
      <c r="XH27" s="49"/>
      <c r="XI27" s="49"/>
      <c r="XJ27" s="49"/>
      <c r="XK27" s="49"/>
      <c r="XL27" s="49"/>
      <c r="XM27" s="49"/>
      <c r="XN27" s="49"/>
      <c r="XO27" s="49"/>
      <c r="XP27" s="49"/>
      <c r="XQ27" s="49"/>
      <c r="XR27" s="49"/>
      <c r="XS27" s="49"/>
      <c r="XT27" s="49"/>
      <c r="XU27" s="49"/>
      <c r="XV27" s="49"/>
      <c r="XW27" s="49"/>
      <c r="XX27" s="49"/>
      <c r="XY27" s="49"/>
      <c r="XZ27" s="49"/>
      <c r="YA27" s="49"/>
      <c r="YB27" s="49"/>
      <c r="YC27" s="49"/>
      <c r="YD27" s="49"/>
      <c r="YE27" s="49"/>
      <c r="YF27" s="49"/>
      <c r="YG27" s="49"/>
      <c r="YH27" s="49"/>
      <c r="YI27" s="49"/>
      <c r="YJ27" s="49"/>
      <c r="YK27" s="49"/>
      <c r="YL27" s="49"/>
      <c r="YM27" s="49"/>
      <c r="YN27" s="49"/>
      <c r="YO27" s="49"/>
      <c r="YP27" s="49"/>
      <c r="YQ27" s="49"/>
      <c r="YR27" s="49"/>
      <c r="YS27" s="49"/>
      <c r="YT27" s="49"/>
      <c r="YU27" s="49"/>
      <c r="YV27" s="49"/>
      <c r="YW27" s="49"/>
      <c r="YX27" s="49"/>
      <c r="YY27" s="49"/>
      <c r="YZ27" s="49"/>
      <c r="ZA27" s="49"/>
      <c r="ZB27" s="49"/>
      <c r="ZC27" s="49"/>
      <c r="ZD27" s="49"/>
      <c r="ZE27" s="49"/>
      <c r="ZF27" s="49"/>
      <c r="ZG27" s="49"/>
      <c r="ZH27" s="49"/>
      <c r="ZI27" s="49"/>
      <c r="ZJ27" s="49"/>
      <c r="ZK27" s="49"/>
      <c r="ZL27" s="49"/>
      <c r="ZM27" s="49"/>
      <c r="ZN27" s="49"/>
      <c r="ZO27" s="49"/>
      <c r="ZP27" s="49"/>
      <c r="ZQ27" s="49"/>
      <c r="ZR27" s="49"/>
      <c r="ZS27" s="49"/>
      <c r="ZT27" s="49"/>
      <c r="ZU27" s="49"/>
      <c r="ZV27" s="49"/>
      <c r="ZW27" s="49"/>
      <c r="ZX27" s="49"/>
      <c r="ZY27" s="49"/>
      <c r="ZZ27" s="49"/>
      <c r="AAA27" s="49"/>
      <c r="AAB27" s="49"/>
      <c r="AAC27" s="49"/>
      <c r="AAD27" s="49"/>
      <c r="AAE27" s="49"/>
      <c r="AAF27" s="49"/>
      <c r="AAG27" s="49"/>
      <c r="AAH27" s="49"/>
      <c r="AAI27" s="49"/>
      <c r="AAJ27" s="49"/>
      <c r="AAK27" s="49"/>
      <c r="AAL27" s="49"/>
      <c r="AAM27" s="49"/>
      <c r="AAN27" s="49"/>
      <c r="AAO27" s="49"/>
      <c r="AAP27" s="49"/>
      <c r="AAQ27" s="49"/>
      <c r="AAR27" s="49"/>
      <c r="AAS27" s="49"/>
      <c r="AAT27" s="49"/>
      <c r="AAU27" s="49"/>
      <c r="AAV27" s="49"/>
      <c r="AAW27" s="49"/>
      <c r="AAX27" s="49"/>
      <c r="AAY27" s="49"/>
      <c r="AAZ27" s="49"/>
      <c r="ABA27" s="49"/>
      <c r="ABB27" s="49"/>
      <c r="ABC27" s="49"/>
      <c r="ABD27" s="49"/>
      <c r="ABE27" s="49"/>
      <c r="ABF27" s="49"/>
      <c r="ABG27" s="49"/>
      <c r="ABH27" s="49"/>
      <c r="ABI27" s="49"/>
      <c r="ABJ27" s="49"/>
      <c r="ABK27" s="49"/>
      <c r="ABL27" s="49"/>
      <c r="ABM27" s="49"/>
      <c r="ABN27" s="49"/>
      <c r="ABO27" s="49"/>
      <c r="ABP27" s="49"/>
      <c r="ABQ27" s="49"/>
      <c r="ABR27" s="49"/>
      <c r="ABS27" s="49"/>
      <c r="ABT27" s="49"/>
      <c r="ABU27" s="49"/>
      <c r="ABV27" s="49"/>
      <c r="ABW27" s="49"/>
      <c r="ABX27" s="49"/>
      <c r="ABY27" s="49"/>
      <c r="ABZ27" s="49"/>
      <c r="ACA27" s="49"/>
      <c r="ACB27" s="49"/>
      <c r="ACC27" s="49"/>
      <c r="ACD27" s="49"/>
      <c r="ACE27" s="49"/>
      <c r="ACF27" s="49"/>
      <c r="ACG27" s="49"/>
      <c r="ACH27" s="49"/>
      <c r="ACI27" s="49"/>
      <c r="ACJ27" s="49"/>
      <c r="ACK27" s="49"/>
      <c r="ACL27" s="49"/>
      <c r="ACM27" s="49"/>
      <c r="ACN27" s="49"/>
      <c r="ACO27" s="49"/>
      <c r="ACP27" s="49"/>
      <c r="ACQ27" s="49"/>
      <c r="ACR27" s="49"/>
      <c r="ACS27" s="49"/>
      <c r="ACT27" s="49"/>
      <c r="ACU27" s="49"/>
      <c r="ACV27" s="49"/>
      <c r="ACW27" s="49"/>
      <c r="ACX27" s="49"/>
      <c r="ACY27" s="49"/>
      <c r="ACZ27" s="49"/>
      <c r="ADA27" s="49"/>
      <c r="ADB27" s="49"/>
      <c r="ADC27" s="49"/>
      <c r="ADD27" s="49"/>
      <c r="ADE27" s="49"/>
      <c r="ADF27" s="49"/>
      <c r="ADG27" s="49"/>
      <c r="ADH27" s="49"/>
      <c r="ADI27" s="49"/>
      <c r="ADJ27" s="49"/>
      <c r="ADK27" s="49"/>
      <c r="ADL27" s="49"/>
      <c r="ADM27" s="49"/>
      <c r="ADN27" s="49"/>
      <c r="ADO27" s="49"/>
      <c r="ADP27" s="49"/>
      <c r="ADQ27" s="49"/>
      <c r="ADR27" s="49"/>
      <c r="ADS27" s="49"/>
      <c r="ADT27" s="49"/>
      <c r="ADU27" s="49"/>
      <c r="ADV27" s="49"/>
      <c r="ADW27" s="49"/>
      <c r="ADX27" s="49"/>
      <c r="ADY27" s="49"/>
      <c r="ADZ27" s="49"/>
      <c r="AEA27" s="49"/>
      <c r="AEB27" s="49"/>
      <c r="AEC27" s="49"/>
      <c r="AED27" s="49"/>
      <c r="AEE27" s="49"/>
      <c r="AEF27" s="49"/>
      <c r="AEG27" s="49"/>
      <c r="AEH27" s="49"/>
      <c r="AEI27" s="49"/>
      <c r="AEJ27" s="49"/>
      <c r="AEK27" s="49"/>
      <c r="AEL27" s="49"/>
      <c r="AEM27" s="49"/>
      <c r="AEN27" s="49"/>
      <c r="AEO27" s="49"/>
      <c r="AEP27" s="49"/>
      <c r="AEQ27" s="49"/>
      <c r="AER27" s="49"/>
      <c r="AES27" s="49"/>
      <c r="AET27" s="49"/>
      <c r="AEU27" s="49"/>
      <c r="AEV27" s="49"/>
      <c r="AEW27" s="49"/>
      <c r="AEX27" s="49"/>
      <c r="AEY27" s="49"/>
      <c r="AEZ27" s="49"/>
      <c r="AFA27" s="49"/>
      <c r="AFB27" s="49"/>
      <c r="AFC27" s="49"/>
      <c r="AFD27" s="49"/>
      <c r="AFE27" s="49"/>
      <c r="AFF27" s="49"/>
      <c r="AFG27" s="49"/>
      <c r="AFH27" s="49"/>
      <c r="AFI27" s="49"/>
      <c r="AFJ27" s="49"/>
      <c r="AFK27" s="49"/>
      <c r="AFL27" s="49"/>
      <c r="AFM27" s="49"/>
      <c r="AFN27" s="49"/>
      <c r="AFO27" s="49"/>
      <c r="AFP27" s="49"/>
      <c r="AFQ27" s="49"/>
      <c r="AFR27" s="49"/>
      <c r="AFS27" s="49"/>
      <c r="AFT27" s="49"/>
      <c r="AFU27" s="49"/>
      <c r="AFV27" s="49"/>
      <c r="AFW27" s="49"/>
      <c r="AFX27" s="49"/>
      <c r="AFY27" s="49"/>
      <c r="AFZ27" s="49"/>
      <c r="AGA27" s="49"/>
      <c r="AGB27" s="49"/>
      <c r="AGC27" s="49"/>
      <c r="AGD27" s="49"/>
      <c r="AGE27" s="49"/>
      <c r="AGF27" s="49"/>
      <c r="AGG27" s="49"/>
      <c r="AGH27" s="49"/>
      <c r="AGI27" s="49"/>
      <c r="AGJ27" s="49"/>
      <c r="AGK27" s="49"/>
      <c r="AGL27" s="49"/>
      <c r="AGM27" s="49"/>
      <c r="AGN27" s="49"/>
      <c r="AGO27" s="49"/>
      <c r="AGP27" s="49"/>
      <c r="AGQ27" s="49"/>
      <c r="AGR27" s="49"/>
      <c r="AGS27" s="49"/>
      <c r="AGT27" s="49"/>
      <c r="AGU27" s="49"/>
      <c r="AGV27" s="49"/>
      <c r="AGW27" s="49"/>
      <c r="AGX27" s="49"/>
      <c r="AGY27" s="49"/>
      <c r="AGZ27" s="49"/>
      <c r="AHA27" s="49"/>
      <c r="AHB27" s="49"/>
      <c r="AHC27" s="49"/>
      <c r="AHD27" s="49"/>
      <c r="AHE27" s="49"/>
      <c r="AHF27" s="49"/>
      <c r="AHG27" s="49"/>
      <c r="AHH27" s="49"/>
      <c r="AHI27" s="49"/>
      <c r="AHJ27" s="49"/>
      <c r="AHK27" s="49"/>
      <c r="AHL27" s="49"/>
      <c r="AHM27" s="49"/>
      <c r="AHN27" s="49"/>
      <c r="AHO27" s="49"/>
      <c r="AHP27" s="49"/>
      <c r="AHQ27" s="49"/>
      <c r="AHR27" s="49"/>
      <c r="AHS27" s="49"/>
      <c r="AHT27" s="49"/>
      <c r="AHU27" s="49"/>
      <c r="AHV27" s="49"/>
      <c r="AHW27" s="49"/>
      <c r="AHX27" s="49"/>
      <c r="AHY27" s="49"/>
      <c r="AHZ27" s="49"/>
      <c r="AIA27" s="49"/>
      <c r="AIB27" s="49"/>
      <c r="AIC27" s="49"/>
      <c r="AID27" s="49"/>
      <c r="AIE27" s="49"/>
      <c r="AIF27" s="49"/>
      <c r="AIG27" s="49"/>
      <c r="AIH27" s="49"/>
      <c r="AII27" s="49"/>
      <c r="AIJ27" s="49"/>
      <c r="AIK27" s="49"/>
      <c r="AIL27" s="49"/>
      <c r="AIM27" s="49"/>
      <c r="AIN27" s="49"/>
      <c r="AIO27" s="49"/>
      <c r="AIP27" s="49"/>
      <c r="AIQ27" s="49"/>
      <c r="AIR27" s="49"/>
      <c r="AIS27" s="49"/>
      <c r="AIT27" s="49"/>
      <c r="AIU27" s="49"/>
      <c r="AIV27" s="49"/>
      <c r="AIW27" s="49"/>
      <c r="AIX27" s="49"/>
      <c r="AIY27" s="49"/>
      <c r="AIZ27" s="49"/>
      <c r="AJA27" s="49"/>
      <c r="AJB27" s="49"/>
      <c r="AJC27" s="49"/>
      <c r="AJD27" s="49"/>
      <c r="AJE27" s="49"/>
      <c r="AJF27" s="49"/>
      <c r="AJG27" s="49"/>
      <c r="AJH27" s="49"/>
      <c r="AJI27" s="49"/>
      <c r="AJJ27" s="49"/>
      <c r="AJK27" s="49"/>
      <c r="AJL27" s="49"/>
      <c r="AJM27" s="49"/>
      <c r="AJN27" s="49"/>
      <c r="AJO27" s="49"/>
      <c r="AJP27" s="49"/>
      <c r="AJQ27" s="49"/>
      <c r="AJR27" s="49"/>
      <c r="AJS27" s="49"/>
      <c r="AJT27" s="49"/>
      <c r="AJU27" s="49"/>
      <c r="AJV27" s="49"/>
      <c r="AJW27" s="49"/>
      <c r="AJX27" s="49"/>
      <c r="AJY27" s="49"/>
      <c r="AJZ27" s="49"/>
      <c r="AKA27" s="49"/>
      <c r="AKB27" s="49"/>
      <c r="AKC27" s="49"/>
      <c r="AKD27" s="49"/>
      <c r="AKE27" s="49"/>
      <c r="AKF27" s="49"/>
      <c r="AKG27" s="49"/>
      <c r="AKH27" s="49"/>
      <c r="AKI27" s="49"/>
      <c r="AKJ27" s="49"/>
      <c r="AKK27" s="49"/>
      <c r="AKL27" s="49"/>
      <c r="AKM27" s="49"/>
      <c r="AKN27" s="49"/>
      <c r="AKO27" s="49"/>
      <c r="AKP27" s="49"/>
      <c r="AKQ27" s="49"/>
      <c r="AKR27" s="49"/>
      <c r="AKS27" s="49"/>
      <c r="AKT27" s="49"/>
      <c r="AKU27" s="49"/>
      <c r="AKV27" s="49"/>
      <c r="AKW27" s="49"/>
      <c r="AKX27" s="49"/>
      <c r="AKY27" s="49"/>
      <c r="AKZ27" s="49"/>
      <c r="ALA27" s="49"/>
      <c r="ALB27" s="49"/>
      <c r="ALC27" s="49"/>
      <c r="ALD27" s="49"/>
      <c r="ALE27" s="49"/>
      <c r="ALF27" s="49"/>
      <c r="ALG27" s="49"/>
      <c r="ALH27" s="49"/>
      <c r="ALI27" s="49"/>
      <c r="ALJ27" s="49"/>
      <c r="ALK27" s="49"/>
      <c r="ALL27" s="49"/>
      <c r="ALM27" s="49"/>
      <c r="ALN27" s="49"/>
      <c r="ALO27" s="49"/>
      <c r="ALP27" s="49"/>
      <c r="ALQ27" s="49"/>
      <c r="ALR27" s="49"/>
      <c r="ALS27" s="49"/>
      <c r="ALT27" s="49"/>
      <c r="ALU27" s="49"/>
      <c r="ALV27" s="49"/>
      <c r="ALW27" s="49"/>
      <c r="ALX27" s="49"/>
      <c r="ALY27" s="49"/>
      <c r="ALZ27" s="49"/>
      <c r="AMA27" s="49"/>
      <c r="AMB27" s="49"/>
      <c r="AMC27" s="49"/>
      <c r="AMD27" s="49"/>
      <c r="AME27" s="49"/>
      <c r="AMF27" s="49"/>
      <c r="AMG27" s="49"/>
      <c r="AMH27" s="49"/>
      <c r="AMI27" s="49"/>
      <c r="AMJ27" s="49"/>
      <c r="AMK27" s="49"/>
      <c r="AML27" s="49"/>
      <c r="AMM27" s="49"/>
      <c r="AMN27" s="49"/>
      <c r="AMO27" s="49"/>
      <c r="AMP27" s="49"/>
      <c r="AMQ27" s="49"/>
      <c r="AMR27" s="49"/>
      <c r="AMS27" s="49"/>
      <c r="AMT27" s="49"/>
      <c r="AMU27" s="49"/>
      <c r="AMV27" s="49"/>
      <c r="AMW27" s="49"/>
      <c r="AMX27" s="49"/>
      <c r="AMY27" s="49"/>
      <c r="AMZ27" s="49"/>
      <c r="ANA27" s="49"/>
      <c r="ANB27" s="49"/>
      <c r="ANC27" s="49"/>
      <c r="AND27" s="49"/>
      <c r="ANE27" s="49"/>
      <c r="ANF27" s="49"/>
    </row>
    <row r="28" spans="1:1046" s="50" customFormat="1" x14ac:dyDescent="0.2">
      <c r="A28" s="15"/>
      <c r="B28" s="15"/>
      <c r="C28" s="15"/>
      <c r="D28" s="15"/>
      <c r="E28" s="15"/>
      <c r="F28" s="15"/>
      <c r="G28" s="15"/>
      <c r="H28" s="15"/>
      <c r="I28" s="61"/>
      <c r="J28" s="61"/>
      <c r="K28" s="61"/>
      <c r="L28" s="15"/>
      <c r="M28" s="37"/>
      <c r="N28" s="38">
        <v>1209800</v>
      </c>
      <c r="O28" s="38" t="s">
        <v>32</v>
      </c>
      <c r="P28" s="39"/>
      <c r="Q28" s="39"/>
      <c r="R28" s="15"/>
      <c r="S28" s="15"/>
      <c r="T28" s="15"/>
      <c r="U28" s="15"/>
      <c r="V28" s="15"/>
      <c r="W28" s="15"/>
      <c r="X28" s="15"/>
      <c r="Y28" s="15"/>
      <c r="Z28" s="49"/>
      <c r="AA28" s="49"/>
      <c r="AB28" s="38">
        <v>1090500</v>
      </c>
      <c r="AC28" s="49" t="s">
        <v>32</v>
      </c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38">
        <v>1069800</v>
      </c>
      <c r="AQ28" s="49" t="s">
        <v>32</v>
      </c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  <c r="AHW28" s="49"/>
      <c r="AHX28" s="49"/>
      <c r="AHY28" s="49"/>
      <c r="AHZ28" s="49"/>
      <c r="AIA28" s="49"/>
      <c r="AIB28" s="49"/>
      <c r="AIC28" s="49"/>
      <c r="AID28" s="49"/>
      <c r="AIE28" s="49"/>
      <c r="AIF28" s="49"/>
      <c r="AIG28" s="49"/>
      <c r="AIH28" s="49"/>
      <c r="AII28" s="49"/>
      <c r="AIJ28" s="49"/>
      <c r="AIK28" s="49"/>
      <c r="AIL28" s="49"/>
      <c r="AIM28" s="49"/>
      <c r="AIN28" s="49"/>
      <c r="AIO28" s="49"/>
      <c r="AIP28" s="49"/>
      <c r="AIQ28" s="49"/>
      <c r="AIR28" s="49"/>
      <c r="AIS28" s="49"/>
      <c r="AIT28" s="49"/>
      <c r="AIU28" s="49"/>
      <c r="AIV28" s="49"/>
      <c r="AIW28" s="49"/>
      <c r="AIX28" s="49"/>
      <c r="AIY28" s="49"/>
      <c r="AIZ28" s="49"/>
      <c r="AJA28" s="49"/>
      <c r="AJB28" s="49"/>
      <c r="AJC28" s="49"/>
      <c r="AJD28" s="49"/>
      <c r="AJE28" s="49"/>
      <c r="AJF28" s="49"/>
      <c r="AJG28" s="49"/>
      <c r="AJH28" s="49"/>
      <c r="AJI28" s="49"/>
      <c r="AJJ28" s="49"/>
      <c r="AJK28" s="49"/>
      <c r="AJL28" s="49"/>
      <c r="AJM28" s="49"/>
      <c r="AJN28" s="49"/>
      <c r="AJO28" s="49"/>
      <c r="AJP28" s="49"/>
      <c r="AJQ28" s="49"/>
      <c r="AJR28" s="49"/>
      <c r="AJS28" s="49"/>
      <c r="AJT28" s="49"/>
      <c r="AJU28" s="49"/>
      <c r="AJV28" s="49"/>
      <c r="AJW28" s="49"/>
      <c r="AJX28" s="49"/>
      <c r="AJY28" s="49"/>
      <c r="AJZ28" s="49"/>
      <c r="AKA28" s="49"/>
      <c r="AKB28" s="49"/>
      <c r="AKC28" s="49"/>
      <c r="AKD28" s="49"/>
      <c r="AKE28" s="49"/>
      <c r="AKF28" s="49"/>
      <c r="AKG28" s="49"/>
      <c r="AKH28" s="49"/>
      <c r="AKI28" s="49"/>
      <c r="AKJ28" s="49"/>
      <c r="AKK28" s="49"/>
      <c r="AKL28" s="49"/>
      <c r="AKM28" s="49"/>
      <c r="AKN28" s="49"/>
      <c r="AKO28" s="49"/>
      <c r="AKP28" s="49"/>
      <c r="AKQ28" s="49"/>
      <c r="AKR28" s="49"/>
      <c r="AKS28" s="49"/>
      <c r="AKT28" s="49"/>
      <c r="AKU28" s="49"/>
      <c r="AKV28" s="49"/>
      <c r="AKW28" s="49"/>
      <c r="AKX28" s="49"/>
      <c r="AKY28" s="49"/>
      <c r="AKZ28" s="49"/>
      <c r="ALA28" s="49"/>
      <c r="ALB28" s="49"/>
      <c r="ALC28" s="49"/>
      <c r="ALD28" s="49"/>
      <c r="ALE28" s="49"/>
      <c r="ALF28" s="49"/>
      <c r="ALG28" s="49"/>
      <c r="ALH28" s="49"/>
      <c r="ALI28" s="49"/>
      <c r="ALJ28" s="49"/>
      <c r="ALK28" s="49"/>
      <c r="ALL28" s="49"/>
      <c r="ALM28" s="49"/>
      <c r="ALN28" s="49"/>
      <c r="ALO28" s="49"/>
      <c r="ALP28" s="49"/>
      <c r="ALQ28" s="49"/>
      <c r="ALR28" s="49"/>
      <c r="ALS28" s="49"/>
      <c r="ALT28" s="49"/>
      <c r="ALU28" s="49"/>
      <c r="ALV28" s="49"/>
      <c r="ALW28" s="49"/>
      <c r="ALX28" s="49"/>
      <c r="ALY28" s="49"/>
      <c r="ALZ28" s="49"/>
      <c r="AMA28" s="49"/>
      <c r="AMB28" s="49"/>
      <c r="AMC28" s="49"/>
      <c r="AMD28" s="49"/>
      <c r="AME28" s="49"/>
      <c r="AMF28" s="49"/>
      <c r="AMG28" s="49"/>
      <c r="AMH28" s="49"/>
      <c r="AMI28" s="49"/>
      <c r="AMJ28" s="49"/>
      <c r="AMK28" s="49"/>
      <c r="AML28" s="49"/>
      <c r="AMM28" s="49"/>
      <c r="AMN28" s="49"/>
      <c r="AMO28" s="49"/>
      <c r="AMP28" s="49"/>
      <c r="AMQ28" s="49"/>
      <c r="AMR28" s="49"/>
      <c r="AMS28" s="49"/>
      <c r="AMT28" s="49"/>
      <c r="AMU28" s="49"/>
      <c r="AMV28" s="49"/>
      <c r="AMW28" s="49"/>
      <c r="AMX28" s="49"/>
      <c r="AMY28" s="49"/>
      <c r="AMZ28" s="49"/>
      <c r="ANA28" s="49"/>
      <c r="ANB28" s="49"/>
      <c r="ANC28" s="49"/>
      <c r="AND28" s="49"/>
      <c r="ANE28" s="49"/>
      <c r="ANF28" s="49"/>
    </row>
    <row r="29" spans="1:1046" x14ac:dyDescent="0.2">
      <c r="O29" s="59"/>
    </row>
    <row r="30" spans="1:1046" x14ac:dyDescent="0.2">
      <c r="P30" s="29"/>
      <c r="Q30" s="29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УМБ ДОУ </vt:lpstr>
      <vt:lpstr>Приложение(9)_4_исход</vt:lpstr>
      <vt:lpstr>'Приложение(9)_4_исход'!Заголовки_для_печати</vt:lpstr>
      <vt:lpstr>'УМБ ДОУ '!Заголовки_для_печати</vt:lpstr>
      <vt:lpstr>'Приложение(9)_4_исход'!Область_печати</vt:lpstr>
      <vt:lpstr>'УМБ ДОУ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2023-08-11T13:26:58Z</cp:lastPrinted>
  <dcterms:created xsi:type="dcterms:W3CDTF">1996-10-08T23:32:33Z</dcterms:created>
  <dcterms:modified xsi:type="dcterms:W3CDTF">2024-08-21T11:32:06Z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