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ТЖС" sheetId="32" r:id="rId2"/>
  </sheets>
  <definedNames>
    <definedName name="_xlnm.Print_Titles" localSheetId="0">'Приложение(9)_4_исход'!$A:$B</definedName>
    <definedName name="_xlnm.Print_Titles" localSheetId="1">ТЖС!$A:$B</definedName>
    <definedName name="_xlnm.Print_Area" localSheetId="0">'Приложение(9)_4_исход'!$A$1:$BE$24</definedName>
    <definedName name="_xlnm.Print_Area" localSheetId="1">ТЖС!$A$1:$AG$28</definedName>
  </definedNames>
  <calcPr calcId="145621"/>
</workbook>
</file>

<file path=xl/calcChain.xml><?xml version="1.0" encoding="utf-8"?>
<calcChain xmlns="http://schemas.openxmlformats.org/spreadsheetml/2006/main">
  <c r="N80" i="32" l="1"/>
  <c r="N81" i="32" s="1"/>
  <c r="L80" i="32"/>
  <c r="L81" i="32" s="1"/>
  <c r="J80" i="32"/>
  <c r="H80" i="32"/>
  <c r="F80" i="32"/>
  <c r="F81" i="32" s="1"/>
  <c r="P79" i="32"/>
  <c r="Q79" i="32" s="1"/>
  <c r="K79" i="32"/>
  <c r="P78" i="32"/>
  <c r="Q78" i="32" s="1"/>
  <c r="K78" i="32"/>
  <c r="Q77" i="32"/>
  <c r="P77" i="32"/>
  <c r="K77" i="32"/>
  <c r="P76" i="32"/>
  <c r="Q76" i="32" s="1"/>
  <c r="K76" i="32"/>
  <c r="P75" i="32"/>
  <c r="Q75" i="32" s="1"/>
  <c r="K75" i="32"/>
  <c r="Q74" i="32"/>
  <c r="P74" i="32"/>
  <c r="K74" i="32"/>
  <c r="Q73" i="32"/>
  <c r="P73" i="32"/>
  <c r="K73" i="32"/>
  <c r="P72" i="32"/>
  <c r="Q72" i="32" s="1"/>
  <c r="K72" i="32"/>
  <c r="P71" i="32"/>
  <c r="Q71" i="32" s="1"/>
  <c r="K71" i="32"/>
  <c r="P70" i="32"/>
  <c r="Q70" i="32" s="1"/>
  <c r="K70" i="32"/>
  <c r="Q69" i="32"/>
  <c r="P69" i="32"/>
  <c r="K69" i="32"/>
  <c r="P68" i="32"/>
  <c r="Q68" i="32" s="1"/>
  <c r="K68" i="32"/>
  <c r="P67" i="32"/>
  <c r="Q67" i="32" s="1"/>
  <c r="K67" i="32"/>
  <c r="Q66" i="32"/>
  <c r="P66" i="32"/>
  <c r="K66" i="32"/>
  <c r="Q65" i="32"/>
  <c r="P65" i="32"/>
  <c r="K65" i="32"/>
  <c r="K80" i="32" s="1"/>
  <c r="P64" i="32"/>
  <c r="Q64" i="32" s="1"/>
  <c r="K64" i="32"/>
  <c r="P63" i="32"/>
  <c r="Q63" i="32" s="1"/>
  <c r="K63" i="32"/>
  <c r="P62" i="32"/>
  <c r="P80" i="32" s="1"/>
  <c r="K62" i="32"/>
  <c r="O61" i="32"/>
  <c r="M61" i="32"/>
  <c r="I61" i="32"/>
  <c r="G61" i="32"/>
  <c r="N54" i="32"/>
  <c r="L54" i="32"/>
  <c r="L55" i="32" s="1"/>
  <c r="J54" i="32"/>
  <c r="J81" i="32" s="1"/>
  <c r="H54" i="32"/>
  <c r="H81" i="32" s="1"/>
  <c r="F54" i="32"/>
  <c r="F55" i="32" s="1"/>
  <c r="P53" i="32"/>
  <c r="Q53" i="32" s="1"/>
  <c r="K53" i="32"/>
  <c r="P52" i="32"/>
  <c r="Q52" i="32" s="1"/>
  <c r="K52" i="32"/>
  <c r="P51" i="32"/>
  <c r="Q51" i="32" s="1"/>
  <c r="K51" i="32"/>
  <c r="Q50" i="32"/>
  <c r="P50" i="32"/>
  <c r="K50" i="32"/>
  <c r="P49" i="32"/>
  <c r="Q49" i="32" s="1"/>
  <c r="K49" i="32"/>
  <c r="P48" i="32"/>
  <c r="Q48" i="32" s="1"/>
  <c r="K48" i="32"/>
  <c r="G48" i="32"/>
  <c r="Q47" i="32"/>
  <c r="P47" i="32"/>
  <c r="K47" i="32"/>
  <c r="Q46" i="32"/>
  <c r="P46" i="32"/>
  <c r="K46" i="32"/>
  <c r="P45" i="32"/>
  <c r="Q45" i="32" s="1"/>
  <c r="K45" i="32"/>
  <c r="P44" i="32"/>
  <c r="Q44" i="32" s="1"/>
  <c r="K44" i="32"/>
  <c r="G44" i="32"/>
  <c r="P43" i="32"/>
  <c r="Q43" i="32" s="1"/>
  <c r="K43" i="32"/>
  <c r="Q42" i="32"/>
  <c r="P42" i="32"/>
  <c r="K42" i="32"/>
  <c r="P41" i="32"/>
  <c r="Q41" i="32" s="1"/>
  <c r="K41" i="32"/>
  <c r="P40" i="32"/>
  <c r="Q40" i="32" s="1"/>
  <c r="K40" i="32"/>
  <c r="G40" i="32"/>
  <c r="P39" i="32"/>
  <c r="Q39" i="32" s="1"/>
  <c r="K39" i="32"/>
  <c r="Q38" i="32"/>
  <c r="P38" i="32"/>
  <c r="K38" i="32"/>
  <c r="P37" i="32"/>
  <c r="K37" i="32"/>
  <c r="P36" i="32"/>
  <c r="Q36" i="32" s="1"/>
  <c r="K36" i="32"/>
  <c r="K54" i="32" s="1"/>
  <c r="M35" i="32"/>
  <c r="O35" i="32" s="1"/>
  <c r="I35" i="32"/>
  <c r="G35" i="32"/>
  <c r="AK28" i="32"/>
  <c r="AJ28" i="32"/>
  <c r="AI28" i="32"/>
  <c r="N28" i="32"/>
  <c r="L28" i="32"/>
  <c r="J28" i="32"/>
  <c r="J55" i="32" s="1"/>
  <c r="H28" i="32"/>
  <c r="F28" i="32"/>
  <c r="P27" i="32"/>
  <c r="Q27" i="32" s="1"/>
  <c r="K27" i="32"/>
  <c r="Q26" i="32"/>
  <c r="P26" i="32"/>
  <c r="K26" i="32"/>
  <c r="P25" i="32"/>
  <c r="Q25" i="32" s="1"/>
  <c r="K25" i="32"/>
  <c r="P24" i="32"/>
  <c r="Q24" i="32" s="1"/>
  <c r="K24" i="32"/>
  <c r="P23" i="32"/>
  <c r="Q23" i="32" s="1"/>
  <c r="K23" i="32"/>
  <c r="Q22" i="32"/>
  <c r="P22" i="32"/>
  <c r="K22" i="32"/>
  <c r="P21" i="32"/>
  <c r="Q21" i="32" s="1"/>
  <c r="K21" i="32"/>
  <c r="P20" i="32"/>
  <c r="Q20" i="32" s="1"/>
  <c r="K20" i="32"/>
  <c r="G20" i="32"/>
  <c r="P19" i="32"/>
  <c r="Q19" i="32" s="1"/>
  <c r="K19" i="32"/>
  <c r="Q18" i="32"/>
  <c r="P18" i="32"/>
  <c r="K18" i="32"/>
  <c r="P17" i="32"/>
  <c r="Q17" i="32" s="1"/>
  <c r="K17" i="32"/>
  <c r="P16" i="32"/>
  <c r="Q16" i="32" s="1"/>
  <c r="K16" i="32"/>
  <c r="G16" i="32"/>
  <c r="P15" i="32"/>
  <c r="Q15" i="32" s="1"/>
  <c r="K15" i="32"/>
  <c r="Q14" i="32"/>
  <c r="P14" i="32"/>
  <c r="M14" i="32"/>
  <c r="K14" i="32"/>
  <c r="G14" i="32"/>
  <c r="P13" i="32"/>
  <c r="Q13" i="32" s="1"/>
  <c r="K13" i="32"/>
  <c r="P12" i="32"/>
  <c r="Q12" i="32" s="1"/>
  <c r="K12" i="32"/>
  <c r="G12" i="32"/>
  <c r="P11" i="32"/>
  <c r="Q11" i="32" s="1"/>
  <c r="M11" i="32"/>
  <c r="K11" i="32"/>
  <c r="G11" i="32"/>
  <c r="Q10" i="32"/>
  <c r="P10" i="32"/>
  <c r="K10" i="32"/>
  <c r="K28" i="32" s="1"/>
  <c r="G10" i="32"/>
  <c r="AA9" i="32"/>
  <c r="Z9" i="32"/>
  <c r="Y9" i="32"/>
  <c r="M9" i="32"/>
  <c r="M43" i="32" s="1"/>
  <c r="I9" i="32"/>
  <c r="I45" i="32" s="1"/>
  <c r="G9" i="32"/>
  <c r="G36" i="32" s="1"/>
  <c r="M10" i="32" l="1"/>
  <c r="O9" i="32"/>
  <c r="I21" i="32"/>
  <c r="M39" i="32"/>
  <c r="I41" i="32"/>
  <c r="P28" i="32"/>
  <c r="G13" i="32"/>
  <c r="I14" i="32"/>
  <c r="Q37" i="32"/>
  <c r="P54" i="32"/>
  <c r="P55" i="32" s="1"/>
  <c r="I79" i="32"/>
  <c r="I71" i="32"/>
  <c r="I63" i="32"/>
  <c r="I48" i="32"/>
  <c r="I40" i="32"/>
  <c r="I24" i="32"/>
  <c r="I16" i="32"/>
  <c r="I76" i="32"/>
  <c r="I68" i="32"/>
  <c r="I53" i="32"/>
  <c r="I73" i="32"/>
  <c r="I65" i="32"/>
  <c r="I50" i="32"/>
  <c r="I42" i="32"/>
  <c r="I26" i="32"/>
  <c r="I18" i="32"/>
  <c r="I78" i="32"/>
  <c r="I70" i="32"/>
  <c r="I62" i="32"/>
  <c r="I47" i="32"/>
  <c r="I39" i="32"/>
  <c r="I27" i="32"/>
  <c r="I19" i="32"/>
  <c r="I75" i="32"/>
  <c r="I67" i="32"/>
  <c r="I52" i="32"/>
  <c r="I44" i="32"/>
  <c r="I36" i="32"/>
  <c r="I20" i="32"/>
  <c r="I72" i="32"/>
  <c r="I64" i="32"/>
  <c r="I77" i="32"/>
  <c r="I69" i="32"/>
  <c r="I46" i="32"/>
  <c r="I38" i="32"/>
  <c r="I22" i="32"/>
  <c r="I74" i="32"/>
  <c r="I66" i="32"/>
  <c r="I51" i="32"/>
  <c r="I43" i="32"/>
  <c r="I23" i="32"/>
  <c r="I15" i="32"/>
  <c r="M73" i="32"/>
  <c r="M65" i="32"/>
  <c r="M50" i="32"/>
  <c r="M42" i="32"/>
  <c r="M26" i="32"/>
  <c r="M18" i="32"/>
  <c r="M78" i="32"/>
  <c r="M70" i="32"/>
  <c r="M62" i="32"/>
  <c r="M75" i="32"/>
  <c r="M67" i="32"/>
  <c r="M52" i="32"/>
  <c r="M44" i="32"/>
  <c r="M36" i="32"/>
  <c r="M20" i="32"/>
  <c r="M72" i="32"/>
  <c r="M64" i="32"/>
  <c r="M49" i="32"/>
  <c r="M41" i="32"/>
  <c r="M21" i="32"/>
  <c r="M77" i="32"/>
  <c r="M69" i="32"/>
  <c r="M46" i="32"/>
  <c r="M38" i="32"/>
  <c r="M22" i="32"/>
  <c r="M74" i="32"/>
  <c r="M66" i="32"/>
  <c r="M51" i="32"/>
  <c r="M79" i="32"/>
  <c r="M71" i="32"/>
  <c r="M63" i="32"/>
  <c r="M48" i="32"/>
  <c r="M40" i="32"/>
  <c r="M24" i="32"/>
  <c r="M16" i="32"/>
  <c r="M76" i="32"/>
  <c r="M68" i="32"/>
  <c r="M53" i="32"/>
  <c r="M45" i="32"/>
  <c r="M37" i="32"/>
  <c r="M25" i="32"/>
  <c r="M17" i="32"/>
  <c r="M23" i="32"/>
  <c r="I37" i="32"/>
  <c r="Q28" i="32"/>
  <c r="I13" i="32"/>
  <c r="M19" i="32"/>
  <c r="M47" i="32"/>
  <c r="I12" i="32"/>
  <c r="I17" i="32"/>
  <c r="I49" i="32"/>
  <c r="I11" i="32"/>
  <c r="M13" i="32"/>
  <c r="M27" i="32"/>
  <c r="N55" i="32"/>
  <c r="G74" i="32"/>
  <c r="G66" i="32"/>
  <c r="G51" i="32"/>
  <c r="G43" i="32"/>
  <c r="G23" i="32"/>
  <c r="G15" i="32"/>
  <c r="G79" i="32"/>
  <c r="G71" i="32"/>
  <c r="G63" i="32"/>
  <c r="G76" i="32"/>
  <c r="G68" i="32"/>
  <c r="G53" i="32"/>
  <c r="G45" i="32"/>
  <c r="G37" i="32"/>
  <c r="G25" i="32"/>
  <c r="G17" i="32"/>
  <c r="G73" i="32"/>
  <c r="G65" i="32"/>
  <c r="G50" i="32"/>
  <c r="G42" i="32"/>
  <c r="G26" i="32"/>
  <c r="G18" i="32"/>
  <c r="G78" i="32"/>
  <c r="G70" i="32"/>
  <c r="G62" i="32"/>
  <c r="G47" i="32"/>
  <c r="G39" i="32"/>
  <c r="G27" i="32"/>
  <c r="G19" i="32"/>
  <c r="G75" i="32"/>
  <c r="G67" i="32"/>
  <c r="G52" i="32"/>
  <c r="G72" i="32"/>
  <c r="G64" i="32"/>
  <c r="G49" i="32"/>
  <c r="G41" i="32"/>
  <c r="G21" i="32"/>
  <c r="G77" i="32"/>
  <c r="G69" i="32"/>
  <c r="G46" i="32"/>
  <c r="G38" i="32"/>
  <c r="G22" i="32"/>
  <c r="I10" i="32"/>
  <c r="M12" i="32"/>
  <c r="M15" i="32"/>
  <c r="G24" i="32"/>
  <c r="I25" i="32"/>
  <c r="Q54" i="32"/>
  <c r="Q55" i="32" s="1"/>
  <c r="H55" i="32"/>
  <c r="Q62" i="32"/>
  <c r="Q80" i="32" s="1"/>
  <c r="Q81" i="32" s="1"/>
  <c r="R12" i="32" l="1"/>
  <c r="R66" i="32"/>
  <c r="G80" i="32"/>
  <c r="R63" i="32"/>
  <c r="O78" i="32"/>
  <c r="O70" i="32"/>
  <c r="O62" i="32"/>
  <c r="O47" i="32"/>
  <c r="R47" i="32" s="1"/>
  <c r="O39" i="32"/>
  <c r="R39" i="32" s="1"/>
  <c r="O27" i="32"/>
  <c r="O19" i="32"/>
  <c r="R19" i="32" s="1"/>
  <c r="O75" i="32"/>
  <c r="O67" i="32"/>
  <c r="O52" i="32"/>
  <c r="O72" i="32"/>
  <c r="R72" i="32" s="1"/>
  <c r="O64" i="32"/>
  <c r="R64" i="32" s="1"/>
  <c r="O49" i="32"/>
  <c r="O41" i="32"/>
  <c r="O21" i="32"/>
  <c r="R21" i="32" s="1"/>
  <c r="O77" i="32"/>
  <c r="O69" i="32"/>
  <c r="O46" i="32"/>
  <c r="O38" i="32"/>
  <c r="R38" i="32" s="1"/>
  <c r="O22" i="32"/>
  <c r="R22" i="32" s="1"/>
  <c r="O74" i="32"/>
  <c r="R74" i="32" s="1"/>
  <c r="O66" i="32"/>
  <c r="O51" i="32"/>
  <c r="R51" i="32" s="1"/>
  <c r="O43" i="32"/>
  <c r="O23" i="32"/>
  <c r="O15" i="32"/>
  <c r="O79" i="32"/>
  <c r="R79" i="32" s="1"/>
  <c r="O71" i="32"/>
  <c r="R71" i="32" s="1"/>
  <c r="O63" i="32"/>
  <c r="O76" i="32"/>
  <c r="O68" i="32"/>
  <c r="O53" i="32"/>
  <c r="O45" i="32"/>
  <c r="O37" i="32"/>
  <c r="O25" i="32"/>
  <c r="O17" i="32"/>
  <c r="O73" i="32"/>
  <c r="R73" i="32" s="1"/>
  <c r="O65" i="32"/>
  <c r="O50" i="32"/>
  <c r="O42" i="32"/>
  <c r="O26" i="32"/>
  <c r="O18" i="32"/>
  <c r="O12" i="32"/>
  <c r="O40" i="32"/>
  <c r="R40" i="32" s="1"/>
  <c r="O16" i="32"/>
  <c r="R16" i="32" s="1"/>
  <c r="O13" i="32"/>
  <c r="O36" i="32"/>
  <c r="O14" i="32"/>
  <c r="R14" i="32" s="1"/>
  <c r="O20" i="32"/>
  <c r="R20" i="32" s="1"/>
  <c r="O10" i="32"/>
  <c r="O24" i="32"/>
  <c r="O11" i="32"/>
  <c r="R11" i="32" s="1"/>
  <c r="O48" i="32"/>
  <c r="R48" i="32" s="1"/>
  <c r="O44" i="32"/>
  <c r="R44" i="32" s="1"/>
  <c r="R65" i="32"/>
  <c r="M54" i="32"/>
  <c r="R46" i="32"/>
  <c r="R52" i="32"/>
  <c r="R70" i="32"/>
  <c r="R17" i="32"/>
  <c r="M28" i="32"/>
  <c r="R76" i="32"/>
  <c r="R69" i="32"/>
  <c r="R67" i="32"/>
  <c r="R78" i="32"/>
  <c r="R25" i="32"/>
  <c r="R13" i="32"/>
  <c r="R24" i="32"/>
  <c r="R37" i="32"/>
  <c r="I54" i="32"/>
  <c r="R75" i="32"/>
  <c r="R15" i="32"/>
  <c r="R26" i="32"/>
  <c r="R45" i="32"/>
  <c r="R23" i="32"/>
  <c r="P81" i="32"/>
  <c r="M80" i="32"/>
  <c r="I80" i="32"/>
  <c r="R77" i="32"/>
  <c r="R18" i="32"/>
  <c r="R41" i="32"/>
  <c r="R27" i="32"/>
  <c r="R42" i="32"/>
  <c r="R53" i="32"/>
  <c r="R43" i="32"/>
  <c r="G54" i="32"/>
  <c r="I28" i="32"/>
  <c r="R10" i="32"/>
  <c r="R49" i="32"/>
  <c r="R50" i="32"/>
  <c r="R68" i="32"/>
  <c r="G28" i="32"/>
  <c r="T73" i="32" l="1"/>
  <c r="X21" i="32" s="1"/>
  <c r="S73" i="32"/>
  <c r="S22" i="32"/>
  <c r="T38" i="32"/>
  <c r="V12" i="32" s="1"/>
  <c r="S38" i="32"/>
  <c r="S72" i="32"/>
  <c r="T48" i="32"/>
  <c r="V22" i="32" s="1"/>
  <c r="S48" i="32"/>
  <c r="S47" i="32"/>
  <c r="T39" i="32"/>
  <c r="V13" i="32" s="1"/>
  <c r="S39" i="32"/>
  <c r="S40" i="32"/>
  <c r="T40" i="32" s="1"/>
  <c r="V14" i="32" s="1"/>
  <c r="T79" i="32"/>
  <c r="X27" i="32" s="1"/>
  <c r="S79" i="32"/>
  <c r="S14" i="32"/>
  <c r="S74" i="32"/>
  <c r="T74" i="32" s="1"/>
  <c r="X22" i="32" s="1"/>
  <c r="S11" i="32"/>
  <c r="T11" i="32" s="1"/>
  <c r="T71" i="32"/>
  <c r="X19" i="32" s="1"/>
  <c r="S71" i="32"/>
  <c r="S51" i="32"/>
  <c r="T51" i="32"/>
  <c r="V25" i="32" s="1"/>
  <c r="S21" i="32"/>
  <c r="T21" i="32" s="1"/>
  <c r="S19" i="32"/>
  <c r="T64" i="32"/>
  <c r="X12" i="32" s="1"/>
  <c r="S64" i="32"/>
  <c r="S68" i="32"/>
  <c r="T78" i="32"/>
  <c r="X26" i="32" s="1"/>
  <c r="S78" i="32"/>
  <c r="S70" i="32"/>
  <c r="T70" i="32" s="1"/>
  <c r="X18" i="32" s="1"/>
  <c r="T27" i="32"/>
  <c r="S27" i="32"/>
  <c r="S67" i="32"/>
  <c r="T52" i="32"/>
  <c r="V26" i="32" s="1"/>
  <c r="S52" i="32"/>
  <c r="O28" i="32"/>
  <c r="S17" i="32"/>
  <c r="T50" i="32"/>
  <c r="V24" i="32" s="1"/>
  <c r="S50" i="32"/>
  <c r="T75" i="32"/>
  <c r="X23" i="32" s="1"/>
  <c r="S75" i="32"/>
  <c r="O80" i="32"/>
  <c r="S49" i="32"/>
  <c r="T49" i="32"/>
  <c r="V23" i="32" s="1"/>
  <c r="S41" i="32"/>
  <c r="T41" i="32" s="1"/>
  <c r="V15" i="32" s="1"/>
  <c r="S23" i="32"/>
  <c r="T23" i="32"/>
  <c r="T69" i="32"/>
  <c r="X17" i="32" s="1"/>
  <c r="S69" i="32"/>
  <c r="S46" i="32"/>
  <c r="T20" i="32"/>
  <c r="S20" i="32"/>
  <c r="S66" i="32"/>
  <c r="T66" i="32"/>
  <c r="X14" i="32" s="1"/>
  <c r="S25" i="32"/>
  <c r="T25" i="32" s="1"/>
  <c r="S42" i="32"/>
  <c r="T42" i="32" s="1"/>
  <c r="V16" i="32" s="1"/>
  <c r="T10" i="32"/>
  <c r="S10" i="32"/>
  <c r="R28" i="32"/>
  <c r="T18" i="32"/>
  <c r="S18" i="32"/>
  <c r="S45" i="32"/>
  <c r="T45" i="32" s="1"/>
  <c r="V19" i="32" s="1"/>
  <c r="S37" i="32"/>
  <c r="T76" i="32"/>
  <c r="X24" i="32" s="1"/>
  <c r="S76" i="32"/>
  <c r="T77" i="32"/>
  <c r="X25" i="32" s="1"/>
  <c r="S77" i="32"/>
  <c r="T26" i="32"/>
  <c r="S26" i="32"/>
  <c r="T65" i="32"/>
  <c r="X13" i="32" s="1"/>
  <c r="S65" i="32"/>
  <c r="O54" i="32"/>
  <c r="S63" i="32"/>
  <c r="T13" i="32"/>
  <c r="S13" i="32"/>
  <c r="S44" i="32"/>
  <c r="T44" i="32" s="1"/>
  <c r="V18" i="32" s="1"/>
  <c r="S15" i="32"/>
  <c r="T15" i="32" s="1"/>
  <c r="S24" i="32"/>
  <c r="S43" i="32"/>
  <c r="T43" i="32" s="1"/>
  <c r="V17" i="32" s="1"/>
  <c r="R36" i="32"/>
  <c r="S16" i="32"/>
  <c r="T16" i="32" s="1"/>
  <c r="R62" i="32"/>
  <c r="S53" i="32"/>
  <c r="T12" i="32"/>
  <c r="S12" i="32"/>
  <c r="U37" i="32" l="1"/>
  <c r="U11" i="32"/>
  <c r="U20" i="32"/>
  <c r="U46" i="32"/>
  <c r="AE19" i="32"/>
  <c r="Y19" i="32"/>
  <c r="AB19" i="32" s="1"/>
  <c r="U72" i="32"/>
  <c r="W20" i="32"/>
  <c r="R54" i="32"/>
  <c r="S36" i="32"/>
  <c r="AE26" i="32"/>
  <c r="Y26" i="32"/>
  <c r="AB26" i="32" s="1"/>
  <c r="T46" i="32"/>
  <c r="V20" i="32" s="1"/>
  <c r="U49" i="32"/>
  <c r="U23" i="32"/>
  <c r="T19" i="32"/>
  <c r="T72" i="32"/>
  <c r="X20" i="32" s="1"/>
  <c r="U16" i="32"/>
  <c r="U42" i="32"/>
  <c r="Y17" i="32"/>
  <c r="AB17" i="32" s="1"/>
  <c r="AE17" i="32"/>
  <c r="U70" i="32"/>
  <c r="W18" i="32"/>
  <c r="AE11" i="32"/>
  <c r="Y11" i="32"/>
  <c r="AB11" i="32" s="1"/>
  <c r="U40" i="32"/>
  <c r="U14" i="32"/>
  <c r="Y12" i="32"/>
  <c r="AB12" i="32" s="1"/>
  <c r="AE12" i="32"/>
  <c r="AE13" i="32"/>
  <c r="Y13" i="32"/>
  <c r="AB13" i="32" s="1"/>
  <c r="U45" i="32"/>
  <c r="U19" i="32"/>
  <c r="U69" i="32"/>
  <c r="W17" i="32"/>
  <c r="U52" i="32"/>
  <c r="U26" i="32"/>
  <c r="U78" i="32"/>
  <c r="W26" i="32"/>
  <c r="U39" i="32"/>
  <c r="U13" i="32"/>
  <c r="U38" i="32"/>
  <c r="U12" i="32"/>
  <c r="U17" i="32"/>
  <c r="U43" i="32"/>
  <c r="U77" i="32"/>
  <c r="W25" i="32"/>
  <c r="AE18" i="32"/>
  <c r="Y18" i="32"/>
  <c r="AB18" i="32" s="1"/>
  <c r="Y25" i="32"/>
  <c r="AB25" i="32" s="1"/>
  <c r="AE25" i="32"/>
  <c r="U75" i="32"/>
  <c r="W23" i="32"/>
  <c r="Y21" i="32"/>
  <c r="AB21" i="32" s="1"/>
  <c r="AE21" i="32"/>
  <c r="W22" i="32"/>
  <c r="U74" i="32"/>
  <c r="U53" i="32"/>
  <c r="U27" i="32"/>
  <c r="U63" i="32"/>
  <c r="W11" i="32"/>
  <c r="U67" i="32"/>
  <c r="W15" i="32"/>
  <c r="U68" i="32"/>
  <c r="W16" i="32"/>
  <c r="AE14" i="32"/>
  <c r="Y14" i="32"/>
  <c r="AB14" i="32" s="1"/>
  <c r="U47" i="32"/>
  <c r="U21" i="32"/>
  <c r="AE22" i="32"/>
  <c r="Y22" i="32"/>
  <c r="AB22" i="32" s="1"/>
  <c r="U44" i="32"/>
  <c r="U18" i="32"/>
  <c r="Y24" i="32"/>
  <c r="AB24" i="32" s="1"/>
  <c r="AE24" i="32"/>
  <c r="T53" i="32"/>
  <c r="V27" i="32" s="1"/>
  <c r="T24" i="32"/>
  <c r="T63" i="32"/>
  <c r="X11" i="32" s="1"/>
  <c r="U76" i="32"/>
  <c r="W24" i="32"/>
  <c r="U66" i="32"/>
  <c r="W14" i="32"/>
  <c r="Y23" i="32"/>
  <c r="AB23" i="32" s="1"/>
  <c r="AE23" i="32"/>
  <c r="U50" i="32"/>
  <c r="U24" i="32"/>
  <c r="T67" i="32"/>
  <c r="X15" i="32" s="1"/>
  <c r="T68" i="32"/>
  <c r="X16" i="32" s="1"/>
  <c r="U25" i="32"/>
  <c r="U51" i="32"/>
  <c r="T14" i="32"/>
  <c r="T47" i="32"/>
  <c r="V21" i="32" s="1"/>
  <c r="T22" i="32"/>
  <c r="R80" i="32"/>
  <c r="T62" i="32"/>
  <c r="S62" i="32"/>
  <c r="S28" i="32"/>
  <c r="Y10" i="32"/>
  <c r="AE10" i="32"/>
  <c r="Y20" i="32"/>
  <c r="AB20" i="32" s="1"/>
  <c r="AE20" i="32"/>
  <c r="AE27" i="32"/>
  <c r="Y27" i="32"/>
  <c r="AB27" i="32" s="1"/>
  <c r="U64" i="32"/>
  <c r="W12" i="32"/>
  <c r="W19" i="32"/>
  <c r="U71" i="32"/>
  <c r="W27" i="32"/>
  <c r="U79" i="32"/>
  <c r="U48" i="32"/>
  <c r="U22" i="32"/>
  <c r="U73" i="32"/>
  <c r="W21" i="32"/>
  <c r="Y16" i="32"/>
  <c r="AB16" i="32" s="1"/>
  <c r="AE16" i="32"/>
  <c r="Y15" i="32"/>
  <c r="AB15" i="32" s="1"/>
  <c r="AE15" i="32"/>
  <c r="U65" i="32"/>
  <c r="W13" i="32"/>
  <c r="T37" i="32"/>
  <c r="V11" i="32" s="1"/>
  <c r="U41" i="32"/>
  <c r="U15" i="32"/>
  <c r="T17" i="32"/>
  <c r="T28" i="32" s="1"/>
  <c r="T29" i="32" s="1"/>
  <c r="AA11" i="32" l="1"/>
  <c r="AD11" i="32" s="1"/>
  <c r="AG11" i="32"/>
  <c r="AA27" i="32"/>
  <c r="AD27" i="32" s="1"/>
  <c r="AG27" i="32"/>
  <c r="Z17" i="32"/>
  <c r="AC17" i="32" s="1"/>
  <c r="AF17" i="32"/>
  <c r="AA13" i="32"/>
  <c r="AD13" i="32" s="1"/>
  <c r="AG13" i="32"/>
  <c r="AF23" i="32"/>
  <c r="Z23" i="32"/>
  <c r="AC23" i="32" s="1"/>
  <c r="Z24" i="32"/>
  <c r="AC24" i="32" s="1"/>
  <c r="AF24" i="32"/>
  <c r="AF15" i="32"/>
  <c r="Z15" i="32"/>
  <c r="AC15" i="32" s="1"/>
  <c r="AF27" i="32"/>
  <c r="Z27" i="32"/>
  <c r="AC27" i="32" s="1"/>
  <c r="Z12" i="32"/>
  <c r="AC12" i="32" s="1"/>
  <c r="AF12" i="32"/>
  <c r="AA17" i="32"/>
  <c r="AD17" i="32" s="1"/>
  <c r="AG17" i="32"/>
  <c r="Z14" i="32"/>
  <c r="AC14" i="32" s="1"/>
  <c r="AF14" i="32"/>
  <c r="AA25" i="32"/>
  <c r="AD25" i="32" s="1"/>
  <c r="AG25" i="32"/>
  <c r="AG20" i="32"/>
  <c r="AA20" i="32"/>
  <c r="AD20" i="32" s="1"/>
  <c r="Z21" i="32"/>
  <c r="AC21" i="32" s="1"/>
  <c r="AF21" i="32"/>
  <c r="Z26" i="32"/>
  <c r="AC26" i="32" s="1"/>
  <c r="AF26" i="32"/>
  <c r="AA19" i="32"/>
  <c r="AD19" i="32" s="1"/>
  <c r="AG19" i="32"/>
  <c r="Y28" i="32"/>
  <c r="AB10" i="32"/>
  <c r="AB28" i="32" s="1"/>
  <c r="AA14" i="32"/>
  <c r="AD14" i="32" s="1"/>
  <c r="AG14" i="32"/>
  <c r="Z16" i="32"/>
  <c r="AC16" i="32" s="1"/>
  <c r="AF16" i="32"/>
  <c r="S54" i="32"/>
  <c r="U54" i="32" s="1"/>
  <c r="U36" i="32"/>
  <c r="U10" i="32"/>
  <c r="AF20" i="32"/>
  <c r="Z20" i="32"/>
  <c r="AC20" i="32" s="1"/>
  <c r="Z22" i="32"/>
  <c r="AC22" i="32" s="1"/>
  <c r="AF22" i="32"/>
  <c r="AA15" i="32"/>
  <c r="AD15" i="32" s="1"/>
  <c r="AG15" i="32"/>
  <c r="AA26" i="32"/>
  <c r="AD26" i="32" s="1"/>
  <c r="AG26" i="32"/>
  <c r="AA18" i="32"/>
  <c r="AD18" i="32" s="1"/>
  <c r="AG18" i="32"/>
  <c r="AG21" i="32"/>
  <c r="AA21" i="32"/>
  <c r="AD21" i="32" s="1"/>
  <c r="AA12" i="32"/>
  <c r="AD12" i="32" s="1"/>
  <c r="AG12" i="32"/>
  <c r="AE28" i="32"/>
  <c r="S29" i="32"/>
  <c r="Z25" i="32"/>
  <c r="AC25" i="32" s="1"/>
  <c r="AF25" i="32"/>
  <c r="Z18" i="32"/>
  <c r="AC18" i="32" s="1"/>
  <c r="AF18" i="32"/>
  <c r="AG16" i="32"/>
  <c r="AA16" i="32"/>
  <c r="AD16" i="32" s="1"/>
  <c r="Z13" i="32"/>
  <c r="AC13" i="32" s="1"/>
  <c r="AF13" i="32"/>
  <c r="AF19" i="32"/>
  <c r="Z19" i="32"/>
  <c r="AC19" i="32" s="1"/>
  <c r="T36" i="32"/>
  <c r="Z11" i="32"/>
  <c r="AC11" i="32" s="1"/>
  <c r="AF11" i="32"/>
  <c r="T80" i="32"/>
  <c r="X10" i="32"/>
  <c r="X28" i="32" s="1"/>
  <c r="AA23" i="32"/>
  <c r="AD23" i="32" s="1"/>
  <c r="AG23" i="32"/>
  <c r="S80" i="32"/>
  <c r="U80" i="32" s="1"/>
  <c r="U62" i="32"/>
  <c r="W10" i="32"/>
  <c r="AG24" i="32"/>
  <c r="AA24" i="32"/>
  <c r="AD24" i="32" s="1"/>
  <c r="AA22" i="32"/>
  <c r="AD22" i="32" s="1"/>
  <c r="AG22" i="32"/>
  <c r="T54" i="32" l="1"/>
  <c r="V10" i="32"/>
  <c r="V28" i="32" s="1"/>
  <c r="V29" i="32" s="1"/>
  <c r="W28" i="32"/>
  <c r="AA10" i="32"/>
  <c r="AG10" i="32"/>
  <c r="U28" i="32"/>
  <c r="Z10" i="32"/>
  <c r="AF10" i="32"/>
  <c r="AF28" i="32" l="1"/>
  <c r="U29" i="32"/>
  <c r="AA28" i="32"/>
  <c r="AD10" i="32"/>
  <c r="AD28" i="32" s="1"/>
  <c r="W29" i="32"/>
  <c r="AG28" i="32"/>
  <c r="AC10" i="32"/>
  <c r="AC28" i="32" s="1"/>
  <c r="Z28" i="32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<sst xmlns="http://schemas.openxmlformats.org/spreadsheetml/2006/main" count="200" uniqueCount="68">
  <si>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</si>
  <si>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</si>
  <si>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</si>
  <si>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</si>
  <si>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</si>
  <si>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</si>
  <si>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</si>
  <si>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</si>
  <si>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</si>
  <si>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</si>
  <si>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</si>
  <si>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</si>
  <si>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</si>
  <si>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</si>
  <si>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</si>
  <si>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</si>
  <si>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</si>
  <si>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</si>
  <si>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</si>
  <si>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</si>
  <si>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</si>
  <si>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</si>
  <si>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</si>
  <si>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</si>
  <si>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</si>
  <si>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</si>
  <si>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</si>
  <si>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</si>
  <si>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</si>
  <si>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</si>
  <si>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</si>
  <si>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</si>
  <si>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</si>
  <si>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</si>
  <si>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</si>
  <si>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</si>
  <si>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</si>
  <si>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</si>
  <si>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</si>
  <si>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</si>
  <si>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Муниципальные районы</t>
  </si>
  <si>
    <t>Лагеря с дневным пребыванием детей</t>
  </si>
  <si>
    <t>Загородные стационарные</t>
  </si>
  <si>
    <t>Лагеря с круглосуточным пребыванием детей</t>
  </si>
  <si>
    <t>Дети-инвалиды в загородный стационарный лагерь (10 дней пребывания)</t>
  </si>
  <si>
    <t>Сопровождающие детей-инвалидов в загор. лагерь (10 дней пребывания)</t>
  </si>
  <si>
    <t>объем расходов на исп. соф. Обязат.</t>
  </si>
  <si>
    <t>Волосовский</t>
  </si>
  <si>
    <t>Волховский</t>
  </si>
  <si>
    <t>Гатчинский</t>
  </si>
  <si>
    <t>Кингиссепский</t>
  </si>
  <si>
    <t>Ломоносовский</t>
  </si>
  <si>
    <t>Сосновый Бор</t>
  </si>
  <si>
    <t xml:space="preserve">Тихвинский </t>
  </si>
  <si>
    <t>ИТОГО</t>
  </si>
  <si>
    <t>№</t>
  </si>
  <si>
    <t>кол-во детей</t>
  </si>
  <si>
    <t>кол-во путевок</t>
  </si>
  <si>
    <t>мин. Софинан. МР/ГО (руб)</t>
  </si>
  <si>
    <t>Расчет объема субсидий бюджетам муниципальных образований Ленинградской области на организацию отдыха детей, находящихся в трудной жизненной ситуации, в каникулярное время на 2025 год и на плановый период 2026 и 2027 годов</t>
  </si>
  <si>
    <t>Муниципальные образования</t>
  </si>
  <si>
    <t>ВСЕГО
2025 год</t>
  </si>
  <si>
    <t xml:space="preserve">Утверждено в бюджете </t>
  </si>
  <si>
    <t>Изменение</t>
  </si>
  <si>
    <t>Доля ОБ</t>
  </si>
  <si>
    <t>ВСЕГО
2026 год</t>
  </si>
  <si>
    <t>ВСЕГО
2027 год</t>
  </si>
  <si>
    <t>Приложение 50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</si>
</sst>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  <numFmt numFmtId="177" formatCode="0.00000000000%"/>
    <numFmt numFmtId="178" formatCode="_-* #,##0.000\ _₽_-;\-* #,##0.000\ _₽_-;_-* &quot;-&quot;??\ _₽_-;_-@_-"/>
  </numFmts>
  <fonts count="29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9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65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1" fontId="18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8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5" fillId="0" borderId="0" xfId="11" applyNumberFormat="1" applyFont="1"/>
    <xf numFmtId="174" fontId="18" fillId="0" borderId="1" xfId="2" applyNumberFormat="1" applyBorder="1" applyProtection="1"/>
    <xf numFmtId="171" fontId="18" fillId="0" borderId="1" xfId="2" applyNumberFormat="1" applyBorder="1" applyProtection="1"/>
    <xf numFmtId="0" fontId="15" fillId="0" borderId="0" xfId="11" applyFont="1" applyAlignment="1">
      <alignment horizontal="right"/>
    </xf>
    <xf numFmtId="4" fontId="20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3" fontId="7" fillId="0" borderId="1" xfId="108" applyNumberFormat="1" applyFont="1" applyFill="1" applyBorder="1" applyAlignment="1">
      <alignment horizontal="center" vertical="center"/>
    </xf>
    <xf numFmtId="43" fontId="24" fillId="0" borderId="1" xfId="107" applyFont="1" applyFill="1" applyBorder="1" applyAlignment="1">
      <alignment horizontal="center" vertical="center"/>
    </xf>
    <xf numFmtId="0" fontId="27" fillId="0" borderId="0" xfId="0" applyFont="1" applyFill="1" applyAlignment="1">
      <alignment horizontal="right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left" vertical="center"/>
    </xf>
    <xf numFmtId="4" fontId="7" fillId="0" borderId="1" xfId="108" applyNumberFormat="1" applyFont="1" applyFill="1" applyBorder="1" applyAlignment="1">
      <alignment horizontal="center" vertical="center"/>
    </xf>
    <xf numFmtId="4" fontId="26" fillId="0" borderId="1" xfId="82" applyNumberFormat="1" applyFont="1" applyFill="1" applyBorder="1" applyAlignment="1" applyProtection="1">
      <alignment horizontal="right" vertical="center" wrapText="1"/>
    </xf>
    <xf numFmtId="0" fontId="24" fillId="0" borderId="0" xfId="3" applyFont="1" applyFill="1"/>
    <xf numFmtId="4" fontId="24" fillId="0" borderId="0" xfId="3" applyNumberFormat="1" applyFont="1" applyFill="1"/>
    <xf numFmtId="0" fontId="25" fillId="0" borderId="0" xfId="3" applyFont="1" applyFill="1"/>
    <xf numFmtId="0" fontId="9" fillId="0" borderId="0" xfId="0" applyFont="1" applyFill="1"/>
    <xf numFmtId="0" fontId="24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2" fontId="24" fillId="0" borderId="0" xfId="3" applyNumberFormat="1" applyFont="1" applyFill="1"/>
    <xf numFmtId="0" fontId="7" fillId="0" borderId="1" xfId="108" applyFont="1" applyFill="1" applyBorder="1" applyAlignment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4" fontId="26" fillId="0" borderId="13" xfId="0" applyNumberFormat="1" applyFont="1" applyFill="1" applyBorder="1" applyAlignment="1">
      <alignment horizontal="center" vertical="center" wrapText="1"/>
    </xf>
    <xf numFmtId="4" fontId="26" fillId="0" borderId="14" xfId="0" applyNumberFormat="1" applyFont="1" applyFill="1" applyBorder="1" applyAlignment="1">
      <alignment horizontal="center" vertical="center" wrapText="1"/>
    </xf>
    <xf numFmtId="4" fontId="26" fillId="0" borderId="15" xfId="0" applyNumberFormat="1" applyFont="1" applyFill="1" applyBorder="1" applyAlignment="1">
      <alignment horizontal="center" vertical="center" wrapText="1"/>
    </xf>
    <xf numFmtId="4" fontId="26" fillId="0" borderId="16" xfId="0" applyNumberFormat="1" applyFont="1" applyFill="1" applyBorder="1" applyAlignment="1">
      <alignment horizontal="center" vertical="center" wrapText="1"/>
    </xf>
    <xf numFmtId="4" fontId="26" fillId="0" borderId="17" xfId="0" applyNumberFormat="1" applyFont="1" applyFill="1" applyBorder="1" applyAlignment="1">
      <alignment horizontal="center" vertical="center" wrapText="1"/>
    </xf>
    <xf numFmtId="4" fontId="26" fillId="0" borderId="18" xfId="0" applyNumberFormat="1" applyFont="1" applyFill="1" applyBorder="1" applyAlignment="1">
      <alignment horizontal="center" vertical="center" wrapText="1"/>
    </xf>
    <xf numFmtId="178" fontId="28" fillId="0" borderId="0" xfId="107" applyNumberFormat="1" applyFont="1" applyFill="1" applyBorder="1"/>
    <xf numFmtId="176" fontId="9" fillId="0" borderId="1" xfId="82" applyNumberFormat="1" applyFont="1" applyFill="1" applyBorder="1"/>
    <xf numFmtId="4" fontId="9" fillId="0" borderId="1" xfId="0" applyNumberFormat="1" applyFont="1" applyFill="1" applyBorder="1"/>
    <xf numFmtId="168" fontId="9" fillId="0" borderId="1" xfId="69" applyNumberFormat="1" applyFont="1" applyFill="1" applyBorder="1"/>
    <xf numFmtId="164" fontId="9" fillId="0" borderId="13" xfId="82" applyFont="1" applyFill="1" applyBorder="1"/>
    <xf numFmtId="164" fontId="9" fillId="0" borderId="14" xfId="82" applyFont="1" applyFill="1" applyBorder="1"/>
    <xf numFmtId="164" fontId="9" fillId="0" borderId="15" xfId="82" applyFont="1" applyFill="1" applyBorder="1"/>
    <xf numFmtId="164" fontId="9" fillId="0" borderId="16" xfId="82" applyFont="1" applyFill="1" applyBorder="1"/>
    <xf numFmtId="164" fontId="9" fillId="0" borderId="17" xfId="82" applyFont="1" applyFill="1" applyBorder="1"/>
    <xf numFmtId="164" fontId="9" fillId="0" borderId="18" xfId="82" applyFont="1" applyFill="1" applyBorder="1"/>
    <xf numFmtId="164" fontId="9" fillId="0" borderId="0" xfId="0" applyNumberFormat="1" applyFont="1" applyFill="1"/>
    <xf numFmtId="4" fontId="9" fillId="0" borderId="0" xfId="0" applyNumberFormat="1" applyFont="1" applyFill="1"/>
    <xf numFmtId="0" fontId="28" fillId="0" borderId="0" xfId="3" applyFont="1" applyFill="1" applyBorder="1"/>
    <xf numFmtId="177" fontId="9" fillId="0" borderId="1" xfId="69" applyNumberFormat="1" applyFont="1" applyFill="1" applyBorder="1"/>
    <xf numFmtId="3" fontId="9" fillId="0" borderId="0" xfId="0" applyNumberFormat="1" applyFont="1" applyFill="1"/>
    <xf numFmtId="0" fontId="9" fillId="0" borderId="0" xfId="0" applyFont="1" applyFill="1" applyAlignment="1">
      <alignment horizontal="center"/>
    </xf>
    <xf numFmtId="0" fontId="8" fillId="0" borderId="1" xfId="10" applyFont="1" applyFill="1" applyBorder="1" applyAlignment="1">
      <alignment horizontal="center" vertical="center" wrapText="1"/>
    </xf>
    <xf numFmtId="2" fontId="7" fillId="0" borderId="1" xfId="108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7" fillId="0" borderId="1" xfId="108" applyFont="1" applyFill="1" applyBorder="1" applyAlignment="1">
      <alignment horizontal="center" vertical="center"/>
    </xf>
    <xf numFmtId="4" fontId="28" fillId="0" borderId="0" xfId="108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1" fillId="0" borderId="5" xfId="1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24" fillId="0" borderId="6" xfId="3" applyFont="1" applyFill="1" applyBorder="1" applyAlignment="1">
      <alignment horizontal="center"/>
    </xf>
    <xf numFmtId="0" fontId="24" fillId="0" borderId="19" xfId="3" applyFont="1" applyFill="1" applyBorder="1" applyAlignment="1">
      <alignment horizontal="center"/>
    </xf>
    <xf numFmtId="0" fontId="24" fillId="0" borderId="7" xfId="3" applyFont="1" applyFill="1" applyBorder="1" applyAlignment="1">
      <alignment horizontal="center"/>
    </xf>
    <xf numFmtId="0" fontId="7" fillId="0" borderId="6" xfId="108" applyFont="1" applyFill="1" applyBorder="1" applyAlignment="1">
      <alignment horizontal="center" vertical="center" wrapText="1"/>
    </xf>
    <xf numFmtId="0" fontId="7" fillId="0" borderId="19" xfId="108" applyFont="1" applyFill="1" applyBorder="1" applyAlignment="1">
      <alignment horizontal="center" vertical="center" wrapText="1"/>
    </xf>
    <xf numFmtId="0" fontId="7" fillId="0" borderId="7" xfId="108" applyFont="1" applyFill="1" applyBorder="1" applyAlignment="1">
      <alignment horizontal="center" vertical="center" wrapText="1"/>
    </xf>
    <xf numFmtId="0" fontId="7" fillId="0" borderId="8" xfId="108" applyFont="1" applyFill="1" applyBorder="1" applyAlignment="1">
      <alignment horizontal="center" vertical="center" wrapText="1"/>
    </xf>
    <xf numFmtId="0" fontId="7" fillId="0" borderId="9" xfId="108" applyFont="1" applyFill="1" applyBorder="1" applyAlignment="1">
      <alignment horizontal="center" vertical="center" wrapText="1"/>
    </xf>
    <xf numFmtId="0" fontId="7" fillId="0" borderId="10" xfId="108" applyFont="1" applyFill="1" applyBorder="1" applyAlignment="1">
      <alignment horizontal="center" vertical="center" wrapText="1"/>
    </xf>
    <xf numFmtId="0" fontId="7" fillId="0" borderId="20" xfId="108" applyFont="1" applyFill="1" applyBorder="1" applyAlignment="1">
      <alignment horizontal="center" vertical="center" wrapText="1"/>
    </xf>
    <xf numFmtId="0" fontId="7" fillId="0" borderId="0" xfId="108" applyFont="1" applyFill="1" applyBorder="1" applyAlignment="1">
      <alignment horizontal="center" vertical="center" wrapText="1"/>
    </xf>
    <xf numFmtId="0" fontId="7" fillId="0" borderId="21" xfId="108" applyFont="1" applyFill="1" applyBorder="1" applyAlignment="1">
      <alignment horizontal="center" vertical="center" wrapText="1"/>
    </xf>
    <xf numFmtId="0" fontId="7" fillId="0" borderId="11" xfId="108" applyFont="1" applyFill="1" applyBorder="1" applyAlignment="1">
      <alignment horizontal="center" vertical="center" wrapText="1"/>
    </xf>
    <xf numFmtId="0" fontId="7" fillId="0" borderId="2" xfId="108" applyFont="1" applyFill="1" applyBorder="1" applyAlignment="1">
      <alignment horizontal="center" vertical="center" wrapText="1"/>
    </xf>
    <xf numFmtId="0" fontId="7" fillId="0" borderId="12" xfId="108" applyFont="1" applyFill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/>
    </xf>
    <xf numFmtId="0" fontId="24" fillId="0" borderId="10" xfId="3" applyFont="1" applyFill="1" applyBorder="1" applyAlignment="1">
      <alignment horizontal="center" vertical="center"/>
    </xf>
    <xf numFmtId="0" fontId="24" fillId="0" borderId="20" xfId="3" applyFont="1" applyFill="1" applyBorder="1" applyAlignment="1">
      <alignment horizontal="center" vertical="center"/>
    </xf>
    <xf numFmtId="0" fontId="24" fillId="0" borderId="21" xfId="3" applyFont="1" applyFill="1" applyBorder="1" applyAlignment="1">
      <alignment horizontal="center" vertical="center"/>
    </xf>
    <xf numFmtId="0" fontId="24" fillId="0" borderId="11" xfId="3" applyFont="1" applyFill="1" applyBorder="1" applyAlignment="1">
      <alignment horizontal="center" vertical="center"/>
    </xf>
    <xf numFmtId="0" fontId="24" fillId="0" borderId="12" xfId="3" applyFont="1" applyFill="1" applyBorder="1" applyAlignment="1">
      <alignment horizontal="center" vertical="center"/>
    </xf>
    <xf numFmtId="0" fontId="24" fillId="0" borderId="1" xfId="3" applyFont="1" applyFill="1" applyBorder="1" applyAlignment="1">
      <alignment horizontal="center" vertical="center"/>
    </xf>
    <xf numFmtId="0" fontId="24" fillId="0" borderId="1" xfId="3" applyFont="1" applyFill="1" applyBorder="1" applyAlignment="1">
      <alignment horizontal="center"/>
    </xf>
    <xf numFmtId="0" fontId="7" fillId="0" borderId="1" xfId="108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2" t="s">
        <v>29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23" t="s">
        <v>32</v>
      </c>
      <c r="G3" s="124"/>
      <c r="H3" s="125"/>
      <c r="I3" s="129" t="s">
        <v>28</v>
      </c>
      <c r="J3" s="130"/>
      <c r="K3" s="131"/>
      <c r="L3" s="31" t="s">
        <v>23</v>
      </c>
      <c r="M3" s="31"/>
      <c r="N3" s="31"/>
      <c r="O3" s="31"/>
      <c r="P3" s="31"/>
      <c r="Q3" s="31"/>
      <c r="R3" s="31"/>
      <c r="S3" s="31"/>
      <c r="T3" s="31"/>
      <c r="U3" s="135">
        <v>2021</v>
      </c>
      <c r="V3" s="136"/>
      <c r="W3" s="136"/>
      <c r="X3" s="137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35">
        <v>2022</v>
      </c>
      <c r="AJ3" s="136"/>
      <c r="AK3" s="136"/>
      <c r="AL3" s="137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35">
        <v>2023</v>
      </c>
      <c r="AX3" s="136"/>
      <c r="AY3" s="136"/>
      <c r="AZ3" s="137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26"/>
      <c r="G4" s="127"/>
      <c r="H4" s="128"/>
      <c r="I4" s="132"/>
      <c r="J4" s="133"/>
      <c r="K4" s="134"/>
      <c r="L4" s="8" t="s">
        <v>24</v>
      </c>
      <c r="M4" s="8" t="s">
        <v>33</v>
      </c>
      <c r="N4" s="25" t="s">
        <v>25</v>
      </c>
      <c r="O4" s="8" t="s">
        <v>34</v>
      </c>
      <c r="P4" s="9" t="s">
        <v>35</v>
      </c>
      <c r="Q4" s="9" t="s">
        <v>37</v>
      </c>
      <c r="R4" s="29" t="s">
        <v>36</v>
      </c>
      <c r="S4" s="29"/>
      <c r="T4" s="9" t="s">
        <v>26</v>
      </c>
      <c r="U4" s="138" t="s">
        <v>38</v>
      </c>
      <c r="V4" s="137"/>
      <c r="W4" s="138" t="s">
        <v>39</v>
      </c>
      <c r="X4" s="137"/>
      <c r="Y4" s="9"/>
      <c r="Z4" s="8" t="s">
        <v>24</v>
      </c>
      <c r="AA4" s="8" t="s">
        <v>33</v>
      </c>
      <c r="AB4" s="25" t="s">
        <v>25</v>
      </c>
      <c r="AC4" s="8" t="s">
        <v>34</v>
      </c>
      <c r="AD4" s="9" t="s">
        <v>35</v>
      </c>
      <c r="AE4" s="9" t="s">
        <v>37</v>
      </c>
      <c r="AF4" s="29" t="s">
        <v>36</v>
      </c>
      <c r="AG4" s="29"/>
      <c r="AH4" s="9" t="s">
        <v>26</v>
      </c>
      <c r="AI4" s="138" t="s">
        <v>38</v>
      </c>
      <c r="AJ4" s="137"/>
      <c r="AK4" s="138" t="s">
        <v>39</v>
      </c>
      <c r="AL4" s="137"/>
      <c r="AM4" s="9"/>
      <c r="AN4" s="8" t="s">
        <v>24</v>
      </c>
      <c r="AO4" s="8" t="s">
        <v>33</v>
      </c>
      <c r="AP4" s="25" t="s">
        <v>25</v>
      </c>
      <c r="AQ4" s="8" t="s">
        <v>34</v>
      </c>
      <c r="AR4" s="9" t="s">
        <v>35</v>
      </c>
      <c r="AS4" s="9" t="s">
        <v>37</v>
      </c>
      <c r="AT4" s="29" t="s">
        <v>36</v>
      </c>
      <c r="AU4" s="29"/>
      <c r="AV4" s="9" t="s">
        <v>26</v>
      </c>
      <c r="AW4" s="138" t="s">
        <v>38</v>
      </c>
      <c r="AX4" s="137"/>
      <c r="AY4" s="138" t="s">
        <v>39</v>
      </c>
      <c r="AZ4" s="137"/>
      <c r="BA4" s="64"/>
      <c r="BB4" s="116" t="s">
        <v>27</v>
      </c>
      <c r="BC4" s="117"/>
      <c r="BD4" s="118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119">
        <v>2021</v>
      </c>
      <c r="M5" s="120"/>
      <c r="N5" s="120"/>
      <c r="O5" s="120"/>
      <c r="P5" s="120"/>
      <c r="Q5" s="120"/>
      <c r="R5" s="120"/>
      <c r="S5" s="120"/>
      <c r="T5" s="121"/>
      <c r="U5" s="70" t="s">
        <v>31</v>
      </c>
      <c r="V5" s="70" t="s">
        <v>30</v>
      </c>
      <c r="W5" s="70" t="s">
        <v>31</v>
      </c>
      <c r="X5" s="70" t="s">
        <v>30</v>
      </c>
      <c r="Y5" s="70"/>
      <c r="Z5" s="119">
        <v>2022</v>
      </c>
      <c r="AA5" s="120"/>
      <c r="AB5" s="120"/>
      <c r="AC5" s="120"/>
      <c r="AD5" s="120"/>
      <c r="AE5" s="120"/>
      <c r="AF5" s="120"/>
      <c r="AG5" s="120"/>
      <c r="AH5" s="121"/>
      <c r="AI5" s="70" t="s">
        <v>31</v>
      </c>
      <c r="AJ5" s="70" t="s">
        <v>30</v>
      </c>
      <c r="AK5" s="70" t="s">
        <v>31</v>
      </c>
      <c r="AL5" s="70" t="s">
        <v>30</v>
      </c>
      <c r="AM5" s="70"/>
      <c r="AN5" s="119">
        <v>2023</v>
      </c>
      <c r="AO5" s="120"/>
      <c r="AP5" s="120"/>
      <c r="AQ5" s="120"/>
      <c r="AR5" s="120"/>
      <c r="AS5" s="120"/>
      <c r="AT5" s="120"/>
      <c r="AU5" s="120"/>
      <c r="AV5" s="121"/>
      <c r="AW5" s="70" t="s">
        <v>31</v>
      </c>
      <c r="AX5" s="70" t="s">
        <v>30</v>
      </c>
      <c r="AY5" s="70" t="s">
        <v>31</v>
      </c>
      <c r="AZ5" s="70" t="s">
        <v>30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4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5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6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7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8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9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10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11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12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30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30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30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31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31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31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1"/>
  <sheetViews>
    <sheetView tabSelected="1" view="pageBreakPreview" zoomScale="90" zoomScaleNormal="100" zoomScaleSheetLayoutView="90" workbookViewId="0">
      <selection activeCell="F9" sqref="F9"/>
    </sheetView>
  </sheetViews>
  <sheetFormatPr defaultRowHeight="12.75" x14ac:dyDescent="0.2"/>
  <cols>
    <col min="1" max="1" width="5.7109375" style="82" customWidth="1"/>
    <col min="2" max="2" width="19" style="82" customWidth="1"/>
    <col min="3" max="3" width="8.5703125" style="82" hidden="1" customWidth="1"/>
    <col min="4" max="4" width="8.7109375" style="82" hidden="1" customWidth="1"/>
    <col min="5" max="5" width="8.28515625" style="82" hidden="1" customWidth="1"/>
    <col min="6" max="6" width="9.140625" style="82" customWidth="1"/>
    <col min="7" max="7" width="16.28515625" style="82" customWidth="1"/>
    <col min="8" max="8" width="9.140625" style="82" customWidth="1"/>
    <col min="9" max="9" width="15.85546875" style="82" customWidth="1"/>
    <col min="10" max="10" width="10.42578125" style="82" customWidth="1"/>
    <col min="11" max="11" width="13" style="82" customWidth="1"/>
    <col min="12" max="12" width="9.7109375" style="82" customWidth="1"/>
    <col min="13" max="13" width="14.42578125" style="82" customWidth="1"/>
    <col min="14" max="14" width="9.140625" style="82" customWidth="1"/>
    <col min="15" max="15" width="14.7109375" style="82" customWidth="1"/>
    <col min="16" max="17" width="9.140625" style="82" customWidth="1"/>
    <col min="18" max="18" width="16.5703125" style="82" customWidth="1"/>
    <col min="19" max="19" width="16.85546875" style="82" customWidth="1"/>
    <col min="20" max="20" width="17.42578125" style="82" hidden="1" customWidth="1"/>
    <col min="21" max="21" width="18.85546875" style="82" customWidth="1"/>
    <col min="22" max="22" width="17.140625" style="82" hidden="1" customWidth="1"/>
    <col min="23" max="23" width="17.5703125" style="82" customWidth="1"/>
    <col min="24" max="24" width="0.28515625" style="82" customWidth="1"/>
    <col min="25" max="25" width="12.140625" style="82" customWidth="1"/>
    <col min="26" max="26" width="13.140625" style="82" customWidth="1"/>
    <col min="27" max="27" width="12.140625" style="82" customWidth="1"/>
    <col min="28" max="28" width="22.140625" style="82" hidden="1" customWidth="1"/>
    <col min="29" max="29" width="13.42578125" style="82" hidden="1" customWidth="1"/>
    <col min="30" max="30" width="10.5703125" style="82" hidden="1" customWidth="1"/>
    <col min="31" max="33" width="10.140625" style="82" customWidth="1"/>
    <col min="34" max="34" width="7.140625" style="82" customWidth="1"/>
    <col min="35" max="35" width="11.28515625" style="82" hidden="1" customWidth="1"/>
    <col min="36" max="36" width="11.85546875" style="82" hidden="1" customWidth="1"/>
    <col min="37" max="37" width="13.85546875" style="82" hidden="1" customWidth="1"/>
    <col min="38" max="40" width="10.28515625" style="82" hidden="1" customWidth="1"/>
    <col min="41" max="16384" width="9.140625" style="82"/>
  </cols>
  <sheetData>
    <row r="1" spans="1:40" x14ac:dyDescent="0.2">
      <c r="R1" s="74" t="s">
        <v>67</v>
      </c>
    </row>
    <row r="3" spans="1:40" ht="31.5" customHeight="1" x14ac:dyDescent="0.25">
      <c r="F3" s="139" t="s">
        <v>59</v>
      </c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15"/>
      <c r="T3" s="115"/>
      <c r="U3" s="115"/>
      <c r="V3" s="115"/>
      <c r="W3" s="115"/>
    </row>
    <row r="4" spans="1:40" ht="18.75" x14ac:dyDescent="0.3">
      <c r="A4" s="109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79"/>
      <c r="Z4" s="79"/>
    </row>
    <row r="5" spans="1:40" ht="15" customHeight="1" x14ac:dyDescent="0.2">
      <c r="A5" s="163" t="s">
        <v>55</v>
      </c>
      <c r="B5" s="163" t="s">
        <v>60</v>
      </c>
      <c r="C5" s="163" t="s">
        <v>28</v>
      </c>
      <c r="D5" s="163"/>
      <c r="E5" s="163"/>
      <c r="F5" s="163" t="s">
        <v>41</v>
      </c>
      <c r="G5" s="163"/>
      <c r="H5" s="163" t="s">
        <v>42</v>
      </c>
      <c r="I5" s="163"/>
      <c r="J5" s="163" t="s">
        <v>43</v>
      </c>
      <c r="K5" s="163"/>
      <c r="L5" s="163" t="s">
        <v>44</v>
      </c>
      <c r="M5" s="163"/>
      <c r="N5" s="163" t="s">
        <v>45</v>
      </c>
      <c r="O5" s="163"/>
      <c r="P5" s="163" t="s">
        <v>61</v>
      </c>
      <c r="Q5" s="163"/>
      <c r="R5" s="163"/>
      <c r="S5" s="161">
        <v>2025</v>
      </c>
      <c r="T5" s="161"/>
      <c r="U5" s="161">
        <v>2026</v>
      </c>
      <c r="V5" s="161"/>
      <c r="W5" s="161">
        <v>2027</v>
      </c>
      <c r="X5" s="161"/>
      <c r="Y5" s="162" t="s">
        <v>62</v>
      </c>
      <c r="Z5" s="162"/>
      <c r="AA5" s="162"/>
      <c r="AB5" s="162" t="s">
        <v>63</v>
      </c>
      <c r="AC5" s="162"/>
      <c r="AD5" s="162"/>
      <c r="AE5" s="162" t="s">
        <v>64</v>
      </c>
      <c r="AF5" s="162"/>
      <c r="AG5" s="162"/>
    </row>
    <row r="6" spans="1:40" ht="17.25" customHeight="1" x14ac:dyDescent="0.2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1"/>
      <c r="T6" s="161"/>
      <c r="U6" s="161"/>
      <c r="V6" s="161"/>
      <c r="W6" s="161"/>
      <c r="X6" s="161"/>
      <c r="Y6" s="162"/>
      <c r="Z6" s="162"/>
      <c r="AA6" s="162"/>
      <c r="AB6" s="162"/>
      <c r="AC6" s="162"/>
      <c r="AD6" s="162"/>
      <c r="AE6" s="162"/>
      <c r="AF6" s="162"/>
      <c r="AG6" s="162"/>
    </row>
    <row r="7" spans="1:40" ht="15" customHeight="1" x14ac:dyDescent="0.2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1"/>
      <c r="T7" s="161"/>
      <c r="U7" s="161"/>
      <c r="V7" s="161"/>
      <c r="W7" s="161"/>
      <c r="X7" s="161"/>
      <c r="Y7" s="162"/>
      <c r="Z7" s="162"/>
      <c r="AA7" s="162"/>
      <c r="AB7" s="162"/>
      <c r="AC7" s="162"/>
      <c r="AD7" s="162"/>
      <c r="AE7" s="162"/>
      <c r="AF7" s="162"/>
      <c r="AG7" s="162"/>
    </row>
    <row r="8" spans="1:40" ht="15" customHeight="1" x14ac:dyDescent="0.2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1"/>
      <c r="T8" s="161"/>
      <c r="U8" s="161"/>
      <c r="V8" s="161"/>
      <c r="W8" s="161"/>
      <c r="X8" s="161"/>
      <c r="Y8" s="162"/>
      <c r="Z8" s="162"/>
      <c r="AA8" s="162"/>
      <c r="AB8" s="162"/>
      <c r="AC8" s="162"/>
      <c r="AD8" s="162"/>
      <c r="AE8" s="162"/>
      <c r="AF8" s="162"/>
      <c r="AG8" s="162"/>
    </row>
    <row r="9" spans="1:40" ht="135.75" customHeight="1" thickBot="1" x14ac:dyDescent="0.3">
      <c r="A9" s="163"/>
      <c r="B9" s="163"/>
      <c r="C9" s="110">
        <v>2025</v>
      </c>
      <c r="D9" s="110">
        <v>2026</v>
      </c>
      <c r="E9" s="110">
        <v>2027</v>
      </c>
      <c r="F9" s="86" t="s">
        <v>56</v>
      </c>
      <c r="G9" s="111">
        <f>452.3*21</f>
        <v>9498.3000000000011</v>
      </c>
      <c r="H9" s="86" t="s">
        <v>56</v>
      </c>
      <c r="I9" s="86">
        <f>+K9</f>
        <v>27220</v>
      </c>
      <c r="J9" s="86" t="s">
        <v>56</v>
      </c>
      <c r="K9" s="86">
        <v>27220</v>
      </c>
      <c r="L9" s="86" t="s">
        <v>56</v>
      </c>
      <c r="M9" s="86">
        <f>ROUND(K9/21*10,1)</f>
        <v>12961.9</v>
      </c>
      <c r="N9" s="86" t="s">
        <v>56</v>
      </c>
      <c r="O9" s="86">
        <f>+M9</f>
        <v>12961.9</v>
      </c>
      <c r="P9" s="86" t="s">
        <v>56</v>
      </c>
      <c r="Q9" s="86" t="s">
        <v>57</v>
      </c>
      <c r="R9" s="75" t="s">
        <v>46</v>
      </c>
      <c r="S9" s="86" t="s">
        <v>3</v>
      </c>
      <c r="T9" s="86" t="s">
        <v>58</v>
      </c>
      <c r="U9" s="86" t="s">
        <v>3</v>
      </c>
      <c r="V9" s="86" t="s">
        <v>58</v>
      </c>
      <c r="W9" s="86" t="s">
        <v>3</v>
      </c>
      <c r="X9" s="86" t="s">
        <v>58</v>
      </c>
      <c r="Y9" s="83">
        <f>+S5</f>
        <v>2025</v>
      </c>
      <c r="Z9" s="83">
        <f>+U5</f>
        <v>2026</v>
      </c>
      <c r="AA9" s="112">
        <f>+W5</f>
        <v>2027</v>
      </c>
      <c r="AB9" s="83">
        <v>2023</v>
      </c>
      <c r="AC9" s="83">
        <v>2024</v>
      </c>
      <c r="AD9" s="112">
        <v>2025</v>
      </c>
      <c r="AE9" s="83">
        <v>2025</v>
      </c>
      <c r="AF9" s="83">
        <v>2026</v>
      </c>
      <c r="AG9" s="112">
        <v>2027</v>
      </c>
    </row>
    <row r="10" spans="1:40" ht="15.75" x14ac:dyDescent="0.25">
      <c r="A10" s="76">
        <v>1</v>
      </c>
      <c r="B10" s="76" t="s">
        <v>4</v>
      </c>
      <c r="C10" s="87">
        <v>0.1</v>
      </c>
      <c r="D10" s="87">
        <v>0.1</v>
      </c>
      <c r="E10" s="87">
        <v>0.09</v>
      </c>
      <c r="F10" s="72">
        <v>210</v>
      </c>
      <c r="G10" s="77">
        <f t="shared" ref="G10:G27" si="0">+F10*$G$9</f>
        <v>1994643.0000000002</v>
      </c>
      <c r="H10" s="72">
        <v>60</v>
      </c>
      <c r="I10" s="77">
        <f t="shared" ref="I10:I27" si="1">+H10*$I$9</f>
        <v>1633200</v>
      </c>
      <c r="J10" s="83">
        <v>15</v>
      </c>
      <c r="K10" s="77">
        <f t="shared" ref="K10:K27" si="2">+J10*$K$9</f>
        <v>408300</v>
      </c>
      <c r="L10" s="72">
        <v>0</v>
      </c>
      <c r="M10" s="77">
        <f t="shared" ref="M10:M27" si="3">+L10*$M$9</f>
        <v>0</v>
      </c>
      <c r="N10" s="72">
        <v>0</v>
      </c>
      <c r="O10" s="77">
        <f t="shared" ref="O10:O27" si="4">+N10*$O$9</f>
        <v>0</v>
      </c>
      <c r="P10" s="72">
        <f>+F10+H10+J10+L10</f>
        <v>285</v>
      </c>
      <c r="Q10" s="72">
        <f t="shared" ref="Q10:Q27" si="5">+P10+N10</f>
        <v>285</v>
      </c>
      <c r="R10" s="77">
        <f t="shared" ref="R10:R27" si="6">+G10+I10+K10+M10+O10</f>
        <v>4036143</v>
      </c>
      <c r="S10" s="78">
        <f>ROUND(R10*(1-C10),2)</f>
        <v>3632528.7</v>
      </c>
      <c r="T10" s="73">
        <f t="shared" ref="T10:T27" si="7">+R10-S10</f>
        <v>403614.29999999981</v>
      </c>
      <c r="U10" s="78">
        <f t="shared" ref="U10:V25" si="8">+S36</f>
        <v>3632528.7</v>
      </c>
      <c r="V10" s="73">
        <f t="shared" si="8"/>
        <v>403614.29999999981</v>
      </c>
      <c r="W10" s="78">
        <f t="shared" ref="W10:X25" si="9">+S62</f>
        <v>3672890.13</v>
      </c>
      <c r="X10" s="73">
        <f t="shared" si="9"/>
        <v>363252.87000000011</v>
      </c>
      <c r="Y10" s="95">
        <f>ROUND(S10/1000,1)</f>
        <v>3632.5</v>
      </c>
      <c r="Z10" s="95">
        <f>ROUND(U10/1000,1)</f>
        <v>3632.5</v>
      </c>
      <c r="AA10" s="95">
        <f>ROUND(W10/1000,1)</f>
        <v>3672.9</v>
      </c>
      <c r="AB10" s="96">
        <f t="shared" ref="AB10:AB27" si="10">+Y10-S10</f>
        <v>-3628896.2</v>
      </c>
      <c r="AC10" s="96">
        <f t="shared" ref="AC10:AC27" si="11">+Z10-U10</f>
        <v>-3628896.2</v>
      </c>
      <c r="AD10" s="96">
        <f t="shared" ref="AD10:AD27" si="12">+AA10-W10</f>
        <v>-3669217.23</v>
      </c>
      <c r="AE10" s="97">
        <f>+S10/R10</f>
        <v>0.9</v>
      </c>
      <c r="AF10" s="97">
        <f t="shared" ref="AF10:AF27" si="13">+U10/R36</f>
        <v>0.9</v>
      </c>
      <c r="AG10" s="97">
        <f t="shared" ref="AG10:AG27" si="14">+W10/R62</f>
        <v>0.90999999999999992</v>
      </c>
      <c r="AI10" s="98">
        <v>3632.5</v>
      </c>
      <c r="AJ10" s="99">
        <v>3632.5</v>
      </c>
      <c r="AK10" s="99">
        <v>3672.9</v>
      </c>
      <c r="AL10" s="88">
        <v>3632.5</v>
      </c>
      <c r="AM10" s="89">
        <v>3632.5</v>
      </c>
      <c r="AN10" s="89">
        <v>3672.9</v>
      </c>
    </row>
    <row r="11" spans="1:40" ht="15.75" x14ac:dyDescent="0.25">
      <c r="A11" s="76">
        <v>2</v>
      </c>
      <c r="B11" s="76" t="s">
        <v>47</v>
      </c>
      <c r="C11" s="87">
        <v>0.11</v>
      </c>
      <c r="D11" s="87">
        <v>0.11</v>
      </c>
      <c r="E11" s="87">
        <v>0.11</v>
      </c>
      <c r="F11" s="72">
        <v>300</v>
      </c>
      <c r="G11" s="77">
        <f t="shared" si="0"/>
        <v>2849490.0000000005</v>
      </c>
      <c r="H11" s="72">
        <v>0</v>
      </c>
      <c r="I11" s="77">
        <f t="shared" si="1"/>
        <v>0</v>
      </c>
      <c r="J11" s="83">
        <v>40</v>
      </c>
      <c r="K11" s="77">
        <f t="shared" si="2"/>
        <v>1088800</v>
      </c>
      <c r="L11" s="72">
        <v>0</v>
      </c>
      <c r="M11" s="77">
        <f t="shared" si="3"/>
        <v>0</v>
      </c>
      <c r="N11" s="72">
        <v>0</v>
      </c>
      <c r="O11" s="77">
        <f t="shared" si="4"/>
        <v>0</v>
      </c>
      <c r="P11" s="72">
        <f t="shared" ref="P11:P27" si="15">+F11+H11+J11+L11</f>
        <v>340</v>
      </c>
      <c r="Q11" s="72">
        <f t="shared" si="5"/>
        <v>340</v>
      </c>
      <c r="R11" s="77">
        <f t="shared" si="6"/>
        <v>3938290.0000000005</v>
      </c>
      <c r="S11" s="78">
        <f t="shared" ref="S11:S27" si="16">ROUND(R11*(1-C11),2)</f>
        <v>3505078.1</v>
      </c>
      <c r="T11" s="73">
        <f t="shared" si="7"/>
        <v>433211.90000000037</v>
      </c>
      <c r="U11" s="78">
        <f t="shared" si="8"/>
        <v>3505078.1</v>
      </c>
      <c r="V11" s="73">
        <f t="shared" si="8"/>
        <v>433211.90000000037</v>
      </c>
      <c r="W11" s="78">
        <f t="shared" si="9"/>
        <v>3505078.1</v>
      </c>
      <c r="X11" s="73">
        <f t="shared" si="9"/>
        <v>433211.90000000037</v>
      </c>
      <c r="Y11" s="95">
        <f t="shared" ref="Y11:Y27" si="17">ROUND(S11/1000,1)</f>
        <v>3505.1</v>
      </c>
      <c r="Z11" s="95">
        <f t="shared" ref="Z11:Z27" si="18">ROUND(U11/1000,1)</f>
        <v>3505.1</v>
      </c>
      <c r="AA11" s="95">
        <f t="shared" ref="AA11:AA27" si="19">ROUND(W11/1000,1)</f>
        <v>3505.1</v>
      </c>
      <c r="AB11" s="96">
        <f t="shared" si="10"/>
        <v>-3501573</v>
      </c>
      <c r="AC11" s="96">
        <f t="shared" si="11"/>
        <v>-3501573</v>
      </c>
      <c r="AD11" s="96">
        <f t="shared" si="12"/>
        <v>-3501573</v>
      </c>
      <c r="AE11" s="97">
        <f t="shared" ref="AE11:AE28" si="20">+S11/R11</f>
        <v>0.8899999999999999</v>
      </c>
      <c r="AF11" s="97">
        <f t="shared" si="13"/>
        <v>0.8899999999999999</v>
      </c>
      <c r="AG11" s="97">
        <f t="shared" si="14"/>
        <v>0.8899999999999999</v>
      </c>
      <c r="AI11" s="100">
        <v>3505.1</v>
      </c>
      <c r="AJ11" s="101">
        <v>3505.1</v>
      </c>
      <c r="AK11" s="101">
        <v>3505.1</v>
      </c>
      <c r="AL11" s="90">
        <v>3505.1</v>
      </c>
      <c r="AM11" s="91">
        <v>3505.1</v>
      </c>
      <c r="AN11" s="91">
        <v>3505.1</v>
      </c>
    </row>
    <row r="12" spans="1:40" ht="15.75" x14ac:dyDescent="0.25">
      <c r="A12" s="76">
        <v>3</v>
      </c>
      <c r="B12" s="76" t="s">
        <v>48</v>
      </c>
      <c r="C12" s="87">
        <v>0.1</v>
      </c>
      <c r="D12" s="87">
        <v>0.11</v>
      </c>
      <c r="E12" s="87">
        <v>0.12</v>
      </c>
      <c r="F12" s="72">
        <v>530</v>
      </c>
      <c r="G12" s="77">
        <f t="shared" si="0"/>
        <v>5034099.0000000009</v>
      </c>
      <c r="H12" s="72">
        <v>45</v>
      </c>
      <c r="I12" s="77">
        <f t="shared" si="1"/>
        <v>1224900</v>
      </c>
      <c r="J12" s="83">
        <v>0</v>
      </c>
      <c r="K12" s="77">
        <f t="shared" si="2"/>
        <v>0</v>
      </c>
      <c r="L12" s="72">
        <v>0</v>
      </c>
      <c r="M12" s="77">
        <f t="shared" si="3"/>
        <v>0</v>
      </c>
      <c r="N12" s="72">
        <v>0</v>
      </c>
      <c r="O12" s="77">
        <f t="shared" si="4"/>
        <v>0</v>
      </c>
      <c r="P12" s="72">
        <f t="shared" si="15"/>
        <v>575</v>
      </c>
      <c r="Q12" s="72">
        <f t="shared" si="5"/>
        <v>575</v>
      </c>
      <c r="R12" s="77">
        <f t="shared" si="6"/>
        <v>6258999.0000000009</v>
      </c>
      <c r="S12" s="78">
        <f t="shared" si="16"/>
        <v>5633099.0999999996</v>
      </c>
      <c r="T12" s="73">
        <f t="shared" si="7"/>
        <v>625899.9000000013</v>
      </c>
      <c r="U12" s="78">
        <f t="shared" si="8"/>
        <v>5570509.1100000003</v>
      </c>
      <c r="V12" s="73">
        <f t="shared" si="8"/>
        <v>688489.8900000006</v>
      </c>
      <c r="W12" s="78">
        <f t="shared" si="9"/>
        <v>5507919.1200000001</v>
      </c>
      <c r="X12" s="73">
        <f t="shared" si="9"/>
        <v>751079.88000000082</v>
      </c>
      <c r="Y12" s="95">
        <f t="shared" si="17"/>
        <v>5633.1</v>
      </c>
      <c r="Z12" s="95">
        <f t="shared" si="18"/>
        <v>5570.5</v>
      </c>
      <c r="AA12" s="95">
        <f t="shared" si="19"/>
        <v>5507.9</v>
      </c>
      <c r="AB12" s="96">
        <f t="shared" si="10"/>
        <v>-5627466</v>
      </c>
      <c r="AC12" s="96">
        <f t="shared" si="11"/>
        <v>-5564938.6100000003</v>
      </c>
      <c r="AD12" s="96">
        <f t="shared" si="12"/>
        <v>-5502411.2199999997</v>
      </c>
      <c r="AE12" s="97">
        <f t="shared" si="20"/>
        <v>0.8999999999999998</v>
      </c>
      <c r="AF12" s="97">
        <f t="shared" si="13"/>
        <v>0.8899999999999999</v>
      </c>
      <c r="AG12" s="97">
        <f t="shared" si="14"/>
        <v>0.87999999999999989</v>
      </c>
      <c r="AI12" s="100">
        <v>5633.1</v>
      </c>
      <c r="AJ12" s="101">
        <v>5570.5</v>
      </c>
      <c r="AK12" s="101">
        <v>5507.9</v>
      </c>
      <c r="AL12" s="90">
        <v>5633.1</v>
      </c>
      <c r="AM12" s="91">
        <v>5570.5</v>
      </c>
      <c r="AN12" s="91">
        <v>5507.9</v>
      </c>
    </row>
    <row r="13" spans="1:40" ht="15.75" x14ac:dyDescent="0.25">
      <c r="A13" s="76">
        <v>4</v>
      </c>
      <c r="B13" s="76" t="s">
        <v>7</v>
      </c>
      <c r="C13" s="87">
        <v>0.11</v>
      </c>
      <c r="D13" s="87">
        <v>0.1</v>
      </c>
      <c r="E13" s="87">
        <v>0.11</v>
      </c>
      <c r="F13" s="72">
        <v>5950</v>
      </c>
      <c r="G13" s="77">
        <f t="shared" si="0"/>
        <v>56514885.000000007</v>
      </c>
      <c r="H13" s="72">
        <v>500</v>
      </c>
      <c r="I13" s="77">
        <f t="shared" si="1"/>
        <v>13610000</v>
      </c>
      <c r="J13" s="83">
        <v>0</v>
      </c>
      <c r="K13" s="77">
        <f t="shared" si="2"/>
        <v>0</v>
      </c>
      <c r="L13" s="72">
        <v>60</v>
      </c>
      <c r="M13" s="77">
        <f t="shared" si="3"/>
        <v>777714</v>
      </c>
      <c r="N13" s="72">
        <v>60</v>
      </c>
      <c r="O13" s="77">
        <f t="shared" si="4"/>
        <v>777714</v>
      </c>
      <c r="P13" s="72">
        <f t="shared" si="15"/>
        <v>6510</v>
      </c>
      <c r="Q13" s="72">
        <f t="shared" si="5"/>
        <v>6570</v>
      </c>
      <c r="R13" s="77">
        <f t="shared" si="6"/>
        <v>71680313</v>
      </c>
      <c r="S13" s="78">
        <f t="shared" si="16"/>
        <v>63795478.57</v>
      </c>
      <c r="T13" s="73">
        <f t="shared" si="7"/>
        <v>7884834.4299999997</v>
      </c>
      <c r="U13" s="78">
        <f t="shared" si="8"/>
        <v>65367128.700000003</v>
      </c>
      <c r="V13" s="73">
        <f t="shared" si="8"/>
        <v>7263014.299999997</v>
      </c>
      <c r="W13" s="78">
        <f t="shared" si="9"/>
        <v>65486175.969999999</v>
      </c>
      <c r="X13" s="73">
        <f t="shared" si="9"/>
        <v>8093797.0300000012</v>
      </c>
      <c r="Y13" s="95">
        <f>ROUND(S13/1000,1)-0.1</f>
        <v>63795.4</v>
      </c>
      <c r="Z13" s="95">
        <f t="shared" si="18"/>
        <v>65367.1</v>
      </c>
      <c r="AA13" s="95">
        <f t="shared" si="19"/>
        <v>65486.2</v>
      </c>
      <c r="AB13" s="96">
        <f t="shared" si="10"/>
        <v>-63731683.170000002</v>
      </c>
      <c r="AC13" s="96">
        <f t="shared" si="11"/>
        <v>-65301761.600000001</v>
      </c>
      <c r="AD13" s="96">
        <f t="shared" si="12"/>
        <v>-65420689.769999996</v>
      </c>
      <c r="AE13" s="97">
        <f t="shared" si="20"/>
        <v>0.89</v>
      </c>
      <c r="AF13" s="97">
        <f t="shared" si="13"/>
        <v>0.9</v>
      </c>
      <c r="AG13" s="97">
        <f t="shared" si="14"/>
        <v>0.89</v>
      </c>
      <c r="AI13" s="100">
        <v>63795.5</v>
      </c>
      <c r="AJ13" s="101">
        <v>65367.1</v>
      </c>
      <c r="AK13" s="101">
        <v>65486.2</v>
      </c>
      <c r="AL13" s="90">
        <v>63795.4</v>
      </c>
      <c r="AM13" s="91">
        <v>65367.1</v>
      </c>
      <c r="AN13" s="91">
        <v>65486.2</v>
      </c>
    </row>
    <row r="14" spans="1:40" ht="15.75" x14ac:dyDescent="0.25">
      <c r="A14" s="76">
        <v>5</v>
      </c>
      <c r="B14" s="76" t="s">
        <v>8</v>
      </c>
      <c r="C14" s="87">
        <v>0.1</v>
      </c>
      <c r="D14" s="87">
        <v>0.11</v>
      </c>
      <c r="E14" s="87">
        <v>0.1</v>
      </c>
      <c r="F14" s="72">
        <v>400</v>
      </c>
      <c r="G14" s="77">
        <f t="shared" si="0"/>
        <v>3799320.0000000005</v>
      </c>
      <c r="H14" s="72">
        <v>150</v>
      </c>
      <c r="I14" s="77">
        <f t="shared" si="1"/>
        <v>4083000</v>
      </c>
      <c r="J14" s="83">
        <v>0</v>
      </c>
      <c r="K14" s="77">
        <f t="shared" si="2"/>
        <v>0</v>
      </c>
      <c r="L14" s="72">
        <v>10</v>
      </c>
      <c r="M14" s="77">
        <f t="shared" si="3"/>
        <v>129619</v>
      </c>
      <c r="N14" s="72">
        <v>10</v>
      </c>
      <c r="O14" s="77">
        <f t="shared" si="4"/>
        <v>129619</v>
      </c>
      <c r="P14" s="72">
        <f t="shared" si="15"/>
        <v>560</v>
      </c>
      <c r="Q14" s="72">
        <f t="shared" si="5"/>
        <v>570</v>
      </c>
      <c r="R14" s="77">
        <f t="shared" si="6"/>
        <v>8141558</v>
      </c>
      <c r="S14" s="78">
        <f t="shared" si="16"/>
        <v>7327402.2000000002</v>
      </c>
      <c r="T14" s="73">
        <f t="shared" si="7"/>
        <v>814155.79999999981</v>
      </c>
      <c r="U14" s="78">
        <f t="shared" si="8"/>
        <v>7330521.4900000002</v>
      </c>
      <c r="V14" s="73">
        <f t="shared" si="8"/>
        <v>906019.50999999978</v>
      </c>
      <c r="W14" s="78">
        <f t="shared" si="9"/>
        <v>7455629.25</v>
      </c>
      <c r="X14" s="73">
        <f t="shared" si="9"/>
        <v>828403.25</v>
      </c>
      <c r="Y14" s="95">
        <f t="shared" si="17"/>
        <v>7327.4</v>
      </c>
      <c r="Z14" s="95">
        <f t="shared" si="18"/>
        <v>7330.5</v>
      </c>
      <c r="AA14" s="95">
        <f>ROUND(W14/1000,1)</f>
        <v>7455.6</v>
      </c>
      <c r="AB14" s="96">
        <f t="shared" si="10"/>
        <v>-7320074.7999999998</v>
      </c>
      <c r="AC14" s="96">
        <f t="shared" si="11"/>
        <v>-7323190.9900000002</v>
      </c>
      <c r="AD14" s="96">
        <f t="shared" si="12"/>
        <v>-7448173.6500000004</v>
      </c>
      <c r="AE14" s="97">
        <f t="shared" si="20"/>
        <v>0.9</v>
      </c>
      <c r="AF14" s="97">
        <f t="shared" si="13"/>
        <v>0.89</v>
      </c>
      <c r="AG14" s="97">
        <f t="shared" si="14"/>
        <v>0.9</v>
      </c>
      <c r="AI14" s="100">
        <v>7327.4</v>
      </c>
      <c r="AJ14" s="101">
        <v>7330.5</v>
      </c>
      <c r="AK14" s="101">
        <v>7455.6</v>
      </c>
      <c r="AL14" s="90">
        <v>7327.4</v>
      </c>
      <c r="AM14" s="91">
        <v>7330.5</v>
      </c>
      <c r="AN14" s="91">
        <v>7455.6</v>
      </c>
    </row>
    <row r="15" spans="1:40" ht="15.75" x14ac:dyDescent="0.25">
      <c r="A15" s="76">
        <v>6</v>
      </c>
      <c r="B15" s="76" t="s">
        <v>49</v>
      </c>
      <c r="C15" s="87">
        <v>0.05</v>
      </c>
      <c r="D15" s="87">
        <v>0.05</v>
      </c>
      <c r="E15" s="87">
        <v>0.05</v>
      </c>
      <c r="F15" s="72">
        <v>550</v>
      </c>
      <c r="G15" s="77">
        <f t="shared" si="0"/>
        <v>5224065.0000000009</v>
      </c>
      <c r="H15" s="72">
        <v>250</v>
      </c>
      <c r="I15" s="77">
        <f t="shared" si="1"/>
        <v>6805000</v>
      </c>
      <c r="J15" s="84">
        <v>0</v>
      </c>
      <c r="K15" s="77">
        <f t="shared" si="2"/>
        <v>0</v>
      </c>
      <c r="L15" s="72">
        <v>8</v>
      </c>
      <c r="M15" s="77">
        <f t="shared" si="3"/>
        <v>103695.2</v>
      </c>
      <c r="N15" s="72">
        <v>8</v>
      </c>
      <c r="O15" s="77">
        <f t="shared" si="4"/>
        <v>103695.2</v>
      </c>
      <c r="P15" s="72">
        <f t="shared" si="15"/>
        <v>808</v>
      </c>
      <c r="Q15" s="72">
        <f t="shared" si="5"/>
        <v>816</v>
      </c>
      <c r="R15" s="77">
        <f t="shared" si="6"/>
        <v>12236455.399999999</v>
      </c>
      <c r="S15" s="78">
        <f t="shared" si="16"/>
        <v>11624632.630000001</v>
      </c>
      <c r="T15" s="73">
        <f t="shared" si="7"/>
        <v>611822.76999999769</v>
      </c>
      <c r="U15" s="78">
        <f t="shared" si="8"/>
        <v>11624632.630000001</v>
      </c>
      <c r="V15" s="73">
        <f t="shared" si="8"/>
        <v>611822.76999999769</v>
      </c>
      <c r="W15" s="78">
        <f t="shared" si="9"/>
        <v>11624632.630000001</v>
      </c>
      <c r="X15" s="73">
        <f t="shared" si="9"/>
        <v>611822.76999999769</v>
      </c>
      <c r="Y15" s="95">
        <f t="shared" si="17"/>
        <v>11624.6</v>
      </c>
      <c r="Z15" s="95">
        <f t="shared" si="18"/>
        <v>11624.6</v>
      </c>
      <c r="AA15" s="95">
        <f t="shared" si="19"/>
        <v>11624.6</v>
      </c>
      <c r="AB15" s="96">
        <f t="shared" si="10"/>
        <v>-11613008.030000001</v>
      </c>
      <c r="AC15" s="96">
        <f t="shared" si="11"/>
        <v>-11613008.030000001</v>
      </c>
      <c r="AD15" s="96">
        <f t="shared" si="12"/>
        <v>-11613008.030000001</v>
      </c>
      <c r="AE15" s="97">
        <f t="shared" si="20"/>
        <v>0.95000000000000018</v>
      </c>
      <c r="AF15" s="97">
        <f t="shared" si="13"/>
        <v>0.95000000000000018</v>
      </c>
      <c r="AG15" s="97">
        <f t="shared" si="14"/>
        <v>0.95000000000000018</v>
      </c>
      <c r="AI15" s="100">
        <v>11624.6</v>
      </c>
      <c r="AJ15" s="101">
        <v>11624.6</v>
      </c>
      <c r="AK15" s="101">
        <v>11624.6</v>
      </c>
      <c r="AL15" s="90">
        <v>11624.6</v>
      </c>
      <c r="AM15" s="91">
        <v>11624.6</v>
      </c>
      <c r="AN15" s="91">
        <v>11624.6</v>
      </c>
    </row>
    <row r="16" spans="1:40" ht="15.75" x14ac:dyDescent="0.25">
      <c r="A16" s="76">
        <v>7</v>
      </c>
      <c r="B16" s="76" t="s">
        <v>50</v>
      </c>
      <c r="C16" s="87">
        <v>0.11</v>
      </c>
      <c r="D16" s="87">
        <v>0.11</v>
      </c>
      <c r="E16" s="87">
        <v>0.12</v>
      </c>
      <c r="F16" s="72">
        <v>230</v>
      </c>
      <c r="G16" s="77">
        <f t="shared" si="0"/>
        <v>2184609.0000000005</v>
      </c>
      <c r="H16" s="72">
        <v>0</v>
      </c>
      <c r="I16" s="77">
        <f t="shared" si="1"/>
        <v>0</v>
      </c>
      <c r="J16" s="83">
        <v>20</v>
      </c>
      <c r="K16" s="77">
        <f t="shared" si="2"/>
        <v>544400</v>
      </c>
      <c r="L16" s="72">
        <v>10</v>
      </c>
      <c r="M16" s="77">
        <f t="shared" si="3"/>
        <v>129619</v>
      </c>
      <c r="N16" s="72">
        <v>0</v>
      </c>
      <c r="O16" s="77">
        <f t="shared" si="4"/>
        <v>0</v>
      </c>
      <c r="P16" s="72">
        <f t="shared" si="15"/>
        <v>260</v>
      </c>
      <c r="Q16" s="72">
        <f t="shared" si="5"/>
        <v>260</v>
      </c>
      <c r="R16" s="77">
        <f t="shared" si="6"/>
        <v>2858628.0000000005</v>
      </c>
      <c r="S16" s="78">
        <f t="shared" si="16"/>
        <v>2544178.92</v>
      </c>
      <c r="T16" s="73">
        <f t="shared" si="7"/>
        <v>314449.08000000054</v>
      </c>
      <c r="U16" s="78">
        <f t="shared" si="8"/>
        <v>2544178.92</v>
      </c>
      <c r="V16" s="73">
        <f t="shared" si="8"/>
        <v>314449.08000000054</v>
      </c>
      <c r="W16" s="78">
        <f t="shared" si="9"/>
        <v>2515592.64</v>
      </c>
      <c r="X16" s="73">
        <f t="shared" si="9"/>
        <v>343035.36000000034</v>
      </c>
      <c r="Y16" s="95">
        <f t="shared" si="17"/>
        <v>2544.1999999999998</v>
      </c>
      <c r="Z16" s="95">
        <f t="shared" si="18"/>
        <v>2544.1999999999998</v>
      </c>
      <c r="AA16" s="95">
        <f t="shared" si="19"/>
        <v>2515.6</v>
      </c>
      <c r="AB16" s="96">
        <f t="shared" si="10"/>
        <v>-2541634.7199999997</v>
      </c>
      <c r="AC16" s="96">
        <f t="shared" si="11"/>
        <v>-2541634.7199999997</v>
      </c>
      <c r="AD16" s="96">
        <f t="shared" si="12"/>
        <v>-2513077.04</v>
      </c>
      <c r="AE16" s="97">
        <f t="shared" si="20"/>
        <v>0.88999999999999979</v>
      </c>
      <c r="AF16" s="97">
        <f t="shared" si="13"/>
        <v>0.88999999999999979</v>
      </c>
      <c r="AG16" s="97">
        <f t="shared" si="14"/>
        <v>0.87999999999999989</v>
      </c>
      <c r="AI16" s="100">
        <v>2544.1999999999998</v>
      </c>
      <c r="AJ16" s="101">
        <v>2544.1999999999998</v>
      </c>
      <c r="AK16" s="101">
        <v>2515.6</v>
      </c>
      <c r="AL16" s="90">
        <v>2544.1999999999998</v>
      </c>
      <c r="AM16" s="91">
        <v>2544.1999999999998</v>
      </c>
      <c r="AN16" s="91">
        <v>2515.6</v>
      </c>
    </row>
    <row r="17" spans="1:40" ht="15.75" x14ac:dyDescent="0.25">
      <c r="A17" s="76">
        <v>8</v>
      </c>
      <c r="B17" s="76" t="s">
        <v>11</v>
      </c>
      <c r="C17" s="87">
        <v>0.1</v>
      </c>
      <c r="D17" s="87">
        <v>0.1</v>
      </c>
      <c r="E17" s="87">
        <v>0.1</v>
      </c>
      <c r="F17" s="72">
        <v>57</v>
      </c>
      <c r="G17" s="77">
        <f t="shared" si="0"/>
        <v>541403.10000000009</v>
      </c>
      <c r="H17" s="72">
        <v>178</v>
      </c>
      <c r="I17" s="77">
        <f t="shared" si="1"/>
        <v>4845160</v>
      </c>
      <c r="J17" s="83">
        <v>0</v>
      </c>
      <c r="K17" s="77">
        <f t="shared" si="2"/>
        <v>0</v>
      </c>
      <c r="L17" s="72">
        <v>0</v>
      </c>
      <c r="M17" s="77">
        <f t="shared" si="3"/>
        <v>0</v>
      </c>
      <c r="N17" s="72">
        <v>0</v>
      </c>
      <c r="O17" s="77">
        <f t="shared" si="4"/>
        <v>0</v>
      </c>
      <c r="P17" s="72">
        <f t="shared" si="15"/>
        <v>235</v>
      </c>
      <c r="Q17" s="72">
        <f t="shared" si="5"/>
        <v>235</v>
      </c>
      <c r="R17" s="77">
        <f t="shared" si="6"/>
        <v>5386563.0999999996</v>
      </c>
      <c r="S17" s="78">
        <f t="shared" si="16"/>
        <v>4847906.79</v>
      </c>
      <c r="T17" s="73">
        <f t="shared" si="7"/>
        <v>538656.30999999959</v>
      </c>
      <c r="U17" s="78">
        <f t="shared" si="8"/>
        <v>4847906.79</v>
      </c>
      <c r="V17" s="73">
        <f t="shared" si="8"/>
        <v>538656.30999999959</v>
      </c>
      <c r="W17" s="78">
        <f t="shared" si="9"/>
        <v>4847906.79</v>
      </c>
      <c r="X17" s="73">
        <f t="shared" si="9"/>
        <v>538656.30999999959</v>
      </c>
      <c r="Y17" s="95">
        <f t="shared" si="17"/>
        <v>4847.8999999999996</v>
      </c>
      <c r="Z17" s="95">
        <f t="shared" si="18"/>
        <v>4847.8999999999996</v>
      </c>
      <c r="AA17" s="95">
        <f t="shared" si="19"/>
        <v>4847.8999999999996</v>
      </c>
      <c r="AB17" s="96">
        <f t="shared" si="10"/>
        <v>-4843058.8899999997</v>
      </c>
      <c r="AC17" s="96">
        <f t="shared" si="11"/>
        <v>-4843058.8899999997</v>
      </c>
      <c r="AD17" s="96">
        <f t="shared" si="12"/>
        <v>-4843058.8899999997</v>
      </c>
      <c r="AE17" s="97">
        <f t="shared" si="20"/>
        <v>0.9</v>
      </c>
      <c r="AF17" s="97">
        <f t="shared" si="13"/>
        <v>0.9</v>
      </c>
      <c r="AG17" s="97">
        <f t="shared" si="14"/>
        <v>0.9</v>
      </c>
      <c r="AI17" s="100">
        <v>4906.2</v>
      </c>
      <c r="AJ17" s="101">
        <v>4847.8999999999996</v>
      </c>
      <c r="AK17" s="101">
        <v>4847.8999999999996</v>
      </c>
      <c r="AL17" s="90">
        <v>4847.8999999999996</v>
      </c>
      <c r="AM17" s="91">
        <v>4847.8999999999996</v>
      </c>
      <c r="AN17" s="91">
        <v>4847.8999999999996</v>
      </c>
    </row>
    <row r="18" spans="1:40" ht="15.75" x14ac:dyDescent="0.25">
      <c r="A18" s="76">
        <v>9</v>
      </c>
      <c r="B18" s="76" t="s">
        <v>12</v>
      </c>
      <c r="C18" s="87">
        <v>0.11</v>
      </c>
      <c r="D18" s="87">
        <v>0.12</v>
      </c>
      <c r="E18" s="87">
        <v>0.11</v>
      </c>
      <c r="F18" s="72">
        <v>300</v>
      </c>
      <c r="G18" s="77">
        <f t="shared" si="0"/>
        <v>2849490.0000000005</v>
      </c>
      <c r="H18" s="72">
        <v>50</v>
      </c>
      <c r="I18" s="77">
        <f t="shared" si="1"/>
        <v>1361000</v>
      </c>
      <c r="J18" s="83">
        <v>25</v>
      </c>
      <c r="K18" s="77">
        <f t="shared" si="2"/>
        <v>680500</v>
      </c>
      <c r="L18" s="72">
        <v>0</v>
      </c>
      <c r="M18" s="77">
        <f t="shared" si="3"/>
        <v>0</v>
      </c>
      <c r="N18" s="72">
        <v>0</v>
      </c>
      <c r="O18" s="77">
        <f t="shared" si="4"/>
        <v>0</v>
      </c>
      <c r="P18" s="72">
        <f t="shared" si="15"/>
        <v>375</v>
      </c>
      <c r="Q18" s="72">
        <f t="shared" si="5"/>
        <v>375</v>
      </c>
      <c r="R18" s="77">
        <f t="shared" si="6"/>
        <v>4890990</v>
      </c>
      <c r="S18" s="78">
        <f t="shared" si="16"/>
        <v>4352981.0999999996</v>
      </c>
      <c r="T18" s="73">
        <f t="shared" si="7"/>
        <v>538008.90000000037</v>
      </c>
      <c r="U18" s="78">
        <f t="shared" si="8"/>
        <v>4304071.2</v>
      </c>
      <c r="V18" s="73">
        <f t="shared" si="8"/>
        <v>586918.79999999981</v>
      </c>
      <c r="W18" s="78">
        <f t="shared" si="9"/>
        <v>4352981.0999999996</v>
      </c>
      <c r="X18" s="73">
        <f t="shared" si="9"/>
        <v>538008.90000000037</v>
      </c>
      <c r="Y18" s="95">
        <f t="shared" si="17"/>
        <v>4353</v>
      </c>
      <c r="Z18" s="95">
        <f t="shared" si="18"/>
        <v>4304.1000000000004</v>
      </c>
      <c r="AA18" s="95">
        <f t="shared" si="19"/>
        <v>4353</v>
      </c>
      <c r="AB18" s="96">
        <f t="shared" si="10"/>
        <v>-4348628.0999999996</v>
      </c>
      <c r="AC18" s="96">
        <f t="shared" si="11"/>
        <v>-4299767.1000000006</v>
      </c>
      <c r="AD18" s="96">
        <f t="shared" si="12"/>
        <v>-4348628.0999999996</v>
      </c>
      <c r="AE18" s="97">
        <f t="shared" si="20"/>
        <v>0.8899999999999999</v>
      </c>
      <c r="AF18" s="97">
        <f t="shared" si="13"/>
        <v>0.88</v>
      </c>
      <c r="AG18" s="97">
        <f t="shared" si="14"/>
        <v>0.8899999999999999</v>
      </c>
      <c r="AI18" s="100">
        <v>4353</v>
      </c>
      <c r="AJ18" s="101">
        <v>4304.1000000000004</v>
      </c>
      <c r="AK18" s="101">
        <v>4353</v>
      </c>
      <c r="AL18" s="90">
        <v>4353</v>
      </c>
      <c r="AM18" s="91">
        <v>4304.1000000000004</v>
      </c>
      <c r="AN18" s="91">
        <v>4353</v>
      </c>
    </row>
    <row r="19" spans="1:40" ht="15.75" x14ac:dyDescent="0.25">
      <c r="A19" s="76">
        <v>10</v>
      </c>
      <c r="B19" s="76" t="s">
        <v>13</v>
      </c>
      <c r="C19" s="87">
        <v>0.1</v>
      </c>
      <c r="D19" s="87">
        <v>0.11</v>
      </c>
      <c r="E19" s="87">
        <v>0.1</v>
      </c>
      <c r="F19" s="72">
        <v>215</v>
      </c>
      <c r="G19" s="77">
        <f t="shared" si="0"/>
        <v>2042134.5000000002</v>
      </c>
      <c r="H19" s="72">
        <v>160</v>
      </c>
      <c r="I19" s="77">
        <f t="shared" si="1"/>
        <v>4355200</v>
      </c>
      <c r="J19" s="83">
        <v>0</v>
      </c>
      <c r="K19" s="77">
        <f t="shared" si="2"/>
        <v>0</v>
      </c>
      <c r="L19" s="72">
        <v>2</v>
      </c>
      <c r="M19" s="77">
        <f t="shared" si="3"/>
        <v>25923.8</v>
      </c>
      <c r="N19" s="72">
        <v>2</v>
      </c>
      <c r="O19" s="77">
        <f t="shared" si="4"/>
        <v>25923.8</v>
      </c>
      <c r="P19" s="72">
        <f t="shared" si="15"/>
        <v>377</v>
      </c>
      <c r="Q19" s="72">
        <f t="shared" si="5"/>
        <v>379</v>
      </c>
      <c r="R19" s="77">
        <f t="shared" si="6"/>
        <v>6449182.0999999996</v>
      </c>
      <c r="S19" s="78">
        <f t="shared" si="16"/>
        <v>5804263.8899999997</v>
      </c>
      <c r="T19" s="73">
        <f t="shared" si="7"/>
        <v>644918.21</v>
      </c>
      <c r="U19" s="78">
        <f t="shared" si="8"/>
        <v>5739772.0600000005</v>
      </c>
      <c r="V19" s="73">
        <f t="shared" si="8"/>
        <v>709410.03999999911</v>
      </c>
      <c r="W19" s="78">
        <f t="shared" si="9"/>
        <v>5804263.8899999997</v>
      </c>
      <c r="X19" s="73">
        <f t="shared" si="9"/>
        <v>644918.21</v>
      </c>
      <c r="Y19" s="95">
        <f t="shared" si="17"/>
        <v>5804.3</v>
      </c>
      <c r="Z19" s="95">
        <f t="shared" si="18"/>
        <v>5739.8</v>
      </c>
      <c r="AA19" s="95">
        <f t="shared" si="19"/>
        <v>5804.3</v>
      </c>
      <c r="AB19" s="96">
        <f t="shared" si="10"/>
        <v>-5798459.5899999999</v>
      </c>
      <c r="AC19" s="96">
        <f t="shared" si="11"/>
        <v>-5734032.2600000007</v>
      </c>
      <c r="AD19" s="96">
        <f t="shared" si="12"/>
        <v>-5798459.5899999999</v>
      </c>
      <c r="AE19" s="97">
        <f t="shared" si="20"/>
        <v>0.9</v>
      </c>
      <c r="AF19" s="97">
        <f t="shared" si="13"/>
        <v>0.88999999860447432</v>
      </c>
      <c r="AG19" s="97">
        <f t="shared" si="14"/>
        <v>0.9</v>
      </c>
      <c r="AI19" s="100">
        <v>5757.6</v>
      </c>
      <c r="AJ19" s="101">
        <v>5693.6</v>
      </c>
      <c r="AK19" s="101">
        <v>5804.3</v>
      </c>
      <c r="AL19" s="90">
        <v>5804.3</v>
      </c>
      <c r="AM19" s="91">
        <v>5739.8</v>
      </c>
      <c r="AN19" s="91">
        <v>5804.3</v>
      </c>
    </row>
    <row r="20" spans="1:40" ht="15.75" x14ac:dyDescent="0.25">
      <c r="A20" s="76">
        <v>11</v>
      </c>
      <c r="B20" s="76" t="s">
        <v>51</v>
      </c>
      <c r="C20" s="87">
        <v>0.1</v>
      </c>
      <c r="D20" s="87">
        <v>0.11</v>
      </c>
      <c r="E20" s="87">
        <v>0.11</v>
      </c>
      <c r="F20" s="72">
        <v>445</v>
      </c>
      <c r="G20" s="77">
        <f t="shared" si="0"/>
        <v>4226743.5000000009</v>
      </c>
      <c r="H20" s="72">
        <v>0</v>
      </c>
      <c r="I20" s="77">
        <f t="shared" si="1"/>
        <v>0</v>
      </c>
      <c r="J20" s="83">
        <v>60</v>
      </c>
      <c r="K20" s="77">
        <f t="shared" si="2"/>
        <v>1633200</v>
      </c>
      <c r="L20" s="72">
        <v>2</v>
      </c>
      <c r="M20" s="77">
        <f t="shared" si="3"/>
        <v>25923.8</v>
      </c>
      <c r="N20" s="72">
        <v>2</v>
      </c>
      <c r="O20" s="77">
        <f t="shared" si="4"/>
        <v>25923.8</v>
      </c>
      <c r="P20" s="72">
        <f t="shared" si="15"/>
        <v>507</v>
      </c>
      <c r="Q20" s="72">
        <f t="shared" si="5"/>
        <v>509</v>
      </c>
      <c r="R20" s="77">
        <f t="shared" si="6"/>
        <v>5911791.1000000006</v>
      </c>
      <c r="S20" s="78">
        <f t="shared" si="16"/>
        <v>5320611.99</v>
      </c>
      <c r="T20" s="73">
        <f t="shared" si="7"/>
        <v>591179.11000000034</v>
      </c>
      <c r="U20" s="78">
        <f t="shared" si="8"/>
        <v>5447962.6900000004</v>
      </c>
      <c r="V20" s="73">
        <f t="shared" si="8"/>
        <v>673343.71000000089</v>
      </c>
      <c r="W20" s="78">
        <f t="shared" si="9"/>
        <v>5653626.5600000005</v>
      </c>
      <c r="X20" s="73">
        <f t="shared" si="9"/>
        <v>698762.84000000078</v>
      </c>
      <c r="Y20" s="95">
        <f t="shared" si="17"/>
        <v>5320.6</v>
      </c>
      <c r="Z20" s="95">
        <f t="shared" si="18"/>
        <v>5448</v>
      </c>
      <c r="AA20" s="95">
        <f t="shared" si="19"/>
        <v>5653.6</v>
      </c>
      <c r="AB20" s="96">
        <f t="shared" si="10"/>
        <v>-5315291.3900000006</v>
      </c>
      <c r="AC20" s="96">
        <f t="shared" si="11"/>
        <v>-5442514.6900000004</v>
      </c>
      <c r="AD20" s="96">
        <f t="shared" si="12"/>
        <v>-5647972.9600000009</v>
      </c>
      <c r="AE20" s="97">
        <f t="shared" si="20"/>
        <v>0.89999999999999991</v>
      </c>
      <c r="AF20" s="97">
        <f t="shared" si="13"/>
        <v>0.88999999901981697</v>
      </c>
      <c r="AG20" s="97">
        <f t="shared" si="14"/>
        <v>0.88999999905547345</v>
      </c>
      <c r="AI20" s="100">
        <v>5320.6</v>
      </c>
      <c r="AJ20" s="101">
        <v>5448</v>
      </c>
      <c r="AK20" s="101">
        <v>5653.6</v>
      </c>
      <c r="AL20" s="90">
        <v>5320.6</v>
      </c>
      <c r="AM20" s="91">
        <v>5448</v>
      </c>
      <c r="AN20" s="91">
        <v>5653.6</v>
      </c>
    </row>
    <row r="21" spans="1:40" ht="15.75" x14ac:dyDescent="0.25">
      <c r="A21" s="76">
        <v>12</v>
      </c>
      <c r="B21" s="76" t="s">
        <v>15</v>
      </c>
      <c r="C21" s="87">
        <v>0.11</v>
      </c>
      <c r="D21" s="87">
        <v>0.1</v>
      </c>
      <c r="E21" s="87">
        <v>0.1</v>
      </c>
      <c r="F21" s="72">
        <v>680</v>
      </c>
      <c r="G21" s="77">
        <f t="shared" si="0"/>
        <v>6458844.0000000009</v>
      </c>
      <c r="H21" s="72">
        <v>0</v>
      </c>
      <c r="I21" s="77">
        <f t="shared" si="1"/>
        <v>0</v>
      </c>
      <c r="J21" s="83">
        <v>50</v>
      </c>
      <c r="K21" s="77">
        <f t="shared" si="2"/>
        <v>1361000</v>
      </c>
      <c r="L21" s="72">
        <v>0</v>
      </c>
      <c r="M21" s="77">
        <f t="shared" si="3"/>
        <v>0</v>
      </c>
      <c r="N21" s="72">
        <v>0</v>
      </c>
      <c r="O21" s="77">
        <f t="shared" si="4"/>
        <v>0</v>
      </c>
      <c r="P21" s="72">
        <f t="shared" si="15"/>
        <v>730</v>
      </c>
      <c r="Q21" s="72">
        <f t="shared" si="5"/>
        <v>730</v>
      </c>
      <c r="R21" s="77">
        <f t="shared" si="6"/>
        <v>7819844.0000000009</v>
      </c>
      <c r="S21" s="78">
        <f t="shared" si="16"/>
        <v>6959661.1600000001</v>
      </c>
      <c r="T21" s="73">
        <f t="shared" si="7"/>
        <v>860182.84000000078</v>
      </c>
      <c r="U21" s="78">
        <f t="shared" si="8"/>
        <v>7037859.5999999996</v>
      </c>
      <c r="V21" s="73">
        <f t="shared" si="8"/>
        <v>781984.4000000013</v>
      </c>
      <c r="W21" s="78">
        <f t="shared" si="9"/>
        <v>7037859.5999999996</v>
      </c>
      <c r="X21" s="73">
        <f t="shared" si="9"/>
        <v>781984.4000000013</v>
      </c>
      <c r="Y21" s="95">
        <f t="shared" si="17"/>
        <v>6959.7</v>
      </c>
      <c r="Z21" s="95">
        <f>ROUND(U21/1000,1)-0.1</f>
        <v>7037.7999999999993</v>
      </c>
      <c r="AA21" s="95">
        <f t="shared" si="19"/>
        <v>7037.9</v>
      </c>
      <c r="AB21" s="96">
        <f t="shared" si="10"/>
        <v>-6952701.46</v>
      </c>
      <c r="AC21" s="96">
        <f t="shared" si="11"/>
        <v>-7030821.7999999998</v>
      </c>
      <c r="AD21" s="96">
        <f t="shared" si="12"/>
        <v>-7030821.6999999993</v>
      </c>
      <c r="AE21" s="97">
        <f t="shared" si="20"/>
        <v>0.8899999999999999</v>
      </c>
      <c r="AF21" s="97">
        <f t="shared" si="13"/>
        <v>0.8999999999999998</v>
      </c>
      <c r="AG21" s="97">
        <f t="shared" si="14"/>
        <v>0.8999999999999998</v>
      </c>
      <c r="AI21" s="100">
        <v>6959.7</v>
      </c>
      <c r="AJ21" s="101">
        <v>7037.9</v>
      </c>
      <c r="AK21" s="101">
        <v>7037.9</v>
      </c>
      <c r="AL21" s="90">
        <v>6959.7</v>
      </c>
      <c r="AM21" s="91">
        <v>7037.8</v>
      </c>
      <c r="AN21" s="91">
        <v>7037.9</v>
      </c>
    </row>
    <row r="22" spans="1:40" ht="15.75" x14ac:dyDescent="0.25">
      <c r="A22" s="76">
        <v>13</v>
      </c>
      <c r="B22" s="76" t="s">
        <v>16</v>
      </c>
      <c r="C22" s="87">
        <v>0.1</v>
      </c>
      <c r="D22" s="87">
        <v>0.11</v>
      </c>
      <c r="E22" s="87">
        <v>0.1</v>
      </c>
      <c r="F22" s="72">
        <v>375</v>
      </c>
      <c r="G22" s="77">
        <f t="shared" si="0"/>
        <v>3561862.5000000005</v>
      </c>
      <c r="H22" s="72">
        <v>0</v>
      </c>
      <c r="I22" s="77">
        <f t="shared" si="1"/>
        <v>0</v>
      </c>
      <c r="J22" s="83">
        <v>96</v>
      </c>
      <c r="K22" s="77">
        <f t="shared" si="2"/>
        <v>2613120</v>
      </c>
      <c r="L22" s="72">
        <v>0</v>
      </c>
      <c r="M22" s="77">
        <f t="shared" si="3"/>
        <v>0</v>
      </c>
      <c r="N22" s="72">
        <v>0</v>
      </c>
      <c r="O22" s="77">
        <f t="shared" si="4"/>
        <v>0</v>
      </c>
      <c r="P22" s="72">
        <f t="shared" si="15"/>
        <v>471</v>
      </c>
      <c r="Q22" s="72">
        <f t="shared" si="5"/>
        <v>471</v>
      </c>
      <c r="R22" s="77">
        <f t="shared" si="6"/>
        <v>6174982.5</v>
      </c>
      <c r="S22" s="78">
        <f t="shared" si="16"/>
        <v>5557484.25</v>
      </c>
      <c r="T22" s="73">
        <f t="shared" si="7"/>
        <v>617498.25</v>
      </c>
      <c r="U22" s="78">
        <f t="shared" si="8"/>
        <v>5495734.4199999999</v>
      </c>
      <c r="V22" s="73">
        <f t="shared" si="8"/>
        <v>679248.08000000007</v>
      </c>
      <c r="W22" s="78">
        <f t="shared" si="9"/>
        <v>5557484.25</v>
      </c>
      <c r="X22" s="73">
        <f t="shared" si="9"/>
        <v>617498.25</v>
      </c>
      <c r="Y22" s="95">
        <f t="shared" si="17"/>
        <v>5557.5</v>
      </c>
      <c r="Z22" s="95">
        <f t="shared" si="18"/>
        <v>5495.7</v>
      </c>
      <c r="AA22" s="95">
        <f t="shared" si="19"/>
        <v>5557.5</v>
      </c>
      <c r="AB22" s="96">
        <f t="shared" si="10"/>
        <v>-5551926.75</v>
      </c>
      <c r="AC22" s="96">
        <f t="shared" si="11"/>
        <v>-5490238.7199999997</v>
      </c>
      <c r="AD22" s="96">
        <f t="shared" si="12"/>
        <v>-5551926.75</v>
      </c>
      <c r="AE22" s="97">
        <f t="shared" si="20"/>
        <v>0.9</v>
      </c>
      <c r="AF22" s="97">
        <f t="shared" si="13"/>
        <v>0.88999999919028105</v>
      </c>
      <c r="AG22" s="97">
        <f t="shared" si="14"/>
        <v>0.9</v>
      </c>
      <c r="AI22" s="100">
        <v>5557.5</v>
      </c>
      <c r="AJ22" s="101">
        <v>5495.7</v>
      </c>
      <c r="AK22" s="101">
        <v>5557.5</v>
      </c>
      <c r="AL22" s="90">
        <v>5557.5</v>
      </c>
      <c r="AM22" s="91">
        <v>5495.7</v>
      </c>
      <c r="AN22" s="91">
        <v>5557.5</v>
      </c>
    </row>
    <row r="23" spans="1:40" ht="15.75" x14ac:dyDescent="0.25">
      <c r="A23" s="76">
        <v>14</v>
      </c>
      <c r="B23" s="76" t="s">
        <v>17</v>
      </c>
      <c r="C23" s="87">
        <v>0.11</v>
      </c>
      <c r="D23" s="87">
        <v>0.13</v>
      </c>
      <c r="E23" s="87">
        <v>0.13</v>
      </c>
      <c r="F23" s="72">
        <v>440</v>
      </c>
      <c r="G23" s="77">
        <f t="shared" si="0"/>
        <v>4179252.0000000005</v>
      </c>
      <c r="H23" s="72">
        <v>180</v>
      </c>
      <c r="I23" s="77">
        <f t="shared" si="1"/>
        <v>4899600</v>
      </c>
      <c r="J23" s="83">
        <v>60</v>
      </c>
      <c r="K23" s="77">
        <f t="shared" si="2"/>
        <v>1633200</v>
      </c>
      <c r="L23" s="72">
        <v>7</v>
      </c>
      <c r="M23" s="77">
        <f t="shared" si="3"/>
        <v>90733.3</v>
      </c>
      <c r="N23" s="72">
        <v>3</v>
      </c>
      <c r="O23" s="77">
        <f t="shared" si="4"/>
        <v>38885.699999999997</v>
      </c>
      <c r="P23" s="72">
        <f t="shared" si="15"/>
        <v>687</v>
      </c>
      <c r="Q23" s="72">
        <f t="shared" si="5"/>
        <v>690</v>
      </c>
      <c r="R23" s="77">
        <f t="shared" si="6"/>
        <v>10841671</v>
      </c>
      <c r="S23" s="78">
        <f t="shared" si="16"/>
        <v>9649087.1899999995</v>
      </c>
      <c r="T23" s="73">
        <f t="shared" si="7"/>
        <v>1192583.8100000005</v>
      </c>
      <c r="U23" s="78">
        <f t="shared" si="8"/>
        <v>9432253.7699999996</v>
      </c>
      <c r="V23" s="73">
        <f t="shared" si="8"/>
        <v>1409417.2300000004</v>
      </c>
      <c r="W23" s="78">
        <f t="shared" si="9"/>
        <v>9432253.7699999996</v>
      </c>
      <c r="X23" s="73">
        <f t="shared" si="9"/>
        <v>1409417.2300000004</v>
      </c>
      <c r="Y23" s="95">
        <f t="shared" si="17"/>
        <v>9649.1</v>
      </c>
      <c r="Z23" s="95">
        <f t="shared" si="18"/>
        <v>9432.2999999999993</v>
      </c>
      <c r="AA23" s="95">
        <f t="shared" si="19"/>
        <v>9432.2999999999993</v>
      </c>
      <c r="AB23" s="96">
        <f t="shared" si="10"/>
        <v>-9639438.0899999999</v>
      </c>
      <c r="AC23" s="96">
        <f t="shared" si="11"/>
        <v>-9422821.4699999988</v>
      </c>
      <c r="AD23" s="96">
        <f t="shared" si="12"/>
        <v>-9422821.4699999988</v>
      </c>
      <c r="AE23" s="97">
        <f t="shared" si="20"/>
        <v>0.8899999999999999</v>
      </c>
      <c r="AF23" s="97">
        <f t="shared" si="13"/>
        <v>0.87</v>
      </c>
      <c r="AG23" s="97">
        <f t="shared" si="14"/>
        <v>0.87</v>
      </c>
      <c r="AI23" s="100">
        <v>9649.1</v>
      </c>
      <c r="AJ23" s="101">
        <v>9432.2999999999993</v>
      </c>
      <c r="AK23" s="101">
        <v>9432.2999999999993</v>
      </c>
      <c r="AL23" s="90">
        <v>9649.1</v>
      </c>
      <c r="AM23" s="91">
        <v>9432.2999999999993</v>
      </c>
      <c r="AN23" s="91">
        <v>9432.2999999999993</v>
      </c>
    </row>
    <row r="24" spans="1:40" ht="15.75" x14ac:dyDescent="0.25">
      <c r="A24" s="76">
        <v>15</v>
      </c>
      <c r="B24" s="76" t="s">
        <v>18</v>
      </c>
      <c r="C24" s="87">
        <v>0.12</v>
      </c>
      <c r="D24" s="87">
        <v>0.1</v>
      </c>
      <c r="E24" s="87">
        <v>0.1</v>
      </c>
      <c r="F24" s="72">
        <v>235</v>
      </c>
      <c r="G24" s="77">
        <f t="shared" si="0"/>
        <v>2232100.5000000005</v>
      </c>
      <c r="H24" s="72">
        <v>90</v>
      </c>
      <c r="I24" s="77">
        <f t="shared" si="1"/>
        <v>2449800</v>
      </c>
      <c r="J24" s="83">
        <v>0</v>
      </c>
      <c r="K24" s="77">
        <f t="shared" si="2"/>
        <v>0</v>
      </c>
      <c r="L24" s="72">
        <v>0</v>
      </c>
      <c r="M24" s="77">
        <f t="shared" si="3"/>
        <v>0</v>
      </c>
      <c r="N24" s="72">
        <v>0</v>
      </c>
      <c r="O24" s="77">
        <f t="shared" si="4"/>
        <v>0</v>
      </c>
      <c r="P24" s="72">
        <f t="shared" si="15"/>
        <v>325</v>
      </c>
      <c r="Q24" s="72">
        <f t="shared" si="5"/>
        <v>325</v>
      </c>
      <c r="R24" s="77">
        <f t="shared" si="6"/>
        <v>4681900.5</v>
      </c>
      <c r="S24" s="78">
        <f t="shared" si="16"/>
        <v>4120072.44</v>
      </c>
      <c r="T24" s="73">
        <f t="shared" si="7"/>
        <v>561828.06000000006</v>
      </c>
      <c r="U24" s="78">
        <f t="shared" si="8"/>
        <v>4213710.45</v>
      </c>
      <c r="V24" s="73">
        <f t="shared" si="8"/>
        <v>468190.04999999981</v>
      </c>
      <c r="W24" s="78">
        <f t="shared" si="9"/>
        <v>4213710.45</v>
      </c>
      <c r="X24" s="73">
        <f t="shared" si="9"/>
        <v>468190.04999999981</v>
      </c>
      <c r="Y24" s="95">
        <f t="shared" si="17"/>
        <v>4120.1000000000004</v>
      </c>
      <c r="Z24" s="95">
        <f t="shared" si="18"/>
        <v>4213.7</v>
      </c>
      <c r="AA24" s="95">
        <f t="shared" si="19"/>
        <v>4213.7</v>
      </c>
      <c r="AB24" s="96">
        <f t="shared" si="10"/>
        <v>-4115952.34</v>
      </c>
      <c r="AC24" s="96">
        <f t="shared" si="11"/>
        <v>-4209496.75</v>
      </c>
      <c r="AD24" s="96">
        <f t="shared" si="12"/>
        <v>-4209496.75</v>
      </c>
      <c r="AE24" s="97">
        <f t="shared" si="20"/>
        <v>0.88</v>
      </c>
      <c r="AF24" s="97">
        <f t="shared" si="13"/>
        <v>0.9</v>
      </c>
      <c r="AG24" s="97">
        <f t="shared" si="14"/>
        <v>0.9</v>
      </c>
      <c r="AI24" s="100">
        <v>4120.1000000000004</v>
      </c>
      <c r="AJ24" s="101">
        <v>4213.7</v>
      </c>
      <c r="AK24" s="101">
        <v>4213.7</v>
      </c>
      <c r="AL24" s="90">
        <v>4120.1000000000004</v>
      </c>
      <c r="AM24" s="91">
        <v>4213.7</v>
      </c>
      <c r="AN24" s="91">
        <v>4213.7</v>
      </c>
    </row>
    <row r="25" spans="1:40" ht="15.75" x14ac:dyDescent="0.25">
      <c r="A25" s="76">
        <v>16</v>
      </c>
      <c r="B25" s="76" t="s">
        <v>52</v>
      </c>
      <c r="C25" s="87">
        <v>0.22</v>
      </c>
      <c r="D25" s="87">
        <v>0.21</v>
      </c>
      <c r="E25" s="87">
        <v>0.2</v>
      </c>
      <c r="F25" s="72">
        <v>80</v>
      </c>
      <c r="G25" s="77">
        <f t="shared" si="0"/>
        <v>759864.00000000012</v>
      </c>
      <c r="H25" s="72">
        <v>70</v>
      </c>
      <c r="I25" s="77">
        <f t="shared" si="1"/>
        <v>1905400</v>
      </c>
      <c r="J25" s="83">
        <v>0</v>
      </c>
      <c r="K25" s="77">
        <f t="shared" si="2"/>
        <v>0</v>
      </c>
      <c r="L25" s="72">
        <v>0</v>
      </c>
      <c r="M25" s="77">
        <f t="shared" si="3"/>
        <v>0</v>
      </c>
      <c r="N25" s="72">
        <v>0</v>
      </c>
      <c r="O25" s="77">
        <f t="shared" si="4"/>
        <v>0</v>
      </c>
      <c r="P25" s="72">
        <f t="shared" si="15"/>
        <v>150</v>
      </c>
      <c r="Q25" s="72">
        <f t="shared" si="5"/>
        <v>150</v>
      </c>
      <c r="R25" s="77">
        <f t="shared" si="6"/>
        <v>2665264</v>
      </c>
      <c r="S25" s="78">
        <f t="shared" si="16"/>
        <v>2078905.92</v>
      </c>
      <c r="T25" s="73">
        <f t="shared" si="7"/>
        <v>586358.08000000007</v>
      </c>
      <c r="U25" s="78">
        <f t="shared" si="8"/>
        <v>2105558.56</v>
      </c>
      <c r="V25" s="73">
        <f t="shared" si="8"/>
        <v>559705.43999999994</v>
      </c>
      <c r="W25" s="78">
        <f t="shared" si="9"/>
        <v>2132211.2000000002</v>
      </c>
      <c r="X25" s="73">
        <f t="shared" si="9"/>
        <v>533052.79999999981</v>
      </c>
      <c r="Y25" s="95">
        <f t="shared" si="17"/>
        <v>2078.9</v>
      </c>
      <c r="Z25" s="95">
        <f t="shared" si="18"/>
        <v>2105.6</v>
      </c>
      <c r="AA25" s="95">
        <f t="shared" si="19"/>
        <v>2132.1999999999998</v>
      </c>
      <c r="AB25" s="96">
        <f t="shared" si="10"/>
        <v>-2076827.02</v>
      </c>
      <c r="AC25" s="96">
        <f t="shared" si="11"/>
        <v>-2103452.96</v>
      </c>
      <c r="AD25" s="96">
        <f t="shared" si="12"/>
        <v>-2130079</v>
      </c>
      <c r="AE25" s="97">
        <f t="shared" si="20"/>
        <v>0.78</v>
      </c>
      <c r="AF25" s="97">
        <f t="shared" si="13"/>
        <v>0.79</v>
      </c>
      <c r="AG25" s="97">
        <f t="shared" si="14"/>
        <v>0.8</v>
      </c>
      <c r="AI25" s="100">
        <v>2078.9</v>
      </c>
      <c r="AJ25" s="101">
        <v>2105.6</v>
      </c>
      <c r="AK25" s="101">
        <v>2132.1999999999998</v>
      </c>
      <c r="AL25" s="90">
        <v>2930.1</v>
      </c>
      <c r="AM25" s="91">
        <v>2930.1</v>
      </c>
      <c r="AN25" s="91">
        <v>2962.3</v>
      </c>
    </row>
    <row r="26" spans="1:40" ht="15.75" x14ac:dyDescent="0.25">
      <c r="A26" s="76">
        <v>17</v>
      </c>
      <c r="B26" s="76" t="s">
        <v>53</v>
      </c>
      <c r="C26" s="87">
        <v>0.09</v>
      </c>
      <c r="D26" s="87">
        <v>0.09</v>
      </c>
      <c r="E26" s="87">
        <v>0.08</v>
      </c>
      <c r="F26" s="72">
        <v>339</v>
      </c>
      <c r="G26" s="77">
        <f t="shared" si="0"/>
        <v>3219923.7</v>
      </c>
      <c r="H26" s="72">
        <v>0</v>
      </c>
      <c r="I26" s="77">
        <f t="shared" si="1"/>
        <v>0</v>
      </c>
      <c r="J26" s="83">
        <v>0</v>
      </c>
      <c r="K26" s="77">
        <f t="shared" si="2"/>
        <v>0</v>
      </c>
      <c r="L26" s="72">
        <v>0</v>
      </c>
      <c r="M26" s="77">
        <f t="shared" si="3"/>
        <v>0</v>
      </c>
      <c r="N26" s="72">
        <v>0</v>
      </c>
      <c r="O26" s="77">
        <f t="shared" si="4"/>
        <v>0</v>
      </c>
      <c r="P26" s="72">
        <f t="shared" si="15"/>
        <v>339</v>
      </c>
      <c r="Q26" s="72">
        <f t="shared" si="5"/>
        <v>339</v>
      </c>
      <c r="R26" s="77">
        <f t="shared" si="6"/>
        <v>3219923.7</v>
      </c>
      <c r="S26" s="78">
        <f>ROUND(R26*(1-C26),2)-0.01</f>
        <v>2930130.56</v>
      </c>
      <c r="T26" s="73">
        <f t="shared" si="7"/>
        <v>289793.14000000013</v>
      </c>
      <c r="U26" s="78">
        <f t="shared" ref="U26:V27" si="21">+S52</f>
        <v>2930130.56</v>
      </c>
      <c r="V26" s="73">
        <f t="shared" si="21"/>
        <v>289793.14000000013</v>
      </c>
      <c r="W26" s="78">
        <f t="shared" ref="W26:X27" si="22">+S78</f>
        <v>2962329.79</v>
      </c>
      <c r="X26" s="73">
        <f t="shared" si="22"/>
        <v>257593.91000000015</v>
      </c>
      <c r="Y26" s="95">
        <f t="shared" si="17"/>
        <v>2930.1</v>
      </c>
      <c r="Z26" s="95">
        <f t="shared" si="18"/>
        <v>2930.1</v>
      </c>
      <c r="AA26" s="95">
        <f t="shared" si="19"/>
        <v>2962.3</v>
      </c>
      <c r="AB26" s="96">
        <f t="shared" si="10"/>
        <v>-2927200.46</v>
      </c>
      <c r="AC26" s="96">
        <f t="shared" si="11"/>
        <v>-2927200.46</v>
      </c>
      <c r="AD26" s="96">
        <f t="shared" si="12"/>
        <v>-2959367.49</v>
      </c>
      <c r="AE26" s="97">
        <f t="shared" si="20"/>
        <v>0.90999999782603536</v>
      </c>
      <c r="AF26" s="97">
        <f t="shared" si="13"/>
        <v>0.90999999782603536</v>
      </c>
      <c r="AG26" s="97">
        <f t="shared" si="14"/>
        <v>0.9199999956520708</v>
      </c>
      <c r="AI26" s="100">
        <v>2930.1</v>
      </c>
      <c r="AJ26" s="101">
        <v>2930.1</v>
      </c>
      <c r="AK26" s="101">
        <v>2962.3</v>
      </c>
      <c r="AL26" s="90">
        <v>7252.4</v>
      </c>
      <c r="AM26" s="91">
        <v>7333.9</v>
      </c>
      <c r="AN26" s="91">
        <v>7333.9</v>
      </c>
    </row>
    <row r="27" spans="1:40" ht="16.5" thickBot="1" x14ac:dyDescent="0.3">
      <c r="A27" s="76">
        <v>18</v>
      </c>
      <c r="B27" s="76" t="s">
        <v>20</v>
      </c>
      <c r="C27" s="87">
        <v>0.11</v>
      </c>
      <c r="D27" s="87">
        <v>0.1</v>
      </c>
      <c r="E27" s="87">
        <v>0.1</v>
      </c>
      <c r="F27" s="72">
        <v>600</v>
      </c>
      <c r="G27" s="77">
        <f t="shared" si="0"/>
        <v>5698980.0000000009</v>
      </c>
      <c r="H27" s="72">
        <v>30</v>
      </c>
      <c r="I27" s="77">
        <f t="shared" si="1"/>
        <v>816600</v>
      </c>
      <c r="J27" s="83">
        <v>60</v>
      </c>
      <c r="K27" s="77">
        <f t="shared" si="2"/>
        <v>1633200</v>
      </c>
      <c r="L27" s="72">
        <v>0</v>
      </c>
      <c r="M27" s="77">
        <f t="shared" si="3"/>
        <v>0</v>
      </c>
      <c r="N27" s="72">
        <v>0</v>
      </c>
      <c r="O27" s="77">
        <f t="shared" si="4"/>
        <v>0</v>
      </c>
      <c r="P27" s="72">
        <f t="shared" si="15"/>
        <v>690</v>
      </c>
      <c r="Q27" s="72">
        <f t="shared" si="5"/>
        <v>690</v>
      </c>
      <c r="R27" s="77">
        <f t="shared" si="6"/>
        <v>8148780.0000000009</v>
      </c>
      <c r="S27" s="78">
        <f t="shared" si="16"/>
        <v>7252414.2000000002</v>
      </c>
      <c r="T27" s="73">
        <f t="shared" si="7"/>
        <v>896365.80000000075</v>
      </c>
      <c r="U27" s="78">
        <f t="shared" si="21"/>
        <v>7333902</v>
      </c>
      <c r="V27" s="73">
        <f t="shared" si="21"/>
        <v>814878.00000000093</v>
      </c>
      <c r="W27" s="78">
        <f t="shared" si="22"/>
        <v>7333902</v>
      </c>
      <c r="X27" s="73">
        <f t="shared" si="22"/>
        <v>814878.00000000093</v>
      </c>
      <c r="Y27" s="95">
        <f t="shared" si="17"/>
        <v>7252.4</v>
      </c>
      <c r="Z27" s="95">
        <f t="shared" si="18"/>
        <v>7333.9</v>
      </c>
      <c r="AA27" s="95">
        <f t="shared" si="19"/>
        <v>7333.9</v>
      </c>
      <c r="AB27" s="96">
        <f t="shared" si="10"/>
        <v>-7245161.7999999998</v>
      </c>
      <c r="AC27" s="96">
        <f t="shared" si="11"/>
        <v>-7326568.0999999996</v>
      </c>
      <c r="AD27" s="96">
        <f t="shared" si="12"/>
        <v>-7326568.0999999996</v>
      </c>
      <c r="AE27" s="97">
        <f t="shared" si="20"/>
        <v>0.8899999999999999</v>
      </c>
      <c r="AF27" s="97">
        <f t="shared" si="13"/>
        <v>0.89999999999999991</v>
      </c>
      <c r="AG27" s="97">
        <f t="shared" si="14"/>
        <v>0.89999999999999991</v>
      </c>
      <c r="AI27" s="102">
        <v>7252.4</v>
      </c>
      <c r="AJ27" s="103">
        <v>7333.9</v>
      </c>
      <c r="AK27" s="103">
        <v>7333.9</v>
      </c>
      <c r="AL27" s="92">
        <v>2078.9</v>
      </c>
      <c r="AM27" s="93">
        <v>2105.6</v>
      </c>
      <c r="AN27" s="93">
        <v>2132.1999999999998</v>
      </c>
    </row>
    <row r="28" spans="1:40" ht="15" x14ac:dyDescent="0.2">
      <c r="A28" s="113"/>
      <c r="B28" s="113" t="s">
        <v>54</v>
      </c>
      <c r="C28" s="113"/>
      <c r="D28" s="113"/>
      <c r="E28" s="113"/>
      <c r="F28" s="72">
        <f t="shared" ref="F28:AD28" si="23">SUM(F10:F27)</f>
        <v>11936</v>
      </c>
      <c r="G28" s="72">
        <f t="shared" si="23"/>
        <v>113371708.80000001</v>
      </c>
      <c r="H28" s="72">
        <f t="shared" si="23"/>
        <v>1763</v>
      </c>
      <c r="I28" s="72">
        <f t="shared" si="23"/>
        <v>47988860</v>
      </c>
      <c r="J28" s="72">
        <f t="shared" si="23"/>
        <v>426</v>
      </c>
      <c r="K28" s="72">
        <f t="shared" si="23"/>
        <v>11595720</v>
      </c>
      <c r="L28" s="72">
        <f t="shared" si="23"/>
        <v>99</v>
      </c>
      <c r="M28" s="72">
        <f t="shared" si="23"/>
        <v>1283228.1000000001</v>
      </c>
      <c r="N28" s="72">
        <f t="shared" si="23"/>
        <v>85</v>
      </c>
      <c r="O28" s="72">
        <f t="shared" si="23"/>
        <v>1101761.5</v>
      </c>
      <c r="P28" s="72">
        <f t="shared" si="23"/>
        <v>14224</v>
      </c>
      <c r="Q28" s="72">
        <f t="shared" si="23"/>
        <v>14309</v>
      </c>
      <c r="R28" s="77">
        <f t="shared" si="23"/>
        <v>175341278.39999998</v>
      </c>
      <c r="S28" s="77">
        <f t="shared" si="23"/>
        <v>156935917.70999998</v>
      </c>
      <c r="T28" s="77">
        <f t="shared" si="23"/>
        <v>18405360.690000001</v>
      </c>
      <c r="U28" s="77">
        <f t="shared" si="23"/>
        <v>158463439.75</v>
      </c>
      <c r="V28" s="77">
        <f t="shared" si="23"/>
        <v>18132166.949999999</v>
      </c>
      <c r="W28" s="77">
        <f t="shared" si="23"/>
        <v>159096447.23999995</v>
      </c>
      <c r="X28" s="77">
        <f t="shared" si="23"/>
        <v>18727563.960000005</v>
      </c>
      <c r="Y28" s="77">
        <f t="shared" si="23"/>
        <v>156935.9</v>
      </c>
      <c r="Z28" s="77">
        <f t="shared" si="23"/>
        <v>158463.40000000002</v>
      </c>
      <c r="AA28" s="77">
        <f t="shared" si="23"/>
        <v>159096.5</v>
      </c>
      <c r="AB28" s="77">
        <f t="shared" si="23"/>
        <v>-156778981.81000003</v>
      </c>
      <c r="AC28" s="77">
        <f t="shared" si="23"/>
        <v>-158304976.34999999</v>
      </c>
      <c r="AD28" s="77">
        <f t="shared" si="23"/>
        <v>-158937350.74000004</v>
      </c>
      <c r="AE28" s="97">
        <f t="shared" si="20"/>
        <v>0.89503121650560524</v>
      </c>
      <c r="AF28" s="97">
        <f t="shared" ref="AF28" si="24">+U28/R28</f>
        <v>0.90374292463240091</v>
      </c>
      <c r="AG28" s="97">
        <f t="shared" ref="AG28" si="25">+W28/R28</f>
        <v>0.90735306992035691</v>
      </c>
      <c r="AI28" s="104">
        <f>SUM(AI10:AI27)</f>
        <v>156947.6</v>
      </c>
      <c r="AJ28" s="104">
        <f t="shared" ref="AJ28:AK28" si="26">SUM(AJ10:AJ27)</f>
        <v>158417.30000000002</v>
      </c>
      <c r="AK28" s="104">
        <f t="shared" si="26"/>
        <v>159096.5</v>
      </c>
    </row>
    <row r="29" spans="1:40" ht="15" x14ac:dyDescent="0.25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80"/>
      <c r="S29" s="94">
        <f>+S28-S30</f>
        <v>8739708.219999969</v>
      </c>
      <c r="T29" s="94">
        <f>+T28-T30</f>
        <v>18405360.690000001</v>
      </c>
      <c r="U29" s="94">
        <f>+U28-U30</f>
        <v>8879409.6799999774</v>
      </c>
      <c r="V29" s="94">
        <f>+V28-V30</f>
        <v>-131451863.12000002</v>
      </c>
      <c r="W29" s="94">
        <f>+W28-W30</f>
        <v>8871125.8399999142</v>
      </c>
      <c r="X29" s="79"/>
      <c r="Y29" s="79"/>
      <c r="Z29" s="79"/>
      <c r="AB29" s="105"/>
      <c r="AC29" s="105"/>
      <c r="AD29" s="105"/>
    </row>
    <row r="30" spans="1:40" ht="26.25" hidden="1" x14ac:dyDescent="0.4">
      <c r="A30" s="109">
        <v>2026</v>
      </c>
      <c r="B30" s="79"/>
      <c r="C30" s="79"/>
      <c r="D30" s="79"/>
      <c r="E30" s="79"/>
      <c r="F30" s="81"/>
      <c r="G30" s="81"/>
      <c r="H30" s="81"/>
      <c r="I30" s="81"/>
      <c r="J30" s="81"/>
      <c r="K30" s="81"/>
      <c r="L30" s="81"/>
      <c r="M30" s="85"/>
      <c r="N30" s="79"/>
      <c r="O30" s="79"/>
      <c r="P30" s="79"/>
      <c r="Q30" s="79"/>
      <c r="R30" s="79"/>
      <c r="S30" s="114">
        <v>148196209.49000001</v>
      </c>
      <c r="T30" s="106"/>
      <c r="U30" s="114">
        <v>149584030.07000002</v>
      </c>
      <c r="V30" s="114">
        <v>149584030.07000002</v>
      </c>
      <c r="W30" s="114">
        <v>150225321.40000004</v>
      </c>
      <c r="X30" s="79"/>
      <c r="Y30" s="79"/>
      <c r="Z30" s="79"/>
    </row>
    <row r="31" spans="1:40" ht="12.75" hidden="1" customHeight="1" x14ac:dyDescent="0.2">
      <c r="A31" s="143" t="s">
        <v>55</v>
      </c>
      <c r="B31" s="143" t="s">
        <v>40</v>
      </c>
      <c r="C31" s="146" t="s">
        <v>28</v>
      </c>
      <c r="D31" s="147"/>
      <c r="E31" s="148"/>
      <c r="F31" s="146" t="s">
        <v>41</v>
      </c>
      <c r="G31" s="148"/>
      <c r="H31" s="146" t="s">
        <v>42</v>
      </c>
      <c r="I31" s="148"/>
      <c r="J31" s="146" t="s">
        <v>43</v>
      </c>
      <c r="K31" s="148"/>
      <c r="L31" s="146" t="s">
        <v>44</v>
      </c>
      <c r="M31" s="148"/>
      <c r="N31" s="146" t="s">
        <v>45</v>
      </c>
      <c r="O31" s="148"/>
      <c r="P31" s="146" t="s">
        <v>65</v>
      </c>
      <c r="Q31" s="147"/>
      <c r="R31" s="148"/>
      <c r="S31" s="155">
        <v>2026</v>
      </c>
      <c r="T31" s="156"/>
      <c r="U31" s="140" t="s">
        <v>64</v>
      </c>
    </row>
    <row r="32" spans="1:40" ht="12.75" hidden="1" customHeight="1" x14ac:dyDescent="0.2">
      <c r="A32" s="144"/>
      <c r="B32" s="144"/>
      <c r="C32" s="149"/>
      <c r="D32" s="150"/>
      <c r="E32" s="151"/>
      <c r="F32" s="149"/>
      <c r="G32" s="151"/>
      <c r="H32" s="149"/>
      <c r="I32" s="151"/>
      <c r="J32" s="149"/>
      <c r="K32" s="151"/>
      <c r="L32" s="149"/>
      <c r="M32" s="151"/>
      <c r="N32" s="149"/>
      <c r="O32" s="151"/>
      <c r="P32" s="149"/>
      <c r="Q32" s="150"/>
      <c r="R32" s="151"/>
      <c r="S32" s="157"/>
      <c r="T32" s="158"/>
      <c r="U32" s="141"/>
    </row>
    <row r="33" spans="1:21" ht="12.75" hidden="1" customHeight="1" x14ac:dyDescent="0.2">
      <c r="A33" s="144"/>
      <c r="B33" s="144"/>
      <c r="C33" s="149"/>
      <c r="D33" s="150"/>
      <c r="E33" s="151"/>
      <c r="F33" s="149"/>
      <c r="G33" s="151"/>
      <c r="H33" s="149"/>
      <c r="I33" s="151"/>
      <c r="J33" s="149"/>
      <c r="K33" s="151"/>
      <c r="L33" s="149"/>
      <c r="M33" s="151"/>
      <c r="N33" s="149"/>
      <c r="O33" s="151"/>
      <c r="P33" s="149"/>
      <c r="Q33" s="150"/>
      <c r="R33" s="151"/>
      <c r="S33" s="157"/>
      <c r="T33" s="158"/>
      <c r="U33" s="141"/>
    </row>
    <row r="34" spans="1:21" ht="12.75" hidden="1" customHeight="1" x14ac:dyDescent="0.2">
      <c r="A34" s="144"/>
      <c r="B34" s="144"/>
      <c r="C34" s="152"/>
      <c r="D34" s="153"/>
      <c r="E34" s="154"/>
      <c r="F34" s="152"/>
      <c r="G34" s="154"/>
      <c r="H34" s="152"/>
      <c r="I34" s="154"/>
      <c r="J34" s="152"/>
      <c r="K34" s="154"/>
      <c r="L34" s="152"/>
      <c r="M34" s="154"/>
      <c r="N34" s="152"/>
      <c r="O34" s="154"/>
      <c r="P34" s="152"/>
      <c r="Q34" s="153"/>
      <c r="R34" s="154"/>
      <c r="S34" s="159"/>
      <c r="T34" s="160"/>
      <c r="U34" s="142"/>
    </row>
    <row r="35" spans="1:21" ht="45" hidden="1" x14ac:dyDescent="0.25">
      <c r="A35" s="145"/>
      <c r="B35" s="145"/>
      <c r="C35" s="110">
        <v>2025</v>
      </c>
      <c r="D35" s="110">
        <v>2026</v>
      </c>
      <c r="E35" s="110">
        <v>2027</v>
      </c>
      <c r="F35" s="86" t="s">
        <v>56</v>
      </c>
      <c r="G35" s="111">
        <f>452.3*21</f>
        <v>9498.3000000000011</v>
      </c>
      <c r="H35" s="86" t="s">
        <v>56</v>
      </c>
      <c r="I35" s="86">
        <f>+K35</f>
        <v>27220</v>
      </c>
      <c r="J35" s="86" t="s">
        <v>56</v>
      </c>
      <c r="K35" s="86">
        <v>27220</v>
      </c>
      <c r="L35" s="86" t="s">
        <v>56</v>
      </c>
      <c r="M35" s="86">
        <f>ROUND(K35/21*10,1)</f>
        <v>12961.9</v>
      </c>
      <c r="N35" s="86" t="s">
        <v>56</v>
      </c>
      <c r="O35" s="86">
        <f>+M35</f>
        <v>12961.9</v>
      </c>
      <c r="P35" s="86" t="s">
        <v>56</v>
      </c>
      <c r="Q35" s="86" t="s">
        <v>57</v>
      </c>
      <c r="R35" s="75" t="s">
        <v>46</v>
      </c>
      <c r="S35" s="86" t="s">
        <v>3</v>
      </c>
      <c r="T35" s="86" t="s">
        <v>58</v>
      </c>
      <c r="U35" s="83">
        <v>2026</v>
      </c>
    </row>
    <row r="36" spans="1:21" ht="15.75" hidden="1" x14ac:dyDescent="0.25">
      <c r="A36" s="76">
        <v>1</v>
      </c>
      <c r="B36" s="76" t="s">
        <v>4</v>
      </c>
      <c r="C36" s="87">
        <v>0.1</v>
      </c>
      <c r="D36" s="87">
        <v>0.1</v>
      </c>
      <c r="E36" s="87">
        <v>0.09</v>
      </c>
      <c r="F36" s="72">
        <v>210</v>
      </c>
      <c r="G36" s="77">
        <f t="shared" ref="G36:G53" si="27">+F36*$G$9</f>
        <v>1994643.0000000002</v>
      </c>
      <c r="H36" s="72">
        <v>60</v>
      </c>
      <c r="I36" s="77">
        <f t="shared" ref="I36:I53" si="28">+H36*$I$9</f>
        <v>1633200</v>
      </c>
      <c r="J36" s="83">
        <v>15</v>
      </c>
      <c r="K36" s="77">
        <f t="shared" ref="K36:K53" si="29">+J36*$K$9</f>
        <v>408300</v>
      </c>
      <c r="L36" s="72">
        <v>0</v>
      </c>
      <c r="M36" s="77">
        <f t="shared" ref="M36:M53" si="30">+L36*$M$9</f>
        <v>0</v>
      </c>
      <c r="N36" s="72">
        <v>0</v>
      </c>
      <c r="O36" s="77">
        <f t="shared" ref="O36:O53" si="31">+N36*$O$9</f>
        <v>0</v>
      </c>
      <c r="P36" s="72">
        <f t="shared" ref="P36:P53" si="32">+F36+H36+J36+L36</f>
        <v>285</v>
      </c>
      <c r="Q36" s="72">
        <f t="shared" ref="Q36:Q53" si="33">+P36+N36</f>
        <v>285</v>
      </c>
      <c r="R36" s="77">
        <f t="shared" ref="R36:R53" si="34">+G36+I36+K36+M36+O36</f>
        <v>4036143</v>
      </c>
      <c r="S36" s="78">
        <f>ROUND(R36*(1-D36),2)</f>
        <v>3632528.7</v>
      </c>
      <c r="T36" s="73">
        <f t="shared" ref="T36:T53" si="35">+R36-S36</f>
        <v>403614.29999999981</v>
      </c>
      <c r="U36" s="107">
        <f t="shared" ref="U36:U54" si="36">+S36/R36</f>
        <v>0.9</v>
      </c>
    </row>
    <row r="37" spans="1:21" ht="15.75" hidden="1" x14ac:dyDescent="0.25">
      <c r="A37" s="76">
        <v>2</v>
      </c>
      <c r="B37" s="76" t="s">
        <v>47</v>
      </c>
      <c r="C37" s="87">
        <v>0.11</v>
      </c>
      <c r="D37" s="87">
        <v>0.11</v>
      </c>
      <c r="E37" s="87">
        <v>0.11</v>
      </c>
      <c r="F37" s="72">
        <v>300</v>
      </c>
      <c r="G37" s="77">
        <f t="shared" si="27"/>
        <v>2849490.0000000005</v>
      </c>
      <c r="H37" s="72">
        <v>0</v>
      </c>
      <c r="I37" s="77">
        <f t="shared" si="28"/>
        <v>0</v>
      </c>
      <c r="J37" s="83">
        <v>40</v>
      </c>
      <c r="K37" s="77">
        <f t="shared" si="29"/>
        <v>1088800</v>
      </c>
      <c r="L37" s="72">
        <v>0</v>
      </c>
      <c r="M37" s="77">
        <f t="shared" si="30"/>
        <v>0</v>
      </c>
      <c r="N37" s="72">
        <v>0</v>
      </c>
      <c r="O37" s="77">
        <f t="shared" si="31"/>
        <v>0</v>
      </c>
      <c r="P37" s="72">
        <f t="shared" si="32"/>
        <v>340</v>
      </c>
      <c r="Q37" s="72">
        <f t="shared" si="33"/>
        <v>340</v>
      </c>
      <c r="R37" s="77">
        <f t="shared" si="34"/>
        <v>3938290.0000000005</v>
      </c>
      <c r="S37" s="78">
        <f t="shared" ref="S37:S53" si="37">ROUND(R37*(1-D37),2)</f>
        <v>3505078.1</v>
      </c>
      <c r="T37" s="73">
        <f t="shared" si="35"/>
        <v>433211.90000000037</v>
      </c>
      <c r="U37" s="107">
        <f t="shared" si="36"/>
        <v>0.8899999999999999</v>
      </c>
    </row>
    <row r="38" spans="1:21" ht="15.75" hidden="1" x14ac:dyDescent="0.25">
      <c r="A38" s="76">
        <v>3</v>
      </c>
      <c r="B38" s="76" t="s">
        <v>48</v>
      </c>
      <c r="C38" s="87">
        <v>0.1</v>
      </c>
      <c r="D38" s="87">
        <v>0.11</v>
      </c>
      <c r="E38" s="87">
        <v>0.12</v>
      </c>
      <c r="F38" s="72">
        <v>530</v>
      </c>
      <c r="G38" s="77">
        <f t="shared" si="27"/>
        <v>5034099.0000000009</v>
      </c>
      <c r="H38" s="72">
        <v>45</v>
      </c>
      <c r="I38" s="77">
        <f t="shared" si="28"/>
        <v>1224900</v>
      </c>
      <c r="J38" s="83">
        <v>0</v>
      </c>
      <c r="K38" s="77">
        <f t="shared" si="29"/>
        <v>0</v>
      </c>
      <c r="L38" s="72">
        <v>0</v>
      </c>
      <c r="M38" s="77">
        <f t="shared" si="30"/>
        <v>0</v>
      </c>
      <c r="N38" s="72">
        <v>0</v>
      </c>
      <c r="O38" s="77">
        <f t="shared" si="31"/>
        <v>0</v>
      </c>
      <c r="P38" s="72">
        <f t="shared" si="32"/>
        <v>575</v>
      </c>
      <c r="Q38" s="72">
        <f t="shared" si="33"/>
        <v>575</v>
      </c>
      <c r="R38" s="77">
        <f t="shared" si="34"/>
        <v>6258999.0000000009</v>
      </c>
      <c r="S38" s="78">
        <f t="shared" si="37"/>
        <v>5570509.1100000003</v>
      </c>
      <c r="T38" s="73">
        <f t="shared" si="35"/>
        <v>688489.8900000006</v>
      </c>
      <c r="U38" s="107">
        <f t="shared" si="36"/>
        <v>0.8899999999999999</v>
      </c>
    </row>
    <row r="39" spans="1:21" ht="15.75" hidden="1" x14ac:dyDescent="0.25">
      <c r="A39" s="76">
        <v>4</v>
      </c>
      <c r="B39" s="76" t="s">
        <v>7</v>
      </c>
      <c r="C39" s="87">
        <v>0.11</v>
      </c>
      <c r="D39" s="87">
        <v>0.1</v>
      </c>
      <c r="E39" s="87">
        <v>0.11</v>
      </c>
      <c r="F39" s="72">
        <v>6050</v>
      </c>
      <c r="G39" s="77">
        <f t="shared" si="27"/>
        <v>57464715.000000007</v>
      </c>
      <c r="H39" s="72">
        <v>500</v>
      </c>
      <c r="I39" s="77">
        <f t="shared" si="28"/>
        <v>13610000</v>
      </c>
      <c r="J39" s="83">
        <v>0</v>
      </c>
      <c r="K39" s="77">
        <f t="shared" si="29"/>
        <v>0</v>
      </c>
      <c r="L39" s="72">
        <v>60</v>
      </c>
      <c r="M39" s="77">
        <f t="shared" si="30"/>
        <v>777714</v>
      </c>
      <c r="N39" s="72">
        <v>60</v>
      </c>
      <c r="O39" s="77">
        <f t="shared" si="31"/>
        <v>777714</v>
      </c>
      <c r="P39" s="72">
        <f t="shared" si="32"/>
        <v>6610</v>
      </c>
      <c r="Q39" s="72">
        <f t="shared" si="33"/>
        <v>6670</v>
      </c>
      <c r="R39" s="77">
        <f t="shared" si="34"/>
        <v>72630143</v>
      </c>
      <c r="S39" s="78">
        <f t="shared" si="37"/>
        <v>65367128.700000003</v>
      </c>
      <c r="T39" s="73">
        <f t="shared" si="35"/>
        <v>7263014.299999997</v>
      </c>
      <c r="U39" s="107">
        <f t="shared" si="36"/>
        <v>0.9</v>
      </c>
    </row>
    <row r="40" spans="1:21" ht="15.75" hidden="1" x14ac:dyDescent="0.25">
      <c r="A40" s="76">
        <v>5</v>
      </c>
      <c r="B40" s="76" t="s">
        <v>8</v>
      </c>
      <c r="C40" s="87">
        <v>0.1</v>
      </c>
      <c r="D40" s="87">
        <v>0.11</v>
      </c>
      <c r="E40" s="87">
        <v>0.1</v>
      </c>
      <c r="F40" s="72">
        <v>410</v>
      </c>
      <c r="G40" s="77">
        <f t="shared" si="27"/>
        <v>3894303.0000000005</v>
      </c>
      <c r="H40" s="72">
        <v>150</v>
      </c>
      <c r="I40" s="77">
        <f t="shared" si="28"/>
        <v>4083000</v>
      </c>
      <c r="J40" s="83">
        <v>0</v>
      </c>
      <c r="K40" s="77">
        <f t="shared" si="29"/>
        <v>0</v>
      </c>
      <c r="L40" s="72">
        <v>10</v>
      </c>
      <c r="M40" s="77">
        <f t="shared" si="30"/>
        <v>129619</v>
      </c>
      <c r="N40" s="72">
        <v>10</v>
      </c>
      <c r="O40" s="77">
        <f t="shared" si="31"/>
        <v>129619</v>
      </c>
      <c r="P40" s="72">
        <f t="shared" si="32"/>
        <v>570</v>
      </c>
      <c r="Q40" s="72">
        <f t="shared" si="33"/>
        <v>580</v>
      </c>
      <c r="R40" s="77">
        <f t="shared" si="34"/>
        <v>8236541</v>
      </c>
      <c r="S40" s="78">
        <f t="shared" si="37"/>
        <v>7330521.4900000002</v>
      </c>
      <c r="T40" s="73">
        <f t="shared" si="35"/>
        <v>906019.50999999978</v>
      </c>
      <c r="U40" s="107">
        <f t="shared" si="36"/>
        <v>0.89</v>
      </c>
    </row>
    <row r="41" spans="1:21" ht="15.75" hidden="1" x14ac:dyDescent="0.25">
      <c r="A41" s="76">
        <v>6</v>
      </c>
      <c r="B41" s="76" t="s">
        <v>49</v>
      </c>
      <c r="C41" s="87">
        <v>0.05</v>
      </c>
      <c r="D41" s="87">
        <v>0.05</v>
      </c>
      <c r="E41" s="87">
        <v>0.05</v>
      </c>
      <c r="F41" s="72">
        <v>550</v>
      </c>
      <c r="G41" s="77">
        <f t="shared" si="27"/>
        <v>5224065.0000000009</v>
      </c>
      <c r="H41" s="72">
        <v>250</v>
      </c>
      <c r="I41" s="77">
        <f t="shared" si="28"/>
        <v>6805000</v>
      </c>
      <c r="J41" s="84">
        <v>0</v>
      </c>
      <c r="K41" s="77">
        <f t="shared" si="29"/>
        <v>0</v>
      </c>
      <c r="L41" s="72">
        <v>8</v>
      </c>
      <c r="M41" s="77">
        <f t="shared" si="30"/>
        <v>103695.2</v>
      </c>
      <c r="N41" s="72">
        <v>8</v>
      </c>
      <c r="O41" s="77">
        <f t="shared" si="31"/>
        <v>103695.2</v>
      </c>
      <c r="P41" s="72">
        <f t="shared" si="32"/>
        <v>808</v>
      </c>
      <c r="Q41" s="72">
        <f t="shared" si="33"/>
        <v>816</v>
      </c>
      <c r="R41" s="77">
        <f t="shared" si="34"/>
        <v>12236455.399999999</v>
      </c>
      <c r="S41" s="78">
        <f t="shared" si="37"/>
        <v>11624632.630000001</v>
      </c>
      <c r="T41" s="73">
        <f t="shared" si="35"/>
        <v>611822.76999999769</v>
      </c>
      <c r="U41" s="107">
        <f t="shared" si="36"/>
        <v>0.95000000000000018</v>
      </c>
    </row>
    <row r="42" spans="1:21" ht="15.75" hidden="1" x14ac:dyDescent="0.25">
      <c r="A42" s="76">
        <v>7</v>
      </c>
      <c r="B42" s="76" t="s">
        <v>50</v>
      </c>
      <c r="C42" s="87">
        <v>0.11</v>
      </c>
      <c r="D42" s="87">
        <v>0.11</v>
      </c>
      <c r="E42" s="87">
        <v>0.12</v>
      </c>
      <c r="F42" s="72">
        <v>230</v>
      </c>
      <c r="G42" s="77">
        <f t="shared" si="27"/>
        <v>2184609.0000000005</v>
      </c>
      <c r="H42" s="72">
        <v>0</v>
      </c>
      <c r="I42" s="77">
        <f t="shared" si="28"/>
        <v>0</v>
      </c>
      <c r="J42" s="83">
        <v>20</v>
      </c>
      <c r="K42" s="77">
        <f t="shared" si="29"/>
        <v>544400</v>
      </c>
      <c r="L42" s="72">
        <v>10</v>
      </c>
      <c r="M42" s="77">
        <f t="shared" si="30"/>
        <v>129619</v>
      </c>
      <c r="N42" s="72">
        <v>0</v>
      </c>
      <c r="O42" s="77">
        <f t="shared" si="31"/>
        <v>0</v>
      </c>
      <c r="P42" s="72">
        <f t="shared" si="32"/>
        <v>260</v>
      </c>
      <c r="Q42" s="72">
        <f t="shared" si="33"/>
        <v>260</v>
      </c>
      <c r="R42" s="77">
        <f t="shared" si="34"/>
        <v>2858628.0000000005</v>
      </c>
      <c r="S42" s="78">
        <f t="shared" si="37"/>
        <v>2544178.92</v>
      </c>
      <c r="T42" s="73">
        <f t="shared" si="35"/>
        <v>314449.08000000054</v>
      </c>
      <c r="U42" s="107">
        <f t="shared" si="36"/>
        <v>0.88999999999999979</v>
      </c>
    </row>
    <row r="43" spans="1:21" ht="15.75" hidden="1" x14ac:dyDescent="0.25">
      <c r="A43" s="76">
        <v>8</v>
      </c>
      <c r="B43" s="76" t="s">
        <v>11</v>
      </c>
      <c r="C43" s="87">
        <v>0.1</v>
      </c>
      <c r="D43" s="87">
        <v>0.1</v>
      </c>
      <c r="E43" s="87">
        <v>0.1</v>
      </c>
      <c r="F43" s="72">
        <v>57</v>
      </c>
      <c r="G43" s="77">
        <f t="shared" si="27"/>
        <v>541403.10000000009</v>
      </c>
      <c r="H43" s="72">
        <v>178</v>
      </c>
      <c r="I43" s="77">
        <f t="shared" si="28"/>
        <v>4845160</v>
      </c>
      <c r="J43" s="83">
        <v>0</v>
      </c>
      <c r="K43" s="77">
        <f t="shared" si="29"/>
        <v>0</v>
      </c>
      <c r="L43" s="72">
        <v>0</v>
      </c>
      <c r="M43" s="77">
        <f t="shared" si="30"/>
        <v>0</v>
      </c>
      <c r="N43" s="72">
        <v>0</v>
      </c>
      <c r="O43" s="77">
        <f t="shared" si="31"/>
        <v>0</v>
      </c>
      <c r="P43" s="72">
        <f t="shared" si="32"/>
        <v>235</v>
      </c>
      <c r="Q43" s="72">
        <f t="shared" si="33"/>
        <v>235</v>
      </c>
      <c r="R43" s="77">
        <f t="shared" si="34"/>
        <v>5386563.0999999996</v>
      </c>
      <c r="S43" s="78">
        <f t="shared" si="37"/>
        <v>4847906.79</v>
      </c>
      <c r="T43" s="73">
        <f t="shared" si="35"/>
        <v>538656.30999999959</v>
      </c>
      <c r="U43" s="107">
        <f t="shared" si="36"/>
        <v>0.9</v>
      </c>
    </row>
    <row r="44" spans="1:21" ht="15.75" hidden="1" x14ac:dyDescent="0.25">
      <c r="A44" s="76">
        <v>9</v>
      </c>
      <c r="B44" s="76" t="s">
        <v>12</v>
      </c>
      <c r="C44" s="87">
        <v>0.11</v>
      </c>
      <c r="D44" s="87">
        <v>0.12</v>
      </c>
      <c r="E44" s="87">
        <v>0.11</v>
      </c>
      <c r="F44" s="72">
        <v>300</v>
      </c>
      <c r="G44" s="77">
        <f t="shared" si="27"/>
        <v>2849490.0000000005</v>
      </c>
      <c r="H44" s="72">
        <v>50</v>
      </c>
      <c r="I44" s="77">
        <f t="shared" si="28"/>
        <v>1361000</v>
      </c>
      <c r="J44" s="83">
        <v>25</v>
      </c>
      <c r="K44" s="77">
        <f t="shared" si="29"/>
        <v>680500</v>
      </c>
      <c r="L44" s="72">
        <v>0</v>
      </c>
      <c r="M44" s="77">
        <f t="shared" si="30"/>
        <v>0</v>
      </c>
      <c r="N44" s="72">
        <v>0</v>
      </c>
      <c r="O44" s="77">
        <f t="shared" si="31"/>
        <v>0</v>
      </c>
      <c r="P44" s="72">
        <f t="shared" si="32"/>
        <v>375</v>
      </c>
      <c r="Q44" s="72">
        <f t="shared" si="33"/>
        <v>375</v>
      </c>
      <c r="R44" s="77">
        <f t="shared" si="34"/>
        <v>4890990</v>
      </c>
      <c r="S44" s="78">
        <f t="shared" si="37"/>
        <v>4304071.2</v>
      </c>
      <c r="T44" s="73">
        <f t="shared" si="35"/>
        <v>586918.79999999981</v>
      </c>
      <c r="U44" s="107">
        <f t="shared" si="36"/>
        <v>0.88</v>
      </c>
    </row>
    <row r="45" spans="1:21" ht="15.75" hidden="1" x14ac:dyDescent="0.25">
      <c r="A45" s="76">
        <v>10</v>
      </c>
      <c r="B45" s="76" t="s">
        <v>13</v>
      </c>
      <c r="C45" s="87">
        <v>0.1</v>
      </c>
      <c r="D45" s="87">
        <v>0.11</v>
      </c>
      <c r="E45" s="87">
        <v>0.1</v>
      </c>
      <c r="F45" s="72">
        <v>215</v>
      </c>
      <c r="G45" s="77">
        <f t="shared" si="27"/>
        <v>2042134.5000000002</v>
      </c>
      <c r="H45" s="72">
        <v>160</v>
      </c>
      <c r="I45" s="77">
        <f t="shared" si="28"/>
        <v>4355200</v>
      </c>
      <c r="J45" s="83">
        <v>0</v>
      </c>
      <c r="K45" s="77">
        <f t="shared" si="29"/>
        <v>0</v>
      </c>
      <c r="L45" s="72">
        <v>2</v>
      </c>
      <c r="M45" s="77">
        <f t="shared" si="30"/>
        <v>25923.8</v>
      </c>
      <c r="N45" s="72">
        <v>2</v>
      </c>
      <c r="O45" s="77">
        <f t="shared" si="31"/>
        <v>25923.8</v>
      </c>
      <c r="P45" s="72">
        <f t="shared" si="32"/>
        <v>377</v>
      </c>
      <c r="Q45" s="72">
        <f t="shared" si="33"/>
        <v>379</v>
      </c>
      <c r="R45" s="77">
        <f t="shared" si="34"/>
        <v>6449182.0999999996</v>
      </c>
      <c r="S45" s="78">
        <f>ROUND(R45*(1-D45),2)-0.01</f>
        <v>5739772.0600000005</v>
      </c>
      <c r="T45" s="73">
        <f t="shared" si="35"/>
        <v>709410.03999999911</v>
      </c>
      <c r="U45" s="107">
        <f t="shared" si="36"/>
        <v>0.88999999860447432</v>
      </c>
    </row>
    <row r="46" spans="1:21" ht="15.75" hidden="1" x14ac:dyDescent="0.25">
      <c r="A46" s="76">
        <v>11</v>
      </c>
      <c r="B46" s="76" t="s">
        <v>51</v>
      </c>
      <c r="C46" s="87">
        <v>0.1</v>
      </c>
      <c r="D46" s="87">
        <v>0.11</v>
      </c>
      <c r="E46" s="87">
        <v>0.11</v>
      </c>
      <c r="F46" s="72">
        <v>450</v>
      </c>
      <c r="G46" s="77">
        <f t="shared" si="27"/>
        <v>4274235.0000000009</v>
      </c>
      <c r="H46" s="72">
        <v>0</v>
      </c>
      <c r="I46" s="77">
        <f t="shared" si="28"/>
        <v>0</v>
      </c>
      <c r="J46" s="83">
        <v>65</v>
      </c>
      <c r="K46" s="77">
        <f t="shared" si="29"/>
        <v>1769300</v>
      </c>
      <c r="L46" s="72">
        <v>3</v>
      </c>
      <c r="M46" s="77">
        <f t="shared" si="30"/>
        <v>38885.699999999997</v>
      </c>
      <c r="N46" s="72">
        <v>3</v>
      </c>
      <c r="O46" s="77">
        <f t="shared" si="31"/>
        <v>38885.699999999997</v>
      </c>
      <c r="P46" s="72">
        <f t="shared" si="32"/>
        <v>518</v>
      </c>
      <c r="Q46" s="72">
        <f t="shared" si="33"/>
        <v>521</v>
      </c>
      <c r="R46" s="77">
        <f t="shared" si="34"/>
        <v>6121306.4000000013</v>
      </c>
      <c r="S46" s="78">
        <f>ROUND(R46*(1-D46),2)-0.01</f>
        <v>5447962.6900000004</v>
      </c>
      <c r="T46" s="73">
        <f t="shared" si="35"/>
        <v>673343.71000000089</v>
      </c>
      <c r="U46" s="107">
        <f t="shared" si="36"/>
        <v>0.88999999901981697</v>
      </c>
    </row>
    <row r="47" spans="1:21" ht="15.75" hidden="1" x14ac:dyDescent="0.25">
      <c r="A47" s="76">
        <v>12</v>
      </c>
      <c r="B47" s="76" t="s">
        <v>15</v>
      </c>
      <c r="C47" s="87">
        <v>0.11</v>
      </c>
      <c r="D47" s="87">
        <v>0.1</v>
      </c>
      <c r="E47" s="87">
        <v>0.1</v>
      </c>
      <c r="F47" s="72">
        <v>680</v>
      </c>
      <c r="G47" s="77">
        <f t="shared" si="27"/>
        <v>6458844.0000000009</v>
      </c>
      <c r="H47" s="72">
        <v>0</v>
      </c>
      <c r="I47" s="77">
        <f t="shared" si="28"/>
        <v>0</v>
      </c>
      <c r="J47" s="83">
        <v>50</v>
      </c>
      <c r="K47" s="77">
        <f t="shared" si="29"/>
        <v>1361000</v>
      </c>
      <c r="L47" s="72">
        <v>0</v>
      </c>
      <c r="M47" s="77">
        <f t="shared" si="30"/>
        <v>0</v>
      </c>
      <c r="N47" s="72">
        <v>0</v>
      </c>
      <c r="O47" s="77">
        <f t="shared" si="31"/>
        <v>0</v>
      </c>
      <c r="P47" s="72">
        <f t="shared" si="32"/>
        <v>730</v>
      </c>
      <c r="Q47" s="72">
        <f t="shared" si="33"/>
        <v>730</v>
      </c>
      <c r="R47" s="77">
        <f t="shared" si="34"/>
        <v>7819844.0000000009</v>
      </c>
      <c r="S47" s="78">
        <f t="shared" si="37"/>
        <v>7037859.5999999996</v>
      </c>
      <c r="T47" s="73">
        <f t="shared" si="35"/>
        <v>781984.4000000013</v>
      </c>
      <c r="U47" s="107">
        <f t="shared" si="36"/>
        <v>0.8999999999999998</v>
      </c>
    </row>
    <row r="48" spans="1:21" ht="15.75" hidden="1" x14ac:dyDescent="0.25">
      <c r="A48" s="76">
        <v>13</v>
      </c>
      <c r="B48" s="76" t="s">
        <v>16</v>
      </c>
      <c r="C48" s="87">
        <v>0.1</v>
      </c>
      <c r="D48" s="87">
        <v>0.11</v>
      </c>
      <c r="E48" s="87">
        <v>0.1</v>
      </c>
      <c r="F48" s="72">
        <v>375</v>
      </c>
      <c r="G48" s="77">
        <f t="shared" si="27"/>
        <v>3561862.5000000005</v>
      </c>
      <c r="H48" s="72">
        <v>0</v>
      </c>
      <c r="I48" s="77">
        <f t="shared" si="28"/>
        <v>0</v>
      </c>
      <c r="J48" s="83">
        <v>96</v>
      </c>
      <c r="K48" s="77">
        <f t="shared" si="29"/>
        <v>2613120</v>
      </c>
      <c r="L48" s="72">
        <v>0</v>
      </c>
      <c r="M48" s="77">
        <f t="shared" si="30"/>
        <v>0</v>
      </c>
      <c r="N48" s="72">
        <v>0</v>
      </c>
      <c r="O48" s="77">
        <f t="shared" si="31"/>
        <v>0</v>
      </c>
      <c r="P48" s="72">
        <f t="shared" si="32"/>
        <v>471</v>
      </c>
      <c r="Q48" s="72">
        <f t="shared" si="33"/>
        <v>471</v>
      </c>
      <c r="R48" s="77">
        <f t="shared" si="34"/>
        <v>6174982.5</v>
      </c>
      <c r="S48" s="78">
        <f>ROUND(R48*(1-D48),2)-0.01</f>
        <v>5495734.4199999999</v>
      </c>
      <c r="T48" s="73">
        <f t="shared" si="35"/>
        <v>679248.08000000007</v>
      </c>
      <c r="U48" s="107">
        <f t="shared" si="36"/>
        <v>0.88999999919028105</v>
      </c>
    </row>
    <row r="49" spans="1:21" ht="15.75" hidden="1" x14ac:dyDescent="0.25">
      <c r="A49" s="76">
        <v>14</v>
      </c>
      <c r="B49" s="76" t="s">
        <v>17</v>
      </c>
      <c r="C49" s="87">
        <v>0.11</v>
      </c>
      <c r="D49" s="87">
        <v>0.13</v>
      </c>
      <c r="E49" s="87">
        <v>0.13</v>
      </c>
      <c r="F49" s="72">
        <v>440</v>
      </c>
      <c r="G49" s="77">
        <f t="shared" si="27"/>
        <v>4179252.0000000005</v>
      </c>
      <c r="H49" s="72">
        <v>180</v>
      </c>
      <c r="I49" s="77">
        <f t="shared" si="28"/>
        <v>4899600</v>
      </c>
      <c r="J49" s="83">
        <v>60</v>
      </c>
      <c r="K49" s="77">
        <f t="shared" si="29"/>
        <v>1633200</v>
      </c>
      <c r="L49" s="72">
        <v>7</v>
      </c>
      <c r="M49" s="77">
        <f t="shared" si="30"/>
        <v>90733.3</v>
      </c>
      <c r="N49" s="72">
        <v>3</v>
      </c>
      <c r="O49" s="77">
        <f t="shared" si="31"/>
        <v>38885.699999999997</v>
      </c>
      <c r="P49" s="72">
        <f t="shared" si="32"/>
        <v>687</v>
      </c>
      <c r="Q49" s="72">
        <f t="shared" si="33"/>
        <v>690</v>
      </c>
      <c r="R49" s="77">
        <f t="shared" si="34"/>
        <v>10841671</v>
      </c>
      <c r="S49" s="78">
        <f t="shared" si="37"/>
        <v>9432253.7699999996</v>
      </c>
      <c r="T49" s="73">
        <f t="shared" si="35"/>
        <v>1409417.2300000004</v>
      </c>
      <c r="U49" s="107">
        <f t="shared" si="36"/>
        <v>0.87</v>
      </c>
    </row>
    <row r="50" spans="1:21" ht="15.75" hidden="1" x14ac:dyDescent="0.25">
      <c r="A50" s="76">
        <v>15</v>
      </c>
      <c r="B50" s="76" t="s">
        <v>18</v>
      </c>
      <c r="C50" s="87">
        <v>0.12</v>
      </c>
      <c r="D50" s="87">
        <v>0.1</v>
      </c>
      <c r="E50" s="87">
        <v>0.1</v>
      </c>
      <c r="F50" s="72">
        <v>235</v>
      </c>
      <c r="G50" s="77">
        <f t="shared" si="27"/>
        <v>2232100.5000000005</v>
      </c>
      <c r="H50" s="72">
        <v>90</v>
      </c>
      <c r="I50" s="77">
        <f t="shared" si="28"/>
        <v>2449800</v>
      </c>
      <c r="J50" s="83">
        <v>0</v>
      </c>
      <c r="K50" s="77">
        <f t="shared" si="29"/>
        <v>0</v>
      </c>
      <c r="L50" s="72">
        <v>0</v>
      </c>
      <c r="M50" s="77">
        <f t="shared" si="30"/>
        <v>0</v>
      </c>
      <c r="N50" s="72">
        <v>0</v>
      </c>
      <c r="O50" s="77">
        <f t="shared" si="31"/>
        <v>0</v>
      </c>
      <c r="P50" s="72">
        <f t="shared" si="32"/>
        <v>325</v>
      </c>
      <c r="Q50" s="72">
        <f t="shared" si="33"/>
        <v>325</v>
      </c>
      <c r="R50" s="77">
        <f t="shared" si="34"/>
        <v>4681900.5</v>
      </c>
      <c r="S50" s="78">
        <f t="shared" si="37"/>
        <v>4213710.45</v>
      </c>
      <c r="T50" s="73">
        <f t="shared" si="35"/>
        <v>468190.04999999981</v>
      </c>
      <c r="U50" s="107">
        <f t="shared" si="36"/>
        <v>0.9</v>
      </c>
    </row>
    <row r="51" spans="1:21" ht="15.75" hidden="1" x14ac:dyDescent="0.25">
      <c r="A51" s="76">
        <v>16</v>
      </c>
      <c r="B51" s="76" t="s">
        <v>52</v>
      </c>
      <c r="C51" s="87">
        <v>0.22</v>
      </c>
      <c r="D51" s="87">
        <v>0.21</v>
      </c>
      <c r="E51" s="87">
        <v>0.2</v>
      </c>
      <c r="F51" s="72">
        <v>80</v>
      </c>
      <c r="G51" s="77">
        <f t="shared" si="27"/>
        <v>759864.00000000012</v>
      </c>
      <c r="H51" s="72">
        <v>70</v>
      </c>
      <c r="I51" s="77">
        <f t="shared" si="28"/>
        <v>1905400</v>
      </c>
      <c r="J51" s="83">
        <v>0</v>
      </c>
      <c r="K51" s="77">
        <f t="shared" si="29"/>
        <v>0</v>
      </c>
      <c r="L51" s="72">
        <v>0</v>
      </c>
      <c r="M51" s="77">
        <f t="shared" si="30"/>
        <v>0</v>
      </c>
      <c r="N51" s="72">
        <v>0</v>
      </c>
      <c r="O51" s="77">
        <f t="shared" si="31"/>
        <v>0</v>
      </c>
      <c r="P51" s="72">
        <f t="shared" si="32"/>
        <v>150</v>
      </c>
      <c r="Q51" s="72">
        <f t="shared" si="33"/>
        <v>150</v>
      </c>
      <c r="R51" s="77">
        <f t="shared" si="34"/>
        <v>2665264</v>
      </c>
      <c r="S51" s="78">
        <f t="shared" si="37"/>
        <v>2105558.56</v>
      </c>
      <c r="T51" s="73">
        <f t="shared" si="35"/>
        <v>559705.43999999994</v>
      </c>
      <c r="U51" s="107">
        <f t="shared" si="36"/>
        <v>0.79</v>
      </c>
    </row>
    <row r="52" spans="1:21" ht="15.75" hidden="1" x14ac:dyDescent="0.25">
      <c r="A52" s="76">
        <v>17</v>
      </c>
      <c r="B52" s="76" t="s">
        <v>53</v>
      </c>
      <c r="C52" s="87">
        <v>0.09</v>
      </c>
      <c r="D52" s="87">
        <v>0.09</v>
      </c>
      <c r="E52" s="87">
        <v>0.08</v>
      </c>
      <c r="F52" s="72">
        <v>339</v>
      </c>
      <c r="G52" s="77">
        <f t="shared" si="27"/>
        <v>3219923.7</v>
      </c>
      <c r="H52" s="72">
        <v>0</v>
      </c>
      <c r="I52" s="77">
        <f t="shared" si="28"/>
        <v>0</v>
      </c>
      <c r="J52" s="83">
        <v>0</v>
      </c>
      <c r="K52" s="77">
        <f t="shared" si="29"/>
        <v>0</v>
      </c>
      <c r="L52" s="72">
        <v>0</v>
      </c>
      <c r="M52" s="77">
        <f t="shared" si="30"/>
        <v>0</v>
      </c>
      <c r="N52" s="72">
        <v>0</v>
      </c>
      <c r="O52" s="77">
        <f t="shared" si="31"/>
        <v>0</v>
      </c>
      <c r="P52" s="72">
        <f t="shared" si="32"/>
        <v>339</v>
      </c>
      <c r="Q52" s="72">
        <f t="shared" si="33"/>
        <v>339</v>
      </c>
      <c r="R52" s="77">
        <f t="shared" si="34"/>
        <v>3219923.7</v>
      </c>
      <c r="S52" s="78">
        <f>ROUND(R52*(1-D52),2)-0.01</f>
        <v>2930130.56</v>
      </c>
      <c r="T52" s="73">
        <f t="shared" si="35"/>
        <v>289793.14000000013</v>
      </c>
      <c r="U52" s="107">
        <f t="shared" si="36"/>
        <v>0.90999999782603536</v>
      </c>
    </row>
    <row r="53" spans="1:21" ht="15.75" hidden="1" x14ac:dyDescent="0.25">
      <c r="A53" s="76">
        <v>18</v>
      </c>
      <c r="B53" s="76" t="s">
        <v>20</v>
      </c>
      <c r="C53" s="87">
        <v>0.11</v>
      </c>
      <c r="D53" s="87">
        <v>0.1</v>
      </c>
      <c r="E53" s="87">
        <v>0.1</v>
      </c>
      <c r="F53" s="72">
        <v>600</v>
      </c>
      <c r="G53" s="77">
        <f t="shared" si="27"/>
        <v>5698980.0000000009</v>
      </c>
      <c r="H53" s="72">
        <v>30</v>
      </c>
      <c r="I53" s="77">
        <f t="shared" si="28"/>
        <v>816600</v>
      </c>
      <c r="J53" s="83">
        <v>60</v>
      </c>
      <c r="K53" s="77">
        <f t="shared" si="29"/>
        <v>1633200</v>
      </c>
      <c r="L53" s="72">
        <v>0</v>
      </c>
      <c r="M53" s="77">
        <f t="shared" si="30"/>
        <v>0</v>
      </c>
      <c r="N53" s="72">
        <v>0</v>
      </c>
      <c r="O53" s="77">
        <f t="shared" si="31"/>
        <v>0</v>
      </c>
      <c r="P53" s="72">
        <f t="shared" si="32"/>
        <v>690</v>
      </c>
      <c r="Q53" s="72">
        <f t="shared" si="33"/>
        <v>690</v>
      </c>
      <c r="R53" s="77">
        <f t="shared" si="34"/>
        <v>8148780.0000000009</v>
      </c>
      <c r="S53" s="78">
        <f t="shared" si="37"/>
        <v>7333902</v>
      </c>
      <c r="T53" s="73">
        <f t="shared" si="35"/>
        <v>814878.00000000093</v>
      </c>
      <c r="U53" s="107">
        <f t="shared" si="36"/>
        <v>0.89999999999999991</v>
      </c>
    </row>
    <row r="54" spans="1:21" ht="15" hidden="1" x14ac:dyDescent="0.2">
      <c r="A54" s="113"/>
      <c r="B54" s="113" t="s">
        <v>54</v>
      </c>
      <c r="C54" s="113"/>
      <c r="D54" s="113"/>
      <c r="E54" s="113"/>
      <c r="F54" s="72">
        <f t="shared" ref="F54:T54" si="38">SUM(F36:F53)</f>
        <v>12051</v>
      </c>
      <c r="G54" s="72">
        <f t="shared" si="38"/>
        <v>114464013.30000001</v>
      </c>
      <c r="H54" s="72">
        <f t="shared" si="38"/>
        <v>1763</v>
      </c>
      <c r="I54" s="72">
        <f t="shared" si="38"/>
        <v>47988860</v>
      </c>
      <c r="J54" s="72">
        <f t="shared" si="38"/>
        <v>431</v>
      </c>
      <c r="K54" s="72">
        <f t="shared" si="38"/>
        <v>11731820</v>
      </c>
      <c r="L54" s="72">
        <f t="shared" si="38"/>
        <v>100</v>
      </c>
      <c r="M54" s="72">
        <f t="shared" si="38"/>
        <v>1296190</v>
      </c>
      <c r="N54" s="72">
        <f t="shared" si="38"/>
        <v>86</v>
      </c>
      <c r="O54" s="72">
        <f t="shared" si="38"/>
        <v>1114723.3999999999</v>
      </c>
      <c r="P54" s="72">
        <f t="shared" si="38"/>
        <v>14345</v>
      </c>
      <c r="Q54" s="72">
        <f t="shared" si="38"/>
        <v>14431</v>
      </c>
      <c r="R54" s="77">
        <f t="shared" si="38"/>
        <v>176595606.69999999</v>
      </c>
      <c r="S54" s="77">
        <f t="shared" si="38"/>
        <v>158463439.75</v>
      </c>
      <c r="T54" s="77">
        <f t="shared" si="38"/>
        <v>18132166.949999999</v>
      </c>
      <c r="U54" s="107">
        <f t="shared" si="36"/>
        <v>0.89732379367283555</v>
      </c>
    </row>
    <row r="55" spans="1:21" hidden="1" x14ac:dyDescent="0.2">
      <c r="F55" s="108">
        <f>+F54-F28</f>
        <v>115</v>
      </c>
      <c r="H55" s="108">
        <f>+H54-H28</f>
        <v>0</v>
      </c>
      <c r="J55" s="108">
        <f>+J54-J28</f>
        <v>5</v>
      </c>
      <c r="L55" s="108">
        <f>+L54-L28</f>
        <v>1</v>
      </c>
      <c r="N55" s="108">
        <f>+N54-N28</f>
        <v>1</v>
      </c>
      <c r="P55" s="108">
        <f>+P54-P28</f>
        <v>121</v>
      </c>
      <c r="Q55" s="108">
        <f>+Q54-Q28</f>
        <v>122</v>
      </c>
    </row>
    <row r="56" spans="1:21" ht="16.5" hidden="1" customHeight="1" x14ac:dyDescent="0.2">
      <c r="A56" s="109">
        <v>2027</v>
      </c>
    </row>
    <row r="57" spans="1:21" ht="12.75" hidden="1" customHeight="1" x14ac:dyDescent="0.2">
      <c r="A57" s="143" t="s">
        <v>55</v>
      </c>
      <c r="B57" s="143" t="s">
        <v>40</v>
      </c>
      <c r="C57" s="146" t="s">
        <v>28</v>
      </c>
      <c r="D57" s="147"/>
      <c r="E57" s="148"/>
      <c r="F57" s="146" t="s">
        <v>41</v>
      </c>
      <c r="G57" s="148"/>
      <c r="H57" s="146" t="s">
        <v>42</v>
      </c>
      <c r="I57" s="148"/>
      <c r="J57" s="146" t="s">
        <v>43</v>
      </c>
      <c r="K57" s="148"/>
      <c r="L57" s="146" t="s">
        <v>44</v>
      </c>
      <c r="M57" s="148"/>
      <c r="N57" s="146" t="s">
        <v>45</v>
      </c>
      <c r="O57" s="148"/>
      <c r="P57" s="146" t="s">
        <v>66</v>
      </c>
      <c r="Q57" s="147"/>
      <c r="R57" s="148"/>
      <c r="S57" s="155">
        <v>2027</v>
      </c>
      <c r="T57" s="156"/>
      <c r="U57" s="140" t="s">
        <v>64</v>
      </c>
    </row>
    <row r="58" spans="1:21" ht="12.75" hidden="1" customHeight="1" x14ac:dyDescent="0.2">
      <c r="A58" s="144"/>
      <c r="B58" s="144"/>
      <c r="C58" s="149"/>
      <c r="D58" s="150"/>
      <c r="E58" s="151"/>
      <c r="F58" s="149"/>
      <c r="G58" s="151"/>
      <c r="H58" s="149"/>
      <c r="I58" s="151"/>
      <c r="J58" s="149"/>
      <c r="K58" s="151"/>
      <c r="L58" s="149"/>
      <c r="M58" s="151"/>
      <c r="N58" s="149"/>
      <c r="O58" s="151"/>
      <c r="P58" s="149"/>
      <c r="Q58" s="150"/>
      <c r="R58" s="151"/>
      <c r="S58" s="157"/>
      <c r="T58" s="158"/>
      <c r="U58" s="141"/>
    </row>
    <row r="59" spans="1:21" ht="12.75" hidden="1" customHeight="1" x14ac:dyDescent="0.2">
      <c r="A59" s="144"/>
      <c r="B59" s="144"/>
      <c r="C59" s="149"/>
      <c r="D59" s="150"/>
      <c r="E59" s="151"/>
      <c r="F59" s="149"/>
      <c r="G59" s="151"/>
      <c r="H59" s="149"/>
      <c r="I59" s="151"/>
      <c r="J59" s="149"/>
      <c r="K59" s="151"/>
      <c r="L59" s="149"/>
      <c r="M59" s="151"/>
      <c r="N59" s="149"/>
      <c r="O59" s="151"/>
      <c r="P59" s="149"/>
      <c r="Q59" s="150"/>
      <c r="R59" s="151"/>
      <c r="S59" s="157"/>
      <c r="T59" s="158"/>
      <c r="U59" s="141"/>
    </row>
    <row r="60" spans="1:21" ht="12.75" hidden="1" customHeight="1" x14ac:dyDescent="0.2">
      <c r="A60" s="144"/>
      <c r="B60" s="144"/>
      <c r="C60" s="152"/>
      <c r="D60" s="153"/>
      <c r="E60" s="154"/>
      <c r="F60" s="152"/>
      <c r="G60" s="154"/>
      <c r="H60" s="152"/>
      <c r="I60" s="154"/>
      <c r="J60" s="152"/>
      <c r="K60" s="154"/>
      <c r="L60" s="152"/>
      <c r="M60" s="154"/>
      <c r="N60" s="152"/>
      <c r="O60" s="154"/>
      <c r="P60" s="152"/>
      <c r="Q60" s="153"/>
      <c r="R60" s="154"/>
      <c r="S60" s="159"/>
      <c r="T60" s="160"/>
      <c r="U60" s="142"/>
    </row>
    <row r="61" spans="1:21" ht="45" hidden="1" x14ac:dyDescent="0.25">
      <c r="A61" s="145"/>
      <c r="B61" s="145"/>
      <c r="C61" s="110">
        <v>2025</v>
      </c>
      <c r="D61" s="110">
        <v>2026</v>
      </c>
      <c r="E61" s="110">
        <v>2027</v>
      </c>
      <c r="F61" s="86" t="s">
        <v>56</v>
      </c>
      <c r="G61" s="111">
        <f>452.3*21</f>
        <v>9498.3000000000011</v>
      </c>
      <c r="H61" s="86" t="s">
        <v>56</v>
      </c>
      <c r="I61" s="86">
        <f>+K61</f>
        <v>27220</v>
      </c>
      <c r="J61" s="86" t="s">
        <v>56</v>
      </c>
      <c r="K61" s="86">
        <v>27220</v>
      </c>
      <c r="L61" s="86" t="s">
        <v>56</v>
      </c>
      <c r="M61" s="86">
        <f>ROUND(K61/21*10,1)</f>
        <v>12961.9</v>
      </c>
      <c r="N61" s="86" t="s">
        <v>56</v>
      </c>
      <c r="O61" s="86">
        <f>+M61</f>
        <v>12961.9</v>
      </c>
      <c r="P61" s="86" t="s">
        <v>56</v>
      </c>
      <c r="Q61" s="86" t="s">
        <v>57</v>
      </c>
      <c r="R61" s="75" t="s">
        <v>46</v>
      </c>
      <c r="S61" s="86" t="s">
        <v>3</v>
      </c>
      <c r="T61" s="86" t="s">
        <v>58</v>
      </c>
      <c r="U61" s="83">
        <v>2027</v>
      </c>
    </row>
    <row r="62" spans="1:21" ht="15.75" hidden="1" x14ac:dyDescent="0.25">
      <c r="A62" s="76">
        <v>1</v>
      </c>
      <c r="B62" s="76" t="s">
        <v>4</v>
      </c>
      <c r="C62" s="87">
        <v>0.1</v>
      </c>
      <c r="D62" s="87">
        <v>0.1</v>
      </c>
      <c r="E62" s="87">
        <v>0.09</v>
      </c>
      <c r="F62" s="72">
        <v>210</v>
      </c>
      <c r="G62" s="77">
        <f t="shared" ref="G62:G79" si="39">+F62*$G$9</f>
        <v>1994643.0000000002</v>
      </c>
      <c r="H62" s="72">
        <v>60</v>
      </c>
      <c r="I62" s="77">
        <f t="shared" ref="I62:I79" si="40">+H62*$I$9</f>
        <v>1633200</v>
      </c>
      <c r="J62" s="83">
        <v>15</v>
      </c>
      <c r="K62" s="77">
        <f t="shared" ref="K62:K79" si="41">+J62*$K$9</f>
        <v>408300</v>
      </c>
      <c r="L62" s="72">
        <v>0</v>
      </c>
      <c r="M62" s="77">
        <f t="shared" ref="M62:M79" si="42">+L62*$M$9</f>
        <v>0</v>
      </c>
      <c r="N62" s="72">
        <v>0</v>
      </c>
      <c r="O62" s="77">
        <f t="shared" ref="O62:O79" si="43">+N62*$O$9</f>
        <v>0</v>
      </c>
      <c r="P62" s="72">
        <f t="shared" ref="P62:P79" si="44">+F62+H62+J62+L62</f>
        <v>285</v>
      </c>
      <c r="Q62" s="72">
        <f t="shared" ref="Q62:Q79" si="45">+P62+N62</f>
        <v>285</v>
      </c>
      <c r="R62" s="77">
        <f t="shared" ref="R62:R79" si="46">+G62+I62+K62+M62+O62</f>
        <v>4036143</v>
      </c>
      <c r="S62" s="78">
        <f>ROUND(R62*(1-E62),2)</f>
        <v>3672890.13</v>
      </c>
      <c r="T62" s="73">
        <f t="shared" ref="T62:T79" si="47">+R62-S62</f>
        <v>363252.87000000011</v>
      </c>
      <c r="U62" s="107">
        <f t="shared" ref="U62:U80" si="48">+S62/R62</f>
        <v>0.90999999999999992</v>
      </c>
    </row>
    <row r="63" spans="1:21" ht="15.75" hidden="1" x14ac:dyDescent="0.25">
      <c r="A63" s="76">
        <v>2</v>
      </c>
      <c r="B63" s="76" t="s">
        <v>47</v>
      </c>
      <c r="C63" s="87">
        <v>0.11</v>
      </c>
      <c r="D63" s="87">
        <v>0.11</v>
      </c>
      <c r="E63" s="87">
        <v>0.11</v>
      </c>
      <c r="F63" s="72">
        <v>300</v>
      </c>
      <c r="G63" s="77">
        <f t="shared" si="39"/>
        <v>2849490.0000000005</v>
      </c>
      <c r="H63" s="72">
        <v>0</v>
      </c>
      <c r="I63" s="77">
        <f t="shared" si="40"/>
        <v>0</v>
      </c>
      <c r="J63" s="83">
        <v>40</v>
      </c>
      <c r="K63" s="77">
        <f t="shared" si="41"/>
        <v>1088800</v>
      </c>
      <c r="L63" s="72">
        <v>0</v>
      </c>
      <c r="M63" s="77">
        <f t="shared" si="42"/>
        <v>0</v>
      </c>
      <c r="N63" s="72">
        <v>0</v>
      </c>
      <c r="O63" s="77">
        <f t="shared" si="43"/>
        <v>0</v>
      </c>
      <c r="P63" s="72">
        <f t="shared" si="44"/>
        <v>340</v>
      </c>
      <c r="Q63" s="72">
        <f t="shared" si="45"/>
        <v>340</v>
      </c>
      <c r="R63" s="77">
        <f t="shared" si="46"/>
        <v>3938290.0000000005</v>
      </c>
      <c r="S63" s="78">
        <f t="shared" ref="S63:S79" si="49">ROUND(R63*(1-E63),2)</f>
        <v>3505078.1</v>
      </c>
      <c r="T63" s="73">
        <f t="shared" si="47"/>
        <v>433211.90000000037</v>
      </c>
      <c r="U63" s="107">
        <f t="shared" si="48"/>
        <v>0.8899999999999999</v>
      </c>
    </row>
    <row r="64" spans="1:21" ht="15.75" hidden="1" x14ac:dyDescent="0.25">
      <c r="A64" s="76">
        <v>3</v>
      </c>
      <c r="B64" s="76" t="s">
        <v>48</v>
      </c>
      <c r="C64" s="87">
        <v>0.1</v>
      </c>
      <c r="D64" s="87">
        <v>0.11</v>
      </c>
      <c r="E64" s="87">
        <v>0.12</v>
      </c>
      <c r="F64" s="72">
        <v>530</v>
      </c>
      <c r="G64" s="77">
        <f t="shared" si="39"/>
        <v>5034099.0000000009</v>
      </c>
      <c r="H64" s="72">
        <v>45</v>
      </c>
      <c r="I64" s="77">
        <f t="shared" si="40"/>
        <v>1224900</v>
      </c>
      <c r="J64" s="83">
        <v>0</v>
      </c>
      <c r="K64" s="77">
        <f t="shared" si="41"/>
        <v>0</v>
      </c>
      <c r="L64" s="72">
        <v>0</v>
      </c>
      <c r="M64" s="77">
        <f t="shared" si="42"/>
        <v>0</v>
      </c>
      <c r="N64" s="72">
        <v>0</v>
      </c>
      <c r="O64" s="77">
        <f t="shared" si="43"/>
        <v>0</v>
      </c>
      <c r="P64" s="72">
        <f t="shared" si="44"/>
        <v>575</v>
      </c>
      <c r="Q64" s="72">
        <f t="shared" si="45"/>
        <v>575</v>
      </c>
      <c r="R64" s="77">
        <f t="shared" si="46"/>
        <v>6258999.0000000009</v>
      </c>
      <c r="S64" s="78">
        <f t="shared" si="49"/>
        <v>5507919.1200000001</v>
      </c>
      <c r="T64" s="73">
        <f t="shared" si="47"/>
        <v>751079.88000000082</v>
      </c>
      <c r="U64" s="107">
        <f t="shared" si="48"/>
        <v>0.87999999999999989</v>
      </c>
    </row>
    <row r="65" spans="1:21" ht="15.75" hidden="1" x14ac:dyDescent="0.25">
      <c r="A65" s="76">
        <v>4</v>
      </c>
      <c r="B65" s="76" t="s">
        <v>7</v>
      </c>
      <c r="C65" s="87">
        <v>0.11</v>
      </c>
      <c r="D65" s="87">
        <v>0.1</v>
      </c>
      <c r="E65" s="87">
        <v>0.11</v>
      </c>
      <c r="F65" s="72">
        <v>6150</v>
      </c>
      <c r="G65" s="77">
        <f t="shared" si="39"/>
        <v>58414545.000000007</v>
      </c>
      <c r="H65" s="72">
        <v>500</v>
      </c>
      <c r="I65" s="77">
        <f t="shared" si="40"/>
        <v>13610000</v>
      </c>
      <c r="J65" s="83">
        <v>0</v>
      </c>
      <c r="K65" s="77">
        <f t="shared" si="41"/>
        <v>0</v>
      </c>
      <c r="L65" s="72">
        <v>60</v>
      </c>
      <c r="M65" s="77">
        <f t="shared" si="42"/>
        <v>777714</v>
      </c>
      <c r="N65" s="72">
        <v>60</v>
      </c>
      <c r="O65" s="77">
        <f t="shared" si="43"/>
        <v>777714</v>
      </c>
      <c r="P65" s="72">
        <f t="shared" si="44"/>
        <v>6710</v>
      </c>
      <c r="Q65" s="72">
        <f t="shared" si="45"/>
        <v>6770</v>
      </c>
      <c r="R65" s="77">
        <f t="shared" si="46"/>
        <v>73579973</v>
      </c>
      <c r="S65" s="78">
        <f t="shared" si="49"/>
        <v>65486175.969999999</v>
      </c>
      <c r="T65" s="73">
        <f t="shared" si="47"/>
        <v>8093797.0300000012</v>
      </c>
      <c r="U65" s="107">
        <f t="shared" si="48"/>
        <v>0.89</v>
      </c>
    </row>
    <row r="66" spans="1:21" ht="15.75" hidden="1" x14ac:dyDescent="0.25">
      <c r="A66" s="76">
        <v>5</v>
      </c>
      <c r="B66" s="76" t="s">
        <v>8</v>
      </c>
      <c r="C66" s="87">
        <v>0.1</v>
      </c>
      <c r="D66" s="87">
        <v>0.11</v>
      </c>
      <c r="E66" s="87">
        <v>0.1</v>
      </c>
      <c r="F66" s="72">
        <v>415</v>
      </c>
      <c r="G66" s="77">
        <f t="shared" si="39"/>
        <v>3941794.5000000005</v>
      </c>
      <c r="H66" s="72">
        <v>150</v>
      </c>
      <c r="I66" s="77">
        <f t="shared" si="40"/>
        <v>4083000</v>
      </c>
      <c r="J66" s="83">
        <v>0</v>
      </c>
      <c r="K66" s="77">
        <f t="shared" si="41"/>
        <v>0</v>
      </c>
      <c r="L66" s="72">
        <v>10</v>
      </c>
      <c r="M66" s="77">
        <f t="shared" si="42"/>
        <v>129619</v>
      </c>
      <c r="N66" s="72">
        <v>10</v>
      </c>
      <c r="O66" s="77">
        <f t="shared" si="43"/>
        <v>129619</v>
      </c>
      <c r="P66" s="72">
        <f t="shared" si="44"/>
        <v>575</v>
      </c>
      <c r="Q66" s="72">
        <f t="shared" si="45"/>
        <v>585</v>
      </c>
      <c r="R66" s="77">
        <f t="shared" si="46"/>
        <v>8284032.5</v>
      </c>
      <c r="S66" s="78">
        <f t="shared" si="49"/>
        <v>7455629.25</v>
      </c>
      <c r="T66" s="73">
        <f t="shared" si="47"/>
        <v>828403.25</v>
      </c>
      <c r="U66" s="107">
        <f t="shared" si="48"/>
        <v>0.9</v>
      </c>
    </row>
    <row r="67" spans="1:21" ht="15.75" hidden="1" x14ac:dyDescent="0.25">
      <c r="A67" s="76">
        <v>6</v>
      </c>
      <c r="B67" s="76" t="s">
        <v>49</v>
      </c>
      <c r="C67" s="87">
        <v>0.05</v>
      </c>
      <c r="D67" s="87">
        <v>0.05</v>
      </c>
      <c r="E67" s="87">
        <v>0.05</v>
      </c>
      <c r="F67" s="72">
        <v>550</v>
      </c>
      <c r="G67" s="77">
        <f t="shared" si="39"/>
        <v>5224065.0000000009</v>
      </c>
      <c r="H67" s="72">
        <v>250</v>
      </c>
      <c r="I67" s="77">
        <f t="shared" si="40"/>
        <v>6805000</v>
      </c>
      <c r="J67" s="84">
        <v>0</v>
      </c>
      <c r="K67" s="77">
        <f t="shared" si="41"/>
        <v>0</v>
      </c>
      <c r="L67" s="72">
        <v>8</v>
      </c>
      <c r="M67" s="77">
        <f t="shared" si="42"/>
        <v>103695.2</v>
      </c>
      <c r="N67" s="72">
        <v>8</v>
      </c>
      <c r="O67" s="77">
        <f t="shared" si="43"/>
        <v>103695.2</v>
      </c>
      <c r="P67" s="72">
        <f t="shared" si="44"/>
        <v>808</v>
      </c>
      <c r="Q67" s="72">
        <f t="shared" si="45"/>
        <v>816</v>
      </c>
      <c r="R67" s="77">
        <f t="shared" si="46"/>
        <v>12236455.399999999</v>
      </c>
      <c r="S67" s="78">
        <f t="shared" si="49"/>
        <v>11624632.630000001</v>
      </c>
      <c r="T67" s="73">
        <f t="shared" si="47"/>
        <v>611822.76999999769</v>
      </c>
      <c r="U67" s="107">
        <f t="shared" si="48"/>
        <v>0.95000000000000018</v>
      </c>
    </row>
    <row r="68" spans="1:21" ht="15.75" hidden="1" x14ac:dyDescent="0.25">
      <c r="A68" s="76">
        <v>7</v>
      </c>
      <c r="B68" s="76" t="s">
        <v>50</v>
      </c>
      <c r="C68" s="87">
        <v>0.11</v>
      </c>
      <c r="D68" s="87">
        <v>0.11</v>
      </c>
      <c r="E68" s="87">
        <v>0.12</v>
      </c>
      <c r="F68" s="72">
        <v>230</v>
      </c>
      <c r="G68" s="77">
        <f t="shared" si="39"/>
        <v>2184609.0000000005</v>
      </c>
      <c r="H68" s="72">
        <v>0</v>
      </c>
      <c r="I68" s="77">
        <f t="shared" si="40"/>
        <v>0</v>
      </c>
      <c r="J68" s="83">
        <v>20</v>
      </c>
      <c r="K68" s="77">
        <f t="shared" si="41"/>
        <v>544400</v>
      </c>
      <c r="L68" s="72">
        <v>10</v>
      </c>
      <c r="M68" s="77">
        <f t="shared" si="42"/>
        <v>129619</v>
      </c>
      <c r="N68" s="72">
        <v>0</v>
      </c>
      <c r="O68" s="77">
        <f t="shared" si="43"/>
        <v>0</v>
      </c>
      <c r="P68" s="72">
        <f t="shared" si="44"/>
        <v>260</v>
      </c>
      <c r="Q68" s="72">
        <f t="shared" si="45"/>
        <v>260</v>
      </c>
      <c r="R68" s="77">
        <f t="shared" si="46"/>
        <v>2858628.0000000005</v>
      </c>
      <c r="S68" s="78">
        <f t="shared" si="49"/>
        <v>2515592.64</v>
      </c>
      <c r="T68" s="73">
        <f t="shared" si="47"/>
        <v>343035.36000000034</v>
      </c>
      <c r="U68" s="107">
        <f t="shared" si="48"/>
        <v>0.87999999999999989</v>
      </c>
    </row>
    <row r="69" spans="1:21" ht="15.75" hidden="1" x14ac:dyDescent="0.25">
      <c r="A69" s="76">
        <v>8</v>
      </c>
      <c r="B69" s="76" t="s">
        <v>11</v>
      </c>
      <c r="C69" s="87">
        <v>0.1</v>
      </c>
      <c r="D69" s="87">
        <v>0.1</v>
      </c>
      <c r="E69" s="87">
        <v>0.1</v>
      </c>
      <c r="F69" s="72">
        <v>57</v>
      </c>
      <c r="G69" s="77">
        <f t="shared" si="39"/>
        <v>541403.10000000009</v>
      </c>
      <c r="H69" s="72">
        <v>178</v>
      </c>
      <c r="I69" s="77">
        <f t="shared" si="40"/>
        <v>4845160</v>
      </c>
      <c r="J69" s="83">
        <v>0</v>
      </c>
      <c r="K69" s="77">
        <f t="shared" si="41"/>
        <v>0</v>
      </c>
      <c r="L69" s="72">
        <v>0</v>
      </c>
      <c r="M69" s="77">
        <f t="shared" si="42"/>
        <v>0</v>
      </c>
      <c r="N69" s="72">
        <v>0</v>
      </c>
      <c r="O69" s="77">
        <f t="shared" si="43"/>
        <v>0</v>
      </c>
      <c r="P69" s="72">
        <f t="shared" si="44"/>
        <v>235</v>
      </c>
      <c r="Q69" s="72">
        <f t="shared" si="45"/>
        <v>235</v>
      </c>
      <c r="R69" s="77">
        <f t="shared" si="46"/>
        <v>5386563.0999999996</v>
      </c>
      <c r="S69" s="78">
        <f t="shared" si="49"/>
        <v>4847906.79</v>
      </c>
      <c r="T69" s="73">
        <f t="shared" si="47"/>
        <v>538656.30999999959</v>
      </c>
      <c r="U69" s="107">
        <f t="shared" si="48"/>
        <v>0.9</v>
      </c>
    </row>
    <row r="70" spans="1:21" ht="15.75" hidden="1" x14ac:dyDescent="0.25">
      <c r="A70" s="76">
        <v>9</v>
      </c>
      <c r="B70" s="76" t="s">
        <v>12</v>
      </c>
      <c r="C70" s="87">
        <v>0.11</v>
      </c>
      <c r="D70" s="87">
        <v>0.12</v>
      </c>
      <c r="E70" s="87">
        <v>0.11</v>
      </c>
      <c r="F70" s="72">
        <v>300</v>
      </c>
      <c r="G70" s="77">
        <f t="shared" si="39"/>
        <v>2849490.0000000005</v>
      </c>
      <c r="H70" s="72">
        <v>50</v>
      </c>
      <c r="I70" s="77">
        <f t="shared" si="40"/>
        <v>1361000</v>
      </c>
      <c r="J70" s="83">
        <v>25</v>
      </c>
      <c r="K70" s="77">
        <f t="shared" si="41"/>
        <v>680500</v>
      </c>
      <c r="L70" s="72">
        <v>0</v>
      </c>
      <c r="M70" s="77">
        <f t="shared" si="42"/>
        <v>0</v>
      </c>
      <c r="N70" s="72">
        <v>0</v>
      </c>
      <c r="O70" s="77">
        <f t="shared" si="43"/>
        <v>0</v>
      </c>
      <c r="P70" s="72">
        <f t="shared" si="44"/>
        <v>375</v>
      </c>
      <c r="Q70" s="72">
        <f t="shared" si="45"/>
        <v>375</v>
      </c>
      <c r="R70" s="77">
        <f t="shared" si="46"/>
        <v>4890990</v>
      </c>
      <c r="S70" s="78">
        <f t="shared" si="49"/>
        <v>4352981.0999999996</v>
      </c>
      <c r="T70" s="73">
        <f t="shared" si="47"/>
        <v>538008.90000000037</v>
      </c>
      <c r="U70" s="107">
        <f t="shared" si="48"/>
        <v>0.8899999999999999</v>
      </c>
    </row>
    <row r="71" spans="1:21" ht="15.75" hidden="1" x14ac:dyDescent="0.25">
      <c r="A71" s="76">
        <v>10</v>
      </c>
      <c r="B71" s="76" t="s">
        <v>13</v>
      </c>
      <c r="C71" s="87">
        <v>0.1</v>
      </c>
      <c r="D71" s="87">
        <v>0.11</v>
      </c>
      <c r="E71" s="87">
        <v>0.1</v>
      </c>
      <c r="F71" s="72">
        <v>215</v>
      </c>
      <c r="G71" s="77">
        <f t="shared" si="39"/>
        <v>2042134.5000000002</v>
      </c>
      <c r="H71" s="72">
        <v>160</v>
      </c>
      <c r="I71" s="77">
        <f t="shared" si="40"/>
        <v>4355200</v>
      </c>
      <c r="J71" s="83">
        <v>0</v>
      </c>
      <c r="K71" s="77">
        <f t="shared" si="41"/>
        <v>0</v>
      </c>
      <c r="L71" s="72">
        <v>2</v>
      </c>
      <c r="M71" s="77">
        <f t="shared" si="42"/>
        <v>25923.8</v>
      </c>
      <c r="N71" s="72">
        <v>2</v>
      </c>
      <c r="O71" s="77">
        <f t="shared" si="43"/>
        <v>25923.8</v>
      </c>
      <c r="P71" s="72">
        <f t="shared" si="44"/>
        <v>377</v>
      </c>
      <c r="Q71" s="72">
        <f t="shared" si="45"/>
        <v>379</v>
      </c>
      <c r="R71" s="77">
        <f t="shared" si="46"/>
        <v>6449182.0999999996</v>
      </c>
      <c r="S71" s="78">
        <f t="shared" si="49"/>
        <v>5804263.8899999997</v>
      </c>
      <c r="T71" s="73">
        <f t="shared" si="47"/>
        <v>644918.21</v>
      </c>
      <c r="U71" s="107">
        <f t="shared" si="48"/>
        <v>0.9</v>
      </c>
    </row>
    <row r="72" spans="1:21" ht="15.75" hidden="1" x14ac:dyDescent="0.25">
      <c r="A72" s="76">
        <v>11</v>
      </c>
      <c r="B72" s="76" t="s">
        <v>51</v>
      </c>
      <c r="C72" s="87">
        <v>0.1</v>
      </c>
      <c r="D72" s="87">
        <v>0.11</v>
      </c>
      <c r="E72" s="87">
        <v>0.11</v>
      </c>
      <c r="F72" s="72">
        <v>460</v>
      </c>
      <c r="G72" s="77">
        <f t="shared" si="39"/>
        <v>4369218.0000000009</v>
      </c>
      <c r="H72" s="72">
        <v>0</v>
      </c>
      <c r="I72" s="77">
        <f t="shared" si="40"/>
        <v>0</v>
      </c>
      <c r="J72" s="83">
        <v>70</v>
      </c>
      <c r="K72" s="77">
        <f t="shared" si="41"/>
        <v>1905400</v>
      </c>
      <c r="L72" s="72">
        <v>3</v>
      </c>
      <c r="M72" s="77">
        <f t="shared" si="42"/>
        <v>38885.699999999997</v>
      </c>
      <c r="N72" s="72">
        <v>3</v>
      </c>
      <c r="O72" s="77">
        <f t="shared" si="43"/>
        <v>38885.699999999997</v>
      </c>
      <c r="P72" s="72">
        <f t="shared" si="44"/>
        <v>533</v>
      </c>
      <c r="Q72" s="72">
        <f t="shared" si="45"/>
        <v>536</v>
      </c>
      <c r="R72" s="77">
        <f t="shared" si="46"/>
        <v>6352389.4000000013</v>
      </c>
      <c r="S72" s="78">
        <f>ROUND(R72*(1-E72),2)-0.01</f>
        <v>5653626.5600000005</v>
      </c>
      <c r="T72" s="73">
        <f t="shared" si="47"/>
        <v>698762.84000000078</v>
      </c>
      <c r="U72" s="107">
        <f t="shared" si="48"/>
        <v>0.88999999905547345</v>
      </c>
    </row>
    <row r="73" spans="1:21" ht="15.75" hidden="1" x14ac:dyDescent="0.25">
      <c r="A73" s="76">
        <v>12</v>
      </c>
      <c r="B73" s="76" t="s">
        <v>15</v>
      </c>
      <c r="C73" s="87">
        <v>0.11</v>
      </c>
      <c r="D73" s="87">
        <v>0.1</v>
      </c>
      <c r="E73" s="87">
        <v>0.1</v>
      </c>
      <c r="F73" s="72">
        <v>680</v>
      </c>
      <c r="G73" s="77">
        <f t="shared" si="39"/>
        <v>6458844.0000000009</v>
      </c>
      <c r="H73" s="72">
        <v>0</v>
      </c>
      <c r="I73" s="77">
        <f t="shared" si="40"/>
        <v>0</v>
      </c>
      <c r="J73" s="83">
        <v>50</v>
      </c>
      <c r="K73" s="77">
        <f t="shared" si="41"/>
        <v>1361000</v>
      </c>
      <c r="L73" s="72">
        <v>0</v>
      </c>
      <c r="M73" s="77">
        <f t="shared" si="42"/>
        <v>0</v>
      </c>
      <c r="N73" s="72">
        <v>0</v>
      </c>
      <c r="O73" s="77">
        <f t="shared" si="43"/>
        <v>0</v>
      </c>
      <c r="P73" s="72">
        <f t="shared" si="44"/>
        <v>730</v>
      </c>
      <c r="Q73" s="72">
        <f t="shared" si="45"/>
        <v>730</v>
      </c>
      <c r="R73" s="77">
        <f t="shared" si="46"/>
        <v>7819844.0000000009</v>
      </c>
      <c r="S73" s="78">
        <f t="shared" si="49"/>
        <v>7037859.5999999996</v>
      </c>
      <c r="T73" s="73">
        <f t="shared" si="47"/>
        <v>781984.4000000013</v>
      </c>
      <c r="U73" s="107">
        <f t="shared" si="48"/>
        <v>0.8999999999999998</v>
      </c>
    </row>
    <row r="74" spans="1:21" ht="15.75" hidden="1" x14ac:dyDescent="0.25">
      <c r="A74" s="76">
        <v>13</v>
      </c>
      <c r="B74" s="76" t="s">
        <v>16</v>
      </c>
      <c r="C74" s="87">
        <v>0.1</v>
      </c>
      <c r="D74" s="87">
        <v>0.11</v>
      </c>
      <c r="E74" s="87">
        <v>0.1</v>
      </c>
      <c r="F74" s="72">
        <v>375</v>
      </c>
      <c r="G74" s="77">
        <f t="shared" si="39"/>
        <v>3561862.5000000005</v>
      </c>
      <c r="H74" s="72">
        <v>0</v>
      </c>
      <c r="I74" s="77">
        <f t="shared" si="40"/>
        <v>0</v>
      </c>
      <c r="J74" s="83">
        <v>96</v>
      </c>
      <c r="K74" s="77">
        <f t="shared" si="41"/>
        <v>2613120</v>
      </c>
      <c r="L74" s="72">
        <v>0</v>
      </c>
      <c r="M74" s="77">
        <f t="shared" si="42"/>
        <v>0</v>
      </c>
      <c r="N74" s="72">
        <v>0</v>
      </c>
      <c r="O74" s="77">
        <f t="shared" si="43"/>
        <v>0</v>
      </c>
      <c r="P74" s="72">
        <f t="shared" si="44"/>
        <v>471</v>
      </c>
      <c r="Q74" s="72">
        <f t="shared" si="45"/>
        <v>471</v>
      </c>
      <c r="R74" s="77">
        <f t="shared" si="46"/>
        <v>6174982.5</v>
      </c>
      <c r="S74" s="78">
        <f t="shared" si="49"/>
        <v>5557484.25</v>
      </c>
      <c r="T74" s="73">
        <f t="shared" si="47"/>
        <v>617498.25</v>
      </c>
      <c r="U74" s="107">
        <f t="shared" si="48"/>
        <v>0.9</v>
      </c>
    </row>
    <row r="75" spans="1:21" ht="15.75" hidden="1" x14ac:dyDescent="0.25">
      <c r="A75" s="76">
        <v>14</v>
      </c>
      <c r="B75" s="76" t="s">
        <v>17</v>
      </c>
      <c r="C75" s="87">
        <v>0.11</v>
      </c>
      <c r="D75" s="87">
        <v>0.13</v>
      </c>
      <c r="E75" s="87">
        <v>0.13</v>
      </c>
      <c r="F75" s="72">
        <v>440</v>
      </c>
      <c r="G75" s="77">
        <f t="shared" si="39"/>
        <v>4179252.0000000005</v>
      </c>
      <c r="H75" s="72">
        <v>180</v>
      </c>
      <c r="I75" s="77">
        <f t="shared" si="40"/>
        <v>4899600</v>
      </c>
      <c r="J75" s="83">
        <v>60</v>
      </c>
      <c r="K75" s="77">
        <f t="shared" si="41"/>
        <v>1633200</v>
      </c>
      <c r="L75" s="72">
        <v>7</v>
      </c>
      <c r="M75" s="77">
        <f t="shared" si="42"/>
        <v>90733.3</v>
      </c>
      <c r="N75" s="72">
        <v>3</v>
      </c>
      <c r="O75" s="77">
        <f t="shared" si="43"/>
        <v>38885.699999999997</v>
      </c>
      <c r="P75" s="72">
        <f t="shared" si="44"/>
        <v>687</v>
      </c>
      <c r="Q75" s="72">
        <f t="shared" si="45"/>
        <v>690</v>
      </c>
      <c r="R75" s="77">
        <f t="shared" si="46"/>
        <v>10841671</v>
      </c>
      <c r="S75" s="78">
        <f t="shared" si="49"/>
        <v>9432253.7699999996</v>
      </c>
      <c r="T75" s="73">
        <f t="shared" si="47"/>
        <v>1409417.2300000004</v>
      </c>
      <c r="U75" s="107">
        <f t="shared" si="48"/>
        <v>0.87</v>
      </c>
    </row>
    <row r="76" spans="1:21" ht="15.75" hidden="1" x14ac:dyDescent="0.25">
      <c r="A76" s="76">
        <v>15</v>
      </c>
      <c r="B76" s="76" t="s">
        <v>18</v>
      </c>
      <c r="C76" s="87">
        <v>0.12</v>
      </c>
      <c r="D76" s="87">
        <v>0.1</v>
      </c>
      <c r="E76" s="87">
        <v>0.1</v>
      </c>
      <c r="F76" s="72">
        <v>235</v>
      </c>
      <c r="G76" s="77">
        <f t="shared" si="39"/>
        <v>2232100.5000000005</v>
      </c>
      <c r="H76" s="72">
        <v>90</v>
      </c>
      <c r="I76" s="77">
        <f t="shared" si="40"/>
        <v>2449800</v>
      </c>
      <c r="J76" s="83">
        <v>0</v>
      </c>
      <c r="K76" s="77">
        <f t="shared" si="41"/>
        <v>0</v>
      </c>
      <c r="L76" s="72">
        <v>0</v>
      </c>
      <c r="M76" s="77">
        <f t="shared" si="42"/>
        <v>0</v>
      </c>
      <c r="N76" s="72">
        <v>0</v>
      </c>
      <c r="O76" s="77">
        <f t="shared" si="43"/>
        <v>0</v>
      </c>
      <c r="P76" s="72">
        <f t="shared" si="44"/>
        <v>325</v>
      </c>
      <c r="Q76" s="72">
        <f t="shared" si="45"/>
        <v>325</v>
      </c>
      <c r="R76" s="77">
        <f t="shared" si="46"/>
        <v>4681900.5</v>
      </c>
      <c r="S76" s="78">
        <f t="shared" si="49"/>
        <v>4213710.45</v>
      </c>
      <c r="T76" s="73">
        <f t="shared" si="47"/>
        <v>468190.04999999981</v>
      </c>
      <c r="U76" s="107">
        <f t="shared" si="48"/>
        <v>0.9</v>
      </c>
    </row>
    <row r="77" spans="1:21" ht="15.75" hidden="1" x14ac:dyDescent="0.25">
      <c r="A77" s="76">
        <v>16</v>
      </c>
      <c r="B77" s="76" t="s">
        <v>52</v>
      </c>
      <c r="C77" s="87">
        <v>0.22</v>
      </c>
      <c r="D77" s="87">
        <v>0.21</v>
      </c>
      <c r="E77" s="87">
        <v>0.2</v>
      </c>
      <c r="F77" s="72">
        <v>80</v>
      </c>
      <c r="G77" s="77">
        <f t="shared" si="39"/>
        <v>759864.00000000012</v>
      </c>
      <c r="H77" s="72">
        <v>70</v>
      </c>
      <c r="I77" s="77">
        <f t="shared" si="40"/>
        <v>1905400</v>
      </c>
      <c r="J77" s="83">
        <v>0</v>
      </c>
      <c r="K77" s="77">
        <f t="shared" si="41"/>
        <v>0</v>
      </c>
      <c r="L77" s="72">
        <v>0</v>
      </c>
      <c r="M77" s="77">
        <f t="shared" si="42"/>
        <v>0</v>
      </c>
      <c r="N77" s="72">
        <v>0</v>
      </c>
      <c r="O77" s="77">
        <f t="shared" si="43"/>
        <v>0</v>
      </c>
      <c r="P77" s="72">
        <f t="shared" si="44"/>
        <v>150</v>
      </c>
      <c r="Q77" s="72">
        <f t="shared" si="45"/>
        <v>150</v>
      </c>
      <c r="R77" s="77">
        <f t="shared" si="46"/>
        <v>2665264</v>
      </c>
      <c r="S77" s="78">
        <f t="shared" si="49"/>
        <v>2132211.2000000002</v>
      </c>
      <c r="T77" s="73">
        <f t="shared" si="47"/>
        <v>533052.79999999981</v>
      </c>
      <c r="U77" s="107">
        <f t="shared" si="48"/>
        <v>0.8</v>
      </c>
    </row>
    <row r="78" spans="1:21" ht="15.75" hidden="1" x14ac:dyDescent="0.25">
      <c r="A78" s="76">
        <v>17</v>
      </c>
      <c r="B78" s="76" t="s">
        <v>53</v>
      </c>
      <c r="C78" s="87">
        <v>0.09</v>
      </c>
      <c r="D78" s="87">
        <v>0.09</v>
      </c>
      <c r="E78" s="87">
        <v>0.08</v>
      </c>
      <c r="F78" s="72">
        <v>339</v>
      </c>
      <c r="G78" s="77">
        <f t="shared" si="39"/>
        <v>3219923.7</v>
      </c>
      <c r="H78" s="72">
        <v>0</v>
      </c>
      <c r="I78" s="77">
        <f t="shared" si="40"/>
        <v>0</v>
      </c>
      <c r="J78" s="83">
        <v>0</v>
      </c>
      <c r="K78" s="77">
        <f t="shared" si="41"/>
        <v>0</v>
      </c>
      <c r="L78" s="72">
        <v>0</v>
      </c>
      <c r="M78" s="77">
        <f t="shared" si="42"/>
        <v>0</v>
      </c>
      <c r="N78" s="72">
        <v>0</v>
      </c>
      <c r="O78" s="77">
        <f t="shared" si="43"/>
        <v>0</v>
      </c>
      <c r="P78" s="72">
        <f t="shared" si="44"/>
        <v>339</v>
      </c>
      <c r="Q78" s="72">
        <f t="shared" si="45"/>
        <v>339</v>
      </c>
      <c r="R78" s="77">
        <f t="shared" si="46"/>
        <v>3219923.7</v>
      </c>
      <c r="S78" s="78">
        <f>ROUND(R78*(1-E78),2)-0.01</f>
        <v>2962329.79</v>
      </c>
      <c r="T78" s="73">
        <f t="shared" si="47"/>
        <v>257593.91000000015</v>
      </c>
      <c r="U78" s="107">
        <f t="shared" si="48"/>
        <v>0.9199999956520708</v>
      </c>
    </row>
    <row r="79" spans="1:21" ht="15.75" hidden="1" x14ac:dyDescent="0.25">
      <c r="A79" s="76">
        <v>18</v>
      </c>
      <c r="B79" s="76" t="s">
        <v>20</v>
      </c>
      <c r="C79" s="87">
        <v>0.11</v>
      </c>
      <c r="D79" s="87">
        <v>0.1</v>
      </c>
      <c r="E79" s="87">
        <v>0.1</v>
      </c>
      <c r="F79" s="72">
        <v>600</v>
      </c>
      <c r="G79" s="77">
        <f t="shared" si="39"/>
        <v>5698980.0000000009</v>
      </c>
      <c r="H79" s="72">
        <v>30</v>
      </c>
      <c r="I79" s="77">
        <f t="shared" si="40"/>
        <v>816600</v>
      </c>
      <c r="J79" s="83">
        <v>60</v>
      </c>
      <c r="K79" s="77">
        <f t="shared" si="41"/>
        <v>1633200</v>
      </c>
      <c r="L79" s="72">
        <v>0</v>
      </c>
      <c r="M79" s="77">
        <f t="shared" si="42"/>
        <v>0</v>
      </c>
      <c r="N79" s="72">
        <v>0</v>
      </c>
      <c r="O79" s="77">
        <f t="shared" si="43"/>
        <v>0</v>
      </c>
      <c r="P79" s="72">
        <f t="shared" si="44"/>
        <v>690</v>
      </c>
      <c r="Q79" s="72">
        <f t="shared" si="45"/>
        <v>690</v>
      </c>
      <c r="R79" s="77">
        <f t="shared" si="46"/>
        <v>8148780.0000000009</v>
      </c>
      <c r="S79" s="78">
        <f t="shared" si="49"/>
        <v>7333902</v>
      </c>
      <c r="T79" s="73">
        <f t="shared" si="47"/>
        <v>814878.00000000093</v>
      </c>
      <c r="U79" s="107">
        <f t="shared" si="48"/>
        <v>0.89999999999999991</v>
      </c>
    </row>
    <row r="80" spans="1:21" ht="15" hidden="1" x14ac:dyDescent="0.2">
      <c r="A80" s="113"/>
      <c r="B80" s="113" t="s">
        <v>54</v>
      </c>
      <c r="C80" s="113"/>
      <c r="D80" s="113"/>
      <c r="E80" s="113"/>
      <c r="F80" s="72">
        <f t="shared" ref="F80:T80" si="50">SUM(F62:F79)</f>
        <v>12166</v>
      </c>
      <c r="G80" s="72">
        <f t="shared" si="50"/>
        <v>115556317.80000001</v>
      </c>
      <c r="H80" s="72">
        <f t="shared" si="50"/>
        <v>1763</v>
      </c>
      <c r="I80" s="72">
        <f t="shared" si="50"/>
        <v>47988860</v>
      </c>
      <c r="J80" s="72">
        <f t="shared" si="50"/>
        <v>436</v>
      </c>
      <c r="K80" s="72">
        <f t="shared" si="50"/>
        <v>11867920</v>
      </c>
      <c r="L80" s="72">
        <f t="shared" si="50"/>
        <v>100</v>
      </c>
      <c r="M80" s="72">
        <f t="shared" si="50"/>
        <v>1296190</v>
      </c>
      <c r="N80" s="72">
        <f t="shared" si="50"/>
        <v>86</v>
      </c>
      <c r="O80" s="72">
        <f t="shared" si="50"/>
        <v>1114723.3999999999</v>
      </c>
      <c r="P80" s="72">
        <f t="shared" si="50"/>
        <v>14465</v>
      </c>
      <c r="Q80" s="72">
        <f t="shared" si="50"/>
        <v>14551</v>
      </c>
      <c r="R80" s="77">
        <f t="shared" si="50"/>
        <v>177824011.19999999</v>
      </c>
      <c r="S80" s="77">
        <f t="shared" si="50"/>
        <v>159096447.23999995</v>
      </c>
      <c r="T80" s="77">
        <f t="shared" si="50"/>
        <v>18727563.960000005</v>
      </c>
      <c r="U80" s="107">
        <f t="shared" si="48"/>
        <v>0.89468484130111647</v>
      </c>
    </row>
    <row r="81" spans="6:17" hidden="1" x14ac:dyDescent="0.2">
      <c r="F81" s="108">
        <f>+F80-F54</f>
        <v>115</v>
      </c>
      <c r="H81" s="108">
        <f>+H80-H54</f>
        <v>0</v>
      </c>
      <c r="J81" s="108">
        <f>+J80-J54</f>
        <v>5</v>
      </c>
      <c r="L81" s="108">
        <f>+L80-L54</f>
        <v>0</v>
      </c>
      <c r="N81" s="108">
        <f>+N80-N54</f>
        <v>0</v>
      </c>
      <c r="P81" s="108">
        <f>+P80-P54</f>
        <v>120</v>
      </c>
      <c r="Q81" s="108">
        <f>+Q80-Q54</f>
        <v>120</v>
      </c>
    </row>
  </sheetData>
  <mergeCells count="39">
    <mergeCell ref="B4:X4"/>
    <mergeCell ref="A5:A9"/>
    <mergeCell ref="B5:B9"/>
    <mergeCell ref="C5:E8"/>
    <mergeCell ref="F5:G8"/>
    <mergeCell ref="H5:I8"/>
    <mergeCell ref="J5:K8"/>
    <mergeCell ref="L5:M8"/>
    <mergeCell ref="N5:O8"/>
    <mergeCell ref="P5:R8"/>
    <mergeCell ref="S5:T8"/>
    <mergeCell ref="U5:V8"/>
    <mergeCell ref="W5:X8"/>
    <mergeCell ref="Y5:AA8"/>
    <mergeCell ref="AB5:AD8"/>
    <mergeCell ref="AE5:AG8"/>
    <mergeCell ref="P31:R34"/>
    <mergeCell ref="S31:T34"/>
    <mergeCell ref="A31:A35"/>
    <mergeCell ref="B31:B35"/>
    <mergeCell ref="C31:E34"/>
    <mergeCell ref="F31:G34"/>
    <mergeCell ref="H31:I34"/>
    <mergeCell ref="F3:R3"/>
    <mergeCell ref="U31:U34"/>
    <mergeCell ref="A57:A61"/>
    <mergeCell ref="B57:B61"/>
    <mergeCell ref="C57:E60"/>
    <mergeCell ref="F57:G60"/>
    <mergeCell ref="H57:I60"/>
    <mergeCell ref="J57:K60"/>
    <mergeCell ref="L57:M60"/>
    <mergeCell ref="N57:O60"/>
    <mergeCell ref="P57:R60"/>
    <mergeCell ref="S57:T60"/>
    <mergeCell ref="U57:U60"/>
    <mergeCell ref="J31:K34"/>
    <mergeCell ref="L31:M34"/>
    <mergeCell ref="N31:O34"/>
  </mergeCells>
  <pageMargins left="0.51181102362204722" right="0.11811023622047245" top="0.74803149606299213" bottom="0.74803149606299213" header="0.31496062992125984" footer="0.31496062992125984"/>
  <pageSetup paperSize="9" scale="78" fitToWidth="2" orientation="landscape" r:id="rId1"/>
  <colBreaks count="1" manualBreakCount="1">
    <brk id="15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ТЖС</vt:lpstr>
      <vt:lpstr>'Приложение(9)_4_исход'!Заголовки_для_печати</vt:lpstr>
      <vt:lpstr>ТЖС!Заголовки_для_печати</vt:lpstr>
      <vt:lpstr>'Приложение(9)_4_исход'!Область_печати</vt:lpstr>
      <vt:lpstr>ТЖС!Область_печати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2024-08-21T07:58:09Z</cp:lastPrinted>
  <dcterms:created xsi:type="dcterms:W3CDTF">1996-10-08T23:32:33Z</dcterms:created>
  <dcterms:modified xsi:type="dcterms:W3CDTF">2024-08-21T11:31:30Z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