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25" yWindow="330" windowWidth="29040" windowHeight="13620" firstSheet="1" activeTab="1"/>
  </bookViews>
  <sheets>
    <sheet name="документы_2021" sheetId="24" state="hidden" r:id="rId1"/>
    <sheet name="ЧДОУ" sheetId="29" r:id="rId2"/>
  </sheets>
  <externalReferences>
    <externalReference r:id="rId3"/>
  </externalReferences>
  <definedNames>
    <definedName name="Z_03BB0823_F46D_4FFC_9767_8DD17CA40F59_.wvu.Cols" localSheetId="1" hidden="1">ЧДОУ!$P:$W</definedName>
    <definedName name="Z_03BB0823_F46D_4FFC_9767_8DD17CA40F59_.wvu.PrintArea" localSheetId="1" hidden="1">ЧДОУ!$A$3:$AW$55</definedName>
    <definedName name="Z_03BB0823_F46D_4FFC_9767_8DD17CA40F59_.wvu.PrintTitles" localSheetId="1" hidden="1">ЧДОУ!$A:$C</definedName>
    <definedName name="Z_03BB0823_F46D_4FFC_9767_8DD17CA40F59_.wvu.Rows" localSheetId="1" hidden="1">ЧДОУ!$9:$9,ЧДОУ!#REF!</definedName>
    <definedName name="_xlnm.Print_Titles" localSheetId="1">ЧДОУ!$A:$C,ЧДОУ!$5:$11</definedName>
    <definedName name="_xlnm.Print_Area" localSheetId="1">ЧДОУ!$A$1:$BC$57</definedName>
  </definedNames>
  <calcPr calcId="145621"/>
</workbook>
</file>

<file path=xl/calcChain.xml><?xml version="1.0" encoding="utf-8"?>
<calcChain xmlns="http://schemas.openxmlformats.org/spreadsheetml/2006/main">
  <c r="AN60" i="29" l="1"/>
  <c r="AT56" i="29"/>
  <c r="AS56" i="29"/>
  <c r="AR56" i="29"/>
  <c r="AL56" i="29"/>
  <c r="AJ56" i="29"/>
  <c r="AH56" i="29"/>
  <c r="AF56" i="29"/>
  <c r="AD56" i="29"/>
  <c r="AB56" i="29"/>
  <c r="Z56" i="29"/>
  <c r="X56" i="29"/>
  <c r="V56" i="29"/>
  <c r="T56" i="29"/>
  <c r="R56" i="29"/>
  <c r="P56" i="29"/>
  <c r="N56" i="29"/>
  <c r="L56" i="29"/>
  <c r="J56" i="29"/>
  <c r="H56" i="29"/>
  <c r="F56" i="29"/>
  <c r="D56" i="29"/>
  <c r="AP55" i="29"/>
  <c r="AN55" i="29"/>
  <c r="AV55" i="29" s="1"/>
  <c r="AS54" i="29"/>
  <c r="AP54" i="29"/>
  <c r="AV54" i="29" s="1"/>
  <c r="AU54" i="29" s="1"/>
  <c r="AN54" i="29"/>
  <c r="AT53" i="29"/>
  <c r="AP53" i="29"/>
  <c r="AN53" i="29"/>
  <c r="AN56" i="29" s="1"/>
  <c r="AV52" i="29"/>
  <c r="AU52" i="29" s="1"/>
  <c r="AT52" i="29"/>
  <c r="AP52" i="29"/>
  <c r="AP56" i="29" s="1"/>
  <c r="AN52" i="29"/>
  <c r="AS51" i="29"/>
  <c r="AR51" i="29"/>
  <c r="AT51" i="29" s="1"/>
  <c r="AL51" i="29"/>
  <c r="AJ51" i="29"/>
  <c r="AH51" i="29"/>
  <c r="AF51" i="29"/>
  <c r="AD51" i="29"/>
  <c r="AB51" i="29"/>
  <c r="Z51" i="29"/>
  <c r="X51" i="29"/>
  <c r="V51" i="29"/>
  <c r="T51" i="29"/>
  <c r="R51" i="29"/>
  <c r="P51" i="29"/>
  <c r="N51" i="29"/>
  <c r="L51" i="29"/>
  <c r="J51" i="29"/>
  <c r="H51" i="29"/>
  <c r="F51" i="29"/>
  <c r="D51" i="29"/>
  <c r="AT50" i="29"/>
  <c r="AP50" i="29"/>
  <c r="AP51" i="29" s="1"/>
  <c r="AN50" i="29"/>
  <c r="AV50" i="29" s="1"/>
  <c r="AS49" i="29"/>
  <c r="AT49" i="29" s="1"/>
  <c r="AR49" i="29"/>
  <c r="AL49" i="29"/>
  <c r="AJ49" i="29"/>
  <c r="AH49" i="29"/>
  <c r="AF49" i="29"/>
  <c r="AD49" i="29"/>
  <c r="AB49" i="29"/>
  <c r="Z49" i="29"/>
  <c r="X49" i="29"/>
  <c r="V49" i="29"/>
  <c r="T49" i="29"/>
  <c r="R49" i="29"/>
  <c r="P49" i="29"/>
  <c r="N49" i="29"/>
  <c r="L49" i="29"/>
  <c r="J49" i="29"/>
  <c r="H49" i="29"/>
  <c r="F49" i="29"/>
  <c r="D49" i="29"/>
  <c r="AT48" i="29"/>
  <c r="AP48" i="29"/>
  <c r="AN48" i="29"/>
  <c r="AV48" i="29" s="1"/>
  <c r="AU48" i="29" s="1"/>
  <c r="AT47" i="29"/>
  <c r="AP47" i="29"/>
  <c r="AV47" i="29" s="1"/>
  <c r="AU47" i="29" s="1"/>
  <c r="AN47" i="29"/>
  <c r="AT46" i="29"/>
  <c r="AP46" i="29"/>
  <c r="AN46" i="29"/>
  <c r="AV46" i="29" s="1"/>
  <c r="AU46" i="29" s="1"/>
  <c r="AV45" i="29"/>
  <c r="AU45" i="29" s="1"/>
  <c r="AT45" i="29"/>
  <c r="AP45" i="29"/>
  <c r="AN45" i="29"/>
  <c r="AT44" i="29"/>
  <c r="AP44" i="29"/>
  <c r="AN44" i="29"/>
  <c r="AV44" i="29" s="1"/>
  <c r="AU44" i="29" s="1"/>
  <c r="AA44" i="29"/>
  <c r="AT43" i="29"/>
  <c r="AP43" i="29"/>
  <c r="AP49" i="29" s="1"/>
  <c r="AN43" i="29"/>
  <c r="AN49" i="29" s="1"/>
  <c r="AT42" i="29"/>
  <c r="AS42" i="29"/>
  <c r="AR42" i="29"/>
  <c r="AL42" i="29"/>
  <c r="AJ42" i="29"/>
  <c r="AH42" i="29"/>
  <c r="AF42" i="29"/>
  <c r="AD42" i="29"/>
  <c r="AB42" i="29"/>
  <c r="Z42" i="29"/>
  <c r="X42" i="29"/>
  <c r="V42" i="29"/>
  <c r="T42" i="29"/>
  <c r="R42" i="29"/>
  <c r="P42" i="29"/>
  <c r="N42" i="29"/>
  <c r="L42" i="29"/>
  <c r="J42" i="29"/>
  <c r="H42" i="29"/>
  <c r="F42" i="29"/>
  <c r="D42" i="29"/>
  <c r="AP41" i="29"/>
  <c r="AV41" i="29" s="1"/>
  <c r="AU41" i="29" s="1"/>
  <c r="AN41" i="29"/>
  <c r="AP40" i="29"/>
  <c r="AV40" i="29" s="1"/>
  <c r="AU40" i="29" s="1"/>
  <c r="AN40" i="29"/>
  <c r="AV39" i="29"/>
  <c r="AU39" i="29" s="1"/>
  <c r="AT39" i="29"/>
  <c r="AP39" i="29"/>
  <c r="AN39" i="29"/>
  <c r="AI39" i="29"/>
  <c r="S39" i="29"/>
  <c r="AT38" i="29"/>
  <c r="AP38" i="29"/>
  <c r="AN38" i="29"/>
  <c r="AV38" i="29" s="1"/>
  <c r="AU38" i="29" s="1"/>
  <c r="AM38" i="29"/>
  <c r="W38" i="29"/>
  <c r="AT37" i="29"/>
  <c r="AP37" i="29"/>
  <c r="AN37" i="29"/>
  <c r="AV37" i="29" s="1"/>
  <c r="AA37" i="29"/>
  <c r="AT36" i="29"/>
  <c r="AS36" i="29"/>
  <c r="AR36" i="29"/>
  <c r="AL36" i="29"/>
  <c r="AJ36" i="29"/>
  <c r="AH36" i="29"/>
  <c r="AF36" i="29"/>
  <c r="AD36" i="29"/>
  <c r="AB36" i="29"/>
  <c r="Z36" i="29"/>
  <c r="X36" i="29"/>
  <c r="V36" i="29"/>
  <c r="T36" i="29"/>
  <c r="R36" i="29"/>
  <c r="P36" i="29"/>
  <c r="N36" i="29"/>
  <c r="L36" i="29"/>
  <c r="J36" i="29"/>
  <c r="H36" i="29"/>
  <c r="F36" i="29"/>
  <c r="D36" i="29"/>
  <c r="AV35" i="29"/>
  <c r="AU35" i="29" s="1"/>
  <c r="AP35" i="29"/>
  <c r="AN35" i="29"/>
  <c r="AT34" i="29"/>
  <c r="AP34" i="29"/>
  <c r="AN34" i="29"/>
  <c r="AV34" i="29" s="1"/>
  <c r="AU34" i="29" s="1"/>
  <c r="AA34" i="29"/>
  <c r="U34" i="29"/>
  <c r="K34" i="29"/>
  <c r="AT33" i="29"/>
  <c r="AP33" i="29"/>
  <c r="AN33" i="29"/>
  <c r="AV33" i="29" s="1"/>
  <c r="AU33" i="29" s="1"/>
  <c r="O33" i="29"/>
  <c r="G33" i="29"/>
  <c r="AT32" i="29"/>
  <c r="AP32" i="29"/>
  <c r="AN32" i="29"/>
  <c r="AA32" i="29"/>
  <c r="S32" i="29"/>
  <c r="AT31" i="29"/>
  <c r="AP31" i="29"/>
  <c r="AP36" i="29" s="1"/>
  <c r="AN31" i="29"/>
  <c r="AK31" i="29"/>
  <c r="AE31" i="29"/>
  <c r="AS30" i="29"/>
  <c r="AR30" i="29"/>
  <c r="AR57" i="29" s="1"/>
  <c r="AL30" i="29"/>
  <c r="AL57" i="29" s="1"/>
  <c r="AJ30" i="29"/>
  <c r="AJ57" i="29" s="1"/>
  <c r="AH30" i="29"/>
  <c r="AH57" i="29" s="1"/>
  <c r="AF30" i="29"/>
  <c r="AF57" i="29" s="1"/>
  <c r="AD30" i="29"/>
  <c r="AD57" i="29" s="1"/>
  <c r="AB30" i="29"/>
  <c r="AB57" i="29" s="1"/>
  <c r="Z30" i="29"/>
  <c r="Z57" i="29" s="1"/>
  <c r="X30" i="29"/>
  <c r="X57" i="29" s="1"/>
  <c r="V30" i="29"/>
  <c r="V57" i="29" s="1"/>
  <c r="T30" i="29"/>
  <c r="T57" i="29" s="1"/>
  <c r="R30" i="29"/>
  <c r="P30" i="29"/>
  <c r="P57" i="29" s="1"/>
  <c r="N30" i="29"/>
  <c r="N57" i="29" s="1"/>
  <c r="L30" i="29"/>
  <c r="L57" i="29" s="1"/>
  <c r="J30" i="29"/>
  <c r="J57" i="29" s="1"/>
  <c r="H30" i="29"/>
  <c r="H57" i="29" s="1"/>
  <c r="F30" i="29"/>
  <c r="F57" i="29" s="1"/>
  <c r="D30" i="29"/>
  <c r="D57" i="29" s="1"/>
  <c r="AT29" i="29"/>
  <c r="AP29" i="29"/>
  <c r="AV29" i="29" s="1"/>
  <c r="AU29" i="29" s="1"/>
  <c r="AN29" i="29"/>
  <c r="AI29" i="29"/>
  <c r="AA29" i="29"/>
  <c r="S29" i="29"/>
  <c r="Q29" i="29"/>
  <c r="K29" i="29"/>
  <c r="AV28" i="29"/>
  <c r="AU28" i="29" s="1"/>
  <c r="AT28" i="29"/>
  <c r="AP28" i="29"/>
  <c r="AN28" i="29"/>
  <c r="AG28" i="29"/>
  <c r="W28" i="29"/>
  <c r="U28" i="29"/>
  <c r="G28" i="29"/>
  <c r="AV27" i="29"/>
  <c r="AU27" i="29"/>
  <c r="AP27" i="29"/>
  <c r="AN27" i="29"/>
  <c r="AI27" i="29"/>
  <c r="AA27" i="29"/>
  <c r="O27" i="29"/>
  <c r="AT26" i="29"/>
  <c r="AP26" i="29"/>
  <c r="AV26" i="29" s="1"/>
  <c r="AU26" i="29" s="1"/>
  <c r="AN26" i="29"/>
  <c r="AI26" i="29"/>
  <c r="AA26" i="29"/>
  <c r="S26" i="29"/>
  <c r="Q26" i="29"/>
  <c r="K26" i="29"/>
  <c r="AV25" i="29"/>
  <c r="AU25" i="29" s="1"/>
  <c r="AT25" i="29"/>
  <c r="AP25" i="29"/>
  <c r="AN25" i="29"/>
  <c r="AG25" i="29"/>
  <c r="W25" i="29"/>
  <c r="U25" i="29"/>
  <c r="G25" i="29"/>
  <c r="AV24" i="29"/>
  <c r="AU24" i="29"/>
  <c r="AT24" i="29"/>
  <c r="AP24" i="29"/>
  <c r="AN24" i="29"/>
  <c r="AK24" i="29"/>
  <c r="AI24" i="29"/>
  <c r="AA24" i="29"/>
  <c r="Y24" i="29"/>
  <c r="S24" i="29"/>
  <c r="K24" i="29"/>
  <c r="AT23" i="29"/>
  <c r="AP23" i="29"/>
  <c r="AN23" i="29"/>
  <c r="AV23" i="29" s="1"/>
  <c r="AU23" i="29" s="1"/>
  <c r="AM23" i="29"/>
  <c r="Y23" i="29"/>
  <c r="AV22" i="29"/>
  <c r="AU22" i="29" s="1"/>
  <c r="AT22" i="29"/>
  <c r="AP22" i="29"/>
  <c r="AN22" i="29"/>
  <c r="AI22" i="29"/>
  <c r="AG22" i="29"/>
  <c r="AA22" i="29"/>
  <c r="S22" i="29"/>
  <c r="Q22" i="29"/>
  <c r="K22" i="29"/>
  <c r="E22" i="29"/>
  <c r="AT21" i="29"/>
  <c r="AP21" i="29"/>
  <c r="AN21" i="29"/>
  <c r="AV21" i="29" s="1"/>
  <c r="AU21" i="29" s="1"/>
  <c r="AK21" i="29"/>
  <c r="AG21" i="29"/>
  <c r="U21" i="29"/>
  <c r="I21" i="29"/>
  <c r="AT20" i="29"/>
  <c r="AP20" i="29"/>
  <c r="AN20" i="29"/>
  <c r="AV20" i="29" s="1"/>
  <c r="AU20" i="29" s="1"/>
  <c r="AI20" i="29"/>
  <c r="AA20" i="29"/>
  <c r="U20" i="29"/>
  <c r="S20" i="29"/>
  <c r="K20" i="29"/>
  <c r="I20" i="29"/>
  <c r="AV19" i="29"/>
  <c r="AU19" i="29" s="1"/>
  <c r="AT19" i="29"/>
  <c r="AP19" i="29"/>
  <c r="AN19" i="29"/>
  <c r="AM19" i="29"/>
  <c r="AE19" i="29"/>
  <c r="Q19" i="29"/>
  <c r="I19" i="29"/>
  <c r="G19" i="29"/>
  <c r="AT18" i="29"/>
  <c r="AP18" i="29"/>
  <c r="AN18" i="29"/>
  <c r="AV18" i="29" s="1"/>
  <c r="AU18" i="29" s="1"/>
  <c r="AK18" i="29"/>
  <c r="AI18" i="29"/>
  <c r="AA18" i="29"/>
  <c r="S18" i="29"/>
  <c r="Q18" i="29"/>
  <c r="K18" i="29"/>
  <c r="E18" i="29"/>
  <c r="AV17" i="29"/>
  <c r="AU17" i="29" s="1"/>
  <c r="AT17" i="29"/>
  <c r="AP17" i="29"/>
  <c r="AN17" i="29"/>
  <c r="AK17" i="29"/>
  <c r="Y17" i="29"/>
  <c r="O17" i="29"/>
  <c r="G17" i="29"/>
  <c r="E17" i="29"/>
  <c r="AT16" i="29"/>
  <c r="AP16" i="29"/>
  <c r="AN16" i="29"/>
  <c r="AV16" i="29" s="1"/>
  <c r="AU16" i="29" s="1"/>
  <c r="AK16" i="29"/>
  <c r="AI16" i="29"/>
  <c r="AA16" i="29"/>
  <c r="Y16" i="29"/>
  <c r="S16" i="29"/>
  <c r="Q16" i="29"/>
  <c r="K16" i="29"/>
  <c r="AT15" i="29"/>
  <c r="AP15" i="29"/>
  <c r="AV15" i="29" s="1"/>
  <c r="AU15" i="29" s="1"/>
  <c r="AN15" i="29"/>
  <c r="AG15" i="29"/>
  <c r="Y15" i="29"/>
  <c r="W15" i="29"/>
  <c r="I15" i="29"/>
  <c r="E15" i="29"/>
  <c r="AV14" i="29"/>
  <c r="AU14" i="29" s="1"/>
  <c r="AT14" i="29"/>
  <c r="AP14" i="29"/>
  <c r="AN14" i="29"/>
  <c r="AI14" i="29"/>
  <c r="AG14" i="29"/>
  <c r="AA14" i="29"/>
  <c r="U14" i="29"/>
  <c r="S14" i="29"/>
  <c r="K14" i="29"/>
  <c r="AT13" i="29"/>
  <c r="AP13" i="29"/>
  <c r="AN13" i="29"/>
  <c r="AV13" i="29" s="1"/>
  <c r="AU13" i="29" s="1"/>
  <c r="AE13" i="29"/>
  <c r="Y13" i="29"/>
  <c r="W13" i="29"/>
  <c r="U13" i="29"/>
  <c r="I13" i="29"/>
  <c r="G13" i="29"/>
  <c r="E13" i="29"/>
  <c r="AV12" i="29"/>
  <c r="AU12" i="29"/>
  <c r="AT12" i="29"/>
  <c r="AP12" i="29"/>
  <c r="AN12" i="29"/>
  <c r="AN30" i="29" s="1"/>
  <c r="AK12" i="29"/>
  <c r="AI12" i="29"/>
  <c r="AG12" i="29"/>
  <c r="AC12" i="29"/>
  <c r="AA12" i="29"/>
  <c r="S12" i="29"/>
  <c r="K12" i="29"/>
  <c r="I12" i="29"/>
  <c r="AM11" i="29"/>
  <c r="AM27" i="29" s="1"/>
  <c r="AK11" i="29"/>
  <c r="AK34" i="29" s="1"/>
  <c r="AI11" i="29"/>
  <c r="AG11" i="29"/>
  <c r="AG32" i="29" s="1"/>
  <c r="AE11" i="29"/>
  <c r="AC11" i="29"/>
  <c r="AA11" i="29"/>
  <c r="AA28" i="29" s="1"/>
  <c r="Y11" i="29"/>
  <c r="Y21" i="29" s="1"/>
  <c r="W11" i="29"/>
  <c r="W21" i="29" s="1"/>
  <c r="U11" i="29"/>
  <c r="U19" i="29" s="1"/>
  <c r="S11" i="29"/>
  <c r="Q11" i="29"/>
  <c r="Q14" i="29" s="1"/>
  <c r="O11" i="29"/>
  <c r="M11" i="29"/>
  <c r="M19" i="29" s="1"/>
  <c r="K11" i="29"/>
  <c r="K37" i="29" s="1"/>
  <c r="I11" i="29"/>
  <c r="I32" i="29" s="1"/>
  <c r="G11" i="29"/>
  <c r="G23" i="29" s="1"/>
  <c r="E11" i="29"/>
  <c r="E21" i="29" s="1"/>
  <c r="AC47" i="29" l="1"/>
  <c r="AC53" i="29"/>
  <c r="AC46" i="29"/>
  <c r="AC39" i="29"/>
  <c r="AC34" i="29"/>
  <c r="AC52" i="29"/>
  <c r="AC56" i="29" s="1"/>
  <c r="AC45" i="29"/>
  <c r="AC50" i="29"/>
  <c r="AC51" i="29" s="1"/>
  <c r="AC38" i="29"/>
  <c r="AC48" i="29"/>
  <c r="AC44" i="29"/>
  <c r="AC43" i="29"/>
  <c r="AC37" i="29"/>
  <c r="AC42" i="29" s="1"/>
  <c r="AC33" i="29"/>
  <c r="AC32" i="29"/>
  <c r="AC31" i="29"/>
  <c r="AC28" i="29"/>
  <c r="AC25" i="29"/>
  <c r="AC21" i="29"/>
  <c r="AC27" i="29"/>
  <c r="AC17" i="29"/>
  <c r="O47" i="29"/>
  <c r="O55" i="29"/>
  <c r="AQ55" i="29" s="1"/>
  <c r="O53" i="29"/>
  <c r="O46" i="29"/>
  <c r="O39" i="29"/>
  <c r="O34" i="29"/>
  <c r="O54" i="29"/>
  <c r="AQ54" i="29" s="1"/>
  <c r="O52" i="29"/>
  <c r="O45" i="29"/>
  <c r="O41" i="29"/>
  <c r="AQ41" i="29" s="1"/>
  <c r="O50" i="29"/>
  <c r="O51" i="29" s="1"/>
  <c r="O40" i="29"/>
  <c r="AQ40" i="29" s="1"/>
  <c r="O38" i="29"/>
  <c r="O48" i="29"/>
  <c r="O44" i="29"/>
  <c r="O37" i="29"/>
  <c r="O42" i="29" s="1"/>
  <c r="O32" i="29"/>
  <c r="O29" i="29"/>
  <c r="O26" i="29"/>
  <c r="O22" i="29"/>
  <c r="O18" i="29"/>
  <c r="O14" i="29"/>
  <c r="O24" i="29"/>
  <c r="O20" i="29"/>
  <c r="O16" i="29"/>
  <c r="O12" i="29"/>
  <c r="AE47" i="29"/>
  <c r="AE53" i="29"/>
  <c r="AE46" i="29"/>
  <c r="AE39" i="29"/>
  <c r="AE34" i="29"/>
  <c r="AE52" i="29"/>
  <c r="AE56" i="29" s="1"/>
  <c r="AE45" i="29"/>
  <c r="AE50" i="29"/>
  <c r="AE51" i="29" s="1"/>
  <c r="AE38" i="29"/>
  <c r="AE48" i="29"/>
  <c r="AE44" i="29"/>
  <c r="AE37" i="29"/>
  <c r="AE32" i="29"/>
  <c r="AE36" i="29" s="1"/>
  <c r="AE29" i="29"/>
  <c r="AE26" i="29"/>
  <c r="AE22" i="29"/>
  <c r="AE18" i="29"/>
  <c r="AE14" i="29"/>
  <c r="AE27" i="29"/>
  <c r="AE24" i="29"/>
  <c r="AE20" i="29"/>
  <c r="AE16" i="29"/>
  <c r="AE12" i="29"/>
  <c r="M12" i="29"/>
  <c r="AK14" i="29"/>
  <c r="G15" i="29"/>
  <c r="AC15" i="29"/>
  <c r="I17" i="29"/>
  <c r="AE17" i="29"/>
  <c r="U18" i="29"/>
  <c r="AG19" i="29"/>
  <c r="Y20" i="29"/>
  <c r="O21" i="29"/>
  <c r="AM21" i="29"/>
  <c r="AE23" i="29"/>
  <c r="E24" i="29"/>
  <c r="AC24" i="29"/>
  <c r="Y25" i="29"/>
  <c r="U26" i="29"/>
  <c r="Y28" i="29"/>
  <c r="U29" i="29"/>
  <c r="Y33" i="29"/>
  <c r="M47" i="29"/>
  <c r="M55" i="29"/>
  <c r="M53" i="29"/>
  <c r="M46" i="29"/>
  <c r="M39" i="29"/>
  <c r="M34" i="29"/>
  <c r="M54" i="29"/>
  <c r="AO54" i="29" s="1"/>
  <c r="M52" i="29"/>
  <c r="M45" i="29"/>
  <c r="M41" i="29"/>
  <c r="AO41" i="29" s="1"/>
  <c r="AW41" i="29" s="1"/>
  <c r="M50" i="29"/>
  <c r="M51" i="29" s="1"/>
  <c r="M40" i="29"/>
  <c r="AO40" i="29" s="1"/>
  <c r="AW40" i="29" s="1"/>
  <c r="M38" i="29"/>
  <c r="M48" i="29"/>
  <c r="M44" i="29"/>
  <c r="M31" i="29"/>
  <c r="M43" i="29"/>
  <c r="M37" i="29"/>
  <c r="M42" i="29" s="1"/>
  <c r="M33" i="29"/>
  <c r="M32" i="29"/>
  <c r="M28" i="29"/>
  <c r="M25" i="29"/>
  <c r="Q53" i="29"/>
  <c r="Q46" i="29"/>
  <c r="Q39" i="29"/>
  <c r="Q52" i="29"/>
  <c r="Q56" i="29" s="1"/>
  <c r="Q45" i="29"/>
  <c r="Q50" i="29"/>
  <c r="Q51" i="29" s="1"/>
  <c r="Q38" i="29"/>
  <c r="Q33" i="29"/>
  <c r="Q48" i="29"/>
  <c r="Q44" i="29"/>
  <c r="Q37" i="29"/>
  <c r="Q42" i="29" s="1"/>
  <c r="Q35" i="29"/>
  <c r="AO35" i="29" s="1"/>
  <c r="Q47" i="29"/>
  <c r="Q43" i="29"/>
  <c r="Q49" i="29" s="1"/>
  <c r="Q34" i="29"/>
  <c r="Q24" i="29"/>
  <c r="Q31" i="29"/>
  <c r="AG53" i="29"/>
  <c r="AG46" i="29"/>
  <c r="AG39" i="29"/>
  <c r="AG52" i="29"/>
  <c r="AG45" i="29"/>
  <c r="AG50" i="29"/>
  <c r="AG51" i="29" s="1"/>
  <c r="AG38" i="29"/>
  <c r="AG33" i="29"/>
  <c r="AG48" i="29"/>
  <c r="AG44" i="29"/>
  <c r="AG37" i="29"/>
  <c r="AG42" i="29" s="1"/>
  <c r="AG47" i="29"/>
  <c r="AG43" i="29"/>
  <c r="AG31" i="29"/>
  <c r="AG36" i="29" s="1"/>
  <c r="AG24" i="29"/>
  <c r="AG34" i="29"/>
  <c r="Q12" i="29"/>
  <c r="AC13" i="29"/>
  <c r="AC30" i="29" s="1"/>
  <c r="AE15" i="29"/>
  <c r="U16" i="29"/>
  <c r="M17" i="29"/>
  <c r="AG17" i="29"/>
  <c r="Y18" i="29"/>
  <c r="O19" i="29"/>
  <c r="AK19" i="29"/>
  <c r="E20" i="29"/>
  <c r="AO20" i="29" s="1"/>
  <c r="Q21" i="29"/>
  <c r="AO21" i="29" s="1"/>
  <c r="AW21" i="29" s="1"/>
  <c r="M22" i="29"/>
  <c r="AK22" i="29"/>
  <c r="I23" i="29"/>
  <c r="AG23" i="29"/>
  <c r="I24" i="29"/>
  <c r="E25" i="29"/>
  <c r="AE25" i="29"/>
  <c r="AG27" i="29"/>
  <c r="E28" i="29"/>
  <c r="AE28" i="29"/>
  <c r="AE33" i="29"/>
  <c r="M15" i="29"/>
  <c r="AC20" i="29"/>
  <c r="M21" i="29"/>
  <c r="M23" i="29"/>
  <c r="AC26" i="29"/>
  <c r="AC29" i="29"/>
  <c r="AK52" i="29"/>
  <c r="AK56" i="29" s="1"/>
  <c r="AK45" i="29"/>
  <c r="AK50" i="29"/>
  <c r="AK51" i="29" s="1"/>
  <c r="AK38" i="29"/>
  <c r="AK48" i="29"/>
  <c r="AK44" i="29"/>
  <c r="AK37" i="29"/>
  <c r="AK32" i="29"/>
  <c r="AK36" i="29" s="1"/>
  <c r="AK47" i="29"/>
  <c r="AK43" i="29"/>
  <c r="AK53" i="29"/>
  <c r="AK46" i="29"/>
  <c r="AK27" i="29"/>
  <c r="AK23" i="29"/>
  <c r="AK39" i="29"/>
  <c r="AK33" i="29"/>
  <c r="U12" i="29"/>
  <c r="M13" i="29"/>
  <c r="AO13" i="29" s="1"/>
  <c r="AG13" i="29"/>
  <c r="Y14" i="29"/>
  <c r="O15" i="29"/>
  <c r="AK15" i="29"/>
  <c r="E16" i="29"/>
  <c r="Q17" i="29"/>
  <c r="AO17" i="29" s="1"/>
  <c r="AM17" i="29"/>
  <c r="I18" i="29"/>
  <c r="AO18" i="29" s="1"/>
  <c r="AC18" i="29"/>
  <c r="AG20" i="29"/>
  <c r="O23" i="29"/>
  <c r="M24" i="29"/>
  <c r="I25" i="29"/>
  <c r="AK25" i="29"/>
  <c r="E26" i="29"/>
  <c r="AG26" i="29"/>
  <c r="I28" i="29"/>
  <c r="AK28" i="29"/>
  <c r="E29" i="29"/>
  <c r="AG29" i="29"/>
  <c r="I31" i="29"/>
  <c r="AV31" i="29"/>
  <c r="AU37" i="29"/>
  <c r="AV42" i="29"/>
  <c r="O43" i="29"/>
  <c r="M14" i="29"/>
  <c r="U52" i="29"/>
  <c r="U45" i="29"/>
  <c r="U50" i="29"/>
  <c r="U51" i="29" s="1"/>
  <c r="U38" i="29"/>
  <c r="U48" i="29"/>
  <c r="U44" i="29"/>
  <c r="U37" i="29"/>
  <c r="U35" i="29"/>
  <c r="U32" i="29"/>
  <c r="U47" i="29"/>
  <c r="U43" i="29"/>
  <c r="U49" i="29" s="1"/>
  <c r="U53" i="29"/>
  <c r="U46" i="29"/>
  <c r="U39" i="29"/>
  <c r="U33" i="29"/>
  <c r="U31" i="29"/>
  <c r="U23" i="29"/>
  <c r="G52" i="29"/>
  <c r="G50" i="29"/>
  <c r="G48" i="29"/>
  <c r="G44" i="29"/>
  <c r="G37" i="29"/>
  <c r="G32" i="29"/>
  <c r="G47" i="29"/>
  <c r="G43" i="29"/>
  <c r="G53" i="29"/>
  <c r="G46" i="29"/>
  <c r="G39" i="29"/>
  <c r="G34" i="29"/>
  <c r="G31" i="29"/>
  <c r="G24" i="29"/>
  <c r="G20" i="29"/>
  <c r="G16" i="29"/>
  <c r="G12" i="29"/>
  <c r="G38" i="29"/>
  <c r="G45" i="29"/>
  <c r="G29" i="29"/>
  <c r="G26" i="29"/>
  <c r="G22" i="29"/>
  <c r="G18" i="29"/>
  <c r="G14" i="29"/>
  <c r="W52" i="29"/>
  <c r="W50" i="29"/>
  <c r="W51" i="29" s="1"/>
  <c r="W48" i="29"/>
  <c r="W44" i="29"/>
  <c r="W37" i="29"/>
  <c r="W42" i="29" s="1"/>
  <c r="W35" i="29"/>
  <c r="W32" i="29"/>
  <c r="W47" i="29"/>
  <c r="W43" i="29"/>
  <c r="W53" i="29"/>
  <c r="W46" i="29"/>
  <c r="W39" i="29"/>
  <c r="W34" i="29"/>
  <c r="W33" i="29"/>
  <c r="AQ33" i="29" s="1"/>
  <c r="W24" i="29"/>
  <c r="W20" i="29"/>
  <c r="W16" i="29"/>
  <c r="W12" i="29"/>
  <c r="W30" i="29" s="1"/>
  <c r="W45" i="29"/>
  <c r="W29" i="29"/>
  <c r="W26" i="29"/>
  <c r="W22" i="29"/>
  <c r="W18" i="29"/>
  <c r="W14" i="29"/>
  <c r="AM52" i="29"/>
  <c r="AM56" i="29" s="1"/>
  <c r="AM50" i="29"/>
  <c r="AM51" i="29" s="1"/>
  <c r="AM48" i="29"/>
  <c r="AM44" i="29"/>
  <c r="AM37" i="29"/>
  <c r="AM32" i="29"/>
  <c r="AM47" i="29"/>
  <c r="AM43" i="29"/>
  <c r="AM53" i="29"/>
  <c r="AM46" i="29"/>
  <c r="AM39" i="29"/>
  <c r="AM34" i="29"/>
  <c r="AM45" i="29"/>
  <c r="AM24" i="29"/>
  <c r="AM20" i="29"/>
  <c r="AM16" i="29"/>
  <c r="AM12" i="29"/>
  <c r="AM33" i="29"/>
  <c r="AM31" i="29"/>
  <c r="AM29" i="29"/>
  <c r="AM26" i="29"/>
  <c r="AM22" i="29"/>
  <c r="AM18" i="29"/>
  <c r="AM14" i="29"/>
  <c r="Y12" i="29"/>
  <c r="AP30" i="29"/>
  <c r="O13" i="29"/>
  <c r="AQ13" i="29" s="1"/>
  <c r="AK13" i="29"/>
  <c r="AK30" i="29" s="1"/>
  <c r="E14" i="29"/>
  <c r="Q15" i="29"/>
  <c r="AO15" i="29" s="1"/>
  <c r="AM15" i="29"/>
  <c r="I16" i="29"/>
  <c r="AC16" i="29"/>
  <c r="U17" i="29"/>
  <c r="AG18" i="29"/>
  <c r="AG30" i="29" s="1"/>
  <c r="W19" i="29"/>
  <c r="M20" i="29"/>
  <c r="U22" i="29"/>
  <c r="Q23" i="29"/>
  <c r="O25" i="29"/>
  <c r="AM25" i="29"/>
  <c r="G27" i="29"/>
  <c r="O28" i="29"/>
  <c r="AM28" i="29"/>
  <c r="O31" i="29"/>
  <c r="O36" i="29" s="1"/>
  <c r="AE43" i="29"/>
  <c r="AE49" i="29" s="1"/>
  <c r="AV30" i="29"/>
  <c r="AC23" i="29"/>
  <c r="E52" i="29"/>
  <c r="E45" i="29"/>
  <c r="AO45" i="29" s="1"/>
  <c r="E50" i="29"/>
  <c r="E38" i="29"/>
  <c r="E48" i="29"/>
  <c r="AO48" i="29" s="1"/>
  <c r="E44" i="29"/>
  <c r="E37" i="29"/>
  <c r="E32" i="29"/>
  <c r="E47" i="29"/>
  <c r="E43" i="29"/>
  <c r="E53" i="29"/>
  <c r="E46" i="29"/>
  <c r="E33" i="29"/>
  <c r="AO33" i="29" s="1"/>
  <c r="E39" i="29"/>
  <c r="E31" i="29"/>
  <c r="E27" i="29"/>
  <c r="E23" i="29"/>
  <c r="AO23" i="29" s="1"/>
  <c r="E34" i="29"/>
  <c r="I50" i="29"/>
  <c r="I51" i="29" s="1"/>
  <c r="I48" i="29"/>
  <c r="I44" i="29"/>
  <c r="I37" i="29"/>
  <c r="I55" i="29"/>
  <c r="I47" i="29"/>
  <c r="I43" i="29"/>
  <c r="I49" i="29" s="1"/>
  <c r="I53" i="29"/>
  <c r="I46" i="29"/>
  <c r="I39" i="29"/>
  <c r="I52" i="29"/>
  <c r="I45" i="29"/>
  <c r="I38" i="29"/>
  <c r="I34" i="29"/>
  <c r="I29" i="29"/>
  <c r="I26" i="29"/>
  <c r="I22" i="29"/>
  <c r="AO22" i="29" s="1"/>
  <c r="I33" i="29"/>
  <c r="Y50" i="29"/>
  <c r="Y51" i="29" s="1"/>
  <c r="Y48" i="29"/>
  <c r="Y44" i="29"/>
  <c r="Y37" i="29"/>
  <c r="Y47" i="29"/>
  <c r="Y43" i="29"/>
  <c r="Y49" i="29" s="1"/>
  <c r="Y53" i="29"/>
  <c r="Y46" i="29"/>
  <c r="Y39" i="29"/>
  <c r="Y52" i="29"/>
  <c r="Y56" i="29" s="1"/>
  <c r="Y45" i="29"/>
  <c r="Y38" i="29"/>
  <c r="Y34" i="29"/>
  <c r="Y32" i="29"/>
  <c r="Y31" i="29"/>
  <c r="Y29" i="29"/>
  <c r="Y26" i="29"/>
  <c r="Y22" i="29"/>
  <c r="E12" i="29"/>
  <c r="Q13" i="29"/>
  <c r="AM13" i="29"/>
  <c r="I14" i="29"/>
  <c r="I30" i="29" s="1"/>
  <c r="AC14" i="29"/>
  <c r="U15" i="29"/>
  <c r="AG16" i="29"/>
  <c r="W17" i="29"/>
  <c r="M18" i="29"/>
  <c r="E19" i="29"/>
  <c r="Y19" i="29"/>
  <c r="Q20" i="29"/>
  <c r="AK20" i="29"/>
  <c r="G21" i="29"/>
  <c r="AQ21" i="29" s="1"/>
  <c r="AE21" i="29"/>
  <c r="W23" i="29"/>
  <c r="U24" i="29"/>
  <c r="Q25" i="29"/>
  <c r="M26" i="29"/>
  <c r="AK26" i="29"/>
  <c r="I27" i="29"/>
  <c r="Q28" i="29"/>
  <c r="M29" i="29"/>
  <c r="AK29" i="29"/>
  <c r="R57" i="29"/>
  <c r="W31" i="29"/>
  <c r="W36" i="29" s="1"/>
  <c r="Q32" i="29"/>
  <c r="M16" i="29"/>
  <c r="AC19" i="29"/>
  <c r="AC22" i="29"/>
  <c r="M27" i="29"/>
  <c r="S53" i="29"/>
  <c r="S46" i="29"/>
  <c r="S52" i="29"/>
  <c r="S45" i="29"/>
  <c r="S50" i="29"/>
  <c r="S51" i="29" s="1"/>
  <c r="S38" i="29"/>
  <c r="S33" i="29"/>
  <c r="S48" i="29"/>
  <c r="S44" i="29"/>
  <c r="S37" i="29"/>
  <c r="S42" i="29" s="1"/>
  <c r="S47" i="29"/>
  <c r="S43" i="29"/>
  <c r="S31" i="29"/>
  <c r="AI53" i="29"/>
  <c r="AI46" i="29"/>
  <c r="AI52" i="29"/>
  <c r="AI56" i="29" s="1"/>
  <c r="AI45" i="29"/>
  <c r="AI50" i="29"/>
  <c r="AI51" i="29" s="1"/>
  <c r="AI38" i="29"/>
  <c r="AI33" i="29"/>
  <c r="AI48" i="29"/>
  <c r="AI44" i="29"/>
  <c r="AI37" i="29"/>
  <c r="AI47" i="29"/>
  <c r="AI43" i="29"/>
  <c r="AI49" i="29" s="1"/>
  <c r="AI31" i="29"/>
  <c r="AI36" i="29" s="1"/>
  <c r="K13" i="29"/>
  <c r="AA13" i="29"/>
  <c r="AA30" i="29" s="1"/>
  <c r="S15" i="29"/>
  <c r="AI15" i="29"/>
  <c r="K17" i="29"/>
  <c r="AA17" i="29"/>
  <c r="AQ17" i="29" s="1"/>
  <c r="S19" i="29"/>
  <c r="AI19" i="29"/>
  <c r="K21" i="29"/>
  <c r="AA21" i="29"/>
  <c r="S23" i="29"/>
  <c r="AI23" i="29"/>
  <c r="K25" i="29"/>
  <c r="AA25" i="29"/>
  <c r="K28" i="29"/>
  <c r="K32" i="29"/>
  <c r="AI32" i="29"/>
  <c r="AS57" i="29"/>
  <c r="AT57" i="29" s="1"/>
  <c r="AT30" i="29"/>
  <c r="AN36" i="29"/>
  <c r="AN57" i="29" s="1"/>
  <c r="AV32" i="29"/>
  <c r="AU32" i="29" s="1"/>
  <c r="AI34" i="29"/>
  <c r="S35" i="29"/>
  <c r="AQ35" i="29" s="1"/>
  <c r="AP42" i="29"/>
  <c r="K48" i="29"/>
  <c r="K47" i="29"/>
  <c r="K43" i="29"/>
  <c r="K49" i="29" s="1"/>
  <c r="K31" i="29"/>
  <c r="K53" i="29"/>
  <c r="K46" i="29"/>
  <c r="K39" i="29"/>
  <c r="K52" i="29"/>
  <c r="K56" i="29" s="1"/>
  <c r="K45" i="29"/>
  <c r="K50" i="29"/>
  <c r="K51" i="29" s="1"/>
  <c r="K38" i="29"/>
  <c r="K42" i="29" s="1"/>
  <c r="K33" i="29"/>
  <c r="AA48" i="29"/>
  <c r="AA47" i="29"/>
  <c r="AA43" i="29"/>
  <c r="AA49" i="29" s="1"/>
  <c r="AA31" i="29"/>
  <c r="AA36" i="29" s="1"/>
  <c r="AA53" i="29"/>
  <c r="AA46" i="29"/>
  <c r="AA39" i="29"/>
  <c r="AA52" i="29"/>
  <c r="AA56" i="29" s="1"/>
  <c r="AA45" i="29"/>
  <c r="AA50" i="29"/>
  <c r="AA51" i="29" s="1"/>
  <c r="AA38" i="29"/>
  <c r="AA42" i="29" s="1"/>
  <c r="AA33" i="29"/>
  <c r="S13" i="29"/>
  <c r="S30" i="29" s="1"/>
  <c r="AI13" i="29"/>
  <c r="AI30" i="29" s="1"/>
  <c r="K15" i="29"/>
  <c r="AA15" i="29"/>
  <c r="S17" i="29"/>
  <c r="AI17" i="29"/>
  <c r="K19" i="29"/>
  <c r="AQ19" i="29" s="1"/>
  <c r="AA19" i="29"/>
  <c r="S21" i="29"/>
  <c r="AI21" i="29"/>
  <c r="K23" i="29"/>
  <c r="AQ23" i="29" s="1"/>
  <c r="AA23" i="29"/>
  <c r="S25" i="29"/>
  <c r="AI25" i="29"/>
  <c r="K27" i="29"/>
  <c r="S28" i="29"/>
  <c r="AI28" i="29"/>
  <c r="S34" i="29"/>
  <c r="AN42" i="29"/>
  <c r="K44" i="29"/>
  <c r="AU50" i="29"/>
  <c r="AV51" i="29"/>
  <c r="AV53" i="29"/>
  <c r="AU53" i="29" s="1"/>
  <c r="AV56" i="29"/>
  <c r="AV43" i="29"/>
  <c r="AN51" i="29"/>
  <c r="T37" i="24"/>
  <c r="AW15" i="29" l="1"/>
  <c r="AW13" i="29"/>
  <c r="AW22" i="29"/>
  <c r="AW17" i="29"/>
  <c r="K57" i="29"/>
  <c r="I57" i="29"/>
  <c r="AA57" i="29"/>
  <c r="AO19" i="29"/>
  <c r="AW19" i="29" s="1"/>
  <c r="AW23" i="29"/>
  <c r="E56" i="29"/>
  <c r="AO52" i="29"/>
  <c r="AQ38" i="29"/>
  <c r="Y42" i="29"/>
  <c r="AO27" i="29"/>
  <c r="Y30" i="29"/>
  <c r="W49" i="29"/>
  <c r="W57" i="29" s="1"/>
  <c r="G57" i="29"/>
  <c r="G30" i="29"/>
  <c r="AQ12" i="29"/>
  <c r="AQ52" i="29"/>
  <c r="G56" i="29"/>
  <c r="I36" i="29"/>
  <c r="AK42" i="29"/>
  <c r="AK57" i="29" s="1"/>
  <c r="AO25" i="29"/>
  <c r="AW25" i="29" s="1"/>
  <c r="Q30" i="29"/>
  <c r="Q57" i="29" s="1"/>
  <c r="M56" i="29"/>
  <c r="AQ15" i="29"/>
  <c r="AE42" i="29"/>
  <c r="AC49" i="29"/>
  <c r="AC57" i="29" s="1"/>
  <c r="AQ25" i="29"/>
  <c r="AI42" i="29"/>
  <c r="AI57" i="29" s="1"/>
  <c r="E30" i="29"/>
  <c r="E57" i="29" s="1"/>
  <c r="AO12" i="29"/>
  <c r="AO55" i="29"/>
  <c r="AW55" i="29" s="1"/>
  <c r="E36" i="29"/>
  <c r="AO31" i="29"/>
  <c r="E42" i="29"/>
  <c r="AO37" i="29"/>
  <c r="AM49" i="29"/>
  <c r="AQ14" i="29"/>
  <c r="AQ16" i="29"/>
  <c r="G49" i="29"/>
  <c r="AQ43" i="29"/>
  <c r="U56" i="29"/>
  <c r="Q36" i="29"/>
  <c r="AW54" i="29"/>
  <c r="AO47" i="29"/>
  <c r="AQ27" i="29"/>
  <c r="AQ46" i="29"/>
  <c r="G51" i="29"/>
  <c r="AQ50" i="29"/>
  <c r="AQ51" i="29" s="1"/>
  <c r="AV36" i="29"/>
  <c r="AU31" i="29"/>
  <c r="AX51" i="29"/>
  <c r="AY51" i="29" s="1"/>
  <c r="BA51" i="29" s="1"/>
  <c r="AU51" i="29"/>
  <c r="AO32" i="29"/>
  <c r="AM30" i="29"/>
  <c r="W56" i="29"/>
  <c r="AQ53" i="29"/>
  <c r="AO16" i="29"/>
  <c r="AW16" i="29" s="1"/>
  <c r="M36" i="29"/>
  <c r="K36" i="29"/>
  <c r="I42" i="29"/>
  <c r="AO39" i="29"/>
  <c r="AW39" i="29" s="1"/>
  <c r="AO44" i="29"/>
  <c r="AX30" i="29"/>
  <c r="AU30" i="29"/>
  <c r="AQ18" i="29"/>
  <c r="AW18" i="29" s="1"/>
  <c r="AQ20" i="29"/>
  <c r="AW20" i="29" s="1"/>
  <c r="AQ47" i="29"/>
  <c r="U36" i="29"/>
  <c r="AO29" i="29"/>
  <c r="AQ28" i="29"/>
  <c r="I56" i="29"/>
  <c r="AW33" i="29"/>
  <c r="AQ22" i="29"/>
  <c r="AQ24" i="29"/>
  <c r="AQ32" i="29"/>
  <c r="U42" i="29"/>
  <c r="K30" i="29"/>
  <c r="AO38" i="29"/>
  <c r="AW38" i="29" s="1"/>
  <c r="AO14" i="29"/>
  <c r="AQ31" i="29"/>
  <c r="G36" i="29"/>
  <c r="AG49" i="29"/>
  <c r="AG57" i="29" s="1"/>
  <c r="S36" i="29"/>
  <c r="S57" i="29" s="1"/>
  <c r="S49" i="29"/>
  <c r="AO46" i="29"/>
  <c r="AW46" i="29" s="1"/>
  <c r="AM42" i="29"/>
  <c r="AQ26" i="29"/>
  <c r="AQ37" i="29"/>
  <c r="AQ42" i="29" s="1"/>
  <c r="G42" i="29"/>
  <c r="O49" i="29"/>
  <c r="M30" i="29"/>
  <c r="M57" i="29" s="1"/>
  <c r="O30" i="29"/>
  <c r="AC36" i="29"/>
  <c r="AV49" i="29"/>
  <c r="AU43" i="29"/>
  <c r="S56" i="29"/>
  <c r="Y36" i="29"/>
  <c r="AO53" i="29"/>
  <c r="AW53" i="29" s="1"/>
  <c r="E51" i="29"/>
  <c r="AO50" i="29"/>
  <c r="AQ29" i="29"/>
  <c r="AQ34" i="29"/>
  <c r="AQ44" i="29"/>
  <c r="AX42" i="29"/>
  <c r="AY42" i="29" s="1"/>
  <c r="BA42" i="29" s="1"/>
  <c r="AU42" i="29"/>
  <c r="AK49" i="29"/>
  <c r="AO28" i="29"/>
  <c r="AW28" i="29" s="1"/>
  <c r="AG56" i="29"/>
  <c r="AE30" i="29"/>
  <c r="AE57" i="29" s="1"/>
  <c r="AX56" i="29"/>
  <c r="AY56" i="29" s="1"/>
  <c r="BA56" i="29" s="1"/>
  <c r="AU56" i="29"/>
  <c r="AO34" i="29"/>
  <c r="AW34" i="29" s="1"/>
  <c r="E49" i="29"/>
  <c r="AO43" i="29"/>
  <c r="AW45" i="29"/>
  <c r="AM36" i="29"/>
  <c r="AQ45" i="29"/>
  <c r="AQ39" i="29"/>
  <c r="AQ48" i="29"/>
  <c r="AW48" i="29" s="1"/>
  <c r="AO26" i="29"/>
  <c r="AW26" i="29" s="1"/>
  <c r="U30" i="29"/>
  <c r="AW35" i="29"/>
  <c r="AO24" i="29"/>
  <c r="AW24" i="29" s="1"/>
  <c r="O56" i="29"/>
  <c r="AP57" i="29"/>
  <c r="M49" i="29"/>
  <c r="T15" i="24"/>
  <c r="T4" i="24"/>
  <c r="AO49" i="29" l="1"/>
  <c r="AW43" i="29"/>
  <c r="U57" i="29"/>
  <c r="AW37" i="29"/>
  <c r="AW42" i="29" s="1"/>
  <c r="AZ42" i="29" s="1"/>
  <c r="BB42" i="29" s="1"/>
  <c r="AO42" i="29"/>
  <c r="Y57" i="29"/>
  <c r="AQ36" i="29"/>
  <c r="AW27" i="29"/>
  <c r="AO36" i="29"/>
  <c r="AW31" i="29"/>
  <c r="AW36" i="29" s="1"/>
  <c r="AZ36" i="29" s="1"/>
  <c r="AX49" i="29"/>
  <c r="AY49" i="29" s="1"/>
  <c r="BA49" i="29" s="1"/>
  <c r="AU49" i="29"/>
  <c r="AY30" i="29"/>
  <c r="AQ49" i="29"/>
  <c r="AQ56" i="29"/>
  <c r="AW14" i="29"/>
  <c r="AX36" i="29"/>
  <c r="AY36" i="29" s="1"/>
  <c r="BA36" i="29" s="1"/>
  <c r="AU36" i="29"/>
  <c r="AV57" i="29"/>
  <c r="AQ30" i="29"/>
  <c r="AQ57" i="29" s="1"/>
  <c r="AW32" i="29"/>
  <c r="AW52" i="29"/>
  <c r="AW56" i="29" s="1"/>
  <c r="AZ56" i="29" s="1"/>
  <c r="BB56" i="29" s="1"/>
  <c r="AO56" i="29"/>
  <c r="AW47" i="29"/>
  <c r="AW50" i="29"/>
  <c r="AW51" i="29" s="1"/>
  <c r="AZ51" i="29" s="1"/>
  <c r="BB51" i="29" s="1"/>
  <c r="AO51" i="29"/>
  <c r="O57" i="29"/>
  <c r="AW29" i="29"/>
  <c r="AW44" i="29"/>
  <c r="AM57" i="29"/>
  <c r="AO30" i="29"/>
  <c r="AO57" i="29" s="1"/>
  <c r="AW12" i="29"/>
  <c r="T44" i="24"/>
  <c r="AY57" i="29" l="1"/>
  <c r="BA30" i="29"/>
  <c r="BA57" i="29" s="1"/>
  <c r="AX57" i="29"/>
  <c r="AW30" i="29"/>
  <c r="AU57" i="29"/>
  <c r="BC64" i="29"/>
  <c r="BB36" i="29"/>
  <c r="AW49" i="29"/>
  <c r="AZ49" i="29" s="1"/>
  <c r="BB49" i="29" s="1"/>
  <c r="AW57" i="29" l="1"/>
  <c r="AZ30" i="29"/>
  <c r="AZ57" i="29" l="1"/>
  <c r="BB30" i="29"/>
  <c r="BB57" i="29" l="1"/>
  <c r="BC30" i="29"/>
  <c r="BE30" i="29" l="1"/>
  <c r="BF30" i="29" s="1"/>
  <c r="BD30" i="29"/>
  <c r="BC65" i="29"/>
  <c r="BC67" i="29" s="1"/>
  <c r="BD58" i="29"/>
  <c r="BC56" i="29"/>
  <c r="BC42" i="29"/>
  <c r="BC51" i="29"/>
  <c r="BC49" i="29"/>
  <c r="BC36" i="29"/>
  <c r="BE51" i="29" l="1"/>
  <c r="BF51" i="29" s="1"/>
  <c r="BD51" i="29"/>
  <c r="BE42" i="29"/>
  <c r="BF42" i="29" s="1"/>
  <c r="BD42" i="29"/>
  <c r="BE56" i="29"/>
  <c r="BF56" i="29" s="1"/>
  <c r="BD56" i="29"/>
  <c r="BD57" i="29"/>
  <c r="BE36" i="29"/>
  <c r="BF36" i="29" s="1"/>
  <c r="BD36" i="29"/>
  <c r="BE49" i="29"/>
  <c r="BF49" i="29" s="1"/>
  <c r="BD49" i="29"/>
  <c r="BC57" i="29"/>
  <c r="BE57" i="29" s="1"/>
  <c r="BF57" i="29" s="1"/>
</calcChain>
</file>

<file path=xl/comments1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<sst xmlns="http://schemas.openxmlformats.org/spreadsheetml/2006/main" count="371" uniqueCount="188">
  <si>
    <t>№№</t>
  </si>
  <si>
    <t>сумма</t>
  </si>
  <si>
    <t>группы общеразвивающей направленности, обычные группы</t>
  </si>
  <si>
    <t>Всего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</si>
  <si>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</si>
  <si>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</si>
  <si>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</si>
  <si>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</si>
  <si>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</si>
  <si>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</si>
  <si>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</si>
  <si>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</si>
  <si>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</si>
  <si>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</si>
  <si>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до 3 лет</t>
  </si>
  <si>
    <t>старше 3 лет</t>
  </si>
  <si>
    <t>кон-т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</si>
  <si>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</si>
  <si>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</si>
  <si>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</si>
  <si>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</si>
  <si>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</si>
  <si>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</si>
  <si>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</si>
  <si>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</si>
  <si>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</si>
  <si>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</si>
  <si>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</si>
  <si>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</si>
  <si>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</si>
  <si>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</si>
  <si>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</si>
  <si>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</si>
  <si>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</si>
  <si>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</si>
  <si>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</si>
  <si>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>ИП Иванов А.С.</t>
  </si>
  <si>
    <t>ИП Семцова А.П.</t>
  </si>
  <si>
    <t>Наименование</t>
  </si>
  <si>
    <t>ООО ДО "Детский сад "Лучик"</t>
  </si>
  <si>
    <t>ООО "ТОСНО ПРОЕКТ"</t>
  </si>
  <si>
    <t>ООО "РОСТ ОК"</t>
  </si>
  <si>
    <t>ООО "УМКА"</t>
  </si>
  <si>
    <t>10,5 - 12 часов</t>
  </si>
  <si>
    <t>8 - 10 часов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</si>
  <si>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</si>
  <si>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</si>
  <si>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</si>
  <si>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</si>
  <si>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</si>
  <si>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</si>
  <si>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</si>
  <si>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</si>
  <si>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</si>
  <si>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</si>
  <si>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</si>
  <si>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</si>
  <si>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</si>
  <si>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</si>
  <si>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</si>
  <si>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</si>
  <si>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</si>
  <si>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</si>
  <si>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</si>
  <si>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</si>
  <si>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</si>
  <si>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</si>
  <si>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</si>
  <si>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</si>
  <si>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</si>
  <si>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</si>
  <si>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</si>
  <si>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</si>
  <si>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</si>
  <si>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</si>
  <si>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</si>
  <si>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</si>
  <si>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</si>
  <si>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</si>
  <si>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</si>
  <si>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</si>
  <si>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</si>
  <si>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</si>
  <si>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</si>
  <si>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</si>
  <si>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</si>
  <si>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</si>
  <si>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</si>
  <si>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</si>
  <si>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</si>
  <si>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</si>
  <si>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</si>
  <si>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с 31.05.2013</t>
  </si>
  <si>
    <t>с 16.11.2016</t>
  </si>
  <si>
    <t>с 07.12.2020</t>
  </si>
  <si>
    <t>с 21.12.2016</t>
  </si>
  <si>
    <t>ЧОУ "Деловая волна"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</si>
  <si>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</si>
  <si>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</si>
  <si>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</si>
  <si>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</si>
  <si>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</si>
  <si>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</si>
  <si>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</si>
  <si>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</si>
  <si>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</si>
  <si>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</si>
  <si>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</si>
  <si>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</si>
  <si>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</si>
  <si>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</si>
  <si>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</si>
  <si>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</si>
  <si>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</si>
  <si>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</si>
  <si>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</si>
  <si>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</si>
  <si>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</si>
  <si>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</si>
  <si>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 xml:space="preserve">АНОО "Новая История" 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</si>
  <si>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</si>
  <si>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</si>
  <si>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</si>
  <si>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</si>
  <si>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</si>
  <si>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>Всеволожский</t>
  </si>
  <si>
    <t>Выборгский</t>
  </si>
  <si>
    <t>Гатчинский</t>
  </si>
  <si>
    <t>Сосновоборский</t>
  </si>
  <si>
    <t>Тосненский</t>
  </si>
  <si>
    <t>Ломоносовский</t>
  </si>
  <si>
    <t>Всеволожский Итог</t>
  </si>
  <si>
    <t>Выборгский Итог</t>
  </si>
  <si>
    <t>Гатчинский Итог</t>
  </si>
  <si>
    <t>Сосновоборский Итог</t>
  </si>
  <si>
    <t>Общий итог</t>
  </si>
  <si>
    <t>Ломоносовский Итог</t>
  </si>
  <si>
    <t>Тосненский Итог</t>
  </si>
  <si>
    <t>оклад ведущего специалиста</t>
  </si>
  <si>
    <t>кол-во должностных окладов в год</t>
  </si>
  <si>
    <t>начисления</t>
  </si>
  <si>
    <t>Средства на организацию полномочий</t>
  </si>
  <si>
    <t>кол-во ставок</t>
  </si>
  <si>
    <t>на реализацию полномочий</t>
  </si>
  <si>
    <t>на организацию полномочий</t>
  </si>
  <si>
    <t>ИП Розвезев А.В.</t>
  </si>
  <si>
    <t>ООО "Детский центр "Доброград" (рег. Гатчинский МР)</t>
  </si>
  <si>
    <t>ООО Корпорация Детства (рег. Всеволожск)</t>
  </si>
  <si>
    <t>ООО Система (рег. Всеволожск)</t>
  </si>
  <si>
    <t>группы компенсирующей направленности для детей с тяжелыми нарушениями речи</t>
  </si>
  <si>
    <t>13-14 часов</t>
  </si>
  <si>
    <t>ООО "Эрудит"</t>
  </si>
  <si>
    <t>группы компенсирующей направленности для детей с задержкой психического развития</t>
  </si>
  <si>
    <t xml:space="preserve">ООО  "Система" </t>
  </si>
  <si>
    <t xml:space="preserve"> ООО"Эрудит"</t>
  </si>
  <si>
    <t xml:space="preserve"> ООО "Центр"</t>
  </si>
  <si>
    <t xml:space="preserve"> ООО "Новое Поколение"</t>
  </si>
  <si>
    <t xml:space="preserve"> ИП Иванов А.С.</t>
  </si>
  <si>
    <t xml:space="preserve"> ООО "Корпорация Детства"</t>
  </si>
  <si>
    <t xml:space="preserve"> ООО "Детский Мир"</t>
  </si>
  <si>
    <t>Итого потребность</t>
  </si>
  <si>
    <t>ДП</t>
  </si>
  <si>
    <t>Контингент</t>
  </si>
  <si>
    <t>Потребность</t>
  </si>
  <si>
    <t>Бюджет</t>
  </si>
  <si>
    <t>ИП Воробьева О.П.*</t>
  </si>
  <si>
    <t>ИП Токубаева Е.В.**</t>
  </si>
  <si>
    <t>ИП Стуглева Л.В.</t>
  </si>
  <si>
    <t>Корпорация Детства</t>
  </si>
  <si>
    <t xml:space="preserve">Контингент </t>
  </si>
  <si>
    <t>Динамика контингента</t>
  </si>
  <si>
    <t>прирост в 2024 по сравнению с 2023</t>
  </si>
  <si>
    <t>Приложение 16 к пояснительной записке 2025 года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</si>
  <si>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частных  организациях и у индивидуальных предпринимателей,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2025 год и на плановый период 2026 и 2027 годов</t>
  </si>
  <si>
    <t>Итого потребность на 2025 год</t>
  </si>
  <si>
    <t>Проект бюджета на 2025-2027 годы,
рублей</t>
  </si>
  <si>
    <t>Доп. Потребность</t>
  </si>
  <si>
    <t>Обеспеченность</t>
  </si>
  <si>
    <t>%</t>
  </si>
  <si>
    <t>кол-во месяцев</t>
  </si>
  <si>
    <t>прирост в 2025 по сравнению с 2024</t>
  </si>
  <si>
    <t>ООО"Кораблик"</t>
  </si>
  <si>
    <t>ООО Корпорация Детства (рег. Всеволожск, факт Тельмана)</t>
  </si>
  <si>
    <t>ООО Корпорация Детства (Новый объект Тельмана)</t>
  </si>
  <si>
    <t>ООО "ТОСНО ПРОЕКТ" (г.Тосно)</t>
  </si>
  <si>
    <t>АНОО "НОВАЯ ИСТОРИЯ" (п.Тельмана)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</si>
  <si>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предпринимателей, на 2025 год и на плановый период 2026 и 2027 годов</t>
  </si>
  <si>
    <t xml:space="preserve">МО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</si>
</sst>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(* #,##0.000_);_(* \(#,##0.000\);_(* \-??_);_(@_)"/>
    <numFmt numFmtId="172" formatCode="#,##0;[Red]\-#,##0;&quot;-&quot;"/>
    <numFmt numFmtId="173" formatCode="_(* #,##0.00_);_(* \(#,##0.00\);_(* &quot;-&quot;??_);_(@_)"/>
    <numFmt numFmtId="174" formatCode="_-* #,##0.00_р_._-;\-* #,##0.00_р_._-;_-* &quot;-&quot;??_р_._-;_-@_-"/>
    <numFmt numFmtId="175" formatCode="_-* #,##0.0\ _₽_-;\-* #,##0.0\ _₽_-;_-* &quot;-&quot;??\ _₽_-;_-@_-"/>
  </numFmts>
  <fonts count="37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C00000"/>
      <name val="Calibri"/>
      <family val="2"/>
      <charset val="204"/>
      <scheme val="minor"/>
    </font>
    <font>
      <b/>
      <sz val="13"/>
      <color theme="3"/>
      <name val="Calibri"/>
      <family val="2"/>
      <charset val="204"/>
    </font>
    <font>
      <sz val="8"/>
      <color indexed="2"/>
      <name val="Calibri"/>
      <family val="2"/>
      <charset val="204"/>
      <scheme val="minor"/>
    </font>
    <font>
      <sz val="10"/>
      <name val="Arial Cy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FFFFFF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6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4" fillId="0" borderId="0" applyFill="0" applyBorder="0" applyAlignment="0" applyProtection="0"/>
    <xf numFmtId="9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4" fillId="0" borderId="0" applyFill="0" applyBorder="0" applyAlignment="0" applyProtection="0"/>
    <xf numFmtId="164" fontId="3" fillId="0" borderId="0" applyFill="0" applyBorder="0" applyAlignment="0" applyProtection="0"/>
    <xf numFmtId="9" fontId="3" fillId="0" borderId="0" applyFill="0" applyBorder="0" applyAlignment="0" applyProtection="0"/>
    <xf numFmtId="164" fontId="3" fillId="0" borderId="0" applyFill="0" applyBorder="0" applyAlignment="0" applyProtection="0"/>
    <xf numFmtId="0" fontId="5" fillId="0" borderId="0"/>
    <xf numFmtId="164" fontId="3" fillId="0" borderId="0" applyBorder="0" applyProtection="0"/>
    <xf numFmtId="0" fontId="6" fillId="0" borderId="0"/>
    <xf numFmtId="0" fontId="3" fillId="0" borderId="0"/>
    <xf numFmtId="0" fontId="3" fillId="0" borderId="0"/>
    <xf numFmtId="0" fontId="7" fillId="0" borderId="0">
      <alignment vertical="center"/>
    </xf>
    <xf numFmtId="0" fontId="9" fillId="0" borderId="2">
      <alignment horizontal="left" indent="1"/>
    </xf>
    <xf numFmtId="166" fontId="8" fillId="0" borderId="0" applyFont="0" applyFill="0" applyBorder="0" applyProtection="0">
      <alignment horizontal="right" vertical="center" indent="1"/>
    </xf>
    <xf numFmtId="167" fontId="10" fillId="2" borderId="0" applyFont="0" applyFill="0" applyBorder="0" applyAlignment="0" applyProtection="0">
      <alignment horizontal="right" indent="1"/>
    </xf>
    <xf numFmtId="168" fontId="8" fillId="0" borderId="0" applyFont="0" applyFill="0" applyBorder="0" applyProtection="0">
      <alignment horizontal="right" vertical="center" indent="1"/>
    </xf>
    <xf numFmtId="0" fontId="3" fillId="0" borderId="0"/>
    <xf numFmtId="0" fontId="11" fillId="0" borderId="0" applyFill="0" applyBorder="0">
      <alignment horizontal="center" vertical="center" wrapText="1"/>
    </xf>
    <xf numFmtId="169" fontId="12" fillId="3" borderId="0">
      <alignment horizontal="right" vertical="center" indent="1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" fillId="0" borderId="2">
      <alignment horizontal="left" indent="1"/>
    </xf>
    <xf numFmtId="0" fontId="9" fillId="0" borderId="2">
      <alignment horizontal="left" indent="1"/>
    </xf>
    <xf numFmtId="0" fontId="28" fillId="0" borderId="9" applyNumberFormat="0" applyFill="0" applyProtection="0"/>
    <xf numFmtId="0" fontId="29" fillId="0" borderId="10">
      <alignment horizontal="left" indent="1"/>
    </xf>
    <xf numFmtId="0" fontId="27" fillId="0" borderId="10">
      <alignment horizontal="left" indent="1"/>
    </xf>
    <xf numFmtId="0" fontId="30" fillId="0" borderId="0"/>
    <xf numFmtId="0" fontId="1" fillId="0" borderId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167" fontId="10" fillId="8" borderId="0" applyFont="0" applyFill="0" applyBorder="0" applyProtection="0">
      <alignment horizontal="right" indent="1"/>
    </xf>
    <xf numFmtId="169" fontId="12" fillId="9" borderId="0">
      <alignment horizontal="right" vertical="center" indent="1"/>
    </xf>
    <xf numFmtId="172" fontId="8" fillId="0" borderId="0" applyFont="0" applyFill="0" applyBorder="0" applyProtection="0">
      <alignment horizontal="right" vertical="center" indent="1"/>
    </xf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ont="0" applyFill="0" applyBorder="0" applyProtection="0"/>
    <xf numFmtId="173" fontId="3" fillId="0" borderId="0" applyFont="0" applyFill="0" applyBorder="0" applyProtection="0"/>
    <xf numFmtId="173" fontId="3" fillId="0" borderId="0" applyFont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74" fontId="30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</cellStyleXfs>
  <cellXfs count="142">
    <xf numFmtId="0" fontId="0" fillId="0" borderId="0" xfId="0"/>
    <xf numFmtId="0" fontId="15" fillId="0" borderId="3" xfId="115" applyFont="1" applyFill="1" applyBorder="1" applyAlignment="1">
      <alignment horizontal="left" vertical="center" wrapText="1"/>
    </xf>
    <xf numFmtId="0" fontId="16" fillId="0" borderId="0" xfId="115" applyFont="1" applyFill="1" applyAlignment="1">
      <alignment horizontal="left" wrapText="1"/>
    </xf>
    <xf numFmtId="0" fontId="16" fillId="0" borderId="0" xfId="115" applyFont="1" applyFill="1" applyAlignment="1">
      <alignment horizontal="left"/>
    </xf>
    <xf numFmtId="0" fontId="17" fillId="0" borderId="4" xfId="115" applyFont="1" applyFill="1" applyBorder="1" applyAlignment="1">
      <alignment horizontal="left" vertical="center" wrapText="1"/>
    </xf>
    <xf numFmtId="0" fontId="15" fillId="5" borderId="1" xfId="115" applyFont="1" applyFill="1" applyBorder="1" applyAlignment="1">
      <alignment horizontal="left" vertical="center" wrapText="1"/>
    </xf>
    <xf numFmtId="0" fontId="17" fillId="5" borderId="6" xfId="115" applyFont="1" applyFill="1" applyBorder="1" applyAlignment="1">
      <alignment horizontal="left" vertical="center" wrapText="1"/>
    </xf>
    <xf numFmtId="0" fontId="17" fillId="5" borderId="4" xfId="115" applyFont="1" applyFill="1" applyBorder="1" applyAlignment="1">
      <alignment horizontal="left" vertical="center" wrapText="1"/>
    </xf>
    <xf numFmtId="0" fontId="15" fillId="5" borderId="4" xfId="115" applyFont="1" applyFill="1" applyBorder="1" applyAlignment="1">
      <alignment horizontal="left" vertical="center" wrapText="1"/>
    </xf>
    <xf numFmtId="0" fontId="17" fillId="0" borderId="6" xfId="115" applyFont="1" applyFill="1" applyBorder="1" applyAlignment="1">
      <alignment horizontal="left" vertical="center" wrapText="1"/>
    </xf>
    <xf numFmtId="0" fontId="17" fillId="0" borderId="1" xfId="115" applyFont="1" applyFill="1" applyBorder="1" applyAlignment="1">
      <alignment horizontal="left" vertical="center" wrapText="1"/>
    </xf>
    <xf numFmtId="0" fontId="20" fillId="0" borderId="4" xfId="115" applyFont="1" applyFill="1" applyBorder="1" applyAlignment="1">
      <alignment horizontal="left" vertical="center" wrapText="1"/>
    </xf>
    <xf numFmtId="0" fontId="20" fillId="0" borderId="7" xfId="115" applyFont="1" applyFill="1" applyBorder="1" applyAlignment="1">
      <alignment horizontal="left" vertical="center" wrapText="1"/>
    </xf>
    <xf numFmtId="0" fontId="17" fillId="0" borderId="1" xfId="115" applyFont="1" applyFill="1" applyBorder="1" applyAlignment="1">
      <alignment horizontal="left" wrapText="1"/>
    </xf>
    <xf numFmtId="0" fontId="21" fillId="0" borderId="4" xfId="115" applyFont="1" applyFill="1" applyBorder="1" applyAlignment="1">
      <alignment horizontal="left" vertical="center" wrapText="1"/>
    </xf>
    <xf numFmtId="0" fontId="17" fillId="5" borderId="1" xfId="115" applyFont="1" applyFill="1" applyBorder="1" applyAlignment="1">
      <alignment horizontal="left" vertical="center" wrapText="1"/>
    </xf>
    <xf numFmtId="0" fontId="22" fillId="5" borderId="0" xfId="115" applyFont="1" applyFill="1" applyAlignment="1">
      <alignment horizontal="left" vertical="center"/>
    </xf>
    <xf numFmtId="0" fontId="20" fillId="0" borderId="0" xfId="115" applyFont="1" applyFill="1" applyBorder="1" applyAlignment="1">
      <alignment horizontal="left" vertical="center" wrapText="1"/>
    </xf>
    <xf numFmtId="0" fontId="17" fillId="0" borderId="7" xfId="115" applyFont="1" applyFill="1" applyBorder="1" applyAlignment="1">
      <alignment horizontal="left" vertical="center" wrapText="1"/>
    </xf>
    <xf numFmtId="0" fontId="22" fillId="0" borderId="0" xfId="115" applyFont="1" applyFill="1" applyAlignment="1">
      <alignment horizontal="left" wrapText="1"/>
    </xf>
    <xf numFmtId="0" fontId="22" fillId="0" borderId="0" xfId="115" applyFont="1" applyFill="1" applyAlignment="1">
      <alignment horizontal="left"/>
    </xf>
    <xf numFmtId="0" fontId="17" fillId="0" borderId="4" xfId="115" applyFont="1" applyFill="1" applyBorder="1" applyAlignment="1">
      <alignment horizontal="left" vertical="center" wrapText="1"/>
    </xf>
    <xf numFmtId="14" fontId="20" fillId="0" borderId="4" xfId="115" applyNumberFormat="1" applyFont="1" applyFill="1" applyBorder="1" applyAlignment="1">
      <alignment horizontal="left" vertical="center" wrapText="1"/>
    </xf>
    <xf numFmtId="0" fontId="20" fillId="7" borderId="4" xfId="115" applyFont="1" applyFill="1" applyBorder="1" applyAlignment="1">
      <alignment horizontal="left" vertical="center" wrapText="1"/>
    </xf>
    <xf numFmtId="0" fontId="20" fillId="6" borderId="4" xfId="115" applyFont="1" applyFill="1" applyBorder="1" applyAlignment="1">
      <alignment horizontal="left" vertical="center" wrapText="1"/>
    </xf>
    <xf numFmtId="0" fontId="17" fillId="6" borderId="1" xfId="115" applyFont="1" applyFill="1" applyBorder="1" applyAlignment="1">
      <alignment horizontal="left" vertical="center" wrapText="1"/>
    </xf>
    <xf numFmtId="14" fontId="17" fillId="0" borderId="4" xfId="115" applyNumberFormat="1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20" fillId="4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6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4" borderId="1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23" fillId="0" borderId="4" xfId="115" applyFont="1" applyFill="1" applyBorder="1" applyAlignment="1">
      <alignment horizontal="left" vertical="center" wrapText="1"/>
    </xf>
    <xf numFmtId="0" fontId="23" fillId="0" borderId="1" xfId="115" applyFont="1" applyFill="1" applyBorder="1" applyAlignment="1">
      <alignment horizontal="left" vertical="center" wrapText="1"/>
    </xf>
    <xf numFmtId="0" fontId="24" fillId="0" borderId="4" xfId="115" applyFont="1" applyFill="1" applyBorder="1" applyAlignment="1">
      <alignment horizontal="left" vertical="center" wrapText="1"/>
    </xf>
    <xf numFmtId="14" fontId="20" fillId="4" borderId="4" xfId="115" applyNumberFormat="1" applyFont="1" applyFill="1" applyBorder="1" applyAlignment="1">
      <alignment horizontal="left" vertical="center" wrapText="1"/>
    </xf>
    <xf numFmtId="0" fontId="20" fillId="5" borderId="4" xfId="115" applyFont="1" applyFill="1" applyBorder="1" applyAlignment="1">
      <alignment horizontal="left" vertical="center" wrapText="1"/>
    </xf>
    <xf numFmtId="4" fontId="25" fillId="0" borderId="4" xfId="114" applyNumberFormat="1" applyFont="1" applyFill="1" applyBorder="1" applyAlignment="1" applyProtection="1">
      <alignment vertical="center"/>
    </xf>
    <xf numFmtId="3" fontId="25" fillId="0" borderId="4" xfId="114" applyNumberFormat="1" applyFont="1" applyFill="1" applyBorder="1" applyAlignment="1" applyProtection="1">
      <alignment vertical="center"/>
    </xf>
    <xf numFmtId="0" fontId="25" fillId="0" borderId="4" xfId="3" applyFont="1" applyFill="1" applyBorder="1" applyAlignment="1">
      <alignment horizontal="left" vertical="center" wrapText="1"/>
    </xf>
    <xf numFmtId="165" fontId="25" fillId="0" borderId="4" xfId="114" applyNumberFormat="1" applyFont="1" applyFill="1" applyBorder="1" applyAlignment="1" applyProtection="1">
      <alignment vertical="center"/>
    </xf>
    <xf numFmtId="165" fontId="34" fillId="0" borderId="4" xfId="114" applyNumberFormat="1" applyFont="1" applyFill="1" applyBorder="1" applyAlignment="1" applyProtection="1">
      <alignment vertical="center"/>
    </xf>
    <xf numFmtId="165" fontId="25" fillId="0" borderId="4" xfId="114" applyNumberFormat="1" applyFont="1" applyFill="1" applyBorder="1" applyAlignment="1" applyProtection="1">
      <alignment vertical="center" wrapText="1"/>
    </xf>
    <xf numFmtId="0" fontId="34" fillId="0" borderId="4" xfId="3" applyFont="1" applyFill="1" applyBorder="1" applyAlignment="1">
      <alignment horizontal="left" vertical="center" wrapText="1"/>
    </xf>
    <xf numFmtId="1" fontId="36" fillId="0" borderId="0" xfId="0" applyNumberFormat="1" applyFont="1" applyFill="1" applyAlignment="1">
      <alignment horizontal="right" vertical="top"/>
    </xf>
    <xf numFmtId="0" fontId="17" fillId="0" borderId="4" xfId="126" applyNumberFormat="1" applyFont="1" applyFill="1" applyBorder="1" applyAlignment="1" applyProtection="1">
      <alignment horizontal="center" vertical="center"/>
    </xf>
    <xf numFmtId="0" fontId="25" fillId="0" borderId="4" xfId="2" applyNumberFormat="1" applyFont="1" applyFill="1" applyBorder="1" applyAlignment="1" applyProtection="1">
      <alignment horizontal="center" vertical="center" wrapText="1"/>
    </xf>
    <xf numFmtId="0" fontId="17" fillId="0" borderId="0" xfId="129" applyFont="1" applyFill="1" applyAlignment="1">
      <alignment horizontal="center"/>
    </xf>
    <xf numFmtId="0" fontId="17" fillId="0" borderId="0" xfId="129" applyFont="1" applyFill="1" applyAlignment="1">
      <alignment horizontal="left"/>
    </xf>
    <xf numFmtId="0" fontId="17" fillId="0" borderId="0" xfId="129" applyFont="1" applyFill="1"/>
    <xf numFmtId="0" fontId="15" fillId="0" borderId="0" xfId="129" applyFont="1" applyFill="1"/>
    <xf numFmtId="0" fontId="31" fillId="0" borderId="0" xfId="129" applyFont="1" applyFill="1" applyBorder="1" applyAlignment="1">
      <alignment vertical="center" wrapText="1"/>
    </xf>
    <xf numFmtId="0" fontId="25" fillId="0" borderId="0" xfId="129" applyFont="1" applyFill="1"/>
    <xf numFmtId="0" fontId="25" fillId="0" borderId="4" xfId="129" applyFont="1" applyFill="1" applyBorder="1" applyAlignment="1">
      <alignment horizontal="center" vertical="center"/>
    </xf>
    <xf numFmtId="2" fontId="25" fillId="0" borderId="4" xfId="129" applyNumberFormat="1" applyFont="1" applyFill="1" applyBorder="1" applyAlignment="1">
      <alignment horizontal="center" vertical="center" wrapText="1"/>
    </xf>
    <xf numFmtId="0" fontId="25" fillId="0" borderId="4" xfId="129" applyFont="1" applyFill="1" applyBorder="1"/>
    <xf numFmtId="0" fontId="32" fillId="0" borderId="4" xfId="129" applyFont="1" applyFill="1" applyBorder="1" applyAlignment="1">
      <alignment horizontal="center" vertical="center"/>
    </xf>
    <xf numFmtId="0" fontId="32" fillId="0" borderId="4" xfId="129" applyFont="1" applyFill="1" applyBorder="1" applyAlignment="1">
      <alignment horizontal="center" vertical="center" wrapText="1"/>
    </xf>
    <xf numFmtId="0" fontId="25" fillId="0" borderId="4" xfId="129" applyFont="1" applyFill="1" applyBorder="1" applyAlignment="1">
      <alignment horizontal="center" vertical="center" wrapText="1"/>
    </xf>
    <xf numFmtId="43" fontId="25" fillId="0" borderId="4" xfId="127" applyFont="1" applyFill="1" applyBorder="1" applyAlignment="1" applyProtection="1">
      <alignment horizontal="center" vertical="center" wrapText="1"/>
    </xf>
    <xf numFmtId="0" fontId="32" fillId="0" borderId="0" xfId="129" applyFont="1" applyFill="1"/>
    <xf numFmtId="4" fontId="33" fillId="0" borderId="4" xfId="129" applyNumberFormat="1" applyFont="1" applyFill="1" applyBorder="1" applyAlignment="1">
      <alignment horizontal="center" vertical="center"/>
    </xf>
    <xf numFmtId="4" fontId="25" fillId="0" borderId="4" xfId="129" applyNumberFormat="1" applyFont="1" applyFill="1" applyBorder="1" applyAlignment="1">
      <alignment vertical="center"/>
    </xf>
    <xf numFmtId="3" fontId="25" fillId="0" borderId="4" xfId="129" applyNumberFormat="1" applyFont="1" applyFill="1" applyBorder="1" applyAlignment="1">
      <alignment vertical="center"/>
    </xf>
    <xf numFmtId="170" fontId="25" fillId="0" borderId="4" xfId="127" applyNumberFormat="1" applyFont="1" applyFill="1" applyBorder="1" applyAlignment="1">
      <alignment vertical="center"/>
    </xf>
    <xf numFmtId="4" fontId="26" fillId="0" borderId="4" xfId="129" applyNumberFormat="1" applyFont="1" applyFill="1" applyBorder="1" applyAlignment="1">
      <alignment vertical="center"/>
    </xf>
    <xf numFmtId="4" fontId="25" fillId="0" borderId="4" xfId="129" applyNumberFormat="1" applyFont="1" applyFill="1" applyBorder="1"/>
    <xf numFmtId="4" fontId="25" fillId="0" borderId="0" xfId="129" applyNumberFormat="1" applyFont="1" applyFill="1"/>
    <xf numFmtId="165" fontId="25" fillId="0" borderId="4" xfId="129" applyNumberFormat="1" applyFont="1" applyFill="1" applyBorder="1" applyAlignment="1">
      <alignment vertical="center"/>
    </xf>
    <xf numFmtId="0" fontId="25" fillId="0" borderId="4" xfId="129" applyFont="1" applyFill="1" applyBorder="1" applyAlignment="1">
      <alignment vertical="center"/>
    </xf>
    <xf numFmtId="168" fontId="25" fillId="0" borderId="4" xfId="130" applyNumberFormat="1" applyFont="1" applyFill="1" applyBorder="1" applyAlignment="1">
      <alignment vertical="center"/>
    </xf>
    <xf numFmtId="43" fontId="25" fillId="0" borderId="4" xfId="127" applyFont="1" applyFill="1" applyBorder="1" applyAlignment="1">
      <alignment vertical="center"/>
    </xf>
    <xf numFmtId="170" fontId="26" fillId="0" borderId="4" xfId="127" applyNumberFormat="1" applyFont="1" applyFill="1" applyBorder="1" applyAlignment="1">
      <alignment vertical="center"/>
    </xf>
    <xf numFmtId="4" fontId="26" fillId="0" borderId="4" xfId="129" applyNumberFormat="1" applyFont="1" applyFill="1" applyBorder="1" applyAlignment="1">
      <alignment horizontal="center" vertical="center"/>
    </xf>
    <xf numFmtId="43" fontId="26" fillId="0" borderId="4" xfId="127" applyNumberFormat="1" applyFont="1" applyFill="1" applyBorder="1" applyAlignment="1">
      <alignment vertical="center"/>
    </xf>
    <xf numFmtId="43" fontId="25" fillId="0" borderId="4" xfId="129" applyNumberFormat="1" applyFont="1" applyFill="1" applyBorder="1" applyAlignment="1">
      <alignment vertical="center"/>
    </xf>
    <xf numFmtId="175" fontId="25" fillId="0" borderId="4" xfId="127" applyNumberFormat="1" applyFont="1" applyFill="1" applyBorder="1"/>
    <xf numFmtId="0" fontId="26" fillId="0" borderId="4" xfId="129" applyFont="1" applyFill="1" applyBorder="1" applyAlignment="1">
      <alignment horizontal="center" vertical="center" wrapText="1"/>
    </xf>
    <xf numFmtId="0" fontId="34" fillId="0" borderId="4" xfId="129" applyFont="1" applyFill="1" applyBorder="1" applyAlignment="1">
      <alignment horizontal="center" vertical="center"/>
    </xf>
    <xf numFmtId="43" fontId="34" fillId="0" borderId="4" xfId="127" applyFont="1" applyFill="1" applyBorder="1" applyAlignment="1">
      <alignment vertical="center"/>
    </xf>
    <xf numFmtId="170" fontId="34" fillId="0" borderId="4" xfId="127" applyNumberFormat="1" applyFont="1" applyFill="1" applyBorder="1" applyAlignment="1">
      <alignment vertical="center"/>
    </xf>
    <xf numFmtId="170" fontId="35" fillId="0" borderId="4" xfId="127" applyNumberFormat="1" applyFont="1" applyFill="1" applyBorder="1" applyAlignment="1">
      <alignment vertical="center"/>
    </xf>
    <xf numFmtId="0" fontId="34" fillId="0" borderId="4" xfId="129" applyFont="1" applyFill="1" applyBorder="1" applyAlignment="1">
      <alignment vertical="center"/>
    </xf>
    <xf numFmtId="0" fontId="34" fillId="0" borderId="4" xfId="129" applyFont="1" applyFill="1" applyBorder="1"/>
    <xf numFmtId="0" fontId="34" fillId="0" borderId="0" xfId="129" applyFont="1" applyFill="1"/>
    <xf numFmtId="0" fontId="26" fillId="0" borderId="4" xfId="129" applyFont="1" applyFill="1" applyBorder="1" applyAlignment="1">
      <alignment horizontal="center" vertical="center"/>
    </xf>
    <xf numFmtId="0" fontId="26" fillId="0" borderId="4" xfId="3" applyFont="1" applyFill="1" applyBorder="1" applyAlignment="1">
      <alignment horizontal="left" vertical="center" wrapText="1"/>
    </xf>
    <xf numFmtId="165" fontId="26" fillId="0" borderId="4" xfId="114" applyNumberFormat="1" applyFont="1" applyFill="1" applyBorder="1" applyAlignment="1" applyProtection="1">
      <alignment vertical="center"/>
    </xf>
    <xf numFmtId="168" fontId="26" fillId="0" borderId="4" xfId="130" applyNumberFormat="1" applyFont="1" applyFill="1" applyBorder="1" applyAlignment="1">
      <alignment vertical="center"/>
    </xf>
    <xf numFmtId="43" fontId="26" fillId="0" borderId="4" xfId="129" applyNumberFormat="1" applyFont="1" applyFill="1" applyBorder="1" applyAlignment="1">
      <alignment vertical="center"/>
    </xf>
    <xf numFmtId="175" fontId="26" fillId="0" borderId="4" xfId="127" applyNumberFormat="1" applyFont="1" applyFill="1" applyBorder="1"/>
    <xf numFmtId="0" fontId="26" fillId="0" borderId="0" xfId="129" applyFont="1" applyFill="1"/>
    <xf numFmtId="0" fontId="25" fillId="0" borderId="6" xfId="129" applyFont="1" applyFill="1" applyBorder="1" applyAlignment="1">
      <alignment horizontal="center"/>
    </xf>
    <xf numFmtId="0" fontId="25" fillId="0" borderId="6" xfId="3" applyFont="1" applyFill="1" applyBorder="1" applyAlignment="1">
      <alignment horizontal="left" vertical="center" wrapText="1"/>
    </xf>
    <xf numFmtId="165" fontId="25" fillId="0" borderId="6" xfId="114" applyNumberFormat="1" applyFont="1" applyFill="1" applyBorder="1" applyAlignment="1" applyProtection="1"/>
    <xf numFmtId="165" fontId="25" fillId="0" borderId="6" xfId="129" applyNumberFormat="1" applyFont="1" applyFill="1" applyBorder="1"/>
    <xf numFmtId="170" fontId="26" fillId="0" borderId="0" xfId="127" applyNumberFormat="1" applyFont="1" applyFill="1"/>
    <xf numFmtId="43" fontId="26" fillId="0" borderId="0" xfId="127" applyFont="1" applyFill="1"/>
    <xf numFmtId="165" fontId="17" fillId="0" borderId="0" xfId="129" applyNumberFormat="1" applyFont="1" applyFill="1"/>
    <xf numFmtId="165" fontId="15" fillId="0" borderId="0" xfId="129" applyNumberFormat="1" applyFont="1" applyFill="1"/>
    <xf numFmtId="43" fontId="17" fillId="0" borderId="0" xfId="127" applyFont="1" applyFill="1"/>
    <xf numFmtId="43" fontId="17" fillId="0" borderId="0" xfId="129" applyNumberFormat="1" applyFont="1" applyFill="1"/>
    <xf numFmtId="168" fontId="15" fillId="0" borderId="0" xfId="130" applyNumberFormat="1" applyFont="1" applyFill="1"/>
    <xf numFmtId="165" fontId="17" fillId="0" borderId="0" xfId="129" applyNumberFormat="1" applyFont="1" applyFill="1" applyAlignment="1">
      <alignment horizontal="left"/>
    </xf>
    <xf numFmtId="43" fontId="15" fillId="0" borderId="0" xfId="129" applyNumberFormat="1" applyFont="1" applyFill="1"/>
    <xf numFmtId="170" fontId="15" fillId="0" borderId="0" xfId="129" applyNumberFormat="1" applyFont="1" applyFill="1"/>
    <xf numFmtId="170" fontId="17" fillId="0" borderId="0" xfId="129" applyNumberFormat="1" applyFont="1" applyFill="1"/>
    <xf numFmtId="0" fontId="17" fillId="0" borderId="4" xfId="115" applyFont="1" applyFill="1" applyBorder="1" applyAlignment="1">
      <alignment horizontal="left" vertical="center" wrapText="1"/>
    </xf>
    <xf numFmtId="0" fontId="17" fillId="0" borderId="5" xfId="115" applyFont="1" applyFill="1" applyBorder="1" applyAlignment="1">
      <alignment horizontal="left" vertical="center" wrapText="1"/>
    </xf>
    <xf numFmtId="0" fontId="17" fillId="0" borderId="6" xfId="115" applyFont="1" applyFill="1" applyBorder="1" applyAlignment="1">
      <alignment horizontal="left" vertical="center" wrapText="1"/>
    </xf>
    <xf numFmtId="0" fontId="25" fillId="0" borderId="4" xfId="129" applyFont="1" applyFill="1" applyBorder="1" applyAlignment="1">
      <alignment horizontal="center" vertical="center" wrapText="1"/>
    </xf>
    <xf numFmtId="0" fontId="25" fillId="0" borderId="4" xfId="129" applyFont="1" applyFill="1" applyBorder="1" applyAlignment="1">
      <alignment horizontal="center" vertical="center"/>
    </xf>
    <xf numFmtId="0" fontId="17" fillId="0" borderId="4" xfId="129" applyFont="1" applyFill="1" applyBorder="1" applyAlignment="1">
      <alignment horizontal="center" vertical="center" wrapText="1"/>
    </xf>
    <xf numFmtId="0" fontId="25" fillId="0" borderId="4" xfId="2" applyNumberFormat="1" applyFont="1" applyFill="1" applyBorder="1" applyAlignment="1" applyProtection="1">
      <alignment horizontal="center" vertical="center" wrapText="1"/>
    </xf>
    <xf numFmtId="0" fontId="26" fillId="0" borderId="5" xfId="2" applyNumberFormat="1" applyFont="1" applyFill="1" applyBorder="1" applyAlignment="1" applyProtection="1">
      <alignment horizontal="center" vertical="center" wrapText="1"/>
    </xf>
    <xf numFmtId="0" fontId="26" fillId="0" borderId="8" xfId="2" applyNumberFormat="1" applyFont="1" applyFill="1" applyBorder="1" applyAlignment="1" applyProtection="1">
      <alignment horizontal="center" vertical="center" wrapText="1"/>
    </xf>
    <xf numFmtId="0" fontId="26" fillId="0" borderId="6" xfId="2" applyNumberFormat="1" applyFont="1" applyFill="1" applyBorder="1" applyAlignment="1" applyProtection="1">
      <alignment horizontal="center" vertical="center" wrapText="1"/>
    </xf>
    <xf numFmtId="0" fontId="26" fillId="0" borderId="4" xfId="2" applyNumberFormat="1" applyFont="1" applyFill="1" applyBorder="1" applyAlignment="1" applyProtection="1">
      <alignment horizontal="center" vertical="center" wrapText="1"/>
    </xf>
    <xf numFmtId="0" fontId="25" fillId="0" borderId="11" xfId="129" applyFont="1" applyFill="1" applyBorder="1" applyAlignment="1">
      <alignment horizontal="center" vertical="center" wrapText="1"/>
    </xf>
    <xf numFmtId="0" fontId="25" fillId="0" borderId="12" xfId="129" applyFont="1" applyFill="1" applyBorder="1" applyAlignment="1">
      <alignment horizontal="center" vertical="center" wrapText="1"/>
    </xf>
    <xf numFmtId="0" fontId="25" fillId="0" borderId="7" xfId="129" applyFont="1" applyFill="1" applyBorder="1" applyAlignment="1">
      <alignment horizontal="center" vertical="center" wrapText="1"/>
    </xf>
    <xf numFmtId="0" fontId="25" fillId="0" borderId="13" xfId="129" applyFont="1" applyFill="1" applyBorder="1" applyAlignment="1">
      <alignment horizontal="center" vertical="center" wrapText="1"/>
    </xf>
    <xf numFmtId="0" fontId="25" fillId="0" borderId="14" xfId="129" applyFont="1" applyFill="1" applyBorder="1" applyAlignment="1">
      <alignment horizontal="center" vertical="center" wrapText="1"/>
    </xf>
    <xf numFmtId="0" fontId="25" fillId="0" borderId="15" xfId="129" applyFont="1" applyFill="1" applyBorder="1" applyAlignment="1">
      <alignment horizontal="center" vertical="center" wrapText="1"/>
    </xf>
    <xf numFmtId="0" fontId="25" fillId="0" borderId="5" xfId="129" applyFont="1" applyFill="1" applyBorder="1" applyAlignment="1">
      <alignment horizontal="center" vertical="center" wrapText="1"/>
    </xf>
    <xf numFmtId="0" fontId="25" fillId="0" borderId="8" xfId="129" applyFont="1" applyFill="1" applyBorder="1" applyAlignment="1">
      <alignment horizontal="center" vertical="center" wrapText="1"/>
    </xf>
    <xf numFmtId="0" fontId="25" fillId="0" borderId="6" xfId="129" applyFont="1" applyFill="1" applyBorder="1" applyAlignment="1">
      <alignment horizontal="center" vertical="center" wrapText="1"/>
    </xf>
    <xf numFmtId="0" fontId="25" fillId="0" borderId="1" xfId="129" applyFont="1" applyFill="1" applyBorder="1" applyAlignment="1">
      <alignment horizontal="center" vertical="center" wrapText="1"/>
    </xf>
    <xf numFmtId="0" fontId="25" fillId="0" borderId="16" xfId="129" applyFont="1" applyFill="1" applyBorder="1" applyAlignment="1">
      <alignment horizontal="center" vertical="center" wrapText="1"/>
    </xf>
    <xf numFmtId="0" fontId="25" fillId="0" borderId="17" xfId="129" applyFont="1" applyFill="1" applyBorder="1" applyAlignment="1">
      <alignment horizontal="center" vertical="center" wrapText="1"/>
    </xf>
    <xf numFmtId="0" fontId="31" fillId="0" borderId="0" xfId="129" applyFont="1" applyFill="1" applyBorder="1" applyAlignment="1">
      <alignment horizontal="center" vertical="center" wrapText="1"/>
    </xf>
    <xf numFmtId="0" fontId="26" fillId="0" borderId="4" xfId="129" applyFont="1" applyFill="1" applyBorder="1" applyAlignment="1">
      <alignment horizontal="center" vertical="center" wrapText="1"/>
    </xf>
    <xf numFmtId="0" fontId="17" fillId="0" borderId="4" xfId="126" applyNumberFormat="1" applyFont="1" applyFill="1" applyBorder="1" applyAlignment="1" applyProtection="1">
      <alignment horizontal="center" vertical="center"/>
    </xf>
    <xf numFmtId="164" fontId="17" fillId="0" borderId="4" xfId="126" applyNumberFormat="1" applyFont="1" applyFill="1" applyBorder="1" applyAlignment="1">
      <alignment horizontal="center" vertical="center" wrapText="1"/>
    </xf>
    <xf numFmtId="171" fontId="17" fillId="0" borderId="4" xfId="126" applyNumberFormat="1" applyFont="1" applyFill="1" applyBorder="1" applyAlignment="1">
      <alignment horizontal="center" vertical="center" wrapText="1"/>
    </xf>
  </cellXfs>
  <cellStyles count="216">
    <cellStyle name="Заголовок 1 2" xfId="119"/>
    <cellStyle name="Заголовок 1 3" xfId="131"/>
    <cellStyle name="Заголовок 1 4" xfId="132"/>
    <cellStyle name="Заголовок 2 2" xfId="133"/>
    <cellStyle name="Заголовок 2 3" xfId="134"/>
    <cellStyle name="Заголовок 2 4" xfId="135"/>
    <cellStyle name="Обычный" xfId="0" builtinId="0"/>
    <cellStyle name="Обычный 12" xfId="123"/>
    <cellStyle name="Обычный 12 2" xfId="126"/>
    <cellStyle name="Обычный 13" xfId="1"/>
    <cellStyle name="Обычный 13 2" xfId="136"/>
    <cellStyle name="Обычный 2" xfId="2"/>
    <cellStyle name="Обычный 2 2" xfId="3"/>
    <cellStyle name="Обычный 2 2 2" xfId="4"/>
    <cellStyle name="Обычный 2 2 3" xfId="116"/>
    <cellStyle name="Обычный 2 3" xfId="5"/>
    <cellStyle name="Обычный 2 4" xfId="113"/>
    <cellStyle name="Обычный 2 4 2" xfId="129"/>
    <cellStyle name="Обычный 2_Расчет норматива" xfId="6"/>
    <cellStyle name="Обычный 3" xfId="7"/>
    <cellStyle name="Обычный 3 2" xfId="8"/>
    <cellStyle name="Обычный 3 3" xfId="117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5"/>
    <cellStyle name="Обычный 8 2" xfId="137"/>
    <cellStyle name="Обычный 9" xfId="118"/>
    <cellStyle name="Процентный 10" xfId="130"/>
    <cellStyle name="Процентный 2" xfId="17"/>
    <cellStyle name="Процентный 2 2" xfId="18"/>
    <cellStyle name="Процентный 2 2 2" xfId="19"/>
    <cellStyle name="Процентный 2 2 2 2" xfId="138"/>
    <cellStyle name="Процентный 2 2 3" xfId="139"/>
    <cellStyle name="Процентный 2 2_Школы" xfId="20"/>
    <cellStyle name="Процентный 2 3" xfId="21"/>
    <cellStyle name="Процентный 2 3 2" xfId="140"/>
    <cellStyle name="Процентный 2_Школы" xfId="22"/>
    <cellStyle name="Процентный 3" xfId="23"/>
    <cellStyle name="Процентный 3 2" xfId="24"/>
    <cellStyle name="Процентный 3 2 2" xfId="25"/>
    <cellStyle name="Процентный 3 2 2 2" xfId="26"/>
    <cellStyle name="Процентный 3 2 2 2 2" xfId="141"/>
    <cellStyle name="Процентный 3 2 2 3" xfId="142"/>
    <cellStyle name="Процентный 3 2 2_Школы" xfId="27"/>
    <cellStyle name="Процентный 3 2 3" xfId="28"/>
    <cellStyle name="Процентный 3 2 3 2" xfId="143"/>
    <cellStyle name="Процентный 3 2 4" xfId="144"/>
    <cellStyle name="Процентный 3 2_Школы" xfId="29"/>
    <cellStyle name="Процентный 3 3" xfId="30"/>
    <cellStyle name="Процентный 3 3 2" xfId="31"/>
    <cellStyle name="Процентный 3 3 2 2" xfId="32"/>
    <cellStyle name="Процентный 3 3 2 2 2" xfId="145"/>
    <cellStyle name="Процентный 3 3 2 3" xfId="146"/>
    <cellStyle name="Процентный 3 3 2_Школы" xfId="33"/>
    <cellStyle name="Процентный 3 3 3" xfId="34"/>
    <cellStyle name="Процентный 3 3 3 2" xfId="147"/>
    <cellStyle name="Процентный 3 3 4" xfId="148"/>
    <cellStyle name="Процентный 3 3_Школы" xfId="35"/>
    <cellStyle name="Процентный 3 4" xfId="36"/>
    <cellStyle name="Процентный 3 4 2" xfId="37"/>
    <cellStyle name="Процентный 3 4 2 2" xfId="38"/>
    <cellStyle name="Процентный 3 4 2 2 2" xfId="149"/>
    <cellStyle name="Процентный 3 4 2 3" xfId="150"/>
    <cellStyle name="Процентный 3 4 2_Школы" xfId="39"/>
    <cellStyle name="Процентный 3 4 3" xfId="40"/>
    <cellStyle name="Процентный 3 4 3 2" xfId="151"/>
    <cellStyle name="Процентный 3 4 4" xfId="152"/>
    <cellStyle name="Процентный 3 4_Школы" xfId="41"/>
    <cellStyle name="Процентный 3 5" xfId="42"/>
    <cellStyle name="Процентный 3 5 2" xfId="43"/>
    <cellStyle name="Процентный 3 5 2 2" xfId="153"/>
    <cellStyle name="Процентный 3 5 3" xfId="154"/>
    <cellStyle name="Процентный 3 5_Школы" xfId="44"/>
    <cellStyle name="Процентный 3 6" xfId="45"/>
    <cellStyle name="Процентный 3 6 2" xfId="155"/>
    <cellStyle name="Процентный 3 7" xfId="156"/>
    <cellStyle name="Процентный 3_Школы" xfId="46"/>
    <cellStyle name="Процентный 4" xfId="47"/>
    <cellStyle name="Процентный 4 2" xfId="48"/>
    <cellStyle name="Процентный 4 2 2" xfId="49"/>
    <cellStyle name="Процентный 4 2 2 2" xfId="157"/>
    <cellStyle name="Процентный 4 2 3" xfId="158"/>
    <cellStyle name="Процентный 4 2_Школы" xfId="50"/>
    <cellStyle name="Процентный 4 3" xfId="51"/>
    <cellStyle name="Процентный 4 3 2" xfId="159"/>
    <cellStyle name="Процентный 4 4" xfId="160"/>
    <cellStyle name="Процентный 4_Школы" xfId="52"/>
    <cellStyle name="Процентный 5" xfId="53"/>
    <cellStyle name="Процентный 5 2" xfId="54"/>
    <cellStyle name="Процентный 5 2 2" xfId="161"/>
    <cellStyle name="Процентный 5 3" xfId="162"/>
    <cellStyle name="Процентный 5_Школы" xfId="55"/>
    <cellStyle name="Процентный 6" xfId="56"/>
    <cellStyle name="Процентный 6 2" xfId="111"/>
    <cellStyle name="Процентный 6 2 2" xfId="163"/>
    <cellStyle name="Процентный 6 3" xfId="164"/>
    <cellStyle name="Процентный 7" xfId="57"/>
    <cellStyle name="Процентный 7 2" xfId="165"/>
    <cellStyle name="Процентный 8" xfId="122"/>
    <cellStyle name="Процентный 9" xfId="128"/>
    <cellStyle name="Таб: +|-" xfId="121"/>
    <cellStyle name="Таб: +|- 2" xfId="166"/>
    <cellStyle name="Таб: Графа" xfId="124"/>
    <cellStyle name="Таб: Номер" xfId="125"/>
    <cellStyle name="Таб: Номер 2" xfId="167"/>
    <cellStyle name="Финансовый 10" xfId="127"/>
    <cellStyle name="Финансовый 2" xfId="58"/>
    <cellStyle name="Финансовый 2 12" xfId="168"/>
    <cellStyle name="Финансовый 2 2" xfId="59"/>
    <cellStyle name="Финансовый 2 2 2" xfId="60"/>
    <cellStyle name="Финансовый 2 2 2 2" xfId="61"/>
    <cellStyle name="Финансовый 2 2 2 2 2" xfId="169"/>
    <cellStyle name="Финансовый 2 2 2 3" xfId="170"/>
    <cellStyle name="Финансовый 2 2 2_Школы" xfId="62"/>
    <cellStyle name="Финансовый 2 2 3" xfId="63"/>
    <cellStyle name="Финансовый 2 2 3 2" xfId="171"/>
    <cellStyle name="Финансовый 2 2 4" xfId="172"/>
    <cellStyle name="Финансовый 2 2 5" xfId="173"/>
    <cellStyle name="Финансовый 2 2 6" xfId="174"/>
    <cellStyle name="Финансовый 2 2_Школы" xfId="64"/>
    <cellStyle name="Финансовый 2 3" xfId="65"/>
    <cellStyle name="Финансовый 2 3 2" xfId="66"/>
    <cellStyle name="Финансовый 2 3 2 2" xfId="175"/>
    <cellStyle name="Финансовый 2 3 3" xfId="176"/>
    <cellStyle name="Финансовый 2 3_Школы" xfId="67"/>
    <cellStyle name="Финансовый 2 4" xfId="68"/>
    <cellStyle name="Финансовый 2 4 2" xfId="177"/>
    <cellStyle name="Финансовый 2 5" xfId="114"/>
    <cellStyle name="Финансовый 2_Школы" xfId="69"/>
    <cellStyle name="Финансовый 3" xfId="70"/>
    <cellStyle name="Финансовый 3 2" xfId="71"/>
    <cellStyle name="Финансовый 3 2 2" xfId="72"/>
    <cellStyle name="Финансовый 3 2 2 2" xfId="178"/>
    <cellStyle name="Финансовый 3 2 3" xfId="179"/>
    <cellStyle name="Финансовый 3 2_Школы" xfId="73"/>
    <cellStyle name="Финансовый 3 3" xfId="74"/>
    <cellStyle name="Финансовый 3 3 2" xfId="180"/>
    <cellStyle name="Финансовый 3_Школы" xfId="75"/>
    <cellStyle name="Финансовый 4" xfId="76"/>
    <cellStyle name="Финансовый 4 2" xfId="77"/>
    <cellStyle name="Финансовый 4 2 2" xfId="78"/>
    <cellStyle name="Финансовый 4 2 2 2" xfId="79"/>
    <cellStyle name="Финансовый 4 2 2 2 2" xfId="181"/>
    <cellStyle name="Финансовый 4 2 2 3" xfId="182"/>
    <cellStyle name="Финансовый 4 2 2_Школы" xfId="80"/>
    <cellStyle name="Финансовый 4 2 3" xfId="81"/>
    <cellStyle name="Финансовый 4 2 3 2" xfId="183"/>
    <cellStyle name="Финансовый 4 2 4" xfId="184"/>
    <cellStyle name="Финансовый 4 2 5" xfId="185"/>
    <cellStyle name="Финансовый 4 2 6" xfId="186"/>
    <cellStyle name="Финансовый 4 2_Школы" xfId="82"/>
    <cellStyle name="Финансовый 4 3" xfId="83"/>
    <cellStyle name="Финансовый 4 3 2" xfId="84"/>
    <cellStyle name="Финансовый 4 3 2 2" xfId="85"/>
    <cellStyle name="Финансовый 4 3 2 2 2" xfId="187"/>
    <cellStyle name="Финансовый 4 3 2 3" xfId="188"/>
    <cellStyle name="Финансовый 4 3 2_Школы" xfId="86"/>
    <cellStyle name="Финансовый 4 3 3" xfId="87"/>
    <cellStyle name="Финансовый 4 3 3 2" xfId="189"/>
    <cellStyle name="Финансовый 4 3 4" xfId="190"/>
    <cellStyle name="Финансовый 4 3 5" xfId="191"/>
    <cellStyle name="Финансовый 4 3 6" xfId="192"/>
    <cellStyle name="Финансовый 4 3_Школы" xfId="88"/>
    <cellStyle name="Финансовый 4 4" xfId="89"/>
    <cellStyle name="Финансовый 4 4 2" xfId="90"/>
    <cellStyle name="Финансовый 4 4 2 2" xfId="91"/>
    <cellStyle name="Финансовый 4 4 2 2 2" xfId="193"/>
    <cellStyle name="Финансовый 4 4 2 3" xfId="194"/>
    <cellStyle name="Финансовый 4 4 2_Школы" xfId="92"/>
    <cellStyle name="Финансовый 4 4 3" xfId="93"/>
    <cellStyle name="Финансовый 4 4 3 2" xfId="195"/>
    <cellStyle name="Финансовый 4 4 4" xfId="196"/>
    <cellStyle name="Финансовый 4 4 5" xfId="197"/>
    <cellStyle name="Финансовый 4 4 6" xfId="198"/>
    <cellStyle name="Финансовый 4 4_Школы" xfId="94"/>
    <cellStyle name="Финансовый 4 5" xfId="95"/>
    <cellStyle name="Финансовый 4 5 2" xfId="96"/>
    <cellStyle name="Финансовый 4 5 2 2" xfId="199"/>
    <cellStyle name="Финансовый 4 5 3" xfId="200"/>
    <cellStyle name="Финансовый 4 5_Школы" xfId="97"/>
    <cellStyle name="Финансовый 4 6" xfId="98"/>
    <cellStyle name="Финансовый 4 6 2" xfId="201"/>
    <cellStyle name="Финансовый 4 7" xfId="202"/>
    <cellStyle name="Финансовый 4 8" xfId="203"/>
    <cellStyle name="Финансовый 4 9" xfId="204"/>
    <cellStyle name="Финансовый 4_Школы" xfId="99"/>
    <cellStyle name="Финансовый 5" xfId="100"/>
    <cellStyle name="Финансовый 5 2" xfId="101"/>
    <cellStyle name="Финансовый 5 2 2" xfId="102"/>
    <cellStyle name="Финансовый 5 2 2 2" xfId="205"/>
    <cellStyle name="Финансовый 5 2 3" xfId="206"/>
    <cellStyle name="Финансовый 5 2_Школы" xfId="103"/>
    <cellStyle name="Финансовый 5 3" xfId="104"/>
    <cellStyle name="Финансовый 5 3 2" xfId="207"/>
    <cellStyle name="Финансовый 5 4" xfId="208"/>
    <cellStyle name="Финансовый 5 5" xfId="209"/>
    <cellStyle name="Финансовый 5 6" xfId="210"/>
    <cellStyle name="Финансовый 5_Школы" xfId="105"/>
    <cellStyle name="Финансовый 6" xfId="106"/>
    <cellStyle name="Финансовый 6 2" xfId="107"/>
    <cellStyle name="Финансовый 6 2 2" xfId="211"/>
    <cellStyle name="Финансовый 6 3" xfId="212"/>
    <cellStyle name="Финансовый 6_Школы" xfId="108"/>
    <cellStyle name="Финансовый 7" xfId="109"/>
    <cellStyle name="Финансовый 7 2" xfId="112"/>
    <cellStyle name="Финансовый 7 2 2" xfId="213"/>
    <cellStyle name="Финансовый 7 3" xfId="214"/>
    <cellStyle name="Финансовый 8" xfId="110"/>
    <cellStyle name="Финансовый 8 2" xfId="215"/>
    <cellStyle name="Финансовый 9" xfId="12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%20&#1057;&#1090;&#1072;&#1088;&#1086;&#1089;&#1090;&#1080;&#1085;&#1072;/&#1041;&#1102;&#1076;&#1078;&#1077;&#1090;%202025-2027/&#1056;&#1072;&#1089;&#1095;&#1077;&#1090;&#1099;/&#1055;&#1088;&#1080;&#1083;&#1086;&#1078;&#1077;&#1085;&#1080;&#1077;_&#1056;&#1072;&#1089;&#1095;&#1077;&#1090;_&#1063;&#1044;&#1054;&#105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ы_2021"/>
      <sheetName val="ЧДОУ"/>
      <sheetName val="Нормативы ДО"/>
    </sheetNames>
    <sheetDataSet>
      <sheetData sheetId="0"/>
      <sheetData sheetId="1"/>
      <sheetData sheetId="2">
        <row r="606">
          <cell r="D606">
            <v>62400</v>
          </cell>
          <cell r="E606">
            <v>109120</v>
          </cell>
          <cell r="F606">
            <v>127809</v>
          </cell>
          <cell r="G606">
            <v>146497</v>
          </cell>
          <cell r="H606">
            <v>179262</v>
          </cell>
          <cell r="I606">
            <v>59107</v>
          </cell>
          <cell r="J606">
            <v>97702</v>
          </cell>
          <cell r="K606">
            <v>113140</v>
          </cell>
          <cell r="L606">
            <v>128578</v>
          </cell>
          <cell r="M606">
            <v>155645</v>
          </cell>
        </row>
        <row r="628">
          <cell r="F628">
            <v>701655</v>
          </cell>
          <cell r="G628">
            <v>777196</v>
          </cell>
          <cell r="K628">
            <v>435664</v>
          </cell>
          <cell r="L628">
            <v>480989</v>
          </cell>
        </row>
        <row r="631">
          <cell r="E631">
            <v>904424</v>
          </cell>
          <cell r="G631">
            <v>1055507</v>
          </cell>
          <cell r="J631">
            <v>557325</v>
          </cell>
          <cell r="L631">
            <v>647975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3" customWidth="1"/>
    <col min="2" max="2" width="30.28515625" style="3" customWidth="1"/>
    <col min="3" max="3" width="14.7109375" style="3" customWidth="1"/>
    <col min="4" max="4" width="17.7109375" style="3" customWidth="1"/>
    <col min="5" max="5" width="19.28515625" style="3" customWidth="1"/>
    <col min="6" max="6" width="15.85546875" style="3" customWidth="1"/>
    <col min="7" max="7" width="40.7109375" style="3" customWidth="1"/>
    <col min="8" max="8" width="24.5703125" style="3" customWidth="1"/>
    <col min="9" max="9" width="25.85546875" style="3" customWidth="1"/>
    <col min="10" max="10" width="15.42578125" style="3" customWidth="1"/>
    <col min="11" max="11" width="18.85546875" style="3" customWidth="1"/>
    <col min="12" max="12" width="32.7109375" style="3" customWidth="1"/>
    <col min="13" max="13" width="27.7109375" style="3" customWidth="1"/>
    <col min="14" max="14" width="14.85546875" style="3" customWidth="1"/>
    <col min="15" max="15" width="13.28515625" style="3" customWidth="1"/>
    <col min="16" max="16" width="20.28515625" style="3" customWidth="1"/>
    <col min="17" max="17" width="25.7109375" style="3" customWidth="1"/>
    <col min="18" max="18" width="27.140625" style="3" customWidth="1"/>
    <col min="19" max="19" width="14.42578125" style="3" customWidth="1"/>
    <col min="20" max="20" width="17.5703125" style="3" customWidth="1"/>
    <col min="21" max="21" width="20.28515625" style="3" hidden="1" customWidth="1"/>
    <col min="22" max="22" width="36.7109375" style="3" hidden="1" customWidth="1"/>
    <col min="23" max="23" width="14" style="3" customWidth="1"/>
    <col min="24" max="16384" width="8.85546875" style="3"/>
  </cols>
  <sheetData>
    <row r="1" spans="1:24" s="2" customFormat="1" ht="35.25" customHeight="1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11</v>
      </c>
      <c r="M1" s="1">
        <v>10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</row>
    <row r="2" spans="1:24" ht="67.5" customHeight="1" x14ac:dyDescent="0.2">
      <c r="A2" s="114" t="s">
        <v>45</v>
      </c>
      <c r="B2" s="114" t="s">
        <v>46</v>
      </c>
      <c r="C2" s="115" t="s">
        <v>47</v>
      </c>
      <c r="D2" s="114" t="s">
        <v>48</v>
      </c>
      <c r="E2" s="114" t="s">
        <v>49</v>
      </c>
      <c r="F2" s="114" t="s">
        <v>50</v>
      </c>
      <c r="G2" s="114" t="s">
        <v>51</v>
      </c>
      <c r="H2" s="115" t="s">
        <v>52</v>
      </c>
      <c r="I2" s="115" t="s">
        <v>53</v>
      </c>
      <c r="J2" s="114" t="s">
        <v>54</v>
      </c>
      <c r="K2" s="114" t="s">
        <v>55</v>
      </c>
      <c r="L2" s="114" t="s">
        <v>57</v>
      </c>
      <c r="M2" s="114" t="s">
        <v>56</v>
      </c>
      <c r="N2" s="114" t="s">
        <v>58</v>
      </c>
      <c r="O2" s="115" t="s">
        <v>59</v>
      </c>
      <c r="P2" s="115" t="s">
        <v>60</v>
      </c>
      <c r="Q2" s="114" t="s">
        <v>61</v>
      </c>
      <c r="R2" s="115" t="s">
        <v>62</v>
      </c>
      <c r="S2" s="114" t="s">
        <v>63</v>
      </c>
      <c r="T2" s="114" t="s">
        <v>64</v>
      </c>
      <c r="U2" s="115" t="s">
        <v>65</v>
      </c>
      <c r="V2" s="115" t="s">
        <v>66</v>
      </c>
      <c r="W2" s="2"/>
      <c r="X2" s="2"/>
    </row>
    <row r="3" spans="1:24" ht="55.9" customHeight="1" x14ac:dyDescent="0.2">
      <c r="A3" s="114"/>
      <c r="B3" s="114"/>
      <c r="C3" s="116"/>
      <c r="D3" s="114"/>
      <c r="E3" s="114"/>
      <c r="F3" s="114"/>
      <c r="G3" s="114"/>
      <c r="H3" s="116"/>
      <c r="I3" s="116"/>
      <c r="J3" s="114"/>
      <c r="K3" s="114"/>
      <c r="L3" s="114"/>
      <c r="M3" s="114"/>
      <c r="N3" s="114"/>
      <c r="O3" s="116"/>
      <c r="P3" s="116"/>
      <c r="Q3" s="114"/>
      <c r="R3" s="116"/>
      <c r="S3" s="114"/>
      <c r="T3" s="114"/>
      <c r="U3" s="116"/>
      <c r="V3" s="116"/>
      <c r="W3" s="2"/>
      <c r="X3" s="2"/>
    </row>
    <row r="4" spans="1:24" x14ac:dyDescent="0.2">
      <c r="A4" s="5"/>
      <c r="B4" s="5" t="s">
        <v>67</v>
      </c>
      <c r="C4" s="6"/>
      <c r="D4" s="7"/>
      <c r="E4" s="7"/>
      <c r="F4" s="7"/>
      <c r="G4" s="7"/>
      <c r="H4" s="6"/>
      <c r="I4" s="6"/>
      <c r="J4" s="7"/>
      <c r="K4" s="7"/>
      <c r="L4" s="7"/>
      <c r="M4" s="7"/>
      <c r="N4" s="7"/>
      <c r="O4" s="6"/>
      <c r="P4" s="6"/>
      <c r="Q4" s="7"/>
      <c r="R4" s="6"/>
      <c r="S4" s="7"/>
      <c r="T4" s="8">
        <f>SUM(T5:T14)</f>
        <v>1188</v>
      </c>
      <c r="U4" s="9"/>
      <c r="V4" s="9"/>
      <c r="W4" s="2"/>
      <c r="X4" s="2"/>
    </row>
    <row r="5" spans="1:24" ht="30" customHeight="1" x14ac:dyDescent="0.2">
      <c r="A5" s="4">
        <v>1</v>
      </c>
      <c r="B5" s="25" t="s">
        <v>19</v>
      </c>
      <c r="C5" s="10">
        <v>1</v>
      </c>
      <c r="D5" s="11" t="s">
        <v>78</v>
      </c>
      <c r="E5" s="11" t="s">
        <v>77</v>
      </c>
      <c r="F5" s="4">
        <v>1</v>
      </c>
      <c r="G5" s="4">
        <v>1</v>
      </c>
      <c r="H5" s="4">
        <v>1</v>
      </c>
      <c r="I5" s="4"/>
      <c r="J5" s="4"/>
      <c r="K5" s="11">
        <v>1</v>
      </c>
      <c r="L5" s="11">
        <v>1</v>
      </c>
      <c r="M5" s="11">
        <v>1</v>
      </c>
      <c r="N5" s="11">
        <v>1</v>
      </c>
      <c r="O5" s="11" t="s">
        <v>75</v>
      </c>
      <c r="P5" s="11">
        <v>1</v>
      </c>
      <c r="Q5" s="11">
        <v>1</v>
      </c>
      <c r="R5" s="11">
        <v>1</v>
      </c>
      <c r="S5" s="11">
        <v>1</v>
      </c>
      <c r="T5" s="24">
        <v>139</v>
      </c>
      <c r="U5" s="11"/>
      <c r="V5" s="4"/>
      <c r="W5" s="12"/>
      <c r="X5" s="2"/>
    </row>
    <row r="6" spans="1:24" ht="30" customHeight="1" x14ac:dyDescent="0.2">
      <c r="A6" s="4">
        <v>2</v>
      </c>
      <c r="B6" s="25" t="s">
        <v>86</v>
      </c>
      <c r="C6" s="13">
        <v>1</v>
      </c>
      <c r="D6" s="11" t="s">
        <v>85</v>
      </c>
      <c r="E6" s="11" t="s">
        <v>84</v>
      </c>
      <c r="F6" s="11">
        <v>1</v>
      </c>
      <c r="G6" s="11">
        <v>1</v>
      </c>
      <c r="H6" s="28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 t="s">
        <v>75</v>
      </c>
      <c r="P6" s="11">
        <v>1</v>
      </c>
      <c r="Q6" s="11">
        <v>1</v>
      </c>
      <c r="R6" s="11">
        <v>1</v>
      </c>
      <c r="S6" s="11">
        <v>1</v>
      </c>
      <c r="T6" s="24">
        <v>75</v>
      </c>
      <c r="U6" s="11"/>
      <c r="V6" s="11"/>
      <c r="W6" s="12"/>
      <c r="X6" s="2"/>
    </row>
    <row r="7" spans="1:24" ht="30" customHeight="1" x14ac:dyDescent="0.2">
      <c r="A7" s="4">
        <v>3</v>
      </c>
      <c r="B7" s="25" t="s">
        <v>27</v>
      </c>
      <c r="C7" s="10">
        <v>1</v>
      </c>
      <c r="D7" s="28" t="s">
        <v>101</v>
      </c>
      <c r="E7" s="28" t="s">
        <v>102</v>
      </c>
      <c r="F7" s="28">
        <v>1</v>
      </c>
      <c r="G7" s="28">
        <v>1</v>
      </c>
      <c r="H7" s="31">
        <v>1</v>
      </c>
      <c r="I7" s="11">
        <v>1</v>
      </c>
      <c r="J7" s="11">
        <v>1</v>
      </c>
      <c r="K7" s="28">
        <v>1</v>
      </c>
      <c r="L7" s="28">
        <v>1</v>
      </c>
      <c r="M7" s="28">
        <v>1</v>
      </c>
      <c r="N7" s="28">
        <v>1</v>
      </c>
      <c r="O7" s="11" t="s">
        <v>75</v>
      </c>
      <c r="P7" s="28">
        <v>1</v>
      </c>
      <c r="Q7" s="28">
        <v>1</v>
      </c>
      <c r="R7" s="28">
        <v>1</v>
      </c>
      <c r="S7" s="28"/>
      <c r="T7" s="32">
        <v>139</v>
      </c>
      <c r="U7" s="4"/>
      <c r="V7" s="4"/>
      <c r="W7" s="2"/>
      <c r="X7" s="2"/>
    </row>
    <row r="8" spans="1:24" ht="30" customHeight="1" x14ac:dyDescent="0.2">
      <c r="A8" s="4">
        <v>4</v>
      </c>
      <c r="B8" s="25" t="s">
        <v>20</v>
      </c>
      <c r="C8" s="13">
        <v>1</v>
      </c>
      <c r="D8" s="28" t="s">
        <v>103</v>
      </c>
      <c r="E8" s="28" t="s">
        <v>103</v>
      </c>
      <c r="F8" s="28">
        <v>1</v>
      </c>
      <c r="G8" s="28">
        <v>1</v>
      </c>
      <c r="H8" s="28">
        <v>1</v>
      </c>
      <c r="I8" s="37">
        <v>1</v>
      </c>
      <c r="J8" s="37">
        <v>1</v>
      </c>
      <c r="K8" s="28">
        <v>1</v>
      </c>
      <c r="L8" s="28">
        <v>1</v>
      </c>
      <c r="M8" s="28">
        <v>1</v>
      </c>
      <c r="N8" s="28">
        <v>1</v>
      </c>
      <c r="O8" s="11" t="s">
        <v>75</v>
      </c>
      <c r="P8" s="28">
        <v>1</v>
      </c>
      <c r="Q8" s="28">
        <v>1</v>
      </c>
      <c r="R8" s="28">
        <v>1</v>
      </c>
      <c r="S8" s="28">
        <v>1</v>
      </c>
      <c r="T8" s="4">
        <v>123</v>
      </c>
      <c r="U8" s="4"/>
      <c r="V8" s="4"/>
      <c r="W8" s="12"/>
      <c r="X8" s="2"/>
    </row>
    <row r="9" spans="1:24" ht="30" customHeight="1" x14ac:dyDescent="0.2">
      <c r="A9" s="4">
        <v>5</v>
      </c>
      <c r="B9" s="35" t="s">
        <v>26</v>
      </c>
      <c r="C9" s="10"/>
      <c r="D9" s="11" t="s">
        <v>79</v>
      </c>
      <c r="E9" s="11">
        <v>26</v>
      </c>
      <c r="F9" s="11">
        <v>1</v>
      </c>
      <c r="G9" s="28">
        <v>1</v>
      </c>
      <c r="H9" s="28">
        <v>1</v>
      </c>
      <c r="I9" s="11">
        <v>1</v>
      </c>
      <c r="J9" s="11">
        <v>1</v>
      </c>
      <c r="K9" s="11">
        <v>1</v>
      </c>
      <c r="L9" s="29">
        <v>1</v>
      </c>
      <c r="M9" s="11">
        <v>1</v>
      </c>
      <c r="N9" s="11">
        <v>1</v>
      </c>
      <c r="O9" s="11" t="s">
        <v>75</v>
      </c>
      <c r="P9" s="11">
        <v>1</v>
      </c>
      <c r="Q9" s="11">
        <v>1</v>
      </c>
      <c r="R9" s="11">
        <v>1</v>
      </c>
      <c r="S9" s="28">
        <v>1</v>
      </c>
      <c r="T9" s="24">
        <v>165</v>
      </c>
      <c r="U9" s="11"/>
      <c r="V9" s="4"/>
      <c r="W9" s="12"/>
      <c r="X9" s="2"/>
    </row>
    <row r="10" spans="1:24" ht="30" customHeight="1" x14ac:dyDescent="0.2">
      <c r="A10" s="4">
        <v>6</v>
      </c>
      <c r="B10" s="25" t="s">
        <v>23</v>
      </c>
      <c r="C10" s="11" t="s">
        <v>117</v>
      </c>
      <c r="D10" s="22" t="s">
        <v>83</v>
      </c>
      <c r="E10" s="11" t="s">
        <v>82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 t="s">
        <v>75</v>
      </c>
      <c r="P10" s="11">
        <v>1</v>
      </c>
      <c r="Q10" s="11">
        <v>1</v>
      </c>
      <c r="R10" s="11">
        <v>1</v>
      </c>
      <c r="S10" s="11">
        <v>1</v>
      </c>
      <c r="T10" s="24">
        <v>121</v>
      </c>
      <c r="U10" s="11"/>
      <c r="V10" s="11"/>
      <c r="W10" s="12"/>
      <c r="X10" s="2"/>
    </row>
    <row r="11" spans="1:24" ht="30" customHeight="1" x14ac:dyDescent="0.2">
      <c r="A11" s="4">
        <v>7</v>
      </c>
      <c r="B11" s="25" t="s">
        <v>17</v>
      </c>
      <c r="C11" s="11">
        <v>1</v>
      </c>
      <c r="D11" s="11" t="s">
        <v>93</v>
      </c>
      <c r="E11" s="11" t="s">
        <v>92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 t="s">
        <v>75</v>
      </c>
      <c r="P11" s="11">
        <v>1</v>
      </c>
      <c r="Q11" s="11">
        <v>1</v>
      </c>
      <c r="R11" s="11">
        <v>1</v>
      </c>
      <c r="S11" s="11">
        <v>1</v>
      </c>
      <c r="T11" s="24">
        <v>67</v>
      </c>
      <c r="U11" s="11"/>
      <c r="V11" s="11"/>
      <c r="W11" s="12"/>
      <c r="X11" s="2"/>
    </row>
    <row r="12" spans="1:24" ht="30" customHeight="1" x14ac:dyDescent="0.2">
      <c r="A12" s="38">
        <v>8</v>
      </c>
      <c r="B12" s="10" t="s">
        <v>22</v>
      </c>
      <c r="C12" s="11"/>
      <c r="D12" s="11" t="s">
        <v>124</v>
      </c>
      <c r="E12" s="11" t="s">
        <v>84</v>
      </c>
      <c r="F12" s="11">
        <v>1</v>
      </c>
      <c r="G12" s="11">
        <v>1</v>
      </c>
      <c r="H12" s="43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 t="s">
        <v>75</v>
      </c>
      <c r="P12" s="11">
        <v>1</v>
      </c>
      <c r="Q12" s="23"/>
      <c r="R12" s="23"/>
      <c r="S12" s="11">
        <v>1</v>
      </c>
      <c r="T12" s="24">
        <v>33</v>
      </c>
      <c r="U12" s="11"/>
      <c r="V12" s="11"/>
      <c r="W12" s="12"/>
      <c r="X12" s="2"/>
    </row>
    <row r="13" spans="1:24" ht="30" customHeight="1" x14ac:dyDescent="0.2">
      <c r="A13" s="27">
        <v>9</v>
      </c>
      <c r="B13" s="25" t="s">
        <v>18</v>
      </c>
      <c r="C13" s="28">
        <v>1</v>
      </c>
      <c r="D13" s="26" t="s">
        <v>80</v>
      </c>
      <c r="E13" s="28" t="s">
        <v>81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11" t="s">
        <v>75</v>
      </c>
      <c r="P13" s="28">
        <v>1</v>
      </c>
      <c r="Q13" s="28">
        <v>1</v>
      </c>
      <c r="R13" s="28">
        <v>1</v>
      </c>
      <c r="S13" s="28">
        <v>1</v>
      </c>
      <c r="T13" s="24">
        <v>187</v>
      </c>
      <c r="U13" s="11"/>
      <c r="V13" s="11"/>
      <c r="W13" s="12"/>
      <c r="X13" s="2"/>
    </row>
    <row r="14" spans="1:24" ht="30" customHeight="1" x14ac:dyDescent="0.2">
      <c r="A14" s="27">
        <v>10</v>
      </c>
      <c r="B14" s="25" t="s">
        <v>96</v>
      </c>
      <c r="C14" s="27">
        <v>1</v>
      </c>
      <c r="D14" s="26" t="s">
        <v>97</v>
      </c>
      <c r="E14" s="27" t="s">
        <v>98</v>
      </c>
      <c r="F14" s="27">
        <v>1</v>
      </c>
      <c r="G14" s="27">
        <v>1</v>
      </c>
      <c r="H14" s="27">
        <v>1</v>
      </c>
      <c r="I14" s="27">
        <v>1</v>
      </c>
      <c r="J14" s="31">
        <v>1</v>
      </c>
      <c r="K14" s="27">
        <v>1</v>
      </c>
      <c r="L14" s="27">
        <v>1</v>
      </c>
      <c r="M14" s="27">
        <v>1</v>
      </c>
      <c r="N14" s="27">
        <v>1</v>
      </c>
      <c r="O14" s="11"/>
      <c r="P14" s="27">
        <v>1</v>
      </c>
      <c r="Q14" s="27">
        <v>1</v>
      </c>
      <c r="R14" s="27">
        <v>1</v>
      </c>
      <c r="S14" s="31">
        <v>1</v>
      </c>
      <c r="T14" s="24">
        <v>139</v>
      </c>
      <c r="U14" s="11"/>
      <c r="V14" s="11"/>
      <c r="W14" s="12"/>
      <c r="X14" s="2"/>
    </row>
    <row r="15" spans="1:24" x14ac:dyDescent="0.2">
      <c r="A15" s="5"/>
      <c r="B15" s="5" t="s">
        <v>68</v>
      </c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/>
      <c r="S15" s="7"/>
      <c r="T15" s="8">
        <f>SUM(T16:T36)</f>
        <v>2376</v>
      </c>
      <c r="U15" s="14"/>
      <c r="V15" s="14"/>
      <c r="W15" s="12"/>
      <c r="X15" s="2"/>
    </row>
    <row r="16" spans="1:24" ht="30" customHeight="1" x14ac:dyDescent="0.2">
      <c r="A16" s="4">
        <v>1</v>
      </c>
      <c r="B16" s="25" t="s">
        <v>25</v>
      </c>
      <c r="C16" s="13">
        <v>1</v>
      </c>
      <c r="D16" s="4" t="s">
        <v>90</v>
      </c>
      <c r="E16" s="4" t="s">
        <v>69</v>
      </c>
      <c r="F16" s="4">
        <v>1</v>
      </c>
      <c r="G16" s="4">
        <v>1</v>
      </c>
      <c r="H16" s="4">
        <v>1</v>
      </c>
      <c r="I16" s="4">
        <v>1</v>
      </c>
      <c r="J16" s="11">
        <v>1</v>
      </c>
      <c r="K16" s="11">
        <v>1</v>
      </c>
      <c r="L16" s="11">
        <v>1</v>
      </c>
      <c r="M16" s="11">
        <v>1</v>
      </c>
      <c r="N16" s="11"/>
      <c r="O16" s="11" t="s">
        <v>75</v>
      </c>
      <c r="P16" s="11">
        <v>1</v>
      </c>
      <c r="Q16" s="4">
        <v>1</v>
      </c>
      <c r="R16" s="4">
        <v>1</v>
      </c>
      <c r="S16" s="4">
        <v>1</v>
      </c>
      <c r="T16" s="24">
        <v>55</v>
      </c>
      <c r="U16" s="11"/>
      <c r="V16" s="4"/>
      <c r="W16" s="12"/>
      <c r="X16" s="17"/>
    </row>
    <row r="17" spans="1:24" ht="30" customHeight="1" x14ac:dyDescent="0.2">
      <c r="A17" s="4">
        <v>2</v>
      </c>
      <c r="B17" s="25" t="s">
        <v>118</v>
      </c>
      <c r="C17" s="11">
        <v>1</v>
      </c>
      <c r="D17" s="22">
        <v>43501</v>
      </c>
      <c r="E17" s="28" t="s">
        <v>69</v>
      </c>
      <c r="F17" s="28">
        <v>1</v>
      </c>
      <c r="G17" s="11">
        <v>1</v>
      </c>
      <c r="H17" s="11">
        <v>1</v>
      </c>
      <c r="I17" s="11">
        <v>1</v>
      </c>
      <c r="J17" s="11">
        <v>1</v>
      </c>
      <c r="K17" s="11" t="s">
        <v>74</v>
      </c>
      <c r="L17" s="11">
        <v>1</v>
      </c>
      <c r="M17" s="11">
        <v>1</v>
      </c>
      <c r="N17" s="11">
        <v>1</v>
      </c>
      <c r="O17" s="11" t="s">
        <v>75</v>
      </c>
      <c r="P17" s="11">
        <v>1</v>
      </c>
      <c r="Q17" s="11">
        <v>1</v>
      </c>
      <c r="R17" s="11">
        <v>1</v>
      </c>
      <c r="S17" s="11">
        <v>1</v>
      </c>
      <c r="T17" s="24">
        <v>56</v>
      </c>
      <c r="U17" s="11"/>
      <c r="V17" s="11">
        <v>1</v>
      </c>
      <c r="W17" s="12"/>
      <c r="X17" s="2"/>
    </row>
    <row r="18" spans="1:24" ht="30" customHeight="1" x14ac:dyDescent="0.2">
      <c r="A18" s="4">
        <v>3</v>
      </c>
      <c r="B18" s="25" t="s">
        <v>29</v>
      </c>
      <c r="C18" s="28">
        <v>1</v>
      </c>
      <c r="D18" s="26">
        <v>42431</v>
      </c>
      <c r="E18" s="28" t="s">
        <v>69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11" t="s">
        <v>75</v>
      </c>
      <c r="P18" s="28">
        <v>1</v>
      </c>
      <c r="Q18" s="28">
        <v>1</v>
      </c>
      <c r="R18" s="28">
        <v>1</v>
      </c>
      <c r="S18" s="28">
        <v>1</v>
      </c>
      <c r="T18" s="24">
        <v>25</v>
      </c>
      <c r="U18" s="11"/>
      <c r="V18" s="11"/>
      <c r="W18" s="2"/>
      <c r="X18" s="2"/>
    </row>
    <row r="19" spans="1:24" ht="30" customHeight="1" x14ac:dyDescent="0.2">
      <c r="A19" s="31">
        <v>4</v>
      </c>
      <c r="B19" s="25" t="s">
        <v>30</v>
      </c>
      <c r="C19" s="10">
        <v>1</v>
      </c>
      <c r="D19" s="11" t="s">
        <v>105</v>
      </c>
      <c r="E19" s="21" t="s">
        <v>69</v>
      </c>
      <c r="F19" s="11">
        <v>1</v>
      </c>
      <c r="G19" s="11">
        <v>1</v>
      </c>
      <c r="H19" s="11">
        <v>1</v>
      </c>
      <c r="I19" s="11">
        <v>1</v>
      </c>
      <c r="J19" s="4">
        <v>1</v>
      </c>
      <c r="K19" s="11" t="s">
        <v>74</v>
      </c>
      <c r="L19" s="11">
        <v>1</v>
      </c>
      <c r="M19" s="11">
        <v>1</v>
      </c>
      <c r="N19" s="11">
        <v>1</v>
      </c>
      <c r="O19" s="11" t="s">
        <v>75</v>
      </c>
      <c r="P19" s="11">
        <v>1</v>
      </c>
      <c r="Q19" s="11">
        <v>1</v>
      </c>
      <c r="R19" s="11">
        <v>1</v>
      </c>
      <c r="S19" s="11">
        <v>1</v>
      </c>
      <c r="T19" s="24">
        <v>234</v>
      </c>
      <c r="U19" s="11"/>
      <c r="V19" s="11">
        <v>1</v>
      </c>
      <c r="W19" s="2"/>
      <c r="X19" s="2"/>
    </row>
    <row r="20" spans="1:24" ht="30" customHeight="1" x14ac:dyDescent="0.2">
      <c r="A20" s="31">
        <v>5</v>
      </c>
      <c r="B20" s="35" t="s">
        <v>28</v>
      </c>
      <c r="C20" s="10">
        <v>1</v>
      </c>
      <c r="D20" s="11" t="s">
        <v>108</v>
      </c>
      <c r="E20" s="21" t="s">
        <v>69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 t="s">
        <v>75</v>
      </c>
      <c r="P20" s="11">
        <v>1</v>
      </c>
      <c r="Q20" s="11">
        <v>1</v>
      </c>
      <c r="R20" s="4">
        <v>1</v>
      </c>
      <c r="S20" s="29">
        <v>1</v>
      </c>
      <c r="T20" s="24">
        <v>130</v>
      </c>
      <c r="U20" s="11"/>
      <c r="V20" s="11"/>
      <c r="W20" s="2"/>
      <c r="X20" s="2"/>
    </row>
    <row r="21" spans="1:24" ht="30" customHeight="1" x14ac:dyDescent="0.2">
      <c r="A21" s="31">
        <v>6</v>
      </c>
      <c r="B21" s="25" t="s">
        <v>31</v>
      </c>
      <c r="C21" s="10">
        <v>1</v>
      </c>
      <c r="D21" s="11" t="s">
        <v>106</v>
      </c>
      <c r="E21" s="21" t="s">
        <v>69</v>
      </c>
      <c r="F21" s="11">
        <v>1</v>
      </c>
      <c r="G21" s="11">
        <v>1</v>
      </c>
      <c r="H21" s="11">
        <v>1</v>
      </c>
      <c r="I21" s="11">
        <v>1</v>
      </c>
      <c r="J21" s="4">
        <v>1</v>
      </c>
      <c r="K21" s="11">
        <v>1</v>
      </c>
      <c r="L21" s="11">
        <v>1</v>
      </c>
      <c r="M21" s="11">
        <v>1</v>
      </c>
      <c r="N21" s="11">
        <v>1</v>
      </c>
      <c r="O21" s="11" t="s">
        <v>75</v>
      </c>
      <c r="P21" s="11">
        <v>1</v>
      </c>
      <c r="Q21" s="11">
        <v>1</v>
      </c>
      <c r="R21" s="11">
        <v>1</v>
      </c>
      <c r="S21" s="11">
        <v>1</v>
      </c>
      <c r="T21" s="24">
        <v>404</v>
      </c>
      <c r="U21" s="11"/>
      <c r="V21" s="11"/>
      <c r="W21" s="2"/>
      <c r="X21" s="2"/>
    </row>
    <row r="22" spans="1:24" ht="30" customHeight="1" x14ac:dyDescent="0.2">
      <c r="A22" s="31">
        <v>7</v>
      </c>
      <c r="B22" s="35" t="s">
        <v>39</v>
      </c>
      <c r="C22" s="10">
        <v>1</v>
      </c>
      <c r="D22" s="11" t="s">
        <v>107</v>
      </c>
      <c r="E22" s="33" t="s">
        <v>69</v>
      </c>
      <c r="F22" s="11">
        <v>1</v>
      </c>
      <c r="G22" s="11">
        <v>1</v>
      </c>
      <c r="H22" s="29">
        <v>1</v>
      </c>
      <c r="I22" s="29">
        <v>1</v>
      </c>
      <c r="J22" s="29">
        <v>1</v>
      </c>
      <c r="K22" s="11" t="s">
        <v>74</v>
      </c>
      <c r="L22" s="11">
        <v>1</v>
      </c>
      <c r="M22" s="11">
        <v>1</v>
      </c>
      <c r="N22" s="11">
        <v>1</v>
      </c>
      <c r="O22" s="11" t="s">
        <v>75</v>
      </c>
      <c r="P22" s="11">
        <v>1</v>
      </c>
      <c r="Q22" s="29">
        <v>1</v>
      </c>
      <c r="R22" s="11">
        <v>1</v>
      </c>
      <c r="S22" s="11">
        <v>1</v>
      </c>
      <c r="T22" s="24">
        <v>285</v>
      </c>
      <c r="U22" s="11"/>
      <c r="V22" s="11"/>
      <c r="W22" s="2"/>
      <c r="X22" s="2"/>
    </row>
    <row r="23" spans="1:24" ht="30" customHeight="1" x14ac:dyDescent="0.2">
      <c r="A23" s="33">
        <v>8</v>
      </c>
      <c r="B23" s="35" t="s">
        <v>33</v>
      </c>
      <c r="C23" s="10">
        <v>1</v>
      </c>
      <c r="D23" s="11" t="s">
        <v>114</v>
      </c>
      <c r="E23" s="21" t="s">
        <v>69</v>
      </c>
      <c r="F23" s="11">
        <v>1</v>
      </c>
      <c r="G23" s="29">
        <v>1</v>
      </c>
      <c r="H23" s="11">
        <v>1</v>
      </c>
      <c r="I23" s="11">
        <v>1</v>
      </c>
      <c r="J23" s="11">
        <v>1</v>
      </c>
      <c r="K23" s="29">
        <v>1</v>
      </c>
      <c r="L23" s="11">
        <v>1</v>
      </c>
      <c r="M23" s="11">
        <v>1</v>
      </c>
      <c r="N23" s="11">
        <v>1</v>
      </c>
      <c r="O23" s="11" t="s">
        <v>75</v>
      </c>
      <c r="P23" s="11">
        <v>1</v>
      </c>
      <c r="Q23" s="11">
        <v>1</v>
      </c>
      <c r="R23" s="11">
        <v>1</v>
      </c>
      <c r="S23" s="29">
        <v>1</v>
      </c>
      <c r="T23" s="24">
        <v>136</v>
      </c>
      <c r="U23" s="11"/>
      <c r="V23" s="11">
        <v>1</v>
      </c>
      <c r="W23" s="2"/>
      <c r="X23" s="2"/>
    </row>
    <row r="24" spans="1:24" ht="30" customHeight="1" x14ac:dyDescent="0.2">
      <c r="A24" s="33">
        <v>9</v>
      </c>
      <c r="B24" s="25" t="s">
        <v>32</v>
      </c>
      <c r="C24" s="10">
        <v>1</v>
      </c>
      <c r="D24" s="10" t="s">
        <v>100</v>
      </c>
      <c r="E24" s="21" t="s">
        <v>69</v>
      </c>
      <c r="F24" s="10">
        <v>1</v>
      </c>
      <c r="G24" s="10">
        <v>1</v>
      </c>
      <c r="H24" s="10">
        <v>1</v>
      </c>
      <c r="I24" s="11">
        <v>1</v>
      </c>
      <c r="J24" s="11">
        <v>1</v>
      </c>
      <c r="K24" s="11">
        <v>1</v>
      </c>
      <c r="L24" s="11">
        <v>1</v>
      </c>
      <c r="M24" s="10">
        <v>1</v>
      </c>
      <c r="N24" s="10">
        <v>1</v>
      </c>
      <c r="O24" s="11" t="s">
        <v>75</v>
      </c>
      <c r="P24" s="10">
        <v>1</v>
      </c>
      <c r="Q24" s="10">
        <v>1</v>
      </c>
      <c r="R24" s="10">
        <v>1</v>
      </c>
      <c r="S24" s="11">
        <v>1</v>
      </c>
      <c r="T24" s="24">
        <v>72</v>
      </c>
      <c r="U24" s="11"/>
      <c r="V24" s="11"/>
      <c r="W24" s="2"/>
      <c r="X24" s="2"/>
    </row>
    <row r="25" spans="1:24" ht="30" customHeight="1" x14ac:dyDescent="0.2">
      <c r="A25" s="33">
        <v>10</v>
      </c>
      <c r="B25" s="25" t="s">
        <v>34</v>
      </c>
      <c r="C25" s="10">
        <v>1</v>
      </c>
      <c r="D25" s="10" t="s">
        <v>95</v>
      </c>
      <c r="E25" s="21" t="s">
        <v>69</v>
      </c>
      <c r="F25" s="11">
        <v>1</v>
      </c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 t="s">
        <v>75</v>
      </c>
      <c r="P25" s="11">
        <v>1</v>
      </c>
      <c r="Q25" s="11">
        <v>1</v>
      </c>
      <c r="R25" s="21">
        <v>1</v>
      </c>
      <c r="S25" s="11"/>
      <c r="T25" s="24">
        <v>76</v>
      </c>
      <c r="U25" s="11"/>
      <c r="V25" s="11"/>
      <c r="W25" s="2"/>
      <c r="X25" s="2"/>
    </row>
    <row r="26" spans="1:24" ht="30" customHeight="1" x14ac:dyDescent="0.2">
      <c r="A26" s="33">
        <v>11</v>
      </c>
      <c r="B26" s="10" t="s">
        <v>122</v>
      </c>
      <c r="C26" s="10">
        <v>1</v>
      </c>
      <c r="D26" s="10" t="s">
        <v>116</v>
      </c>
      <c r="E26" s="21" t="s">
        <v>69</v>
      </c>
      <c r="F26" s="11">
        <v>1</v>
      </c>
      <c r="G26" s="11">
        <v>1</v>
      </c>
      <c r="H26" s="11">
        <v>1</v>
      </c>
      <c r="I26" s="11">
        <v>1</v>
      </c>
      <c r="J26" s="23">
        <v>1</v>
      </c>
      <c r="K26" s="11">
        <v>1</v>
      </c>
      <c r="L26" s="23"/>
      <c r="M26" s="11">
        <v>1</v>
      </c>
      <c r="N26" s="11">
        <v>1</v>
      </c>
      <c r="O26" s="11" t="s">
        <v>75</v>
      </c>
      <c r="P26" s="11">
        <v>1</v>
      </c>
      <c r="Q26" s="11">
        <v>1</v>
      </c>
      <c r="R26" s="23"/>
      <c r="S26" s="11">
        <v>1</v>
      </c>
      <c r="T26" s="24">
        <v>490</v>
      </c>
      <c r="U26" s="11"/>
      <c r="V26" s="11"/>
      <c r="W26" s="2"/>
      <c r="X26" s="2"/>
    </row>
    <row r="27" spans="1:24" ht="30" customHeight="1" x14ac:dyDescent="0.2">
      <c r="A27" s="33">
        <v>12</v>
      </c>
      <c r="B27" s="25" t="s">
        <v>99</v>
      </c>
      <c r="C27" s="10">
        <v>1</v>
      </c>
      <c r="D27" s="11" t="s">
        <v>78</v>
      </c>
      <c r="E27" s="21" t="s">
        <v>69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11">
        <v>1</v>
      </c>
      <c r="N27" s="11">
        <v>1</v>
      </c>
      <c r="O27" s="11" t="s">
        <v>75</v>
      </c>
      <c r="P27" s="11">
        <v>1</v>
      </c>
      <c r="Q27" s="11">
        <v>1</v>
      </c>
      <c r="R27" s="11">
        <v>1</v>
      </c>
      <c r="S27" s="11">
        <v>1</v>
      </c>
      <c r="T27" s="24">
        <v>20</v>
      </c>
      <c r="U27" s="11"/>
      <c r="V27" s="11"/>
      <c r="W27" s="2"/>
      <c r="X27" s="2"/>
    </row>
    <row r="28" spans="1:24" ht="30" customHeight="1" x14ac:dyDescent="0.2">
      <c r="A28" s="33">
        <v>13</v>
      </c>
      <c r="B28" s="25" t="s">
        <v>40</v>
      </c>
      <c r="C28" s="10">
        <v>1</v>
      </c>
      <c r="D28" s="11" t="s">
        <v>87</v>
      </c>
      <c r="E28" s="27" t="s">
        <v>69</v>
      </c>
      <c r="F28" s="11">
        <v>1</v>
      </c>
      <c r="G28" s="11">
        <v>1</v>
      </c>
      <c r="H28" s="11">
        <v>1</v>
      </c>
      <c r="I28" s="11">
        <v>1</v>
      </c>
      <c r="J28" s="11"/>
      <c r="K28" s="11">
        <v>1</v>
      </c>
      <c r="L28" s="11">
        <v>1</v>
      </c>
      <c r="M28" s="11">
        <v>1</v>
      </c>
      <c r="N28" s="11">
        <v>1</v>
      </c>
      <c r="O28" s="11" t="s">
        <v>75</v>
      </c>
      <c r="P28" s="11">
        <v>1</v>
      </c>
      <c r="Q28" s="11">
        <v>1</v>
      </c>
      <c r="R28" s="11">
        <v>1</v>
      </c>
      <c r="S28" s="11">
        <v>1</v>
      </c>
      <c r="T28" s="24">
        <v>20</v>
      </c>
      <c r="U28" s="11"/>
      <c r="V28" s="11"/>
      <c r="W28" s="2"/>
      <c r="X28" s="2"/>
    </row>
    <row r="29" spans="1:24" ht="30" customHeight="1" x14ac:dyDescent="0.2">
      <c r="A29" s="33">
        <v>14</v>
      </c>
      <c r="B29" s="25" t="s">
        <v>120</v>
      </c>
      <c r="C29" s="10">
        <v>1</v>
      </c>
      <c r="D29" s="11" t="s">
        <v>115</v>
      </c>
      <c r="E29" s="36" t="s">
        <v>69</v>
      </c>
      <c r="F29" s="11">
        <v>1</v>
      </c>
      <c r="G29" s="11">
        <v>1</v>
      </c>
      <c r="H29" s="11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11">
        <v>1</v>
      </c>
      <c r="O29" s="11" t="s">
        <v>75</v>
      </c>
      <c r="P29" s="11">
        <v>1</v>
      </c>
      <c r="Q29" s="11">
        <v>1</v>
      </c>
      <c r="R29" s="11">
        <v>1</v>
      </c>
      <c r="S29" s="11">
        <v>1</v>
      </c>
      <c r="T29" s="24">
        <v>150</v>
      </c>
      <c r="U29" s="11"/>
      <c r="V29" s="11"/>
      <c r="W29" s="2"/>
      <c r="X29" s="2"/>
    </row>
    <row r="30" spans="1:24" ht="30" customHeight="1" x14ac:dyDescent="0.2">
      <c r="A30" s="39">
        <v>15</v>
      </c>
      <c r="B30" s="40" t="s">
        <v>41</v>
      </c>
      <c r="C30" s="40"/>
      <c r="D30" s="41"/>
      <c r="E30" s="39" t="s">
        <v>69</v>
      </c>
      <c r="F30" s="41"/>
      <c r="G30" s="41"/>
      <c r="H30" s="41"/>
      <c r="I30" s="41"/>
      <c r="J30" s="41"/>
      <c r="K30" s="41"/>
      <c r="L30" s="41"/>
      <c r="M30" s="41"/>
      <c r="N30" s="41"/>
      <c r="O30" s="41" t="s">
        <v>75</v>
      </c>
      <c r="P30" s="41"/>
      <c r="Q30" s="41"/>
      <c r="R30" s="41"/>
      <c r="S30" s="41"/>
      <c r="T30" s="41"/>
      <c r="U30" s="11"/>
      <c r="V30" s="11"/>
      <c r="W30" s="2"/>
      <c r="X30" s="2"/>
    </row>
    <row r="31" spans="1:24" ht="30" customHeight="1" x14ac:dyDescent="0.2">
      <c r="A31" s="33">
        <v>16</v>
      </c>
      <c r="B31" s="25" t="s">
        <v>76</v>
      </c>
      <c r="C31" s="10">
        <v>1</v>
      </c>
      <c r="D31" s="22">
        <v>44074</v>
      </c>
      <c r="E31" s="28" t="s">
        <v>69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 t="s">
        <v>75</v>
      </c>
      <c r="P31" s="11">
        <v>1</v>
      </c>
      <c r="Q31" s="11">
        <v>1</v>
      </c>
      <c r="R31" s="11">
        <v>1</v>
      </c>
      <c r="S31" s="11">
        <v>1</v>
      </c>
      <c r="T31" s="24">
        <v>25</v>
      </c>
      <c r="U31" s="11"/>
      <c r="V31" s="11"/>
      <c r="W31" s="2"/>
      <c r="X31" s="2"/>
    </row>
    <row r="32" spans="1:24" ht="30" customHeight="1" x14ac:dyDescent="0.2">
      <c r="A32" s="33">
        <v>17</v>
      </c>
      <c r="B32" s="35" t="s">
        <v>104</v>
      </c>
      <c r="C32" s="10">
        <v>1</v>
      </c>
      <c r="D32" s="42">
        <v>44074</v>
      </c>
      <c r="E32" s="33" t="s">
        <v>69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 t="s">
        <v>75</v>
      </c>
      <c r="P32" s="11">
        <v>1</v>
      </c>
      <c r="Q32" s="11">
        <v>1</v>
      </c>
      <c r="R32" s="11">
        <v>1</v>
      </c>
      <c r="S32" s="11">
        <v>1</v>
      </c>
      <c r="T32" s="24">
        <v>40</v>
      </c>
      <c r="U32" s="11"/>
      <c r="V32" s="11"/>
      <c r="W32" s="2"/>
      <c r="X32" s="2"/>
    </row>
    <row r="33" spans="1:24" ht="30" customHeight="1" x14ac:dyDescent="0.2">
      <c r="A33" s="33">
        <v>18</v>
      </c>
      <c r="B33" s="35" t="s">
        <v>121</v>
      </c>
      <c r="C33" s="10">
        <v>1</v>
      </c>
      <c r="D33" s="10" t="s">
        <v>94</v>
      </c>
      <c r="E33" s="30" t="s">
        <v>69</v>
      </c>
      <c r="F33" s="11">
        <v>1</v>
      </c>
      <c r="G33" s="11">
        <v>1</v>
      </c>
      <c r="H33" s="11">
        <v>1</v>
      </c>
      <c r="I33" s="29">
        <v>1</v>
      </c>
      <c r="J33" s="29">
        <v>1</v>
      </c>
      <c r="K33" s="11">
        <v>1</v>
      </c>
      <c r="L33" s="11">
        <v>1</v>
      </c>
      <c r="M33" s="11">
        <v>1</v>
      </c>
      <c r="N33" s="11">
        <v>1</v>
      </c>
      <c r="O33" s="11" t="s">
        <v>75</v>
      </c>
      <c r="P33" s="11">
        <v>1</v>
      </c>
      <c r="Q33" s="11">
        <v>1</v>
      </c>
      <c r="R33" s="11">
        <v>1</v>
      </c>
      <c r="S33" s="11">
        <v>1</v>
      </c>
      <c r="T33" s="24">
        <v>72</v>
      </c>
      <c r="U33" s="11"/>
      <c r="V33" s="11"/>
      <c r="W33" s="2"/>
      <c r="X33" s="2"/>
    </row>
    <row r="34" spans="1:24" ht="30" customHeight="1" x14ac:dyDescent="0.2">
      <c r="A34" s="34">
        <v>19</v>
      </c>
      <c r="B34" s="25" t="s">
        <v>109</v>
      </c>
      <c r="C34" s="11">
        <v>1</v>
      </c>
      <c r="D34" s="10" t="s">
        <v>110</v>
      </c>
      <c r="E34" s="34" t="s">
        <v>69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  <c r="K34" s="11" t="s">
        <v>74</v>
      </c>
      <c r="L34" s="11">
        <v>1</v>
      </c>
      <c r="M34" s="11">
        <v>1</v>
      </c>
      <c r="N34" s="11">
        <v>1</v>
      </c>
      <c r="O34" s="11" t="s">
        <v>75</v>
      </c>
      <c r="P34" s="11">
        <v>1</v>
      </c>
      <c r="Q34" s="11">
        <v>1</v>
      </c>
      <c r="R34" s="11">
        <v>1</v>
      </c>
      <c r="S34" s="11">
        <v>1</v>
      </c>
      <c r="T34" s="24">
        <v>86</v>
      </c>
      <c r="U34" s="11"/>
      <c r="V34" s="11"/>
      <c r="W34" s="2"/>
      <c r="X34" s="2"/>
    </row>
    <row r="35" spans="1:24" ht="30" customHeight="1" x14ac:dyDescent="0.2">
      <c r="A35" s="39">
        <v>20</v>
      </c>
      <c r="B35" s="40" t="s">
        <v>73</v>
      </c>
      <c r="C35" s="40"/>
      <c r="D35" s="41"/>
      <c r="E35" s="39" t="s">
        <v>69</v>
      </c>
      <c r="F35" s="41"/>
      <c r="G35" s="41"/>
      <c r="H35" s="41"/>
      <c r="I35" s="41"/>
      <c r="J35" s="41"/>
      <c r="K35" s="41"/>
      <c r="L35" s="41"/>
      <c r="M35" s="41"/>
      <c r="N35" s="41"/>
      <c r="O35" s="41" t="s">
        <v>75</v>
      </c>
      <c r="P35" s="41"/>
      <c r="Q35" s="41"/>
      <c r="R35" s="41"/>
      <c r="S35" s="41"/>
      <c r="T35" s="41"/>
      <c r="U35" s="11"/>
      <c r="V35" s="11"/>
      <c r="W35" s="2"/>
      <c r="X35" s="2"/>
    </row>
    <row r="36" spans="1:24" ht="30" customHeight="1" x14ac:dyDescent="0.2">
      <c r="A36" s="27"/>
      <c r="B36" s="10"/>
      <c r="C36" s="10"/>
      <c r="D36" s="11"/>
      <c r="E36" s="21" t="s">
        <v>69</v>
      </c>
      <c r="F36" s="11"/>
      <c r="G36" s="11"/>
      <c r="H36" s="11"/>
      <c r="I36" s="11"/>
      <c r="J36" s="11"/>
      <c r="K36" s="11"/>
      <c r="L36" s="11"/>
      <c r="M36" s="11"/>
      <c r="N36" s="11"/>
      <c r="O36" s="11" t="s">
        <v>75</v>
      </c>
      <c r="P36" s="11"/>
      <c r="Q36" s="11"/>
      <c r="R36" s="11"/>
      <c r="S36" s="11"/>
      <c r="T36" s="11"/>
      <c r="U36" s="11"/>
      <c r="V36" s="11"/>
      <c r="W36" s="2"/>
      <c r="X36" s="2"/>
    </row>
    <row r="37" spans="1:24" x14ac:dyDescent="0.2">
      <c r="A37" s="5"/>
      <c r="B37" s="5" t="s">
        <v>71</v>
      </c>
      <c r="C37" s="1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6"/>
      <c r="S37" s="7"/>
      <c r="T37" s="8">
        <f>SUM(T38:T43)</f>
        <v>272</v>
      </c>
      <c r="U37" s="14"/>
      <c r="V37" s="14"/>
      <c r="W37" s="12"/>
      <c r="X37" s="2"/>
    </row>
    <row r="38" spans="1:24" s="20" customFormat="1" ht="30" customHeight="1" x14ac:dyDescent="0.2">
      <c r="A38" s="4">
        <v>1</v>
      </c>
      <c r="B38" s="35" t="s">
        <v>123</v>
      </c>
      <c r="C38" s="10">
        <v>1</v>
      </c>
      <c r="D38" s="4" t="s">
        <v>88</v>
      </c>
      <c r="E38" s="11" t="s">
        <v>69</v>
      </c>
      <c r="F38" s="4">
        <v>1</v>
      </c>
      <c r="G38" s="4">
        <v>1</v>
      </c>
      <c r="H38" s="11">
        <v>1</v>
      </c>
      <c r="I38" s="29">
        <v>1</v>
      </c>
      <c r="J38" s="29">
        <v>1</v>
      </c>
      <c r="K38" s="4">
        <v>1</v>
      </c>
      <c r="L38" s="4">
        <v>1</v>
      </c>
      <c r="M38" s="29">
        <v>1</v>
      </c>
      <c r="N38" s="11" t="s">
        <v>75</v>
      </c>
      <c r="O38" s="4"/>
      <c r="P38" s="29">
        <v>1</v>
      </c>
      <c r="Q38" s="4">
        <v>1</v>
      </c>
      <c r="R38" s="4">
        <v>1</v>
      </c>
      <c r="S38" s="4">
        <v>1</v>
      </c>
      <c r="T38" s="32">
        <v>26</v>
      </c>
      <c r="U38" s="4"/>
      <c r="V38" s="4"/>
      <c r="W38" s="18"/>
      <c r="X38" s="19"/>
    </row>
    <row r="39" spans="1:24" ht="30" customHeight="1" x14ac:dyDescent="0.2">
      <c r="A39" s="4">
        <v>2</v>
      </c>
      <c r="B39" s="25" t="s">
        <v>21</v>
      </c>
      <c r="C39" s="10">
        <v>1</v>
      </c>
      <c r="D39" s="10" t="s">
        <v>89</v>
      </c>
      <c r="E39" s="11" t="s">
        <v>69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 t="s">
        <v>75</v>
      </c>
      <c r="O39" s="11"/>
      <c r="P39" s="11">
        <v>1</v>
      </c>
      <c r="Q39" s="4">
        <v>1</v>
      </c>
      <c r="R39" s="4">
        <v>1</v>
      </c>
      <c r="S39" s="11">
        <v>1</v>
      </c>
      <c r="T39" s="24">
        <v>80</v>
      </c>
      <c r="U39" s="11"/>
      <c r="V39" s="11"/>
      <c r="W39" s="12"/>
      <c r="X39" s="2"/>
    </row>
    <row r="40" spans="1:24" ht="30" customHeight="1" x14ac:dyDescent="0.2">
      <c r="A40" s="4">
        <v>3</v>
      </c>
      <c r="B40" s="25" t="s">
        <v>24</v>
      </c>
      <c r="C40" s="13">
        <v>1</v>
      </c>
      <c r="D40" s="11" t="s">
        <v>91</v>
      </c>
      <c r="E40" s="11" t="s">
        <v>69</v>
      </c>
      <c r="F40" s="11">
        <v>1</v>
      </c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v>1</v>
      </c>
      <c r="N40" s="11" t="s">
        <v>75</v>
      </c>
      <c r="O40" s="11"/>
      <c r="P40" s="11">
        <v>1</v>
      </c>
      <c r="Q40" s="11">
        <v>1</v>
      </c>
      <c r="R40" s="11">
        <v>1</v>
      </c>
      <c r="S40" s="11">
        <v>1</v>
      </c>
      <c r="T40" s="24">
        <v>30</v>
      </c>
      <c r="U40" s="11"/>
      <c r="V40" s="11">
        <v>1</v>
      </c>
      <c r="W40" s="12"/>
      <c r="X40" s="2"/>
    </row>
    <row r="41" spans="1:24" ht="30" customHeight="1" x14ac:dyDescent="0.2">
      <c r="A41" s="4">
        <v>4</v>
      </c>
      <c r="B41" s="35" t="s">
        <v>36</v>
      </c>
      <c r="C41" s="13">
        <v>1</v>
      </c>
      <c r="D41" s="11" t="s">
        <v>113</v>
      </c>
      <c r="E41" s="11" t="s">
        <v>69</v>
      </c>
      <c r="F41" s="11">
        <v>1</v>
      </c>
      <c r="G41" s="11">
        <v>1</v>
      </c>
      <c r="H41" s="11">
        <v>1</v>
      </c>
      <c r="I41" s="11">
        <v>1</v>
      </c>
      <c r="J41" s="13">
        <v>1</v>
      </c>
      <c r="K41" s="11">
        <v>1</v>
      </c>
      <c r="L41" s="11">
        <v>1</v>
      </c>
      <c r="M41" s="11">
        <v>1</v>
      </c>
      <c r="N41" s="11" t="s">
        <v>75</v>
      </c>
      <c r="O41" s="11"/>
      <c r="P41" s="11">
        <v>1</v>
      </c>
      <c r="Q41" s="11">
        <v>1</v>
      </c>
      <c r="R41" s="11">
        <v>1</v>
      </c>
      <c r="S41" s="29">
        <v>1</v>
      </c>
      <c r="T41" s="24">
        <v>64</v>
      </c>
      <c r="U41" s="11"/>
      <c r="V41" s="11"/>
      <c r="W41" s="12"/>
      <c r="X41" s="2"/>
    </row>
    <row r="42" spans="1:24" ht="30" customHeight="1" x14ac:dyDescent="0.2">
      <c r="A42" s="36">
        <v>5</v>
      </c>
      <c r="B42" s="35" t="s">
        <v>35</v>
      </c>
      <c r="C42" s="11">
        <v>1</v>
      </c>
      <c r="D42" s="11" t="s">
        <v>112</v>
      </c>
      <c r="E42" s="11" t="s">
        <v>69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70</v>
      </c>
      <c r="L42" s="11">
        <v>1</v>
      </c>
      <c r="M42" s="29">
        <v>1</v>
      </c>
      <c r="N42" s="11" t="s">
        <v>75</v>
      </c>
      <c r="O42" s="11"/>
      <c r="P42" s="11">
        <v>1</v>
      </c>
      <c r="Q42" s="11">
        <v>1</v>
      </c>
      <c r="R42" s="11">
        <v>1</v>
      </c>
      <c r="S42" s="11">
        <v>1</v>
      </c>
      <c r="T42" s="24">
        <v>40</v>
      </c>
      <c r="U42" s="11"/>
      <c r="V42" s="11">
        <v>1</v>
      </c>
      <c r="W42" s="12"/>
      <c r="X42" s="2"/>
    </row>
    <row r="43" spans="1:24" ht="30" customHeight="1" x14ac:dyDescent="0.2">
      <c r="A43" s="36">
        <v>6</v>
      </c>
      <c r="B43" s="35" t="s">
        <v>37</v>
      </c>
      <c r="C43" s="11">
        <v>1</v>
      </c>
      <c r="D43" s="11" t="s">
        <v>111</v>
      </c>
      <c r="E43" s="11" t="s">
        <v>69</v>
      </c>
      <c r="F43" s="11">
        <v>1</v>
      </c>
      <c r="G43" s="11">
        <v>1</v>
      </c>
      <c r="H43" s="11">
        <v>1</v>
      </c>
      <c r="I43" s="11">
        <v>1</v>
      </c>
      <c r="J43" s="29">
        <v>1</v>
      </c>
      <c r="K43" s="11" t="s">
        <v>70</v>
      </c>
      <c r="L43" s="11">
        <v>1</v>
      </c>
      <c r="M43" s="29">
        <v>1</v>
      </c>
      <c r="N43" s="11" t="s">
        <v>75</v>
      </c>
      <c r="O43" s="11"/>
      <c r="P43" s="11">
        <v>1</v>
      </c>
      <c r="Q43" s="11">
        <v>1</v>
      </c>
      <c r="R43" s="11">
        <v>1</v>
      </c>
      <c r="S43" s="11">
        <v>1</v>
      </c>
      <c r="T43" s="24">
        <v>32</v>
      </c>
      <c r="U43" s="11"/>
      <c r="V43" s="11">
        <v>1</v>
      </c>
      <c r="W43" s="12"/>
      <c r="X43" s="2"/>
    </row>
    <row r="44" spans="1:24" x14ac:dyDescent="0.2">
      <c r="S44" s="3" t="s">
        <v>72</v>
      </c>
      <c r="T44" s="3">
        <f>T37+T15+T4</f>
        <v>3836</v>
      </c>
      <c r="W44" s="2"/>
      <c r="X44" s="2"/>
    </row>
  </sheetData>
  <mergeCells count="22">
    <mergeCell ref="K2:K3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</mergeCells>
  <pageMargins left="0.7" right="0.7" top="0.75" bottom="0.75" header="0.3" footer="0.3"/>
  <pageSetup paperSize="9" scale="38" fitToWidth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F69"/>
  <sheetViews>
    <sheetView tabSelected="1" view="pageBreakPreview" zoomScale="120" zoomScaleNormal="110" zoomScaleSheetLayoutView="120" workbookViewId="0">
      <selection activeCell="B5" sqref="B5:B8"/>
    </sheetView>
  </sheetViews>
  <sheetFormatPr defaultColWidth="9.140625" defaultRowHeight="12.75" outlineLevelRow="2" x14ac:dyDescent="0.2"/>
  <cols>
    <col min="1" max="1" width="4" style="54" customWidth="1"/>
    <col min="2" max="2" width="14" style="54" customWidth="1"/>
    <col min="3" max="3" width="22.140625" style="55" customWidth="1"/>
    <col min="4" max="4" width="6.140625" style="56" hidden="1" customWidth="1"/>
    <col min="5" max="5" width="8.28515625" style="56" hidden="1" customWidth="1"/>
    <col min="6" max="6" width="10.7109375" style="56" hidden="1" customWidth="1"/>
    <col min="7" max="7" width="10.140625" style="56" hidden="1" customWidth="1"/>
    <col min="8" max="8" width="7.140625" style="56" hidden="1" customWidth="1"/>
    <col min="9" max="9" width="10" style="56" hidden="1" customWidth="1"/>
    <col min="10" max="10" width="7.140625" style="56" hidden="1" customWidth="1"/>
    <col min="11" max="11" width="9.5703125" style="56" hidden="1" customWidth="1"/>
    <col min="12" max="12" width="6.85546875" style="56" customWidth="1"/>
    <col min="13" max="13" width="11.28515625" style="56" customWidth="1"/>
    <col min="14" max="14" width="8.85546875" style="56" customWidth="1"/>
    <col min="15" max="15" width="11.5703125" style="56" customWidth="1"/>
    <col min="16" max="16" width="7.5703125" style="56" customWidth="1"/>
    <col min="17" max="17" width="10.85546875" style="56" customWidth="1"/>
    <col min="18" max="18" width="8.28515625" style="56" customWidth="1"/>
    <col min="19" max="19" width="10.85546875" style="56" customWidth="1"/>
    <col min="20" max="20" width="4.85546875" style="56" customWidth="1"/>
    <col min="21" max="21" width="9" style="56" customWidth="1"/>
    <col min="22" max="22" width="4.85546875" style="56" customWidth="1"/>
    <col min="23" max="23" width="9" style="56" customWidth="1"/>
    <col min="24" max="24" width="4.85546875" style="56" hidden="1" customWidth="1"/>
    <col min="25" max="25" width="9.140625" style="56" hidden="1" customWidth="1"/>
    <col min="26" max="26" width="4.85546875" style="56" customWidth="1"/>
    <col min="27" max="27" width="11.28515625" style="56" customWidth="1"/>
    <col min="28" max="28" width="0.140625" style="56" hidden="1" customWidth="1"/>
    <col min="29" max="29" width="11.7109375" style="56" hidden="1" customWidth="1"/>
    <col min="30" max="30" width="4.42578125" style="56" customWidth="1"/>
    <col min="31" max="31" width="10.85546875" style="56" customWidth="1"/>
    <col min="32" max="32" width="0.28515625" style="56" hidden="1" customWidth="1"/>
    <col min="33" max="33" width="9.140625" style="56" hidden="1" customWidth="1"/>
    <col min="34" max="34" width="5.42578125" style="56" hidden="1" customWidth="1"/>
    <col min="35" max="37" width="9.140625" style="56" hidden="1" customWidth="1"/>
    <col min="38" max="38" width="8.140625" style="56" customWidth="1"/>
    <col min="39" max="39" width="12.42578125" style="56" customWidth="1"/>
    <col min="40" max="40" width="6" style="56" customWidth="1"/>
    <col min="41" max="41" width="10.85546875" style="56" customWidth="1"/>
    <col min="42" max="42" width="6" style="56" customWidth="1"/>
    <col min="43" max="47" width="10.7109375" style="56" customWidth="1"/>
    <col min="48" max="48" width="8.28515625" style="56" customWidth="1"/>
    <col min="49" max="49" width="11.28515625" style="56" customWidth="1"/>
    <col min="50" max="50" width="9.5703125" style="56" customWidth="1"/>
    <col min="51" max="51" width="10.7109375" style="56" customWidth="1"/>
    <col min="52" max="52" width="14" style="56" customWidth="1"/>
    <col min="53" max="53" width="11" style="56" customWidth="1"/>
    <col min="54" max="54" width="15" style="57" customWidth="1"/>
    <col min="55" max="55" width="16.85546875" style="57" customWidth="1"/>
    <col min="56" max="56" width="14.42578125" style="56" hidden="1" customWidth="1"/>
    <col min="57" max="57" width="11" style="56" hidden="1" customWidth="1"/>
    <col min="58" max="58" width="14.140625" style="56" hidden="1" customWidth="1"/>
    <col min="59" max="16384" width="9.140625" style="56"/>
  </cols>
  <sheetData>
    <row r="1" spans="1:58" x14ac:dyDescent="0.2">
      <c r="AT1" s="51" t="s">
        <v>172</v>
      </c>
      <c r="AY1" s="51"/>
    </row>
    <row r="3" spans="1:58" ht="39.75" customHeight="1" x14ac:dyDescent="0.2">
      <c r="D3" s="58" t="s">
        <v>173</v>
      </c>
      <c r="E3" s="58"/>
      <c r="F3" s="58"/>
      <c r="G3" s="58"/>
      <c r="H3" s="58"/>
      <c r="I3" s="58"/>
      <c r="J3" s="58"/>
      <c r="K3" s="58"/>
      <c r="L3" s="137" t="s">
        <v>186</v>
      </c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58"/>
      <c r="AU3" s="58"/>
      <c r="AV3" s="58"/>
      <c r="AW3" s="58"/>
      <c r="AX3" s="58"/>
      <c r="AY3" s="58"/>
      <c r="AZ3" s="58"/>
    </row>
    <row r="5" spans="1:58" s="59" customFormat="1" ht="77.25" customHeight="1" x14ac:dyDescent="0.2">
      <c r="A5" s="118" t="s">
        <v>0</v>
      </c>
      <c r="B5" s="118" t="s">
        <v>187</v>
      </c>
      <c r="C5" s="117" t="s">
        <v>38</v>
      </c>
      <c r="D5" s="119" t="s">
        <v>2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 t="s">
        <v>149</v>
      </c>
      <c r="Y5" s="119"/>
      <c r="Z5" s="119"/>
      <c r="AA5" s="119"/>
      <c r="AB5" s="119"/>
      <c r="AC5" s="119"/>
      <c r="AD5" s="119"/>
      <c r="AE5" s="119"/>
      <c r="AF5" s="119" t="s">
        <v>152</v>
      </c>
      <c r="AG5" s="119"/>
      <c r="AH5" s="119"/>
      <c r="AI5" s="119"/>
      <c r="AJ5" s="119"/>
      <c r="AK5" s="119"/>
      <c r="AL5" s="119"/>
      <c r="AM5" s="119"/>
      <c r="AN5" s="117" t="s">
        <v>3</v>
      </c>
      <c r="AO5" s="117"/>
      <c r="AP5" s="117"/>
      <c r="AQ5" s="117"/>
      <c r="AR5" s="125" t="s">
        <v>169</v>
      </c>
      <c r="AS5" s="126"/>
      <c r="AT5" s="125" t="s">
        <v>170</v>
      </c>
      <c r="AU5" s="126"/>
      <c r="AV5" s="138" t="s">
        <v>174</v>
      </c>
      <c r="AW5" s="138"/>
      <c r="AX5" s="124" t="s">
        <v>141</v>
      </c>
      <c r="AY5" s="124"/>
      <c r="AZ5" s="120" t="s">
        <v>160</v>
      </c>
      <c r="BA5" s="120"/>
      <c r="BB5" s="120"/>
      <c r="BC5" s="121" t="s">
        <v>175</v>
      </c>
      <c r="BD5" s="121" t="s">
        <v>176</v>
      </c>
      <c r="BE5" s="117" t="s">
        <v>177</v>
      </c>
      <c r="BF5" s="117"/>
    </row>
    <row r="6" spans="1:58" s="59" customFormat="1" ht="29.25" customHeight="1" x14ac:dyDescent="0.2">
      <c r="A6" s="118"/>
      <c r="B6" s="118"/>
      <c r="C6" s="117"/>
      <c r="D6" s="117" t="s">
        <v>4</v>
      </c>
      <c r="E6" s="117"/>
      <c r="F6" s="117"/>
      <c r="G6" s="117"/>
      <c r="H6" s="117" t="s">
        <v>5</v>
      </c>
      <c r="I6" s="117"/>
      <c r="J6" s="117"/>
      <c r="K6" s="117"/>
      <c r="L6" s="117" t="s">
        <v>6</v>
      </c>
      <c r="M6" s="117"/>
      <c r="N6" s="117"/>
      <c r="O6" s="117"/>
      <c r="P6" s="117" t="s">
        <v>7</v>
      </c>
      <c r="Q6" s="117"/>
      <c r="R6" s="117"/>
      <c r="S6" s="117"/>
      <c r="T6" s="117" t="s">
        <v>8</v>
      </c>
      <c r="U6" s="117"/>
      <c r="V6" s="117"/>
      <c r="W6" s="117"/>
      <c r="X6" s="117" t="s">
        <v>6</v>
      </c>
      <c r="Y6" s="117"/>
      <c r="Z6" s="117"/>
      <c r="AA6" s="117"/>
      <c r="AB6" s="117" t="s">
        <v>7</v>
      </c>
      <c r="AC6" s="117"/>
      <c r="AD6" s="117"/>
      <c r="AE6" s="117"/>
      <c r="AF6" s="117" t="s">
        <v>5</v>
      </c>
      <c r="AG6" s="117"/>
      <c r="AH6" s="117"/>
      <c r="AI6" s="117"/>
      <c r="AJ6" s="134" t="s">
        <v>7</v>
      </c>
      <c r="AK6" s="135"/>
      <c r="AL6" s="135"/>
      <c r="AM6" s="136"/>
      <c r="AN6" s="117"/>
      <c r="AO6" s="117"/>
      <c r="AP6" s="117"/>
      <c r="AQ6" s="117"/>
      <c r="AR6" s="127"/>
      <c r="AS6" s="128"/>
      <c r="AT6" s="127"/>
      <c r="AU6" s="128"/>
      <c r="AV6" s="138"/>
      <c r="AW6" s="138"/>
      <c r="AX6" s="124"/>
      <c r="AY6" s="124"/>
      <c r="AZ6" s="120"/>
      <c r="BA6" s="120"/>
      <c r="BB6" s="120"/>
      <c r="BC6" s="122"/>
      <c r="BD6" s="122"/>
      <c r="BE6" s="117" t="s">
        <v>178</v>
      </c>
      <c r="BF6" s="118" t="s">
        <v>179</v>
      </c>
    </row>
    <row r="7" spans="1:58" s="59" customFormat="1" ht="11.25" customHeight="1" x14ac:dyDescent="0.2">
      <c r="A7" s="118"/>
      <c r="B7" s="118"/>
      <c r="C7" s="117"/>
      <c r="D7" s="117" t="s">
        <v>9</v>
      </c>
      <c r="E7" s="117"/>
      <c r="F7" s="117"/>
      <c r="G7" s="117"/>
      <c r="H7" s="117" t="s">
        <v>44</v>
      </c>
      <c r="I7" s="117"/>
      <c r="J7" s="117"/>
      <c r="K7" s="117"/>
      <c r="L7" s="117" t="s">
        <v>43</v>
      </c>
      <c r="M7" s="117"/>
      <c r="N7" s="117"/>
      <c r="O7" s="117"/>
      <c r="P7" s="117" t="s">
        <v>12</v>
      </c>
      <c r="Q7" s="117"/>
      <c r="R7" s="117"/>
      <c r="S7" s="117"/>
      <c r="T7" s="117" t="s">
        <v>13</v>
      </c>
      <c r="U7" s="117"/>
      <c r="V7" s="117"/>
      <c r="W7" s="117"/>
      <c r="X7" s="117" t="s">
        <v>11</v>
      </c>
      <c r="Y7" s="117"/>
      <c r="Z7" s="117"/>
      <c r="AA7" s="117"/>
      <c r="AB7" s="117" t="s">
        <v>150</v>
      </c>
      <c r="AC7" s="117"/>
      <c r="AD7" s="117"/>
      <c r="AE7" s="117"/>
      <c r="AF7" s="117" t="s">
        <v>10</v>
      </c>
      <c r="AG7" s="117"/>
      <c r="AH7" s="117"/>
      <c r="AI7" s="117"/>
      <c r="AJ7" s="117" t="s">
        <v>11</v>
      </c>
      <c r="AK7" s="117"/>
      <c r="AL7" s="117"/>
      <c r="AM7" s="117"/>
      <c r="AN7" s="117"/>
      <c r="AO7" s="117"/>
      <c r="AP7" s="117"/>
      <c r="AQ7" s="117"/>
      <c r="AR7" s="129"/>
      <c r="AS7" s="130"/>
      <c r="AT7" s="129"/>
      <c r="AU7" s="130"/>
      <c r="AV7" s="138"/>
      <c r="AW7" s="138"/>
      <c r="AX7" s="124"/>
      <c r="AY7" s="124"/>
      <c r="AZ7" s="120" t="s">
        <v>143</v>
      </c>
      <c r="BA7" s="120" t="s">
        <v>144</v>
      </c>
      <c r="BB7" s="124" t="s">
        <v>3</v>
      </c>
      <c r="BC7" s="122"/>
      <c r="BD7" s="122"/>
      <c r="BE7" s="117"/>
      <c r="BF7" s="118"/>
    </row>
    <row r="8" spans="1:58" s="59" customFormat="1" ht="11.25" x14ac:dyDescent="0.2">
      <c r="A8" s="118"/>
      <c r="B8" s="118"/>
      <c r="C8" s="117"/>
      <c r="D8" s="117" t="s">
        <v>14</v>
      </c>
      <c r="E8" s="117"/>
      <c r="F8" s="117" t="s">
        <v>15</v>
      </c>
      <c r="G8" s="117"/>
      <c r="H8" s="117" t="s">
        <v>14</v>
      </c>
      <c r="I8" s="117"/>
      <c r="J8" s="117" t="s">
        <v>15</v>
      </c>
      <c r="K8" s="117"/>
      <c r="L8" s="117" t="s">
        <v>14</v>
      </c>
      <c r="M8" s="117"/>
      <c r="N8" s="117" t="s">
        <v>15</v>
      </c>
      <c r="O8" s="117"/>
      <c r="P8" s="117" t="s">
        <v>14</v>
      </c>
      <c r="Q8" s="117"/>
      <c r="R8" s="117" t="s">
        <v>15</v>
      </c>
      <c r="S8" s="117"/>
      <c r="T8" s="117" t="s">
        <v>14</v>
      </c>
      <c r="U8" s="117"/>
      <c r="V8" s="117" t="s">
        <v>15</v>
      </c>
      <c r="W8" s="117"/>
      <c r="X8" s="117" t="s">
        <v>14</v>
      </c>
      <c r="Y8" s="117"/>
      <c r="Z8" s="117" t="s">
        <v>15</v>
      </c>
      <c r="AA8" s="117"/>
      <c r="AB8" s="117" t="s">
        <v>14</v>
      </c>
      <c r="AC8" s="117"/>
      <c r="AD8" s="117" t="s">
        <v>15</v>
      </c>
      <c r="AE8" s="117"/>
      <c r="AF8" s="117" t="s">
        <v>14</v>
      </c>
      <c r="AG8" s="117"/>
      <c r="AH8" s="117" t="s">
        <v>15</v>
      </c>
      <c r="AI8" s="117"/>
      <c r="AJ8" s="117" t="s">
        <v>14</v>
      </c>
      <c r="AK8" s="117"/>
      <c r="AL8" s="117" t="s">
        <v>15</v>
      </c>
      <c r="AM8" s="117"/>
      <c r="AN8" s="117" t="s">
        <v>14</v>
      </c>
      <c r="AO8" s="117"/>
      <c r="AP8" s="117" t="s">
        <v>15</v>
      </c>
      <c r="AQ8" s="117"/>
      <c r="AR8" s="131">
        <v>2023</v>
      </c>
      <c r="AS8" s="131">
        <v>2024</v>
      </c>
      <c r="AT8" s="131" t="s">
        <v>171</v>
      </c>
      <c r="AU8" s="131" t="s">
        <v>180</v>
      </c>
      <c r="AV8" s="138"/>
      <c r="AW8" s="138"/>
      <c r="AX8" s="124"/>
      <c r="AY8" s="124"/>
      <c r="AZ8" s="120"/>
      <c r="BA8" s="120"/>
      <c r="BB8" s="124"/>
      <c r="BC8" s="122"/>
      <c r="BD8" s="122"/>
      <c r="BE8" s="117"/>
      <c r="BF8" s="118"/>
    </row>
    <row r="9" spans="1:58" s="59" customFormat="1" ht="15" hidden="1" customHeight="1" x14ac:dyDescent="0.2">
      <c r="A9" s="118"/>
      <c r="B9" s="60"/>
      <c r="C9" s="117"/>
      <c r="D9" s="61">
        <v>19</v>
      </c>
      <c r="E9" s="61">
        <v>23</v>
      </c>
      <c r="F9" s="61">
        <v>19</v>
      </c>
      <c r="G9" s="61">
        <v>23</v>
      </c>
      <c r="H9" s="61">
        <v>19</v>
      </c>
      <c r="I9" s="61">
        <v>23</v>
      </c>
      <c r="J9" s="61">
        <v>19</v>
      </c>
      <c r="K9" s="61">
        <v>23</v>
      </c>
      <c r="L9" s="61">
        <v>19</v>
      </c>
      <c r="M9" s="61">
        <v>23</v>
      </c>
      <c r="N9" s="61">
        <v>15</v>
      </c>
      <c r="O9" s="61">
        <v>20</v>
      </c>
      <c r="P9" s="61">
        <v>15</v>
      </c>
      <c r="Q9" s="61">
        <v>20</v>
      </c>
      <c r="R9" s="61">
        <v>15</v>
      </c>
      <c r="S9" s="61">
        <v>20</v>
      </c>
      <c r="T9" s="61">
        <v>15</v>
      </c>
      <c r="U9" s="61">
        <v>20</v>
      </c>
      <c r="V9" s="61">
        <v>15</v>
      </c>
      <c r="W9" s="61">
        <v>20</v>
      </c>
      <c r="X9" s="61">
        <v>19</v>
      </c>
      <c r="Y9" s="61">
        <v>23</v>
      </c>
      <c r="Z9" s="61">
        <v>19</v>
      </c>
      <c r="AA9" s="61">
        <v>23</v>
      </c>
      <c r="AB9" s="61">
        <v>19</v>
      </c>
      <c r="AC9" s="61">
        <v>23</v>
      </c>
      <c r="AD9" s="61">
        <v>19</v>
      </c>
      <c r="AE9" s="61">
        <v>23</v>
      </c>
      <c r="AF9" s="61">
        <v>19</v>
      </c>
      <c r="AG9" s="61">
        <v>23</v>
      </c>
      <c r="AH9" s="61">
        <v>19</v>
      </c>
      <c r="AI9" s="61">
        <v>23</v>
      </c>
      <c r="AJ9" s="61">
        <v>19</v>
      </c>
      <c r="AK9" s="61">
        <v>23</v>
      </c>
      <c r="AL9" s="61">
        <v>19</v>
      </c>
      <c r="AM9" s="61">
        <v>23</v>
      </c>
      <c r="AN9" s="61">
        <v>15</v>
      </c>
      <c r="AO9" s="61">
        <v>20</v>
      </c>
      <c r="AP9" s="61">
        <v>15</v>
      </c>
      <c r="AQ9" s="61">
        <v>20</v>
      </c>
      <c r="AR9" s="132"/>
      <c r="AS9" s="132"/>
      <c r="AT9" s="132"/>
      <c r="AU9" s="132"/>
      <c r="AV9" s="61">
        <v>15</v>
      </c>
      <c r="AW9" s="61">
        <v>20</v>
      </c>
      <c r="AX9" s="62"/>
      <c r="AY9" s="62"/>
      <c r="AZ9" s="120"/>
      <c r="BA9" s="120"/>
      <c r="BB9" s="124"/>
      <c r="BC9" s="122"/>
      <c r="BD9" s="122"/>
      <c r="BE9" s="117"/>
      <c r="BF9" s="118"/>
    </row>
    <row r="10" spans="1:58" s="67" customFormat="1" ht="22.5" customHeight="1" x14ac:dyDescent="0.2">
      <c r="A10" s="63"/>
      <c r="B10" s="63"/>
      <c r="C10" s="64"/>
      <c r="D10" s="65" t="s">
        <v>16</v>
      </c>
      <c r="E10" s="65" t="s">
        <v>1</v>
      </c>
      <c r="F10" s="65" t="s">
        <v>16</v>
      </c>
      <c r="G10" s="65" t="s">
        <v>1</v>
      </c>
      <c r="H10" s="65" t="s">
        <v>16</v>
      </c>
      <c r="I10" s="65" t="s">
        <v>1</v>
      </c>
      <c r="J10" s="65" t="s">
        <v>16</v>
      </c>
      <c r="K10" s="65" t="s">
        <v>1</v>
      </c>
      <c r="L10" s="65" t="s">
        <v>16</v>
      </c>
      <c r="M10" s="65" t="s">
        <v>1</v>
      </c>
      <c r="N10" s="65" t="s">
        <v>16</v>
      </c>
      <c r="O10" s="65" t="s">
        <v>1</v>
      </c>
      <c r="P10" s="65" t="s">
        <v>16</v>
      </c>
      <c r="Q10" s="65" t="s">
        <v>1</v>
      </c>
      <c r="R10" s="65" t="s">
        <v>16</v>
      </c>
      <c r="S10" s="65" t="s">
        <v>1</v>
      </c>
      <c r="T10" s="65" t="s">
        <v>16</v>
      </c>
      <c r="U10" s="65" t="s">
        <v>1</v>
      </c>
      <c r="V10" s="65" t="s">
        <v>16</v>
      </c>
      <c r="W10" s="65" t="s">
        <v>1</v>
      </c>
      <c r="X10" s="65" t="s">
        <v>16</v>
      </c>
      <c r="Y10" s="65" t="s">
        <v>1</v>
      </c>
      <c r="Z10" s="65" t="s">
        <v>16</v>
      </c>
      <c r="AA10" s="65" t="s">
        <v>1</v>
      </c>
      <c r="AB10" s="65" t="s">
        <v>16</v>
      </c>
      <c r="AC10" s="65" t="s">
        <v>1</v>
      </c>
      <c r="AD10" s="65" t="s">
        <v>16</v>
      </c>
      <c r="AE10" s="65" t="s">
        <v>1</v>
      </c>
      <c r="AF10" s="65" t="s">
        <v>16</v>
      </c>
      <c r="AG10" s="65" t="s">
        <v>1</v>
      </c>
      <c r="AH10" s="65" t="s">
        <v>16</v>
      </c>
      <c r="AI10" s="65" t="s">
        <v>1</v>
      </c>
      <c r="AJ10" s="65" t="s">
        <v>16</v>
      </c>
      <c r="AK10" s="65" t="s">
        <v>1</v>
      </c>
      <c r="AL10" s="65" t="s">
        <v>16</v>
      </c>
      <c r="AM10" s="65" t="s">
        <v>1</v>
      </c>
      <c r="AN10" s="65" t="s">
        <v>16</v>
      </c>
      <c r="AO10" s="65" t="s">
        <v>1</v>
      </c>
      <c r="AP10" s="65" t="s">
        <v>16</v>
      </c>
      <c r="AQ10" s="65" t="s">
        <v>1</v>
      </c>
      <c r="AR10" s="133"/>
      <c r="AS10" s="133"/>
      <c r="AT10" s="133"/>
      <c r="AU10" s="133"/>
      <c r="AV10" s="65" t="s">
        <v>16</v>
      </c>
      <c r="AW10" s="65" t="s">
        <v>1</v>
      </c>
      <c r="AX10" s="66" t="s">
        <v>142</v>
      </c>
      <c r="AY10" s="53" t="s">
        <v>1</v>
      </c>
      <c r="AZ10" s="120"/>
      <c r="BA10" s="120"/>
      <c r="BB10" s="124"/>
      <c r="BC10" s="123"/>
      <c r="BD10" s="123"/>
      <c r="BE10" s="117"/>
      <c r="BF10" s="118"/>
    </row>
    <row r="11" spans="1:58" s="74" customFormat="1" ht="13.9" customHeight="1" x14ac:dyDescent="0.2">
      <c r="A11" s="68">
        <v>3</v>
      </c>
      <c r="B11" s="68"/>
      <c r="C11" s="69"/>
      <c r="D11" s="44"/>
      <c r="E11" s="45">
        <f>'[1]Нормативы ДО'!D606</f>
        <v>62400</v>
      </c>
      <c r="F11" s="44"/>
      <c r="G11" s="45">
        <f>'[1]Нормативы ДО'!I606</f>
        <v>59107</v>
      </c>
      <c r="H11" s="44"/>
      <c r="I11" s="45">
        <f>'[1]Нормативы ДО'!E606</f>
        <v>109120</v>
      </c>
      <c r="J11" s="44"/>
      <c r="K11" s="45">
        <f>'[1]Нормативы ДО'!J606</f>
        <v>97702</v>
      </c>
      <c r="L11" s="45"/>
      <c r="M11" s="45">
        <f>'[1]Нормативы ДО'!F606</f>
        <v>127809</v>
      </c>
      <c r="N11" s="45"/>
      <c r="O11" s="45">
        <f>'[1]Нормативы ДО'!K606</f>
        <v>113140</v>
      </c>
      <c r="P11" s="45"/>
      <c r="Q11" s="45">
        <f>'[1]Нормативы ДО'!G606</f>
        <v>146497</v>
      </c>
      <c r="R11" s="45"/>
      <c r="S11" s="45">
        <f>'[1]Нормативы ДО'!L606</f>
        <v>128578</v>
      </c>
      <c r="T11" s="45"/>
      <c r="U11" s="45">
        <f>'[1]Нормативы ДО'!H606</f>
        <v>179262</v>
      </c>
      <c r="V11" s="45"/>
      <c r="W11" s="45">
        <f>'[1]Нормативы ДО'!M606</f>
        <v>155645</v>
      </c>
      <c r="X11" s="45"/>
      <c r="Y11" s="45">
        <f>'[1]Нормативы ДО'!F628</f>
        <v>701655</v>
      </c>
      <c r="Z11" s="45"/>
      <c r="AA11" s="45">
        <f>'[1]Нормативы ДО'!K628</f>
        <v>435664</v>
      </c>
      <c r="AB11" s="45"/>
      <c r="AC11" s="45">
        <f>'[1]Нормативы ДО'!G628</f>
        <v>777196</v>
      </c>
      <c r="AD11" s="45"/>
      <c r="AE11" s="45">
        <f>'[1]Нормативы ДО'!L628</f>
        <v>480989</v>
      </c>
      <c r="AF11" s="45"/>
      <c r="AG11" s="45">
        <f>'[1]Нормативы ДО'!E631</f>
        <v>904424</v>
      </c>
      <c r="AH11" s="45"/>
      <c r="AI11" s="45">
        <f>'[1]Нормативы ДО'!J631</f>
        <v>557325</v>
      </c>
      <c r="AJ11" s="45"/>
      <c r="AK11" s="45">
        <f>'[1]Нормативы ДО'!G631</f>
        <v>1055507</v>
      </c>
      <c r="AL11" s="45"/>
      <c r="AM11" s="45">
        <f>'[1]Нормативы ДО'!L631</f>
        <v>647975</v>
      </c>
      <c r="AN11" s="70"/>
      <c r="AO11" s="70"/>
      <c r="AP11" s="70"/>
      <c r="AQ11" s="69"/>
      <c r="AR11" s="69"/>
      <c r="AS11" s="69"/>
      <c r="AT11" s="69"/>
      <c r="AU11" s="69"/>
      <c r="AV11" s="69"/>
      <c r="AW11" s="69"/>
      <c r="AX11" s="69"/>
      <c r="AY11" s="71"/>
      <c r="AZ11" s="69"/>
      <c r="BA11" s="69"/>
      <c r="BB11" s="72"/>
      <c r="BC11" s="72"/>
      <c r="BD11" s="69"/>
      <c r="BE11" s="69"/>
      <c r="BF11" s="73"/>
    </row>
    <row r="12" spans="1:58" s="59" customFormat="1" ht="22.5" outlineLevel="2" x14ac:dyDescent="0.2">
      <c r="A12" s="60">
        <v>1</v>
      </c>
      <c r="B12" s="60" t="s">
        <v>125</v>
      </c>
      <c r="C12" s="46" t="s">
        <v>30</v>
      </c>
      <c r="D12" s="47"/>
      <c r="E12" s="47">
        <f t="shared" ref="E12:E53" si="0">D12*E$11</f>
        <v>0</v>
      </c>
      <c r="F12" s="47"/>
      <c r="G12" s="47">
        <f t="shared" ref="G12:G53" si="1">F12*G$11</f>
        <v>0</v>
      </c>
      <c r="H12" s="47"/>
      <c r="I12" s="47">
        <f t="shared" ref="I12:I55" si="2">H12*I$11</f>
        <v>0</v>
      </c>
      <c r="J12" s="47"/>
      <c r="K12" s="47">
        <f t="shared" ref="K12:K53" si="3">J12*K$11</f>
        <v>0</v>
      </c>
      <c r="L12" s="47">
        <v>175</v>
      </c>
      <c r="M12" s="47">
        <f t="shared" ref="M12:M55" si="4">L12*M$11</f>
        <v>22366575</v>
      </c>
      <c r="N12" s="47">
        <v>121</v>
      </c>
      <c r="O12" s="47">
        <f t="shared" ref="O12:O55" si="5">N12*O$11</f>
        <v>13689940</v>
      </c>
      <c r="P12" s="47"/>
      <c r="Q12" s="47">
        <f t="shared" ref="Q12:Q53" si="6">P12*Q$11</f>
        <v>0</v>
      </c>
      <c r="R12" s="47"/>
      <c r="S12" s="47">
        <f t="shared" ref="S12:S53" si="7">R12*S$11</f>
        <v>0</v>
      </c>
      <c r="T12" s="47"/>
      <c r="U12" s="47">
        <f t="shared" ref="U12:U53" si="8">T12*U$11</f>
        <v>0</v>
      </c>
      <c r="V12" s="47"/>
      <c r="W12" s="47">
        <f t="shared" ref="W12:W53" si="9">V12*W$11</f>
        <v>0</v>
      </c>
      <c r="X12" s="47"/>
      <c r="Y12" s="47">
        <f t="shared" ref="Y12:Y34" si="10">X12*Y$11</f>
        <v>0</v>
      </c>
      <c r="Z12" s="47"/>
      <c r="AA12" s="47">
        <f t="shared" ref="AA12:AA34" si="11">Z12*AA$11</f>
        <v>0</v>
      </c>
      <c r="AB12" s="47"/>
      <c r="AC12" s="47">
        <f t="shared" ref="AC12:AC39" si="12">AB12*AC$11</f>
        <v>0</v>
      </c>
      <c r="AD12" s="47"/>
      <c r="AE12" s="47">
        <f t="shared" ref="AE12:AE53" si="13">AD12*AE$11</f>
        <v>0</v>
      </c>
      <c r="AF12" s="47"/>
      <c r="AG12" s="47">
        <f t="shared" ref="AG12:AG48" si="14">AF12*AG$11</f>
        <v>0</v>
      </c>
      <c r="AH12" s="47"/>
      <c r="AI12" s="47">
        <f t="shared" ref="AI12:AI53" si="15">AH12*AI$11</f>
        <v>0</v>
      </c>
      <c r="AJ12" s="47"/>
      <c r="AK12" s="47">
        <f t="shared" ref="AK12:AK53" si="16">AJ12*AK$11</f>
        <v>0</v>
      </c>
      <c r="AL12" s="47"/>
      <c r="AM12" s="47">
        <f t="shared" ref="AM12:AM53" si="17">AL12*AM$11</f>
        <v>0</v>
      </c>
      <c r="AN12" s="75">
        <f t="shared" ref="AN12:AQ28" si="18">D12+H12+L12+P12+T12+X12+AB12+AF12+AJ12</f>
        <v>175</v>
      </c>
      <c r="AO12" s="75">
        <f t="shared" si="18"/>
        <v>22366575</v>
      </c>
      <c r="AP12" s="75">
        <f t="shared" si="18"/>
        <v>121</v>
      </c>
      <c r="AQ12" s="75">
        <f t="shared" si="18"/>
        <v>13689940</v>
      </c>
      <c r="AR12" s="76">
        <v>295</v>
      </c>
      <c r="AS12" s="76">
        <v>296</v>
      </c>
      <c r="AT12" s="77">
        <f>AS12/AR12</f>
        <v>1.0033898305084745</v>
      </c>
      <c r="AU12" s="77">
        <f>AV12/AS12</f>
        <v>1</v>
      </c>
      <c r="AV12" s="75">
        <f t="shared" ref="AV12:AV29" si="19">AN12+AP12</f>
        <v>296</v>
      </c>
      <c r="AW12" s="75">
        <f t="shared" ref="AW12:AW29" si="20">ROUND(AO12+AQ12,-2)</f>
        <v>36056500</v>
      </c>
      <c r="AX12" s="78"/>
      <c r="AY12" s="71"/>
      <c r="AZ12" s="71"/>
      <c r="BA12" s="71"/>
      <c r="BB12" s="79"/>
      <c r="BC12" s="79"/>
      <c r="BD12" s="76"/>
      <c r="BE12" s="76"/>
      <c r="BF12" s="62"/>
    </row>
    <row r="13" spans="1:58" s="59" customFormat="1" ht="22.5" outlineLevel="2" x14ac:dyDescent="0.2">
      <c r="A13" s="60">
        <v>2</v>
      </c>
      <c r="B13" s="60" t="s">
        <v>125</v>
      </c>
      <c r="C13" s="46" t="s">
        <v>28</v>
      </c>
      <c r="D13" s="47"/>
      <c r="E13" s="47">
        <f t="shared" si="0"/>
        <v>0</v>
      </c>
      <c r="F13" s="47"/>
      <c r="G13" s="47">
        <f t="shared" si="1"/>
        <v>0</v>
      </c>
      <c r="H13" s="47"/>
      <c r="I13" s="47">
        <f t="shared" si="2"/>
        <v>0</v>
      </c>
      <c r="J13" s="47"/>
      <c r="K13" s="47">
        <f t="shared" si="3"/>
        <v>0</v>
      </c>
      <c r="L13" s="47"/>
      <c r="M13" s="47">
        <f t="shared" si="4"/>
        <v>0</v>
      </c>
      <c r="N13" s="47"/>
      <c r="O13" s="47">
        <f t="shared" si="5"/>
        <v>0</v>
      </c>
      <c r="P13" s="47">
        <v>22</v>
      </c>
      <c r="Q13" s="47">
        <f t="shared" si="6"/>
        <v>3222934</v>
      </c>
      <c r="R13" s="47">
        <v>108</v>
      </c>
      <c r="S13" s="47">
        <f t="shared" si="7"/>
        <v>13886424</v>
      </c>
      <c r="T13" s="47"/>
      <c r="U13" s="47">
        <f t="shared" si="8"/>
        <v>0</v>
      </c>
      <c r="V13" s="47"/>
      <c r="W13" s="47">
        <f t="shared" si="9"/>
        <v>0</v>
      </c>
      <c r="X13" s="47"/>
      <c r="Y13" s="47">
        <f t="shared" si="10"/>
        <v>0</v>
      </c>
      <c r="Z13" s="47"/>
      <c r="AA13" s="47">
        <f t="shared" si="11"/>
        <v>0</v>
      </c>
      <c r="AB13" s="47"/>
      <c r="AC13" s="47">
        <f t="shared" si="12"/>
        <v>0</v>
      </c>
      <c r="AD13" s="47"/>
      <c r="AE13" s="47">
        <f t="shared" si="13"/>
        <v>0</v>
      </c>
      <c r="AF13" s="47"/>
      <c r="AG13" s="47">
        <f t="shared" si="14"/>
        <v>0</v>
      </c>
      <c r="AH13" s="47"/>
      <c r="AI13" s="47">
        <f t="shared" si="15"/>
        <v>0</v>
      </c>
      <c r="AJ13" s="47"/>
      <c r="AK13" s="47">
        <f t="shared" si="16"/>
        <v>0</v>
      </c>
      <c r="AL13" s="47"/>
      <c r="AM13" s="47">
        <f t="shared" si="17"/>
        <v>0</v>
      </c>
      <c r="AN13" s="75">
        <f t="shared" si="18"/>
        <v>22</v>
      </c>
      <c r="AO13" s="75">
        <f t="shared" si="18"/>
        <v>3222934</v>
      </c>
      <c r="AP13" s="75">
        <f t="shared" si="18"/>
        <v>108</v>
      </c>
      <c r="AQ13" s="75">
        <f t="shared" si="18"/>
        <v>13886424</v>
      </c>
      <c r="AR13" s="76">
        <v>130</v>
      </c>
      <c r="AS13" s="76">
        <v>130</v>
      </c>
      <c r="AT13" s="77">
        <f t="shared" ref="AT13:AT57" si="21">AS13/AR13</f>
        <v>1</v>
      </c>
      <c r="AU13" s="77">
        <f t="shared" ref="AU13:AU57" si="22">AV13/AS13</f>
        <v>1</v>
      </c>
      <c r="AV13" s="75">
        <f t="shared" si="19"/>
        <v>130</v>
      </c>
      <c r="AW13" s="75">
        <f t="shared" si="20"/>
        <v>17109400</v>
      </c>
      <c r="AX13" s="78"/>
      <c r="AY13" s="71"/>
      <c r="AZ13" s="71"/>
      <c r="BA13" s="71"/>
      <c r="BB13" s="79"/>
      <c r="BC13" s="79"/>
      <c r="BD13" s="76"/>
      <c r="BE13" s="76"/>
      <c r="BF13" s="62"/>
    </row>
    <row r="14" spans="1:58" s="59" customFormat="1" ht="17.25" customHeight="1" outlineLevel="2" x14ac:dyDescent="0.2">
      <c r="A14" s="60">
        <v>3</v>
      </c>
      <c r="B14" s="60" t="s">
        <v>125</v>
      </c>
      <c r="C14" s="46" t="s">
        <v>31</v>
      </c>
      <c r="D14" s="47"/>
      <c r="E14" s="47">
        <f t="shared" si="0"/>
        <v>0</v>
      </c>
      <c r="F14" s="47"/>
      <c r="G14" s="47">
        <f t="shared" si="1"/>
        <v>0</v>
      </c>
      <c r="H14" s="47"/>
      <c r="I14" s="47">
        <f t="shared" si="2"/>
        <v>0</v>
      </c>
      <c r="J14" s="47"/>
      <c r="K14" s="47">
        <f t="shared" si="3"/>
        <v>0</v>
      </c>
      <c r="L14" s="47"/>
      <c r="M14" s="47">
        <f t="shared" si="4"/>
        <v>0</v>
      </c>
      <c r="N14" s="47"/>
      <c r="O14" s="47">
        <f t="shared" si="5"/>
        <v>0</v>
      </c>
      <c r="P14" s="47">
        <v>395</v>
      </c>
      <c r="Q14" s="47">
        <f t="shared" si="6"/>
        <v>57866315</v>
      </c>
      <c r="R14" s="47">
        <v>605</v>
      </c>
      <c r="S14" s="47">
        <f t="shared" si="7"/>
        <v>77789690</v>
      </c>
      <c r="T14" s="47"/>
      <c r="U14" s="47">
        <f t="shared" si="8"/>
        <v>0</v>
      </c>
      <c r="V14" s="47"/>
      <c r="W14" s="47">
        <f t="shared" si="9"/>
        <v>0</v>
      </c>
      <c r="X14" s="47"/>
      <c r="Y14" s="47">
        <f t="shared" si="10"/>
        <v>0</v>
      </c>
      <c r="Z14" s="47"/>
      <c r="AA14" s="47">
        <f t="shared" si="11"/>
        <v>0</v>
      </c>
      <c r="AB14" s="47"/>
      <c r="AC14" s="47">
        <f t="shared" si="12"/>
        <v>0</v>
      </c>
      <c r="AD14" s="47"/>
      <c r="AE14" s="47">
        <f t="shared" si="13"/>
        <v>0</v>
      </c>
      <c r="AF14" s="47"/>
      <c r="AG14" s="47">
        <f t="shared" si="14"/>
        <v>0</v>
      </c>
      <c r="AH14" s="47"/>
      <c r="AI14" s="47">
        <f t="shared" si="15"/>
        <v>0</v>
      </c>
      <c r="AJ14" s="47"/>
      <c r="AK14" s="47">
        <f t="shared" si="16"/>
        <v>0</v>
      </c>
      <c r="AL14" s="47"/>
      <c r="AM14" s="47">
        <f t="shared" si="17"/>
        <v>0</v>
      </c>
      <c r="AN14" s="75">
        <f t="shared" si="18"/>
        <v>395</v>
      </c>
      <c r="AO14" s="75">
        <f t="shared" si="18"/>
        <v>57866315</v>
      </c>
      <c r="AP14" s="75">
        <f t="shared" si="18"/>
        <v>605</v>
      </c>
      <c r="AQ14" s="75">
        <f t="shared" si="18"/>
        <v>77789690</v>
      </c>
      <c r="AR14" s="76">
        <v>834</v>
      </c>
      <c r="AS14" s="76">
        <v>884</v>
      </c>
      <c r="AT14" s="77">
        <f t="shared" si="21"/>
        <v>1.0599520383693046</v>
      </c>
      <c r="AU14" s="77">
        <f t="shared" si="22"/>
        <v>1.1312217194570136</v>
      </c>
      <c r="AV14" s="75">
        <f t="shared" si="19"/>
        <v>1000</v>
      </c>
      <c r="AW14" s="75">
        <f t="shared" si="20"/>
        <v>135656000</v>
      </c>
      <c r="AX14" s="78"/>
      <c r="AY14" s="71"/>
      <c r="AZ14" s="71"/>
      <c r="BA14" s="71"/>
      <c r="BB14" s="79"/>
      <c r="BC14" s="79"/>
      <c r="BD14" s="76"/>
      <c r="BE14" s="76"/>
      <c r="BF14" s="62"/>
    </row>
    <row r="15" spans="1:58" s="59" customFormat="1" ht="16.5" customHeight="1" outlineLevel="2" x14ac:dyDescent="0.2">
      <c r="A15" s="60">
        <v>4</v>
      </c>
      <c r="B15" s="60" t="s">
        <v>125</v>
      </c>
      <c r="C15" s="46" t="s">
        <v>39</v>
      </c>
      <c r="D15" s="47"/>
      <c r="E15" s="47">
        <f t="shared" si="0"/>
        <v>0</v>
      </c>
      <c r="F15" s="47"/>
      <c r="G15" s="47">
        <f t="shared" si="1"/>
        <v>0</v>
      </c>
      <c r="H15" s="47"/>
      <c r="I15" s="47">
        <f t="shared" si="2"/>
        <v>0</v>
      </c>
      <c r="J15" s="47"/>
      <c r="K15" s="47">
        <f t="shared" si="3"/>
        <v>0</v>
      </c>
      <c r="L15" s="47"/>
      <c r="M15" s="47">
        <f t="shared" si="4"/>
        <v>0</v>
      </c>
      <c r="N15" s="47"/>
      <c r="O15" s="47">
        <f t="shared" si="5"/>
        <v>0</v>
      </c>
      <c r="P15" s="47">
        <v>113</v>
      </c>
      <c r="Q15" s="47">
        <f t="shared" si="6"/>
        <v>16554161</v>
      </c>
      <c r="R15" s="47">
        <v>436</v>
      </c>
      <c r="S15" s="47">
        <f t="shared" si="7"/>
        <v>56060008</v>
      </c>
      <c r="T15" s="47"/>
      <c r="U15" s="47">
        <f t="shared" si="8"/>
        <v>0</v>
      </c>
      <c r="V15" s="47"/>
      <c r="W15" s="47">
        <f t="shared" si="9"/>
        <v>0</v>
      </c>
      <c r="X15" s="47"/>
      <c r="Y15" s="47">
        <f t="shared" si="10"/>
        <v>0</v>
      </c>
      <c r="Z15" s="47"/>
      <c r="AA15" s="47">
        <f t="shared" si="11"/>
        <v>0</v>
      </c>
      <c r="AB15" s="47"/>
      <c r="AC15" s="47">
        <f t="shared" si="12"/>
        <v>0</v>
      </c>
      <c r="AD15" s="47"/>
      <c r="AE15" s="47">
        <f t="shared" si="13"/>
        <v>0</v>
      </c>
      <c r="AF15" s="47"/>
      <c r="AG15" s="47">
        <f t="shared" si="14"/>
        <v>0</v>
      </c>
      <c r="AH15" s="47"/>
      <c r="AI15" s="47">
        <f t="shared" si="15"/>
        <v>0</v>
      </c>
      <c r="AJ15" s="47"/>
      <c r="AK15" s="47">
        <f t="shared" si="16"/>
        <v>0</v>
      </c>
      <c r="AL15" s="47"/>
      <c r="AM15" s="47">
        <f t="shared" si="17"/>
        <v>0</v>
      </c>
      <c r="AN15" s="75">
        <f t="shared" si="18"/>
        <v>113</v>
      </c>
      <c r="AO15" s="75">
        <f t="shared" si="18"/>
        <v>16554161</v>
      </c>
      <c r="AP15" s="75">
        <f t="shared" si="18"/>
        <v>436</v>
      </c>
      <c r="AQ15" s="75">
        <f t="shared" si="18"/>
        <v>56060008</v>
      </c>
      <c r="AR15" s="76">
        <v>835</v>
      </c>
      <c r="AS15" s="76">
        <v>884</v>
      </c>
      <c r="AT15" s="77">
        <f t="shared" si="21"/>
        <v>1.0586826347305389</v>
      </c>
      <c r="AU15" s="77">
        <f t="shared" si="22"/>
        <v>0.62104072398190047</v>
      </c>
      <c r="AV15" s="75">
        <f t="shared" si="19"/>
        <v>549</v>
      </c>
      <c r="AW15" s="75">
        <f t="shared" si="20"/>
        <v>72614200</v>
      </c>
      <c r="AX15" s="78"/>
      <c r="AY15" s="71"/>
      <c r="AZ15" s="71"/>
      <c r="BA15" s="71"/>
      <c r="BB15" s="79"/>
      <c r="BC15" s="79"/>
      <c r="BD15" s="76"/>
      <c r="BE15" s="76"/>
      <c r="BF15" s="62"/>
    </row>
    <row r="16" spans="1:58" s="59" customFormat="1" ht="11.25" outlineLevel="2" x14ac:dyDescent="0.2">
      <c r="A16" s="60">
        <v>5</v>
      </c>
      <c r="B16" s="60" t="s">
        <v>125</v>
      </c>
      <c r="C16" s="46" t="s">
        <v>153</v>
      </c>
      <c r="D16" s="47"/>
      <c r="E16" s="47">
        <f t="shared" si="0"/>
        <v>0</v>
      </c>
      <c r="F16" s="47"/>
      <c r="G16" s="47">
        <f t="shared" si="1"/>
        <v>0</v>
      </c>
      <c r="H16" s="47"/>
      <c r="I16" s="47">
        <f t="shared" si="2"/>
        <v>0</v>
      </c>
      <c r="J16" s="47"/>
      <c r="K16" s="47">
        <f t="shared" si="3"/>
        <v>0</v>
      </c>
      <c r="L16" s="47">
        <v>245</v>
      </c>
      <c r="M16" s="47">
        <f t="shared" si="4"/>
        <v>31313205</v>
      </c>
      <c r="N16" s="47">
        <v>156</v>
      </c>
      <c r="O16" s="47">
        <f t="shared" si="5"/>
        <v>17649840</v>
      </c>
      <c r="P16" s="47"/>
      <c r="Q16" s="47">
        <f t="shared" si="6"/>
        <v>0</v>
      </c>
      <c r="R16" s="47"/>
      <c r="S16" s="47">
        <f t="shared" si="7"/>
        <v>0</v>
      </c>
      <c r="T16" s="47"/>
      <c r="U16" s="47">
        <f t="shared" si="8"/>
        <v>0</v>
      </c>
      <c r="V16" s="47"/>
      <c r="W16" s="47">
        <f t="shared" si="9"/>
        <v>0</v>
      </c>
      <c r="X16" s="47"/>
      <c r="Y16" s="47">
        <f t="shared" si="10"/>
        <v>0</v>
      </c>
      <c r="Z16" s="47">
        <v>50</v>
      </c>
      <c r="AA16" s="47">
        <f t="shared" si="11"/>
        <v>21783200</v>
      </c>
      <c r="AB16" s="47"/>
      <c r="AC16" s="47">
        <f t="shared" si="12"/>
        <v>0</v>
      </c>
      <c r="AD16" s="47"/>
      <c r="AE16" s="47">
        <f t="shared" si="13"/>
        <v>0</v>
      </c>
      <c r="AF16" s="47"/>
      <c r="AG16" s="47">
        <f t="shared" si="14"/>
        <v>0</v>
      </c>
      <c r="AH16" s="47"/>
      <c r="AI16" s="47">
        <f t="shared" si="15"/>
        <v>0</v>
      </c>
      <c r="AJ16" s="47"/>
      <c r="AK16" s="47">
        <f t="shared" si="16"/>
        <v>0</v>
      </c>
      <c r="AL16" s="47"/>
      <c r="AM16" s="47">
        <f t="shared" si="17"/>
        <v>0</v>
      </c>
      <c r="AN16" s="75">
        <f t="shared" si="18"/>
        <v>245</v>
      </c>
      <c r="AO16" s="75">
        <f t="shared" si="18"/>
        <v>31313205</v>
      </c>
      <c r="AP16" s="75">
        <f t="shared" si="18"/>
        <v>206</v>
      </c>
      <c r="AQ16" s="75">
        <f t="shared" si="18"/>
        <v>39433040</v>
      </c>
      <c r="AR16" s="76">
        <v>341</v>
      </c>
      <c r="AS16" s="76">
        <v>601</v>
      </c>
      <c r="AT16" s="77">
        <f t="shared" si="21"/>
        <v>1.7624633431085044</v>
      </c>
      <c r="AU16" s="77">
        <f t="shared" si="22"/>
        <v>0.75041597337770383</v>
      </c>
      <c r="AV16" s="75">
        <f t="shared" si="19"/>
        <v>451</v>
      </c>
      <c r="AW16" s="75">
        <f t="shared" si="20"/>
        <v>70746200</v>
      </c>
      <c r="AX16" s="78"/>
      <c r="AY16" s="71"/>
      <c r="AZ16" s="71"/>
      <c r="BA16" s="71"/>
      <c r="BB16" s="79"/>
      <c r="BC16" s="79"/>
      <c r="BD16" s="76"/>
      <c r="BE16" s="76"/>
      <c r="BF16" s="62"/>
    </row>
    <row r="17" spans="1:58" s="59" customFormat="1" ht="11.25" outlineLevel="2" x14ac:dyDescent="0.2">
      <c r="A17" s="60">
        <v>6</v>
      </c>
      <c r="B17" s="60" t="s">
        <v>125</v>
      </c>
      <c r="C17" s="46" t="s">
        <v>122</v>
      </c>
      <c r="D17" s="47"/>
      <c r="E17" s="47">
        <f t="shared" si="0"/>
        <v>0</v>
      </c>
      <c r="F17" s="47"/>
      <c r="G17" s="47">
        <f t="shared" si="1"/>
        <v>0</v>
      </c>
      <c r="H17" s="47"/>
      <c r="I17" s="47">
        <f t="shared" si="2"/>
        <v>0</v>
      </c>
      <c r="J17" s="47"/>
      <c r="K17" s="47">
        <f t="shared" si="3"/>
        <v>0</v>
      </c>
      <c r="L17" s="47">
        <v>119</v>
      </c>
      <c r="M17" s="47">
        <f t="shared" si="4"/>
        <v>15209271</v>
      </c>
      <c r="N17" s="47">
        <v>373</v>
      </c>
      <c r="O17" s="47">
        <f t="shared" si="5"/>
        <v>42201220</v>
      </c>
      <c r="P17" s="47"/>
      <c r="Q17" s="47">
        <f t="shared" si="6"/>
        <v>0</v>
      </c>
      <c r="R17" s="47"/>
      <c r="S17" s="47">
        <f t="shared" si="7"/>
        <v>0</v>
      </c>
      <c r="T17" s="47"/>
      <c r="U17" s="47">
        <f t="shared" si="8"/>
        <v>0</v>
      </c>
      <c r="V17" s="47"/>
      <c r="W17" s="47">
        <f t="shared" si="9"/>
        <v>0</v>
      </c>
      <c r="X17" s="47"/>
      <c r="Y17" s="47">
        <f t="shared" si="10"/>
        <v>0</v>
      </c>
      <c r="Z17" s="47"/>
      <c r="AA17" s="47">
        <f t="shared" si="11"/>
        <v>0</v>
      </c>
      <c r="AB17" s="47"/>
      <c r="AC17" s="47">
        <f t="shared" si="12"/>
        <v>0</v>
      </c>
      <c r="AD17" s="47"/>
      <c r="AE17" s="47">
        <f t="shared" si="13"/>
        <v>0</v>
      </c>
      <c r="AF17" s="47"/>
      <c r="AG17" s="47">
        <f t="shared" si="14"/>
        <v>0</v>
      </c>
      <c r="AH17" s="47"/>
      <c r="AI17" s="47">
        <f t="shared" si="15"/>
        <v>0</v>
      </c>
      <c r="AJ17" s="47"/>
      <c r="AK17" s="47">
        <f t="shared" si="16"/>
        <v>0</v>
      </c>
      <c r="AL17" s="47"/>
      <c r="AM17" s="47">
        <f t="shared" si="17"/>
        <v>0</v>
      </c>
      <c r="AN17" s="75">
        <f t="shared" si="18"/>
        <v>119</v>
      </c>
      <c r="AO17" s="75">
        <f t="shared" si="18"/>
        <v>15209271</v>
      </c>
      <c r="AP17" s="75">
        <f t="shared" si="18"/>
        <v>373</v>
      </c>
      <c r="AQ17" s="75">
        <f t="shared" si="18"/>
        <v>42201220</v>
      </c>
      <c r="AR17" s="76">
        <v>523</v>
      </c>
      <c r="AS17" s="76">
        <v>552</v>
      </c>
      <c r="AT17" s="77">
        <f t="shared" si="21"/>
        <v>1.0554493307839388</v>
      </c>
      <c r="AU17" s="77">
        <f t="shared" si="22"/>
        <v>0.89130434782608692</v>
      </c>
      <c r="AV17" s="75">
        <f t="shared" si="19"/>
        <v>492</v>
      </c>
      <c r="AW17" s="75">
        <f t="shared" si="20"/>
        <v>57410500</v>
      </c>
      <c r="AX17" s="78"/>
      <c r="AY17" s="71"/>
      <c r="AZ17" s="71"/>
      <c r="BA17" s="71"/>
      <c r="BB17" s="79"/>
      <c r="BC17" s="79"/>
      <c r="BD17" s="76"/>
      <c r="BE17" s="76"/>
      <c r="BF17" s="62"/>
    </row>
    <row r="18" spans="1:58" s="59" customFormat="1" ht="11.25" outlineLevel="2" x14ac:dyDescent="0.2">
      <c r="A18" s="60">
        <v>7</v>
      </c>
      <c r="B18" s="60" t="s">
        <v>125</v>
      </c>
      <c r="C18" s="46" t="s">
        <v>19</v>
      </c>
      <c r="D18" s="47"/>
      <c r="E18" s="47">
        <f t="shared" si="0"/>
        <v>0</v>
      </c>
      <c r="F18" s="47"/>
      <c r="G18" s="47">
        <f t="shared" si="1"/>
        <v>0</v>
      </c>
      <c r="H18" s="47"/>
      <c r="I18" s="47">
        <f t="shared" si="2"/>
        <v>0</v>
      </c>
      <c r="J18" s="47"/>
      <c r="K18" s="47">
        <f t="shared" si="3"/>
        <v>0</v>
      </c>
      <c r="L18" s="47"/>
      <c r="M18" s="47">
        <f t="shared" si="4"/>
        <v>0</v>
      </c>
      <c r="N18" s="47">
        <v>32</v>
      </c>
      <c r="O18" s="47">
        <f t="shared" si="5"/>
        <v>3620480</v>
      </c>
      <c r="P18" s="47"/>
      <c r="Q18" s="47">
        <f t="shared" si="6"/>
        <v>0</v>
      </c>
      <c r="R18" s="47"/>
      <c r="S18" s="47">
        <f t="shared" si="7"/>
        <v>0</v>
      </c>
      <c r="T18" s="47"/>
      <c r="U18" s="47">
        <f t="shared" si="8"/>
        <v>0</v>
      </c>
      <c r="V18" s="47"/>
      <c r="W18" s="47">
        <f t="shared" si="9"/>
        <v>0</v>
      </c>
      <c r="X18" s="47"/>
      <c r="Y18" s="47">
        <f t="shared" si="10"/>
        <v>0</v>
      </c>
      <c r="Z18" s="47"/>
      <c r="AA18" s="47">
        <f t="shared" si="11"/>
        <v>0</v>
      </c>
      <c r="AB18" s="47"/>
      <c r="AC18" s="47">
        <f t="shared" si="12"/>
        <v>0</v>
      </c>
      <c r="AD18" s="47"/>
      <c r="AE18" s="47">
        <f t="shared" si="13"/>
        <v>0</v>
      </c>
      <c r="AF18" s="47"/>
      <c r="AG18" s="47">
        <f t="shared" si="14"/>
        <v>0</v>
      </c>
      <c r="AH18" s="47"/>
      <c r="AI18" s="47">
        <f t="shared" si="15"/>
        <v>0</v>
      </c>
      <c r="AJ18" s="47"/>
      <c r="AK18" s="47">
        <f t="shared" si="16"/>
        <v>0</v>
      </c>
      <c r="AL18" s="47"/>
      <c r="AM18" s="47">
        <f t="shared" si="17"/>
        <v>0</v>
      </c>
      <c r="AN18" s="75">
        <f t="shared" si="18"/>
        <v>0</v>
      </c>
      <c r="AO18" s="75">
        <f t="shared" si="18"/>
        <v>0</v>
      </c>
      <c r="AP18" s="75">
        <f t="shared" si="18"/>
        <v>32</v>
      </c>
      <c r="AQ18" s="75">
        <f t="shared" si="18"/>
        <v>3620480</v>
      </c>
      <c r="AR18" s="76">
        <v>118</v>
      </c>
      <c r="AS18" s="76">
        <v>28</v>
      </c>
      <c r="AT18" s="77">
        <f t="shared" si="21"/>
        <v>0.23728813559322035</v>
      </c>
      <c r="AU18" s="77">
        <f t="shared" si="22"/>
        <v>1.1428571428571428</v>
      </c>
      <c r="AV18" s="75">
        <f t="shared" si="19"/>
        <v>32</v>
      </c>
      <c r="AW18" s="75">
        <f t="shared" si="20"/>
        <v>3620500</v>
      </c>
      <c r="AX18" s="78"/>
      <c r="AY18" s="71"/>
      <c r="AZ18" s="71"/>
      <c r="BA18" s="71"/>
      <c r="BB18" s="79"/>
      <c r="BC18" s="79"/>
      <c r="BD18" s="76"/>
      <c r="BE18" s="76"/>
      <c r="BF18" s="62"/>
    </row>
    <row r="19" spans="1:58" s="59" customFormat="1" ht="11.25" outlineLevel="2" x14ac:dyDescent="0.2">
      <c r="A19" s="60">
        <v>8</v>
      </c>
      <c r="B19" s="60" t="s">
        <v>125</v>
      </c>
      <c r="C19" s="46" t="s">
        <v>119</v>
      </c>
      <c r="D19" s="47"/>
      <c r="E19" s="47">
        <f t="shared" si="0"/>
        <v>0</v>
      </c>
      <c r="F19" s="47"/>
      <c r="G19" s="47">
        <f t="shared" si="1"/>
        <v>0</v>
      </c>
      <c r="H19" s="47"/>
      <c r="I19" s="47">
        <f t="shared" si="2"/>
        <v>0</v>
      </c>
      <c r="J19" s="47"/>
      <c r="K19" s="47">
        <f t="shared" si="3"/>
        <v>0</v>
      </c>
      <c r="L19" s="47">
        <v>147</v>
      </c>
      <c r="M19" s="47">
        <f t="shared" si="4"/>
        <v>18787923</v>
      </c>
      <c r="N19" s="47">
        <v>305</v>
      </c>
      <c r="O19" s="47">
        <f t="shared" si="5"/>
        <v>34507700</v>
      </c>
      <c r="P19" s="47"/>
      <c r="Q19" s="47">
        <f t="shared" si="6"/>
        <v>0</v>
      </c>
      <c r="R19" s="47"/>
      <c r="S19" s="47">
        <f t="shared" si="7"/>
        <v>0</v>
      </c>
      <c r="T19" s="47"/>
      <c r="U19" s="47">
        <f t="shared" si="8"/>
        <v>0</v>
      </c>
      <c r="V19" s="47"/>
      <c r="W19" s="47">
        <f t="shared" si="9"/>
        <v>0</v>
      </c>
      <c r="X19" s="47"/>
      <c r="Y19" s="47">
        <f t="shared" si="10"/>
        <v>0</v>
      </c>
      <c r="Z19" s="47"/>
      <c r="AA19" s="47">
        <f t="shared" si="11"/>
        <v>0</v>
      </c>
      <c r="AB19" s="47"/>
      <c r="AC19" s="47">
        <f t="shared" si="12"/>
        <v>0</v>
      </c>
      <c r="AD19" s="47"/>
      <c r="AE19" s="47">
        <f t="shared" si="13"/>
        <v>0</v>
      </c>
      <c r="AF19" s="47"/>
      <c r="AG19" s="47">
        <f t="shared" si="14"/>
        <v>0</v>
      </c>
      <c r="AH19" s="47"/>
      <c r="AI19" s="47">
        <f t="shared" si="15"/>
        <v>0</v>
      </c>
      <c r="AJ19" s="47"/>
      <c r="AK19" s="47">
        <f t="shared" si="16"/>
        <v>0</v>
      </c>
      <c r="AL19" s="47"/>
      <c r="AM19" s="47">
        <f t="shared" si="17"/>
        <v>0</v>
      </c>
      <c r="AN19" s="75">
        <f t="shared" si="18"/>
        <v>147</v>
      </c>
      <c r="AO19" s="75">
        <f t="shared" si="18"/>
        <v>18787923</v>
      </c>
      <c r="AP19" s="75">
        <f t="shared" si="18"/>
        <v>305</v>
      </c>
      <c r="AQ19" s="75">
        <f t="shared" si="18"/>
        <v>34507700</v>
      </c>
      <c r="AR19" s="76">
        <v>242</v>
      </c>
      <c r="AS19" s="76">
        <v>263</v>
      </c>
      <c r="AT19" s="77">
        <f t="shared" si="21"/>
        <v>1.0867768595041323</v>
      </c>
      <c r="AU19" s="77">
        <f t="shared" si="22"/>
        <v>1.7186311787072244</v>
      </c>
      <c r="AV19" s="75">
        <f t="shared" si="19"/>
        <v>452</v>
      </c>
      <c r="AW19" s="75">
        <f t="shared" si="20"/>
        <v>53295600</v>
      </c>
      <c r="AX19" s="78"/>
      <c r="AY19" s="71"/>
      <c r="AZ19" s="71"/>
      <c r="BA19" s="71"/>
      <c r="BB19" s="79"/>
      <c r="BC19" s="79"/>
      <c r="BD19" s="76"/>
      <c r="BE19" s="76"/>
      <c r="BF19" s="62"/>
    </row>
    <row r="20" spans="1:58" s="59" customFormat="1" ht="11.25" outlineLevel="2" x14ac:dyDescent="0.2">
      <c r="A20" s="60">
        <v>9</v>
      </c>
      <c r="B20" s="60" t="s">
        <v>125</v>
      </c>
      <c r="C20" s="46" t="s">
        <v>42</v>
      </c>
      <c r="D20" s="47"/>
      <c r="E20" s="47">
        <f t="shared" si="0"/>
        <v>0</v>
      </c>
      <c r="F20" s="47"/>
      <c r="G20" s="47">
        <f t="shared" si="1"/>
        <v>0</v>
      </c>
      <c r="H20" s="47"/>
      <c r="I20" s="47">
        <f t="shared" si="2"/>
        <v>0</v>
      </c>
      <c r="J20" s="47"/>
      <c r="K20" s="47">
        <f t="shared" si="3"/>
        <v>0</v>
      </c>
      <c r="L20" s="47">
        <v>0</v>
      </c>
      <c r="M20" s="47">
        <f t="shared" si="4"/>
        <v>0</v>
      </c>
      <c r="N20" s="47">
        <v>0</v>
      </c>
      <c r="O20" s="47">
        <f t="shared" si="5"/>
        <v>0</v>
      </c>
      <c r="P20" s="47">
        <v>32</v>
      </c>
      <c r="Q20" s="47">
        <f t="shared" si="6"/>
        <v>4687904</v>
      </c>
      <c r="R20" s="47">
        <v>77</v>
      </c>
      <c r="S20" s="47">
        <f t="shared" si="7"/>
        <v>9900506</v>
      </c>
      <c r="T20" s="47"/>
      <c r="U20" s="47">
        <f t="shared" si="8"/>
        <v>0</v>
      </c>
      <c r="V20" s="47"/>
      <c r="W20" s="47">
        <f t="shared" si="9"/>
        <v>0</v>
      </c>
      <c r="X20" s="47"/>
      <c r="Y20" s="47">
        <f t="shared" si="10"/>
        <v>0</v>
      </c>
      <c r="Z20" s="47"/>
      <c r="AA20" s="47">
        <f t="shared" si="11"/>
        <v>0</v>
      </c>
      <c r="AB20" s="47"/>
      <c r="AC20" s="47">
        <f t="shared" si="12"/>
        <v>0</v>
      </c>
      <c r="AD20" s="47"/>
      <c r="AE20" s="47">
        <f t="shared" si="13"/>
        <v>0</v>
      </c>
      <c r="AF20" s="47"/>
      <c r="AG20" s="47">
        <f t="shared" si="14"/>
        <v>0</v>
      </c>
      <c r="AH20" s="47"/>
      <c r="AI20" s="47">
        <f t="shared" si="15"/>
        <v>0</v>
      </c>
      <c r="AJ20" s="47"/>
      <c r="AK20" s="47">
        <f t="shared" si="16"/>
        <v>0</v>
      </c>
      <c r="AL20" s="47"/>
      <c r="AM20" s="47">
        <f t="shared" si="17"/>
        <v>0</v>
      </c>
      <c r="AN20" s="75">
        <f t="shared" si="18"/>
        <v>32</v>
      </c>
      <c r="AO20" s="75">
        <f t="shared" si="18"/>
        <v>4687904</v>
      </c>
      <c r="AP20" s="75">
        <f t="shared" si="18"/>
        <v>77</v>
      </c>
      <c r="AQ20" s="75">
        <f t="shared" si="18"/>
        <v>9900506</v>
      </c>
      <c r="AR20" s="76">
        <v>97</v>
      </c>
      <c r="AS20" s="76">
        <v>97</v>
      </c>
      <c r="AT20" s="77">
        <f t="shared" si="21"/>
        <v>1</v>
      </c>
      <c r="AU20" s="77">
        <f t="shared" si="22"/>
        <v>1.1237113402061856</v>
      </c>
      <c r="AV20" s="75">
        <f t="shared" si="19"/>
        <v>109</v>
      </c>
      <c r="AW20" s="75">
        <f t="shared" si="20"/>
        <v>14588400</v>
      </c>
      <c r="AX20" s="78"/>
      <c r="AY20" s="71"/>
      <c r="AZ20" s="71"/>
      <c r="BA20" s="71"/>
      <c r="BB20" s="79"/>
      <c r="BC20" s="79"/>
      <c r="BD20" s="76"/>
      <c r="BE20" s="76"/>
      <c r="BF20" s="62"/>
    </row>
    <row r="21" spans="1:58" s="59" customFormat="1" ht="11.25" outlineLevel="2" x14ac:dyDescent="0.2">
      <c r="A21" s="60">
        <v>10</v>
      </c>
      <c r="B21" s="60" t="s">
        <v>125</v>
      </c>
      <c r="C21" s="46" t="s">
        <v>154</v>
      </c>
      <c r="D21" s="47"/>
      <c r="E21" s="47">
        <f t="shared" si="0"/>
        <v>0</v>
      </c>
      <c r="F21" s="47"/>
      <c r="G21" s="47">
        <f t="shared" si="1"/>
        <v>0</v>
      </c>
      <c r="H21" s="47"/>
      <c r="I21" s="47">
        <f t="shared" si="2"/>
        <v>0</v>
      </c>
      <c r="J21" s="47"/>
      <c r="K21" s="47">
        <f t="shared" si="3"/>
        <v>0</v>
      </c>
      <c r="L21" s="47">
        <v>250</v>
      </c>
      <c r="M21" s="47">
        <f t="shared" si="4"/>
        <v>31952250</v>
      </c>
      <c r="N21" s="47">
        <v>215</v>
      </c>
      <c r="O21" s="47">
        <f t="shared" si="5"/>
        <v>24325100</v>
      </c>
      <c r="P21" s="47"/>
      <c r="Q21" s="47">
        <f t="shared" si="6"/>
        <v>0</v>
      </c>
      <c r="R21" s="47"/>
      <c r="S21" s="47">
        <f t="shared" si="7"/>
        <v>0</v>
      </c>
      <c r="T21" s="47"/>
      <c r="U21" s="47">
        <f t="shared" si="8"/>
        <v>0</v>
      </c>
      <c r="V21" s="47"/>
      <c r="W21" s="47">
        <f t="shared" si="9"/>
        <v>0</v>
      </c>
      <c r="X21" s="47"/>
      <c r="Y21" s="47">
        <f t="shared" si="10"/>
        <v>0</v>
      </c>
      <c r="Z21" s="47">
        <v>70</v>
      </c>
      <c r="AA21" s="47">
        <f t="shared" si="11"/>
        <v>30496480</v>
      </c>
      <c r="AB21" s="47"/>
      <c r="AC21" s="47">
        <f t="shared" si="12"/>
        <v>0</v>
      </c>
      <c r="AD21" s="48"/>
      <c r="AE21" s="48">
        <f t="shared" si="13"/>
        <v>0</v>
      </c>
      <c r="AF21" s="47"/>
      <c r="AG21" s="47">
        <f t="shared" si="14"/>
        <v>0</v>
      </c>
      <c r="AH21" s="47"/>
      <c r="AI21" s="47">
        <f t="shared" si="15"/>
        <v>0</v>
      </c>
      <c r="AJ21" s="47"/>
      <c r="AK21" s="47">
        <f t="shared" si="16"/>
        <v>0</v>
      </c>
      <c r="AL21" s="48"/>
      <c r="AM21" s="47">
        <f t="shared" si="17"/>
        <v>0</v>
      </c>
      <c r="AN21" s="75">
        <f t="shared" si="18"/>
        <v>250</v>
      </c>
      <c r="AO21" s="75">
        <f t="shared" si="18"/>
        <v>31952250</v>
      </c>
      <c r="AP21" s="75">
        <f t="shared" si="18"/>
        <v>285</v>
      </c>
      <c r="AQ21" s="75">
        <f t="shared" si="18"/>
        <v>54821580</v>
      </c>
      <c r="AR21" s="76">
        <v>525</v>
      </c>
      <c r="AS21" s="76">
        <v>635</v>
      </c>
      <c r="AT21" s="77">
        <f t="shared" si="21"/>
        <v>1.2095238095238094</v>
      </c>
      <c r="AU21" s="77">
        <f t="shared" si="22"/>
        <v>0.84251968503937003</v>
      </c>
      <c r="AV21" s="75">
        <f t="shared" si="19"/>
        <v>535</v>
      </c>
      <c r="AW21" s="75">
        <f t="shared" si="20"/>
        <v>86773800</v>
      </c>
      <c r="AX21" s="78"/>
      <c r="AY21" s="71"/>
      <c r="AZ21" s="71"/>
      <c r="BA21" s="71"/>
      <c r="BB21" s="79"/>
      <c r="BC21" s="79"/>
      <c r="BD21" s="76"/>
      <c r="BE21" s="76"/>
      <c r="BF21" s="62"/>
    </row>
    <row r="22" spans="1:58" s="59" customFormat="1" ht="11.25" outlineLevel="2" x14ac:dyDescent="0.2">
      <c r="A22" s="60">
        <v>11</v>
      </c>
      <c r="B22" s="60" t="s">
        <v>125</v>
      </c>
      <c r="C22" s="46" t="s">
        <v>121</v>
      </c>
      <c r="D22" s="47"/>
      <c r="E22" s="47">
        <f t="shared" si="0"/>
        <v>0</v>
      </c>
      <c r="F22" s="47"/>
      <c r="G22" s="47">
        <f t="shared" si="1"/>
        <v>0</v>
      </c>
      <c r="H22" s="47"/>
      <c r="I22" s="47">
        <f t="shared" si="2"/>
        <v>0</v>
      </c>
      <c r="J22" s="47"/>
      <c r="K22" s="47">
        <f t="shared" si="3"/>
        <v>0</v>
      </c>
      <c r="L22" s="47"/>
      <c r="M22" s="47">
        <f t="shared" si="4"/>
        <v>0</v>
      </c>
      <c r="N22" s="47"/>
      <c r="O22" s="47">
        <f t="shared" si="5"/>
        <v>0</v>
      </c>
      <c r="P22" s="47">
        <v>69</v>
      </c>
      <c r="Q22" s="47">
        <f t="shared" si="6"/>
        <v>10108293</v>
      </c>
      <c r="R22" s="47">
        <v>85</v>
      </c>
      <c r="S22" s="47">
        <f t="shared" si="7"/>
        <v>10929130</v>
      </c>
      <c r="T22" s="47"/>
      <c r="U22" s="47">
        <f t="shared" si="8"/>
        <v>0</v>
      </c>
      <c r="V22" s="47"/>
      <c r="W22" s="47">
        <f t="shared" si="9"/>
        <v>0</v>
      </c>
      <c r="X22" s="47"/>
      <c r="Y22" s="47">
        <f t="shared" si="10"/>
        <v>0</v>
      </c>
      <c r="Z22" s="47"/>
      <c r="AA22" s="47">
        <f t="shared" si="11"/>
        <v>0</v>
      </c>
      <c r="AB22" s="47"/>
      <c r="AC22" s="47">
        <f t="shared" si="12"/>
        <v>0</v>
      </c>
      <c r="AD22" s="47"/>
      <c r="AE22" s="47">
        <f t="shared" si="13"/>
        <v>0</v>
      </c>
      <c r="AF22" s="47"/>
      <c r="AG22" s="47">
        <f t="shared" si="14"/>
        <v>0</v>
      </c>
      <c r="AH22" s="47"/>
      <c r="AI22" s="47">
        <f t="shared" si="15"/>
        <v>0</v>
      </c>
      <c r="AJ22" s="47"/>
      <c r="AK22" s="47">
        <f t="shared" si="16"/>
        <v>0</v>
      </c>
      <c r="AL22" s="47"/>
      <c r="AM22" s="47">
        <f t="shared" si="17"/>
        <v>0</v>
      </c>
      <c r="AN22" s="75">
        <f t="shared" si="18"/>
        <v>69</v>
      </c>
      <c r="AO22" s="75">
        <f t="shared" si="18"/>
        <v>10108293</v>
      </c>
      <c r="AP22" s="75">
        <f t="shared" si="18"/>
        <v>85</v>
      </c>
      <c r="AQ22" s="75">
        <f t="shared" si="18"/>
        <v>10929130</v>
      </c>
      <c r="AR22" s="76">
        <v>152</v>
      </c>
      <c r="AS22" s="76">
        <v>128</v>
      </c>
      <c r="AT22" s="77">
        <f t="shared" si="21"/>
        <v>0.84210526315789469</v>
      </c>
      <c r="AU22" s="77">
        <f t="shared" si="22"/>
        <v>1.203125</v>
      </c>
      <c r="AV22" s="75">
        <f t="shared" si="19"/>
        <v>154</v>
      </c>
      <c r="AW22" s="75">
        <f t="shared" si="20"/>
        <v>21037400</v>
      </c>
      <c r="AX22" s="78"/>
      <c r="AY22" s="71"/>
      <c r="AZ22" s="71"/>
      <c r="BA22" s="71"/>
      <c r="BB22" s="79"/>
      <c r="BC22" s="79"/>
      <c r="BD22" s="76"/>
      <c r="BE22" s="76"/>
      <c r="BF22" s="62"/>
    </row>
    <row r="23" spans="1:58" s="59" customFormat="1" ht="11.25" outlineLevel="2" x14ac:dyDescent="0.2">
      <c r="A23" s="60">
        <v>12</v>
      </c>
      <c r="B23" s="60" t="s">
        <v>125</v>
      </c>
      <c r="C23" s="46" t="s">
        <v>155</v>
      </c>
      <c r="D23" s="47"/>
      <c r="E23" s="47">
        <f t="shared" si="0"/>
        <v>0</v>
      </c>
      <c r="F23" s="47"/>
      <c r="G23" s="47">
        <f t="shared" si="1"/>
        <v>0</v>
      </c>
      <c r="H23" s="47"/>
      <c r="I23" s="47">
        <f t="shared" si="2"/>
        <v>0</v>
      </c>
      <c r="J23" s="47"/>
      <c r="K23" s="47">
        <f t="shared" si="3"/>
        <v>0</v>
      </c>
      <c r="L23" s="47">
        <v>185</v>
      </c>
      <c r="M23" s="47">
        <f t="shared" si="4"/>
        <v>23644665</v>
      </c>
      <c r="N23" s="47">
        <v>265</v>
      </c>
      <c r="O23" s="47">
        <f t="shared" si="5"/>
        <v>29982100</v>
      </c>
      <c r="P23" s="47"/>
      <c r="Q23" s="47">
        <f t="shared" si="6"/>
        <v>0</v>
      </c>
      <c r="R23" s="47"/>
      <c r="S23" s="47">
        <f t="shared" si="7"/>
        <v>0</v>
      </c>
      <c r="T23" s="47"/>
      <c r="U23" s="47">
        <f t="shared" si="8"/>
        <v>0</v>
      </c>
      <c r="V23" s="47"/>
      <c r="W23" s="47">
        <f t="shared" si="9"/>
        <v>0</v>
      </c>
      <c r="X23" s="47"/>
      <c r="Y23" s="47">
        <f t="shared" si="10"/>
        <v>0</v>
      </c>
      <c r="Z23" s="47"/>
      <c r="AA23" s="47">
        <f t="shared" si="11"/>
        <v>0</v>
      </c>
      <c r="AB23" s="47"/>
      <c r="AC23" s="47">
        <f t="shared" si="12"/>
        <v>0</v>
      </c>
      <c r="AD23" s="47"/>
      <c r="AE23" s="47">
        <f t="shared" si="13"/>
        <v>0</v>
      </c>
      <c r="AF23" s="47"/>
      <c r="AG23" s="47">
        <f t="shared" si="14"/>
        <v>0</v>
      </c>
      <c r="AH23" s="47"/>
      <c r="AI23" s="47">
        <f t="shared" si="15"/>
        <v>0</v>
      </c>
      <c r="AJ23" s="47"/>
      <c r="AK23" s="47">
        <f t="shared" si="16"/>
        <v>0</v>
      </c>
      <c r="AL23" s="47"/>
      <c r="AM23" s="47">
        <f t="shared" si="17"/>
        <v>0</v>
      </c>
      <c r="AN23" s="75">
        <f t="shared" si="18"/>
        <v>185</v>
      </c>
      <c r="AO23" s="75">
        <f t="shared" si="18"/>
        <v>23644665</v>
      </c>
      <c r="AP23" s="75">
        <f t="shared" si="18"/>
        <v>265</v>
      </c>
      <c r="AQ23" s="75">
        <f t="shared" si="18"/>
        <v>29982100</v>
      </c>
      <c r="AR23" s="76">
        <v>213</v>
      </c>
      <c r="AS23" s="76">
        <v>213</v>
      </c>
      <c r="AT23" s="77">
        <f t="shared" si="21"/>
        <v>1</v>
      </c>
      <c r="AU23" s="77">
        <f t="shared" si="22"/>
        <v>2.112676056338028</v>
      </c>
      <c r="AV23" s="75">
        <f t="shared" si="19"/>
        <v>450</v>
      </c>
      <c r="AW23" s="75">
        <f t="shared" si="20"/>
        <v>53626800</v>
      </c>
      <c r="AX23" s="78"/>
      <c r="AY23" s="71"/>
      <c r="AZ23" s="71"/>
      <c r="BA23" s="71"/>
      <c r="BB23" s="79"/>
      <c r="BC23" s="79"/>
      <c r="BD23" s="76"/>
      <c r="BE23" s="76"/>
      <c r="BF23" s="62"/>
    </row>
    <row r="24" spans="1:58" s="59" customFormat="1" ht="11.25" outlineLevel="2" x14ac:dyDescent="0.2">
      <c r="A24" s="60">
        <v>13</v>
      </c>
      <c r="B24" s="60" t="s">
        <v>125</v>
      </c>
      <c r="C24" s="46" t="s">
        <v>156</v>
      </c>
      <c r="D24" s="47"/>
      <c r="E24" s="47">
        <f t="shared" si="0"/>
        <v>0</v>
      </c>
      <c r="F24" s="47"/>
      <c r="G24" s="47">
        <f t="shared" si="1"/>
        <v>0</v>
      </c>
      <c r="H24" s="47"/>
      <c r="I24" s="47">
        <f t="shared" si="2"/>
        <v>0</v>
      </c>
      <c r="J24" s="47"/>
      <c r="K24" s="47">
        <f t="shared" si="3"/>
        <v>0</v>
      </c>
      <c r="L24" s="47">
        <v>0</v>
      </c>
      <c r="M24" s="47">
        <f t="shared" si="4"/>
        <v>0</v>
      </c>
      <c r="N24" s="47">
        <v>0</v>
      </c>
      <c r="O24" s="47">
        <f t="shared" si="5"/>
        <v>0</v>
      </c>
      <c r="P24" s="47">
        <v>27</v>
      </c>
      <c r="Q24" s="47">
        <f t="shared" si="6"/>
        <v>3955419</v>
      </c>
      <c r="R24" s="47">
        <v>38</v>
      </c>
      <c r="S24" s="47">
        <f t="shared" si="7"/>
        <v>4885964</v>
      </c>
      <c r="T24" s="47"/>
      <c r="U24" s="47">
        <f t="shared" si="8"/>
        <v>0</v>
      </c>
      <c r="V24" s="47"/>
      <c r="W24" s="47">
        <f t="shared" si="9"/>
        <v>0</v>
      </c>
      <c r="X24" s="47"/>
      <c r="Y24" s="47">
        <f t="shared" si="10"/>
        <v>0</v>
      </c>
      <c r="Z24" s="47"/>
      <c r="AA24" s="47">
        <f t="shared" si="11"/>
        <v>0</v>
      </c>
      <c r="AB24" s="47"/>
      <c r="AC24" s="47">
        <f t="shared" si="12"/>
        <v>0</v>
      </c>
      <c r="AD24" s="47"/>
      <c r="AE24" s="47">
        <f t="shared" si="13"/>
        <v>0</v>
      </c>
      <c r="AF24" s="47"/>
      <c r="AG24" s="47">
        <f t="shared" si="14"/>
        <v>0</v>
      </c>
      <c r="AH24" s="47"/>
      <c r="AI24" s="47">
        <f t="shared" si="15"/>
        <v>0</v>
      </c>
      <c r="AJ24" s="47"/>
      <c r="AK24" s="47">
        <f t="shared" si="16"/>
        <v>0</v>
      </c>
      <c r="AL24" s="47"/>
      <c r="AM24" s="47">
        <f t="shared" si="17"/>
        <v>0</v>
      </c>
      <c r="AN24" s="75">
        <f t="shared" si="18"/>
        <v>27</v>
      </c>
      <c r="AO24" s="75">
        <f t="shared" si="18"/>
        <v>3955419</v>
      </c>
      <c r="AP24" s="75">
        <f t="shared" si="18"/>
        <v>38</v>
      </c>
      <c r="AQ24" s="75">
        <f t="shared" si="18"/>
        <v>4885964</v>
      </c>
      <c r="AR24" s="76">
        <v>50</v>
      </c>
      <c r="AS24" s="76">
        <v>55</v>
      </c>
      <c r="AT24" s="77">
        <f t="shared" si="21"/>
        <v>1.1000000000000001</v>
      </c>
      <c r="AU24" s="77">
        <f t="shared" si="22"/>
        <v>1.1818181818181819</v>
      </c>
      <c r="AV24" s="75">
        <f t="shared" si="19"/>
        <v>65</v>
      </c>
      <c r="AW24" s="75">
        <f t="shared" si="20"/>
        <v>8841400</v>
      </c>
      <c r="AX24" s="78"/>
      <c r="AY24" s="71"/>
      <c r="AZ24" s="71"/>
      <c r="BA24" s="71"/>
      <c r="BB24" s="79"/>
      <c r="BC24" s="79"/>
      <c r="BD24" s="76"/>
      <c r="BE24" s="76"/>
      <c r="BF24" s="62"/>
    </row>
    <row r="25" spans="1:58" s="59" customFormat="1" ht="11.25" outlineLevel="2" x14ac:dyDescent="0.2">
      <c r="A25" s="60">
        <v>14</v>
      </c>
      <c r="B25" s="60" t="s">
        <v>125</v>
      </c>
      <c r="C25" s="46" t="s">
        <v>157</v>
      </c>
      <c r="D25" s="47"/>
      <c r="E25" s="47">
        <f t="shared" si="0"/>
        <v>0</v>
      </c>
      <c r="F25" s="47"/>
      <c r="G25" s="47">
        <f t="shared" si="1"/>
        <v>0</v>
      </c>
      <c r="H25" s="47"/>
      <c r="I25" s="47">
        <f t="shared" si="2"/>
        <v>0</v>
      </c>
      <c r="J25" s="47"/>
      <c r="K25" s="47">
        <f t="shared" si="3"/>
        <v>0</v>
      </c>
      <c r="L25" s="47">
        <v>245</v>
      </c>
      <c r="M25" s="47">
        <f t="shared" si="4"/>
        <v>31313205</v>
      </c>
      <c r="N25" s="47">
        <v>155</v>
      </c>
      <c r="O25" s="47">
        <f t="shared" si="5"/>
        <v>17536700</v>
      </c>
      <c r="P25" s="47"/>
      <c r="Q25" s="47">
        <f t="shared" si="6"/>
        <v>0</v>
      </c>
      <c r="R25" s="47"/>
      <c r="S25" s="47">
        <f t="shared" si="7"/>
        <v>0</v>
      </c>
      <c r="T25" s="47"/>
      <c r="U25" s="47">
        <f t="shared" si="8"/>
        <v>0</v>
      </c>
      <c r="V25" s="47"/>
      <c r="W25" s="47">
        <f t="shared" si="9"/>
        <v>0</v>
      </c>
      <c r="X25" s="47"/>
      <c r="Y25" s="47">
        <f t="shared" si="10"/>
        <v>0</v>
      </c>
      <c r="Z25" s="47">
        <v>50</v>
      </c>
      <c r="AA25" s="47">
        <f t="shared" si="11"/>
        <v>21783200</v>
      </c>
      <c r="AB25" s="47"/>
      <c r="AC25" s="47">
        <f t="shared" si="12"/>
        <v>0</v>
      </c>
      <c r="AD25" s="47"/>
      <c r="AE25" s="47">
        <f t="shared" si="13"/>
        <v>0</v>
      </c>
      <c r="AF25" s="47"/>
      <c r="AG25" s="47">
        <f t="shared" si="14"/>
        <v>0</v>
      </c>
      <c r="AH25" s="47"/>
      <c r="AI25" s="47">
        <f t="shared" si="15"/>
        <v>0</v>
      </c>
      <c r="AJ25" s="47"/>
      <c r="AK25" s="47">
        <f t="shared" si="16"/>
        <v>0</v>
      </c>
      <c r="AL25" s="47"/>
      <c r="AM25" s="47">
        <f t="shared" si="17"/>
        <v>0</v>
      </c>
      <c r="AN25" s="75">
        <f t="shared" si="18"/>
        <v>245</v>
      </c>
      <c r="AO25" s="75">
        <f t="shared" si="18"/>
        <v>31313205</v>
      </c>
      <c r="AP25" s="75">
        <f t="shared" si="18"/>
        <v>205</v>
      </c>
      <c r="AQ25" s="75">
        <f t="shared" si="18"/>
        <v>39319900</v>
      </c>
      <c r="AR25" s="76">
        <v>159</v>
      </c>
      <c r="AS25" s="76">
        <v>289</v>
      </c>
      <c r="AT25" s="77">
        <f t="shared" si="21"/>
        <v>1.8176100628930818</v>
      </c>
      <c r="AU25" s="77">
        <f t="shared" si="22"/>
        <v>1.5570934256055364</v>
      </c>
      <c r="AV25" s="75">
        <f t="shared" si="19"/>
        <v>450</v>
      </c>
      <c r="AW25" s="75">
        <f t="shared" si="20"/>
        <v>70633100</v>
      </c>
      <c r="AX25" s="78"/>
      <c r="AY25" s="71"/>
      <c r="AZ25" s="71"/>
      <c r="BA25" s="71"/>
      <c r="BB25" s="79"/>
      <c r="BC25" s="79"/>
      <c r="BD25" s="76"/>
      <c r="BE25" s="76"/>
      <c r="BF25" s="62"/>
    </row>
    <row r="26" spans="1:58" s="59" customFormat="1" ht="11.25" customHeight="1" outlineLevel="2" x14ac:dyDescent="0.2">
      <c r="A26" s="60">
        <v>15</v>
      </c>
      <c r="B26" s="60" t="s">
        <v>125</v>
      </c>
      <c r="C26" s="46" t="s">
        <v>158</v>
      </c>
      <c r="D26" s="47"/>
      <c r="E26" s="47">
        <f t="shared" si="0"/>
        <v>0</v>
      </c>
      <c r="F26" s="47"/>
      <c r="G26" s="47">
        <f t="shared" si="1"/>
        <v>0</v>
      </c>
      <c r="H26" s="47"/>
      <c r="I26" s="47">
        <f t="shared" si="2"/>
        <v>0</v>
      </c>
      <c r="J26" s="47"/>
      <c r="K26" s="47">
        <f t="shared" si="3"/>
        <v>0</v>
      </c>
      <c r="L26" s="47">
        <v>70</v>
      </c>
      <c r="M26" s="47">
        <f t="shared" si="4"/>
        <v>8946630</v>
      </c>
      <c r="N26" s="47">
        <v>45</v>
      </c>
      <c r="O26" s="47">
        <f t="shared" si="5"/>
        <v>5091300</v>
      </c>
      <c r="P26" s="47"/>
      <c r="Q26" s="47">
        <f t="shared" si="6"/>
        <v>0</v>
      </c>
      <c r="R26" s="47"/>
      <c r="S26" s="47">
        <f t="shared" si="7"/>
        <v>0</v>
      </c>
      <c r="T26" s="47"/>
      <c r="U26" s="47">
        <f t="shared" si="8"/>
        <v>0</v>
      </c>
      <c r="V26" s="47"/>
      <c r="W26" s="47">
        <f t="shared" si="9"/>
        <v>0</v>
      </c>
      <c r="X26" s="47"/>
      <c r="Y26" s="47">
        <f t="shared" si="10"/>
        <v>0</v>
      </c>
      <c r="Z26" s="47"/>
      <c r="AA26" s="47">
        <f t="shared" si="11"/>
        <v>0</v>
      </c>
      <c r="AB26" s="47"/>
      <c r="AC26" s="47">
        <f t="shared" si="12"/>
        <v>0</v>
      </c>
      <c r="AD26" s="47"/>
      <c r="AE26" s="47">
        <f t="shared" si="13"/>
        <v>0</v>
      </c>
      <c r="AF26" s="47"/>
      <c r="AG26" s="47">
        <f t="shared" si="14"/>
        <v>0</v>
      </c>
      <c r="AH26" s="47"/>
      <c r="AI26" s="47">
        <f t="shared" si="15"/>
        <v>0</v>
      </c>
      <c r="AJ26" s="47"/>
      <c r="AK26" s="47">
        <f t="shared" si="16"/>
        <v>0</v>
      </c>
      <c r="AL26" s="47"/>
      <c r="AM26" s="47">
        <f t="shared" si="17"/>
        <v>0</v>
      </c>
      <c r="AN26" s="75">
        <f t="shared" si="18"/>
        <v>70</v>
      </c>
      <c r="AO26" s="75">
        <f t="shared" si="18"/>
        <v>8946630</v>
      </c>
      <c r="AP26" s="75">
        <f t="shared" si="18"/>
        <v>45</v>
      </c>
      <c r="AQ26" s="75">
        <f t="shared" si="18"/>
        <v>5091300</v>
      </c>
      <c r="AR26" s="76">
        <v>165</v>
      </c>
      <c r="AS26" s="76">
        <v>365</v>
      </c>
      <c r="AT26" s="77">
        <f t="shared" si="21"/>
        <v>2.2121212121212119</v>
      </c>
      <c r="AU26" s="77">
        <f t="shared" si="22"/>
        <v>0.31506849315068491</v>
      </c>
      <c r="AV26" s="75">
        <f t="shared" si="19"/>
        <v>115</v>
      </c>
      <c r="AW26" s="75">
        <f t="shared" si="20"/>
        <v>14037900</v>
      </c>
      <c r="AX26" s="78"/>
      <c r="AY26" s="71"/>
      <c r="AZ26" s="71"/>
      <c r="BA26" s="71"/>
      <c r="BB26" s="79"/>
      <c r="BC26" s="79"/>
      <c r="BD26" s="76"/>
      <c r="BE26" s="76"/>
      <c r="BF26" s="62"/>
    </row>
    <row r="27" spans="1:58" s="59" customFormat="1" ht="11.25" outlineLevel="2" x14ac:dyDescent="0.2">
      <c r="A27" s="60">
        <v>16</v>
      </c>
      <c r="B27" s="60" t="s">
        <v>125</v>
      </c>
      <c r="C27" s="46" t="s">
        <v>159</v>
      </c>
      <c r="D27" s="47"/>
      <c r="E27" s="47">
        <f t="shared" si="0"/>
        <v>0</v>
      </c>
      <c r="F27" s="47"/>
      <c r="G27" s="47">
        <f t="shared" si="1"/>
        <v>0</v>
      </c>
      <c r="H27" s="47"/>
      <c r="I27" s="47">
        <f t="shared" si="2"/>
        <v>0</v>
      </c>
      <c r="J27" s="47"/>
      <c r="K27" s="47">
        <f t="shared" si="3"/>
        <v>0</v>
      </c>
      <c r="L27" s="47">
        <v>60</v>
      </c>
      <c r="M27" s="47">
        <f t="shared" si="4"/>
        <v>7668540</v>
      </c>
      <c r="N27" s="47">
        <v>30</v>
      </c>
      <c r="O27" s="47">
        <f t="shared" si="5"/>
        <v>3394200</v>
      </c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>
        <v>30</v>
      </c>
      <c r="AA27" s="47">
        <f t="shared" si="11"/>
        <v>13069920</v>
      </c>
      <c r="AB27" s="47"/>
      <c r="AC27" s="47">
        <f t="shared" si="12"/>
        <v>0</v>
      </c>
      <c r="AD27" s="47"/>
      <c r="AE27" s="47">
        <f t="shared" si="13"/>
        <v>0</v>
      </c>
      <c r="AF27" s="47"/>
      <c r="AG27" s="47">
        <f t="shared" si="14"/>
        <v>0</v>
      </c>
      <c r="AH27" s="47"/>
      <c r="AI27" s="47">
        <f t="shared" si="15"/>
        <v>0</v>
      </c>
      <c r="AJ27" s="47"/>
      <c r="AK27" s="47">
        <f t="shared" si="16"/>
        <v>0</v>
      </c>
      <c r="AL27" s="47"/>
      <c r="AM27" s="47">
        <f t="shared" si="17"/>
        <v>0</v>
      </c>
      <c r="AN27" s="75">
        <f t="shared" si="18"/>
        <v>60</v>
      </c>
      <c r="AO27" s="75">
        <f t="shared" si="18"/>
        <v>7668540</v>
      </c>
      <c r="AP27" s="75">
        <f t="shared" si="18"/>
        <v>60</v>
      </c>
      <c r="AQ27" s="75">
        <f t="shared" si="18"/>
        <v>16464120</v>
      </c>
      <c r="AR27" s="76"/>
      <c r="AS27" s="76">
        <v>120</v>
      </c>
      <c r="AT27" s="77"/>
      <c r="AU27" s="77">
        <f t="shared" si="22"/>
        <v>1</v>
      </c>
      <c r="AV27" s="75">
        <f t="shared" si="19"/>
        <v>120</v>
      </c>
      <c r="AW27" s="75">
        <f t="shared" si="20"/>
        <v>24132700</v>
      </c>
      <c r="AX27" s="78"/>
      <c r="AY27" s="71"/>
      <c r="AZ27" s="71"/>
      <c r="BA27" s="71"/>
      <c r="BB27" s="79"/>
      <c r="BC27" s="79"/>
      <c r="BD27" s="76"/>
      <c r="BE27" s="76"/>
      <c r="BF27" s="62"/>
    </row>
    <row r="28" spans="1:58" s="59" customFormat="1" ht="11.25" outlineLevel="2" x14ac:dyDescent="0.2">
      <c r="A28" s="60">
        <v>17</v>
      </c>
      <c r="B28" s="60" t="s">
        <v>125</v>
      </c>
      <c r="C28" s="46" t="s">
        <v>109</v>
      </c>
      <c r="D28" s="47"/>
      <c r="E28" s="47">
        <f t="shared" si="0"/>
        <v>0</v>
      </c>
      <c r="F28" s="47"/>
      <c r="G28" s="47">
        <f t="shared" si="1"/>
        <v>0</v>
      </c>
      <c r="H28" s="47"/>
      <c r="I28" s="47">
        <f t="shared" si="2"/>
        <v>0</v>
      </c>
      <c r="J28" s="47"/>
      <c r="K28" s="47">
        <f t="shared" si="3"/>
        <v>0</v>
      </c>
      <c r="L28" s="47"/>
      <c r="M28" s="47">
        <f t="shared" si="4"/>
        <v>0</v>
      </c>
      <c r="N28" s="47"/>
      <c r="O28" s="47">
        <f t="shared" si="5"/>
        <v>0</v>
      </c>
      <c r="P28" s="47">
        <v>22</v>
      </c>
      <c r="Q28" s="47">
        <f t="shared" si="6"/>
        <v>3222934</v>
      </c>
      <c r="R28" s="47">
        <v>66</v>
      </c>
      <c r="S28" s="47">
        <f t="shared" si="7"/>
        <v>8486148</v>
      </c>
      <c r="T28" s="47"/>
      <c r="U28" s="47">
        <f t="shared" si="8"/>
        <v>0</v>
      </c>
      <c r="V28" s="47"/>
      <c r="W28" s="47">
        <f t="shared" si="9"/>
        <v>0</v>
      </c>
      <c r="X28" s="47"/>
      <c r="Y28" s="47">
        <f t="shared" si="10"/>
        <v>0</v>
      </c>
      <c r="Z28" s="47"/>
      <c r="AA28" s="47">
        <f t="shared" si="11"/>
        <v>0</v>
      </c>
      <c r="AB28" s="47"/>
      <c r="AC28" s="47">
        <f t="shared" si="12"/>
        <v>0</v>
      </c>
      <c r="AD28" s="47"/>
      <c r="AE28" s="47">
        <f t="shared" si="13"/>
        <v>0</v>
      </c>
      <c r="AF28" s="47"/>
      <c r="AG28" s="47">
        <f t="shared" si="14"/>
        <v>0</v>
      </c>
      <c r="AH28" s="47"/>
      <c r="AI28" s="47">
        <f t="shared" si="15"/>
        <v>0</v>
      </c>
      <c r="AJ28" s="47"/>
      <c r="AK28" s="47">
        <f t="shared" si="16"/>
        <v>0</v>
      </c>
      <c r="AL28" s="47"/>
      <c r="AM28" s="47">
        <f t="shared" si="17"/>
        <v>0</v>
      </c>
      <c r="AN28" s="75">
        <f t="shared" si="18"/>
        <v>22</v>
      </c>
      <c r="AO28" s="75">
        <f t="shared" si="18"/>
        <v>3222934</v>
      </c>
      <c r="AP28" s="75">
        <f t="shared" si="18"/>
        <v>66</v>
      </c>
      <c r="AQ28" s="75">
        <f t="shared" si="18"/>
        <v>8486148</v>
      </c>
      <c r="AR28" s="76">
        <v>120</v>
      </c>
      <c r="AS28" s="76">
        <v>88</v>
      </c>
      <c r="AT28" s="77">
        <f t="shared" si="21"/>
        <v>0.73333333333333328</v>
      </c>
      <c r="AU28" s="77">
        <f t="shared" si="22"/>
        <v>1</v>
      </c>
      <c r="AV28" s="75">
        <f t="shared" si="19"/>
        <v>88</v>
      </c>
      <c r="AW28" s="75">
        <f t="shared" si="20"/>
        <v>11709100</v>
      </c>
      <c r="AX28" s="78"/>
      <c r="AY28" s="71"/>
      <c r="AZ28" s="71"/>
      <c r="BA28" s="71"/>
      <c r="BB28" s="79"/>
      <c r="BC28" s="79"/>
      <c r="BD28" s="76"/>
      <c r="BE28" s="76"/>
      <c r="BF28" s="62"/>
    </row>
    <row r="29" spans="1:58" s="59" customFormat="1" ht="11.25" outlineLevel="2" x14ac:dyDescent="0.2">
      <c r="A29" s="60">
        <v>18</v>
      </c>
      <c r="B29" s="60" t="s">
        <v>125</v>
      </c>
      <c r="C29" s="46" t="s">
        <v>181</v>
      </c>
      <c r="D29" s="47"/>
      <c r="E29" s="47">
        <f t="shared" si="0"/>
        <v>0</v>
      </c>
      <c r="F29" s="47"/>
      <c r="G29" s="47">
        <f t="shared" si="1"/>
        <v>0</v>
      </c>
      <c r="H29" s="47"/>
      <c r="I29" s="47">
        <f t="shared" si="2"/>
        <v>0</v>
      </c>
      <c r="J29" s="47"/>
      <c r="K29" s="47">
        <f t="shared" si="3"/>
        <v>0</v>
      </c>
      <c r="L29" s="47"/>
      <c r="M29" s="47">
        <f t="shared" si="4"/>
        <v>0</v>
      </c>
      <c r="N29" s="47"/>
      <c r="O29" s="47">
        <f t="shared" si="5"/>
        <v>0</v>
      </c>
      <c r="P29" s="47">
        <v>20</v>
      </c>
      <c r="Q29" s="47">
        <f t="shared" si="6"/>
        <v>2929940</v>
      </c>
      <c r="R29" s="47">
        <v>12</v>
      </c>
      <c r="S29" s="47">
        <f t="shared" si="7"/>
        <v>1542936</v>
      </c>
      <c r="T29" s="47"/>
      <c r="U29" s="47">
        <f t="shared" si="8"/>
        <v>0</v>
      </c>
      <c r="V29" s="47"/>
      <c r="W29" s="47">
        <f t="shared" si="9"/>
        <v>0</v>
      </c>
      <c r="X29" s="47"/>
      <c r="Y29" s="47">
        <f t="shared" si="10"/>
        <v>0</v>
      </c>
      <c r="Z29" s="47"/>
      <c r="AA29" s="47">
        <f t="shared" si="11"/>
        <v>0</v>
      </c>
      <c r="AB29" s="47"/>
      <c r="AC29" s="47">
        <f t="shared" si="12"/>
        <v>0</v>
      </c>
      <c r="AD29" s="47"/>
      <c r="AE29" s="47">
        <f t="shared" si="13"/>
        <v>0</v>
      </c>
      <c r="AF29" s="47"/>
      <c r="AG29" s="47">
        <f t="shared" si="14"/>
        <v>0</v>
      </c>
      <c r="AH29" s="47"/>
      <c r="AI29" s="47">
        <f t="shared" si="15"/>
        <v>0</v>
      </c>
      <c r="AJ29" s="47"/>
      <c r="AK29" s="47">
        <f t="shared" si="16"/>
        <v>0</v>
      </c>
      <c r="AL29" s="47"/>
      <c r="AM29" s="47">
        <f t="shared" si="17"/>
        <v>0</v>
      </c>
      <c r="AN29" s="75">
        <f>D29+H29+L29+P29+T29+X29+AB29+AF29+AJ29</f>
        <v>20</v>
      </c>
      <c r="AO29" s="75">
        <f>E29+I29+M29+Q29+U29+Y29+AC29+AG29+AK29</f>
        <v>2929940</v>
      </c>
      <c r="AP29" s="75">
        <f t="shared" ref="AP29" si="23">F29+J29+N29+R29+V29+Z29+AD29+AH29+AL29</f>
        <v>12</v>
      </c>
      <c r="AQ29" s="75">
        <f>G29+K29+O29+S29+W29+AA29+AE29+AI29+AM29</f>
        <v>1542936</v>
      </c>
      <c r="AR29" s="76">
        <v>88</v>
      </c>
      <c r="AS29" s="76">
        <v>0</v>
      </c>
      <c r="AT29" s="77">
        <f t="shared" si="21"/>
        <v>0</v>
      </c>
      <c r="AU29" s="77" t="e">
        <f t="shared" si="22"/>
        <v>#DIV/0!</v>
      </c>
      <c r="AV29" s="75">
        <f t="shared" si="19"/>
        <v>32</v>
      </c>
      <c r="AW29" s="75">
        <f t="shared" si="20"/>
        <v>4472900</v>
      </c>
      <c r="AX29" s="78"/>
      <c r="AY29" s="71"/>
      <c r="AZ29" s="71"/>
      <c r="BA29" s="71"/>
      <c r="BB29" s="79"/>
      <c r="BC29" s="79"/>
      <c r="BD29" s="76"/>
      <c r="BE29" s="76"/>
      <c r="BF29" s="62"/>
    </row>
    <row r="30" spans="1:58" s="59" customFormat="1" ht="11.25" outlineLevel="1" x14ac:dyDescent="0.2">
      <c r="A30" s="60"/>
      <c r="B30" s="80" t="s">
        <v>131</v>
      </c>
      <c r="C30" s="46"/>
      <c r="D30" s="47">
        <f t="shared" ref="D30:AW30" si="24">SUBTOTAL(9,D12:D29)</f>
        <v>0</v>
      </c>
      <c r="E30" s="47">
        <f t="shared" si="24"/>
        <v>0</v>
      </c>
      <c r="F30" s="47">
        <f t="shared" si="24"/>
        <v>0</v>
      </c>
      <c r="G30" s="47">
        <f t="shared" si="24"/>
        <v>0</v>
      </c>
      <c r="H30" s="47">
        <f t="shared" si="24"/>
        <v>0</v>
      </c>
      <c r="I30" s="47">
        <f t="shared" si="24"/>
        <v>0</v>
      </c>
      <c r="J30" s="47">
        <f t="shared" si="24"/>
        <v>0</v>
      </c>
      <c r="K30" s="47">
        <f t="shared" si="24"/>
        <v>0</v>
      </c>
      <c r="L30" s="47">
        <f t="shared" si="24"/>
        <v>1496</v>
      </c>
      <c r="M30" s="47">
        <f t="shared" si="24"/>
        <v>191202264</v>
      </c>
      <c r="N30" s="47">
        <f t="shared" si="24"/>
        <v>1697</v>
      </c>
      <c r="O30" s="47">
        <f t="shared" si="24"/>
        <v>191998580</v>
      </c>
      <c r="P30" s="47">
        <f t="shared" si="24"/>
        <v>700</v>
      </c>
      <c r="Q30" s="47">
        <f t="shared" si="24"/>
        <v>102547900</v>
      </c>
      <c r="R30" s="47">
        <f t="shared" si="24"/>
        <v>1427</v>
      </c>
      <c r="S30" s="47">
        <f t="shared" si="24"/>
        <v>183480806</v>
      </c>
      <c r="T30" s="47">
        <f t="shared" si="24"/>
        <v>0</v>
      </c>
      <c r="U30" s="47">
        <f t="shared" si="24"/>
        <v>0</v>
      </c>
      <c r="V30" s="47">
        <f t="shared" si="24"/>
        <v>0</v>
      </c>
      <c r="W30" s="47">
        <f t="shared" si="24"/>
        <v>0</v>
      </c>
      <c r="X30" s="47">
        <f t="shared" si="24"/>
        <v>0</v>
      </c>
      <c r="Y30" s="47">
        <f t="shared" si="24"/>
        <v>0</v>
      </c>
      <c r="Z30" s="47">
        <f t="shared" si="24"/>
        <v>200</v>
      </c>
      <c r="AA30" s="47">
        <f t="shared" si="24"/>
        <v>87132800</v>
      </c>
      <c r="AB30" s="47">
        <f t="shared" si="24"/>
        <v>0</v>
      </c>
      <c r="AC30" s="47">
        <f t="shared" si="24"/>
        <v>0</v>
      </c>
      <c r="AD30" s="47">
        <f t="shared" si="24"/>
        <v>0</v>
      </c>
      <c r="AE30" s="47">
        <f t="shared" si="24"/>
        <v>0</v>
      </c>
      <c r="AF30" s="47">
        <f t="shared" si="24"/>
        <v>0</v>
      </c>
      <c r="AG30" s="47">
        <f t="shared" si="24"/>
        <v>0</v>
      </c>
      <c r="AH30" s="47">
        <f t="shared" si="24"/>
        <v>0</v>
      </c>
      <c r="AI30" s="47">
        <f t="shared" si="24"/>
        <v>0</v>
      </c>
      <c r="AJ30" s="47">
        <f t="shared" si="24"/>
        <v>0</v>
      </c>
      <c r="AK30" s="47">
        <f t="shared" si="24"/>
        <v>0</v>
      </c>
      <c r="AL30" s="47">
        <f t="shared" si="24"/>
        <v>0</v>
      </c>
      <c r="AM30" s="47">
        <f t="shared" si="24"/>
        <v>0</v>
      </c>
      <c r="AN30" s="47">
        <f t="shared" si="24"/>
        <v>2196</v>
      </c>
      <c r="AO30" s="47">
        <f t="shared" si="24"/>
        <v>293750164</v>
      </c>
      <c r="AP30" s="47">
        <f t="shared" si="24"/>
        <v>3324</v>
      </c>
      <c r="AQ30" s="47">
        <f t="shared" si="24"/>
        <v>462612186</v>
      </c>
      <c r="AR30" s="47">
        <f t="shared" si="24"/>
        <v>4887</v>
      </c>
      <c r="AS30" s="47">
        <f t="shared" si="24"/>
        <v>5628</v>
      </c>
      <c r="AT30" s="77">
        <f t="shared" si="21"/>
        <v>1.1516267648864333</v>
      </c>
      <c r="AU30" s="77">
        <f t="shared" si="22"/>
        <v>0.98081023454157779</v>
      </c>
      <c r="AV30" s="47">
        <f t="shared" si="24"/>
        <v>5520</v>
      </c>
      <c r="AW30" s="47">
        <f t="shared" si="24"/>
        <v>756362400</v>
      </c>
      <c r="AX30" s="78">
        <f>ROUND(AV30/5000,2)</f>
        <v>1.1000000000000001</v>
      </c>
      <c r="AY30" s="71">
        <f>ROUND(AX30*$AN$60*$AN$61*$AN$62*1.2,-2)</f>
        <v>2110100</v>
      </c>
      <c r="AZ30" s="71">
        <f>+AW30</f>
        <v>756362400</v>
      </c>
      <c r="BA30" s="71">
        <f>AY30</f>
        <v>2110100</v>
      </c>
      <c r="BB30" s="79">
        <f>AZ30+BA30</f>
        <v>758472500</v>
      </c>
      <c r="BC30" s="81">
        <f>ROUND(BB30/$BB$57*$BC$66,-2)-100</f>
        <v>655028200</v>
      </c>
      <c r="BD30" s="82">
        <f>+BB30-BC30</f>
        <v>103444300</v>
      </c>
      <c r="BE30" s="77">
        <f>+BC30/BB30</f>
        <v>0.8636149629683344</v>
      </c>
      <c r="BF30" s="83">
        <f>12*BE30</f>
        <v>10.363379555620012</v>
      </c>
    </row>
    <row r="31" spans="1:58" s="59" customFormat="1" ht="11.25" outlineLevel="2" x14ac:dyDescent="0.2">
      <c r="A31" s="60">
        <v>19</v>
      </c>
      <c r="B31" s="65" t="s">
        <v>126</v>
      </c>
      <c r="C31" s="46" t="s">
        <v>123</v>
      </c>
      <c r="D31" s="47"/>
      <c r="E31" s="47">
        <f t="shared" si="0"/>
        <v>0</v>
      </c>
      <c r="F31" s="47"/>
      <c r="G31" s="47">
        <f t="shared" si="1"/>
        <v>0</v>
      </c>
      <c r="H31" s="47"/>
      <c r="I31" s="47">
        <f t="shared" si="2"/>
        <v>0</v>
      </c>
      <c r="J31" s="47"/>
      <c r="K31" s="47">
        <f t="shared" si="3"/>
        <v>0</v>
      </c>
      <c r="L31" s="49"/>
      <c r="M31" s="47">
        <f t="shared" si="4"/>
        <v>0</v>
      </c>
      <c r="N31" s="49"/>
      <c r="O31" s="47">
        <f t="shared" si="5"/>
        <v>0</v>
      </c>
      <c r="P31" s="49">
        <v>20</v>
      </c>
      <c r="Q31" s="47">
        <f t="shared" si="6"/>
        <v>2929940</v>
      </c>
      <c r="R31" s="49">
        <v>25</v>
      </c>
      <c r="S31" s="47">
        <f t="shared" si="7"/>
        <v>3214450</v>
      </c>
      <c r="T31" s="47">
        <v>18</v>
      </c>
      <c r="U31" s="47">
        <f t="shared" si="8"/>
        <v>3226716</v>
      </c>
      <c r="V31" s="47">
        <v>15</v>
      </c>
      <c r="W31" s="47">
        <f t="shared" si="9"/>
        <v>2334675</v>
      </c>
      <c r="X31" s="47"/>
      <c r="Y31" s="47">
        <f t="shared" si="10"/>
        <v>0</v>
      </c>
      <c r="Z31" s="47"/>
      <c r="AA31" s="47">
        <f t="shared" si="11"/>
        <v>0</v>
      </c>
      <c r="AB31" s="47"/>
      <c r="AC31" s="47">
        <f t="shared" si="12"/>
        <v>0</v>
      </c>
      <c r="AD31" s="47"/>
      <c r="AE31" s="47">
        <f t="shared" si="13"/>
        <v>0</v>
      </c>
      <c r="AF31" s="47"/>
      <c r="AG31" s="47">
        <f t="shared" si="14"/>
        <v>0</v>
      </c>
      <c r="AH31" s="47"/>
      <c r="AI31" s="47">
        <f t="shared" si="15"/>
        <v>0</v>
      </c>
      <c r="AJ31" s="47"/>
      <c r="AK31" s="47">
        <f t="shared" si="16"/>
        <v>0</v>
      </c>
      <c r="AL31" s="47"/>
      <c r="AM31" s="47">
        <f t="shared" si="17"/>
        <v>0</v>
      </c>
      <c r="AN31" s="75">
        <f>D31+H31+L31+P31+T31+X31+AB31+AF31+AJ31</f>
        <v>38</v>
      </c>
      <c r="AO31" s="75">
        <f t="shared" ref="AO31:AP35" si="25">E31+I31+M31+Q31+U31+Y31+AC31+AG31+AK31</f>
        <v>6156656</v>
      </c>
      <c r="AP31" s="75">
        <f>F31+J31+N31+R31+V31+Z31+AD31+AH31+AL31</f>
        <v>40</v>
      </c>
      <c r="AQ31" s="75">
        <f t="shared" ref="AQ31:AQ35" si="26">G31+K31+O31+S31+W31+AA31+AE31+AI31+AM31</f>
        <v>5549125</v>
      </c>
      <c r="AR31" s="75">
        <v>52</v>
      </c>
      <c r="AS31" s="75">
        <v>63</v>
      </c>
      <c r="AT31" s="77">
        <f t="shared" si="21"/>
        <v>1.2115384615384615</v>
      </c>
      <c r="AU31" s="77">
        <f t="shared" si="22"/>
        <v>1.2380952380952381</v>
      </c>
      <c r="AV31" s="75">
        <f t="shared" ref="AV31:AV41" si="27">AN31+AP31</f>
        <v>78</v>
      </c>
      <c r="AW31" s="75">
        <f t="shared" ref="AW31:AW41" si="28">ROUND(AO31+AQ31,-2)</f>
        <v>11705800</v>
      </c>
      <c r="AX31" s="78"/>
      <c r="AY31" s="71"/>
      <c r="AZ31" s="71"/>
      <c r="BA31" s="71"/>
      <c r="BB31" s="79"/>
      <c r="BC31" s="79"/>
      <c r="BD31" s="82"/>
      <c r="BE31" s="76"/>
      <c r="BF31" s="62"/>
    </row>
    <row r="32" spans="1:58" s="59" customFormat="1" ht="11.25" outlineLevel="2" x14ac:dyDescent="0.2">
      <c r="A32" s="60">
        <v>20</v>
      </c>
      <c r="B32" s="65" t="s">
        <v>126</v>
      </c>
      <c r="C32" s="46" t="s">
        <v>21</v>
      </c>
      <c r="D32" s="47"/>
      <c r="E32" s="47">
        <f t="shared" si="0"/>
        <v>0</v>
      </c>
      <c r="F32" s="47"/>
      <c r="G32" s="47">
        <f t="shared" si="1"/>
        <v>0</v>
      </c>
      <c r="H32" s="47"/>
      <c r="I32" s="47">
        <f t="shared" si="2"/>
        <v>0</v>
      </c>
      <c r="J32" s="47"/>
      <c r="K32" s="47">
        <f t="shared" si="3"/>
        <v>0</v>
      </c>
      <c r="L32" s="49"/>
      <c r="M32" s="47">
        <f t="shared" si="4"/>
        <v>0</v>
      </c>
      <c r="N32" s="49"/>
      <c r="O32" s="47">
        <f t="shared" si="5"/>
        <v>0</v>
      </c>
      <c r="P32" s="49">
        <v>47</v>
      </c>
      <c r="Q32" s="47">
        <f t="shared" si="6"/>
        <v>6885359</v>
      </c>
      <c r="R32" s="49">
        <v>47</v>
      </c>
      <c r="S32" s="47">
        <f t="shared" si="7"/>
        <v>6043166</v>
      </c>
      <c r="T32" s="47"/>
      <c r="U32" s="47">
        <f t="shared" si="8"/>
        <v>0</v>
      </c>
      <c r="V32" s="47"/>
      <c r="W32" s="47">
        <f t="shared" si="9"/>
        <v>0</v>
      </c>
      <c r="X32" s="47"/>
      <c r="Y32" s="47">
        <f t="shared" si="10"/>
        <v>0</v>
      </c>
      <c r="Z32" s="47"/>
      <c r="AA32" s="47">
        <f t="shared" si="11"/>
        <v>0</v>
      </c>
      <c r="AB32" s="47"/>
      <c r="AC32" s="47">
        <f t="shared" si="12"/>
        <v>0</v>
      </c>
      <c r="AD32" s="47"/>
      <c r="AE32" s="47">
        <f t="shared" si="13"/>
        <v>0</v>
      </c>
      <c r="AF32" s="47"/>
      <c r="AG32" s="47">
        <f t="shared" si="14"/>
        <v>0</v>
      </c>
      <c r="AH32" s="47"/>
      <c r="AI32" s="47">
        <f t="shared" si="15"/>
        <v>0</v>
      </c>
      <c r="AJ32" s="47"/>
      <c r="AK32" s="47">
        <f t="shared" si="16"/>
        <v>0</v>
      </c>
      <c r="AL32" s="47"/>
      <c r="AM32" s="47">
        <f t="shared" si="17"/>
        <v>0</v>
      </c>
      <c r="AN32" s="75">
        <f>D32+H32+L32+P32+T32+X32+AB32+AF32+AJ32</f>
        <v>47</v>
      </c>
      <c r="AO32" s="75">
        <f t="shared" si="25"/>
        <v>6885359</v>
      </c>
      <c r="AP32" s="75">
        <f>F32+J32+N32+R32+V32+Z32+AD32+AH32+AL32</f>
        <v>47</v>
      </c>
      <c r="AQ32" s="75">
        <f t="shared" si="26"/>
        <v>6043166</v>
      </c>
      <c r="AR32" s="75">
        <v>86</v>
      </c>
      <c r="AS32" s="75">
        <v>94</v>
      </c>
      <c r="AT32" s="77">
        <f t="shared" si="21"/>
        <v>1.0930232558139534</v>
      </c>
      <c r="AU32" s="77">
        <f t="shared" si="22"/>
        <v>1</v>
      </c>
      <c r="AV32" s="75">
        <f t="shared" si="27"/>
        <v>94</v>
      </c>
      <c r="AW32" s="75">
        <f t="shared" si="28"/>
        <v>12928500</v>
      </c>
      <c r="AX32" s="78"/>
      <c r="AY32" s="71"/>
      <c r="AZ32" s="71"/>
      <c r="BA32" s="71"/>
      <c r="BB32" s="79"/>
      <c r="BC32" s="79"/>
      <c r="BD32" s="82"/>
      <c r="BE32" s="76"/>
      <c r="BF32" s="62"/>
    </row>
    <row r="33" spans="1:58" s="59" customFormat="1" ht="11.25" outlineLevel="2" x14ac:dyDescent="0.2">
      <c r="A33" s="60">
        <v>21</v>
      </c>
      <c r="B33" s="65" t="s">
        <v>126</v>
      </c>
      <c r="C33" s="46" t="s">
        <v>165</v>
      </c>
      <c r="D33" s="47"/>
      <c r="E33" s="47">
        <f t="shared" si="0"/>
        <v>0</v>
      </c>
      <c r="F33" s="47"/>
      <c r="G33" s="47">
        <f t="shared" si="1"/>
        <v>0</v>
      </c>
      <c r="H33" s="47"/>
      <c r="I33" s="47">
        <f t="shared" si="2"/>
        <v>0</v>
      </c>
      <c r="J33" s="47"/>
      <c r="K33" s="47">
        <f t="shared" si="3"/>
        <v>0</v>
      </c>
      <c r="L33" s="49">
        <v>41</v>
      </c>
      <c r="M33" s="47">
        <f t="shared" si="4"/>
        <v>5240169</v>
      </c>
      <c r="N33" s="49"/>
      <c r="O33" s="47">
        <f t="shared" si="5"/>
        <v>0</v>
      </c>
      <c r="P33" s="49"/>
      <c r="Q33" s="47">
        <f t="shared" si="6"/>
        <v>0</v>
      </c>
      <c r="R33" s="49"/>
      <c r="S33" s="47">
        <f t="shared" si="7"/>
        <v>0</v>
      </c>
      <c r="T33" s="47"/>
      <c r="U33" s="47">
        <f t="shared" si="8"/>
        <v>0</v>
      </c>
      <c r="V33" s="47"/>
      <c r="W33" s="47">
        <f t="shared" si="9"/>
        <v>0</v>
      </c>
      <c r="X33" s="47"/>
      <c r="Y33" s="47">
        <f t="shared" si="10"/>
        <v>0</v>
      </c>
      <c r="Z33" s="47"/>
      <c r="AA33" s="47">
        <f t="shared" si="11"/>
        <v>0</v>
      </c>
      <c r="AB33" s="47"/>
      <c r="AC33" s="47">
        <f t="shared" si="12"/>
        <v>0</v>
      </c>
      <c r="AD33" s="47"/>
      <c r="AE33" s="47">
        <f t="shared" si="13"/>
        <v>0</v>
      </c>
      <c r="AF33" s="47"/>
      <c r="AG33" s="47">
        <f t="shared" si="14"/>
        <v>0</v>
      </c>
      <c r="AH33" s="47"/>
      <c r="AI33" s="47">
        <f t="shared" si="15"/>
        <v>0</v>
      </c>
      <c r="AJ33" s="47"/>
      <c r="AK33" s="47">
        <f t="shared" si="16"/>
        <v>0</v>
      </c>
      <c r="AL33" s="47"/>
      <c r="AM33" s="47">
        <f t="shared" si="17"/>
        <v>0</v>
      </c>
      <c r="AN33" s="75">
        <f>D33+H33+L33+P33+T33+X33+AB33+AF33+AJ33</f>
        <v>41</v>
      </c>
      <c r="AO33" s="75">
        <f t="shared" si="25"/>
        <v>5240169</v>
      </c>
      <c r="AP33" s="75">
        <f t="shared" si="25"/>
        <v>0</v>
      </c>
      <c r="AQ33" s="75">
        <f t="shared" si="26"/>
        <v>0</v>
      </c>
      <c r="AR33" s="75">
        <v>38</v>
      </c>
      <c r="AS33" s="75">
        <v>41</v>
      </c>
      <c r="AT33" s="77">
        <f t="shared" si="21"/>
        <v>1.0789473684210527</v>
      </c>
      <c r="AU33" s="77">
        <f t="shared" si="22"/>
        <v>1</v>
      </c>
      <c r="AV33" s="75">
        <f t="shared" si="27"/>
        <v>41</v>
      </c>
      <c r="AW33" s="75">
        <f t="shared" si="28"/>
        <v>5240200</v>
      </c>
      <c r="AX33" s="78"/>
      <c r="AY33" s="71"/>
      <c r="AZ33" s="71"/>
      <c r="BA33" s="71"/>
      <c r="BB33" s="79"/>
      <c r="BC33" s="79"/>
      <c r="BD33" s="82"/>
      <c r="BE33" s="76"/>
      <c r="BF33" s="62"/>
    </row>
    <row r="34" spans="1:58" s="59" customFormat="1" ht="11.25" outlineLevel="2" x14ac:dyDescent="0.2">
      <c r="A34" s="60">
        <v>22</v>
      </c>
      <c r="B34" s="65" t="s">
        <v>126</v>
      </c>
      <c r="C34" s="46" t="s">
        <v>37</v>
      </c>
      <c r="D34" s="47"/>
      <c r="E34" s="47">
        <f t="shared" si="0"/>
        <v>0</v>
      </c>
      <c r="F34" s="47"/>
      <c r="G34" s="47">
        <f t="shared" si="1"/>
        <v>0</v>
      </c>
      <c r="H34" s="47"/>
      <c r="I34" s="47">
        <f t="shared" si="2"/>
        <v>0</v>
      </c>
      <c r="J34" s="47"/>
      <c r="K34" s="47">
        <f t="shared" si="3"/>
        <v>0</v>
      </c>
      <c r="L34" s="49">
        <v>36</v>
      </c>
      <c r="M34" s="47">
        <f t="shared" si="4"/>
        <v>4601124</v>
      </c>
      <c r="N34" s="49">
        <v>27</v>
      </c>
      <c r="O34" s="47">
        <f t="shared" si="5"/>
        <v>3054780</v>
      </c>
      <c r="P34" s="49"/>
      <c r="Q34" s="47">
        <f t="shared" si="6"/>
        <v>0</v>
      </c>
      <c r="R34" s="49"/>
      <c r="S34" s="47">
        <f t="shared" si="7"/>
        <v>0</v>
      </c>
      <c r="T34" s="47"/>
      <c r="U34" s="47">
        <f t="shared" si="8"/>
        <v>0</v>
      </c>
      <c r="V34" s="47"/>
      <c r="W34" s="47">
        <f t="shared" si="9"/>
        <v>0</v>
      </c>
      <c r="X34" s="47"/>
      <c r="Y34" s="47">
        <f t="shared" si="10"/>
        <v>0</v>
      </c>
      <c r="Z34" s="47"/>
      <c r="AA34" s="47">
        <f t="shared" si="11"/>
        <v>0</v>
      </c>
      <c r="AB34" s="47"/>
      <c r="AC34" s="47">
        <f t="shared" si="12"/>
        <v>0</v>
      </c>
      <c r="AD34" s="47"/>
      <c r="AE34" s="47">
        <f t="shared" si="13"/>
        <v>0</v>
      </c>
      <c r="AF34" s="47"/>
      <c r="AG34" s="47">
        <f t="shared" si="14"/>
        <v>0</v>
      </c>
      <c r="AH34" s="47"/>
      <c r="AI34" s="47">
        <f t="shared" si="15"/>
        <v>0</v>
      </c>
      <c r="AJ34" s="47"/>
      <c r="AK34" s="47">
        <f t="shared" si="16"/>
        <v>0</v>
      </c>
      <c r="AL34" s="47"/>
      <c r="AM34" s="47">
        <f t="shared" si="17"/>
        <v>0</v>
      </c>
      <c r="AN34" s="75">
        <f>D34+H34+L34+P34+T34+X34+AB34+AF34+AJ34</f>
        <v>36</v>
      </c>
      <c r="AO34" s="75">
        <f t="shared" si="25"/>
        <v>4601124</v>
      </c>
      <c r="AP34" s="75">
        <f t="shared" si="25"/>
        <v>27</v>
      </c>
      <c r="AQ34" s="75">
        <f t="shared" si="26"/>
        <v>3054780</v>
      </c>
      <c r="AR34" s="75">
        <v>65</v>
      </c>
      <c r="AS34" s="75">
        <v>63</v>
      </c>
      <c r="AT34" s="77">
        <f t="shared" si="21"/>
        <v>0.96923076923076923</v>
      </c>
      <c r="AU34" s="77">
        <f t="shared" si="22"/>
        <v>1</v>
      </c>
      <c r="AV34" s="75">
        <f t="shared" si="27"/>
        <v>63</v>
      </c>
      <c r="AW34" s="75">
        <f t="shared" si="28"/>
        <v>7655900</v>
      </c>
      <c r="AX34" s="78"/>
      <c r="AY34" s="71"/>
      <c r="AZ34" s="71"/>
      <c r="BA34" s="71"/>
      <c r="BB34" s="79"/>
      <c r="BC34" s="79"/>
      <c r="BD34" s="82"/>
      <c r="BE34" s="76"/>
      <c r="BF34" s="62"/>
    </row>
    <row r="35" spans="1:58" s="59" customFormat="1" ht="11.25" outlineLevel="2" x14ac:dyDescent="0.2">
      <c r="A35" s="60">
        <v>23</v>
      </c>
      <c r="B35" s="65" t="s">
        <v>126</v>
      </c>
      <c r="C35" s="46" t="s">
        <v>166</v>
      </c>
      <c r="D35" s="47"/>
      <c r="E35" s="47"/>
      <c r="F35" s="47"/>
      <c r="G35" s="47"/>
      <c r="H35" s="47"/>
      <c r="I35" s="47"/>
      <c r="J35" s="47"/>
      <c r="K35" s="47"/>
      <c r="L35" s="49"/>
      <c r="M35" s="47"/>
      <c r="N35" s="49"/>
      <c r="O35" s="47"/>
      <c r="P35" s="49">
        <v>25</v>
      </c>
      <c r="Q35" s="47">
        <f t="shared" si="6"/>
        <v>3662425</v>
      </c>
      <c r="R35" s="49">
        <v>25</v>
      </c>
      <c r="S35" s="47">
        <f t="shared" si="7"/>
        <v>3214450</v>
      </c>
      <c r="T35" s="47">
        <v>20</v>
      </c>
      <c r="U35" s="47">
        <f t="shared" si="8"/>
        <v>3585240</v>
      </c>
      <c r="V35" s="47">
        <v>20</v>
      </c>
      <c r="W35" s="47">
        <f t="shared" si="9"/>
        <v>3112900</v>
      </c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75">
        <f>D35+H35+L35+P35+T35+X35+AB35+AF35+AJ35</f>
        <v>45</v>
      </c>
      <c r="AO35" s="75">
        <f t="shared" si="25"/>
        <v>7247665</v>
      </c>
      <c r="AP35" s="75">
        <f t="shared" si="25"/>
        <v>45</v>
      </c>
      <c r="AQ35" s="75">
        <f t="shared" si="26"/>
        <v>6327350</v>
      </c>
      <c r="AR35" s="75"/>
      <c r="AS35" s="75">
        <v>74</v>
      </c>
      <c r="AT35" s="77"/>
      <c r="AU35" s="77">
        <f t="shared" si="22"/>
        <v>1.2162162162162162</v>
      </c>
      <c r="AV35" s="75">
        <f t="shared" si="27"/>
        <v>90</v>
      </c>
      <c r="AW35" s="75">
        <f t="shared" si="28"/>
        <v>13575000</v>
      </c>
      <c r="AX35" s="78"/>
      <c r="AY35" s="71"/>
      <c r="AZ35" s="71"/>
      <c r="BA35" s="71"/>
      <c r="BB35" s="79"/>
      <c r="BC35" s="79"/>
      <c r="BD35" s="82"/>
      <c r="BE35" s="76"/>
      <c r="BF35" s="62"/>
    </row>
    <row r="36" spans="1:58" s="59" customFormat="1" ht="13.5" customHeight="1" outlineLevel="1" x14ac:dyDescent="0.2">
      <c r="A36" s="60"/>
      <c r="B36" s="84" t="s">
        <v>132</v>
      </c>
      <c r="C36" s="46"/>
      <c r="D36" s="47">
        <f t="shared" ref="D36:AM36" si="29">SUBTOTAL(9,D31:D34)</f>
        <v>0</v>
      </c>
      <c r="E36" s="47">
        <f t="shared" si="29"/>
        <v>0</v>
      </c>
      <c r="F36" s="47">
        <f t="shared" si="29"/>
        <v>0</v>
      </c>
      <c r="G36" s="47">
        <f t="shared" si="29"/>
        <v>0</v>
      </c>
      <c r="H36" s="47">
        <f t="shared" si="29"/>
        <v>0</v>
      </c>
      <c r="I36" s="47">
        <f t="shared" si="29"/>
        <v>0</v>
      </c>
      <c r="J36" s="47">
        <f t="shared" si="29"/>
        <v>0</v>
      </c>
      <c r="K36" s="47">
        <f t="shared" si="29"/>
        <v>0</v>
      </c>
      <c r="L36" s="47">
        <f t="shared" si="29"/>
        <v>77</v>
      </c>
      <c r="M36" s="47">
        <f t="shared" si="29"/>
        <v>9841293</v>
      </c>
      <c r="N36" s="47">
        <f>SUBTOTAL(9,N31:N34)</f>
        <v>27</v>
      </c>
      <c r="O36" s="47">
        <f t="shared" si="29"/>
        <v>3054780</v>
      </c>
      <c r="P36" s="47">
        <f t="shared" ref="P36:W36" si="30">SUBTOTAL(9,P31:P35)</f>
        <v>92</v>
      </c>
      <c r="Q36" s="47">
        <f t="shared" si="30"/>
        <v>13477724</v>
      </c>
      <c r="R36" s="47">
        <f t="shared" si="30"/>
        <v>97</v>
      </c>
      <c r="S36" s="47">
        <f t="shared" si="30"/>
        <v>12472066</v>
      </c>
      <c r="T36" s="47">
        <f t="shared" si="30"/>
        <v>38</v>
      </c>
      <c r="U36" s="47">
        <f t="shared" si="30"/>
        <v>6811956</v>
      </c>
      <c r="V36" s="47">
        <f t="shared" si="30"/>
        <v>35</v>
      </c>
      <c r="W36" s="47">
        <f t="shared" si="30"/>
        <v>5447575</v>
      </c>
      <c r="X36" s="47">
        <f t="shared" si="29"/>
        <v>0</v>
      </c>
      <c r="Y36" s="47">
        <f t="shared" si="29"/>
        <v>0</v>
      </c>
      <c r="Z36" s="47">
        <f t="shared" si="29"/>
        <v>0</v>
      </c>
      <c r="AA36" s="47">
        <f t="shared" si="29"/>
        <v>0</v>
      </c>
      <c r="AB36" s="47">
        <f t="shared" si="29"/>
        <v>0</v>
      </c>
      <c r="AC36" s="47">
        <f t="shared" si="29"/>
        <v>0</v>
      </c>
      <c r="AD36" s="47">
        <f t="shared" si="29"/>
        <v>0</v>
      </c>
      <c r="AE36" s="47">
        <f t="shared" si="29"/>
        <v>0</v>
      </c>
      <c r="AF36" s="47">
        <f t="shared" si="29"/>
        <v>0</v>
      </c>
      <c r="AG36" s="47">
        <f t="shared" si="29"/>
        <v>0</v>
      </c>
      <c r="AH36" s="47">
        <f t="shared" si="29"/>
        <v>0</v>
      </c>
      <c r="AI36" s="47">
        <f t="shared" si="29"/>
        <v>0</v>
      </c>
      <c r="AJ36" s="47">
        <f t="shared" si="29"/>
        <v>0</v>
      </c>
      <c r="AK36" s="47">
        <f t="shared" si="29"/>
        <v>0</v>
      </c>
      <c r="AL36" s="47">
        <f t="shared" si="29"/>
        <v>0</v>
      </c>
      <c r="AM36" s="47">
        <f t="shared" si="29"/>
        <v>0</v>
      </c>
      <c r="AN36" s="47">
        <f t="shared" ref="AN36:AW36" si="31">SUBTOTAL(9,AN31:AN35)</f>
        <v>207</v>
      </c>
      <c r="AO36" s="47">
        <f t="shared" si="31"/>
        <v>30130973</v>
      </c>
      <c r="AP36" s="47">
        <f t="shared" si="31"/>
        <v>159</v>
      </c>
      <c r="AQ36" s="47">
        <f t="shared" si="31"/>
        <v>20974421</v>
      </c>
      <c r="AR36" s="47">
        <f t="shared" si="31"/>
        <v>241</v>
      </c>
      <c r="AS36" s="47">
        <f t="shared" si="31"/>
        <v>335</v>
      </c>
      <c r="AT36" s="77">
        <f t="shared" si="21"/>
        <v>1.3900414937759336</v>
      </c>
      <c r="AU36" s="77">
        <f t="shared" si="22"/>
        <v>1.0925373134328358</v>
      </c>
      <c r="AV36" s="47">
        <f t="shared" si="31"/>
        <v>366</v>
      </c>
      <c r="AW36" s="47">
        <f t="shared" si="31"/>
        <v>51105400</v>
      </c>
      <c r="AX36" s="78">
        <f>ROUND(AV36/5000,2)</f>
        <v>7.0000000000000007E-2</v>
      </c>
      <c r="AY36" s="71">
        <f>ROUND(AX36*$AN$60*$AN$61*$AN$62*1.2,-2)</f>
        <v>134300</v>
      </c>
      <c r="AZ36" s="71">
        <f>+AW36</f>
        <v>51105400</v>
      </c>
      <c r="BA36" s="71">
        <f>AY36</f>
        <v>134300</v>
      </c>
      <c r="BB36" s="79">
        <f>AZ36+BA36</f>
        <v>51239700</v>
      </c>
      <c r="BC36" s="81">
        <f>ROUND(BB36/$BB$57*$BC$66,-2)</f>
        <v>44251400</v>
      </c>
      <c r="BD36" s="82">
        <f>+BB36-BC36</f>
        <v>6988300</v>
      </c>
      <c r="BE36" s="77">
        <f>+BC36/BB36</f>
        <v>0.86361551687461091</v>
      </c>
      <c r="BF36" s="83">
        <f>12*BE36</f>
        <v>10.363386202495331</v>
      </c>
    </row>
    <row r="37" spans="1:58" s="59" customFormat="1" ht="11.25" outlineLevel="2" x14ac:dyDescent="0.2">
      <c r="A37" s="60">
        <v>24</v>
      </c>
      <c r="B37" s="60" t="s">
        <v>127</v>
      </c>
      <c r="C37" s="46" t="s">
        <v>25</v>
      </c>
      <c r="D37" s="47"/>
      <c r="E37" s="47">
        <f t="shared" si="0"/>
        <v>0</v>
      </c>
      <c r="F37" s="47"/>
      <c r="G37" s="47">
        <f t="shared" si="1"/>
        <v>0</v>
      </c>
      <c r="H37" s="47"/>
      <c r="I37" s="47">
        <f t="shared" si="2"/>
        <v>0</v>
      </c>
      <c r="J37" s="47"/>
      <c r="K37" s="47">
        <f t="shared" si="3"/>
        <v>0</v>
      </c>
      <c r="L37" s="47">
        <v>44</v>
      </c>
      <c r="M37" s="47">
        <f t="shared" si="4"/>
        <v>5623596</v>
      </c>
      <c r="N37" s="47"/>
      <c r="O37" s="47">
        <f t="shared" si="5"/>
        <v>0</v>
      </c>
      <c r="P37" s="47"/>
      <c r="Q37" s="47">
        <f t="shared" si="6"/>
        <v>0</v>
      </c>
      <c r="R37" s="47"/>
      <c r="S37" s="47">
        <f t="shared" si="7"/>
        <v>0</v>
      </c>
      <c r="T37" s="47"/>
      <c r="U37" s="47">
        <f t="shared" si="8"/>
        <v>0</v>
      </c>
      <c r="V37" s="47"/>
      <c r="W37" s="47">
        <f t="shared" si="9"/>
        <v>0</v>
      </c>
      <c r="X37" s="47"/>
      <c r="Y37" s="47">
        <f>X37*Y$11</f>
        <v>0</v>
      </c>
      <c r="Z37" s="47"/>
      <c r="AA37" s="47">
        <f>Z37*AA$11</f>
        <v>0</v>
      </c>
      <c r="AB37" s="47"/>
      <c r="AC37" s="47">
        <f t="shared" si="12"/>
        <v>0</v>
      </c>
      <c r="AD37" s="47"/>
      <c r="AE37" s="47">
        <f t="shared" si="13"/>
        <v>0</v>
      </c>
      <c r="AF37" s="47"/>
      <c r="AG37" s="47">
        <f t="shared" si="14"/>
        <v>0</v>
      </c>
      <c r="AH37" s="47"/>
      <c r="AI37" s="47">
        <f t="shared" si="15"/>
        <v>0</v>
      </c>
      <c r="AJ37" s="47"/>
      <c r="AK37" s="47">
        <f t="shared" si="16"/>
        <v>0</v>
      </c>
      <c r="AL37" s="47"/>
      <c r="AM37" s="47">
        <f t="shared" si="17"/>
        <v>0</v>
      </c>
      <c r="AN37" s="75">
        <f>D37+H37+L37+P37+T37+X37+AB37+AF37+AJ37</f>
        <v>44</v>
      </c>
      <c r="AO37" s="75">
        <f t="shared" ref="AO37:AQ41" si="32">E37+I37+M37+Q37+U37+Y37+AC37+AG37+AK37</f>
        <v>5623596</v>
      </c>
      <c r="AP37" s="75">
        <f t="shared" si="32"/>
        <v>0</v>
      </c>
      <c r="AQ37" s="75">
        <f t="shared" si="32"/>
        <v>0</v>
      </c>
      <c r="AR37" s="75">
        <v>40</v>
      </c>
      <c r="AS37" s="75">
        <v>44</v>
      </c>
      <c r="AT37" s="77">
        <f t="shared" si="21"/>
        <v>1.1000000000000001</v>
      </c>
      <c r="AU37" s="77">
        <f t="shared" si="22"/>
        <v>1</v>
      </c>
      <c r="AV37" s="75">
        <f t="shared" si="27"/>
        <v>44</v>
      </c>
      <c r="AW37" s="75">
        <f t="shared" si="28"/>
        <v>5623600</v>
      </c>
      <c r="AX37" s="78"/>
      <c r="AY37" s="71"/>
      <c r="AZ37" s="71"/>
      <c r="BA37" s="71"/>
      <c r="BB37" s="79"/>
      <c r="BC37" s="79"/>
      <c r="BD37" s="82"/>
      <c r="BE37" s="76"/>
      <c r="BF37" s="62"/>
    </row>
    <row r="38" spans="1:58" s="59" customFormat="1" ht="22.5" outlineLevel="2" x14ac:dyDescent="0.2">
      <c r="A38" s="60">
        <v>25</v>
      </c>
      <c r="B38" s="60" t="s">
        <v>127</v>
      </c>
      <c r="C38" s="46" t="s">
        <v>34</v>
      </c>
      <c r="D38" s="47"/>
      <c r="E38" s="47">
        <f t="shared" si="0"/>
        <v>0</v>
      </c>
      <c r="F38" s="47"/>
      <c r="G38" s="47">
        <f t="shared" si="1"/>
        <v>0</v>
      </c>
      <c r="H38" s="47"/>
      <c r="I38" s="47">
        <f t="shared" si="2"/>
        <v>0</v>
      </c>
      <c r="J38" s="47"/>
      <c r="K38" s="47">
        <f t="shared" si="3"/>
        <v>0</v>
      </c>
      <c r="L38" s="47"/>
      <c r="M38" s="47">
        <f t="shared" si="4"/>
        <v>0</v>
      </c>
      <c r="N38" s="47"/>
      <c r="O38" s="47">
        <f t="shared" si="5"/>
        <v>0</v>
      </c>
      <c r="P38" s="47">
        <v>18</v>
      </c>
      <c r="Q38" s="47">
        <f t="shared" si="6"/>
        <v>2636946</v>
      </c>
      <c r="R38" s="47">
        <v>62</v>
      </c>
      <c r="S38" s="47">
        <f t="shared" si="7"/>
        <v>7971836</v>
      </c>
      <c r="T38" s="47"/>
      <c r="U38" s="47">
        <f t="shared" si="8"/>
        <v>0</v>
      </c>
      <c r="V38" s="47"/>
      <c r="W38" s="47">
        <f t="shared" si="9"/>
        <v>0</v>
      </c>
      <c r="X38" s="47"/>
      <c r="Y38" s="47">
        <f t="shared" ref="Y38:Y39" si="33">X38*Y$11</f>
        <v>0</v>
      </c>
      <c r="Z38" s="47"/>
      <c r="AA38" s="47">
        <f t="shared" ref="AA38:AA39" si="34">Z38*AA$11</f>
        <v>0</v>
      </c>
      <c r="AB38" s="47"/>
      <c r="AC38" s="47">
        <f t="shared" si="12"/>
        <v>0</v>
      </c>
      <c r="AD38" s="47"/>
      <c r="AE38" s="47">
        <f t="shared" si="13"/>
        <v>0</v>
      </c>
      <c r="AF38" s="47"/>
      <c r="AG38" s="47">
        <f t="shared" si="14"/>
        <v>0</v>
      </c>
      <c r="AH38" s="47"/>
      <c r="AI38" s="47">
        <f t="shared" si="15"/>
        <v>0</v>
      </c>
      <c r="AJ38" s="47"/>
      <c r="AK38" s="47">
        <f t="shared" si="16"/>
        <v>0</v>
      </c>
      <c r="AL38" s="47"/>
      <c r="AM38" s="47">
        <f t="shared" si="17"/>
        <v>0</v>
      </c>
      <c r="AN38" s="75">
        <f>D38+H38+L38+P38+T38+X38+AB38+AF38+AJ38</f>
        <v>18</v>
      </c>
      <c r="AO38" s="75">
        <f t="shared" si="32"/>
        <v>2636946</v>
      </c>
      <c r="AP38" s="75">
        <f t="shared" si="32"/>
        <v>62</v>
      </c>
      <c r="AQ38" s="75">
        <f t="shared" si="32"/>
        <v>7971836</v>
      </c>
      <c r="AR38" s="75">
        <v>78</v>
      </c>
      <c r="AS38" s="75">
        <v>80</v>
      </c>
      <c r="AT38" s="77">
        <f t="shared" si="21"/>
        <v>1.0256410256410255</v>
      </c>
      <c r="AU38" s="77">
        <f t="shared" si="22"/>
        <v>1</v>
      </c>
      <c r="AV38" s="75">
        <f t="shared" si="27"/>
        <v>80</v>
      </c>
      <c r="AW38" s="75">
        <f t="shared" si="28"/>
        <v>10608800</v>
      </c>
      <c r="AX38" s="78"/>
      <c r="AY38" s="71"/>
      <c r="AZ38" s="71"/>
      <c r="BA38" s="71"/>
      <c r="BB38" s="79"/>
      <c r="BC38" s="79"/>
      <c r="BD38" s="82"/>
      <c r="BE38" s="76"/>
      <c r="BF38" s="62"/>
    </row>
    <row r="39" spans="1:58" s="59" customFormat="1" ht="11.25" outlineLevel="2" x14ac:dyDescent="0.2">
      <c r="A39" s="60">
        <v>26</v>
      </c>
      <c r="B39" s="65" t="s">
        <v>127</v>
      </c>
      <c r="C39" s="46" t="s">
        <v>24</v>
      </c>
      <c r="D39" s="47"/>
      <c r="E39" s="47">
        <f t="shared" si="0"/>
        <v>0</v>
      </c>
      <c r="F39" s="47"/>
      <c r="G39" s="47">
        <f t="shared" si="1"/>
        <v>0</v>
      </c>
      <c r="H39" s="47"/>
      <c r="I39" s="47">
        <f t="shared" si="2"/>
        <v>0</v>
      </c>
      <c r="J39" s="47"/>
      <c r="K39" s="47">
        <f t="shared" si="3"/>
        <v>0</v>
      </c>
      <c r="L39" s="49">
        <v>19</v>
      </c>
      <c r="M39" s="47">
        <f t="shared" si="4"/>
        <v>2428371</v>
      </c>
      <c r="N39" s="49">
        <v>11</v>
      </c>
      <c r="O39" s="47">
        <f t="shared" si="5"/>
        <v>1244540</v>
      </c>
      <c r="P39" s="47"/>
      <c r="Q39" s="47">
        <f t="shared" si="6"/>
        <v>0</v>
      </c>
      <c r="R39" s="47"/>
      <c r="S39" s="47">
        <f t="shared" si="7"/>
        <v>0</v>
      </c>
      <c r="T39" s="47"/>
      <c r="U39" s="47">
        <f t="shared" si="8"/>
        <v>0</v>
      </c>
      <c r="V39" s="47"/>
      <c r="W39" s="47">
        <f t="shared" si="9"/>
        <v>0</v>
      </c>
      <c r="X39" s="47"/>
      <c r="Y39" s="47">
        <f t="shared" si="33"/>
        <v>0</v>
      </c>
      <c r="Z39" s="47"/>
      <c r="AA39" s="47">
        <f t="shared" si="34"/>
        <v>0</v>
      </c>
      <c r="AB39" s="47"/>
      <c r="AC39" s="47">
        <f t="shared" si="12"/>
        <v>0</v>
      </c>
      <c r="AD39" s="47"/>
      <c r="AE39" s="47">
        <f t="shared" si="13"/>
        <v>0</v>
      </c>
      <c r="AF39" s="47"/>
      <c r="AG39" s="47">
        <f t="shared" si="14"/>
        <v>0</v>
      </c>
      <c r="AH39" s="47"/>
      <c r="AI39" s="47">
        <f t="shared" si="15"/>
        <v>0</v>
      </c>
      <c r="AJ39" s="47"/>
      <c r="AK39" s="47">
        <f t="shared" si="16"/>
        <v>0</v>
      </c>
      <c r="AL39" s="47"/>
      <c r="AM39" s="47">
        <f t="shared" si="17"/>
        <v>0</v>
      </c>
      <c r="AN39" s="75">
        <f>D39+H39+L39+P39+T39+X39+AB39+AF39+AJ39</f>
        <v>19</v>
      </c>
      <c r="AO39" s="75">
        <f t="shared" si="32"/>
        <v>2428371</v>
      </c>
      <c r="AP39" s="75">
        <f t="shared" si="32"/>
        <v>11</v>
      </c>
      <c r="AQ39" s="75">
        <f t="shared" si="32"/>
        <v>1244540</v>
      </c>
      <c r="AR39" s="75">
        <v>30</v>
      </c>
      <c r="AS39" s="75">
        <v>30</v>
      </c>
      <c r="AT39" s="77">
        <f t="shared" si="21"/>
        <v>1</v>
      </c>
      <c r="AU39" s="77">
        <f t="shared" si="22"/>
        <v>1</v>
      </c>
      <c r="AV39" s="75">
        <f t="shared" si="27"/>
        <v>30</v>
      </c>
      <c r="AW39" s="75">
        <f t="shared" si="28"/>
        <v>3672900</v>
      </c>
      <c r="AX39" s="78"/>
      <c r="AY39" s="71"/>
      <c r="AZ39" s="71"/>
      <c r="BA39" s="71"/>
      <c r="BB39" s="79"/>
      <c r="BC39" s="79"/>
      <c r="BD39" s="82"/>
      <c r="BE39" s="76"/>
      <c r="BF39" s="62"/>
    </row>
    <row r="40" spans="1:58" s="59" customFormat="1" ht="11.25" outlineLevel="2" x14ac:dyDescent="0.2">
      <c r="A40" s="60">
        <v>27</v>
      </c>
      <c r="B40" s="65" t="s">
        <v>127</v>
      </c>
      <c r="C40" s="46" t="s">
        <v>167</v>
      </c>
      <c r="D40" s="47"/>
      <c r="E40" s="47"/>
      <c r="F40" s="47"/>
      <c r="G40" s="47"/>
      <c r="H40" s="47"/>
      <c r="I40" s="47"/>
      <c r="J40" s="47"/>
      <c r="K40" s="47"/>
      <c r="L40" s="49">
        <v>14</v>
      </c>
      <c r="M40" s="47">
        <f t="shared" si="4"/>
        <v>1789326</v>
      </c>
      <c r="N40" s="49">
        <v>19</v>
      </c>
      <c r="O40" s="47">
        <f t="shared" si="5"/>
        <v>2149660</v>
      </c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75">
        <f t="shared" ref="AN40:AN41" si="35">D40+H40+L40+P40+T40+X40+AB40+AF40+AJ40</f>
        <v>14</v>
      </c>
      <c r="AO40" s="75">
        <f t="shared" si="32"/>
        <v>1789326</v>
      </c>
      <c r="AP40" s="75">
        <f t="shared" si="32"/>
        <v>19</v>
      </c>
      <c r="AQ40" s="75">
        <f t="shared" si="32"/>
        <v>2149660</v>
      </c>
      <c r="AR40" s="75"/>
      <c r="AS40" s="75">
        <v>33</v>
      </c>
      <c r="AT40" s="77"/>
      <c r="AU40" s="77">
        <f t="shared" si="22"/>
        <v>1</v>
      </c>
      <c r="AV40" s="75">
        <f t="shared" si="27"/>
        <v>33</v>
      </c>
      <c r="AW40" s="75">
        <f t="shared" si="28"/>
        <v>3939000</v>
      </c>
      <c r="AX40" s="78"/>
      <c r="AY40" s="71"/>
      <c r="AZ40" s="71"/>
      <c r="BA40" s="71"/>
      <c r="BB40" s="79"/>
      <c r="BC40" s="79"/>
      <c r="BD40" s="82"/>
      <c r="BE40" s="76"/>
      <c r="BF40" s="62"/>
    </row>
    <row r="41" spans="1:58" s="59" customFormat="1" ht="11.25" outlineLevel="2" x14ac:dyDescent="0.2">
      <c r="A41" s="60">
        <v>28</v>
      </c>
      <c r="B41" s="65" t="s">
        <v>127</v>
      </c>
      <c r="C41" s="46" t="s">
        <v>168</v>
      </c>
      <c r="D41" s="47"/>
      <c r="E41" s="47"/>
      <c r="F41" s="47"/>
      <c r="G41" s="47"/>
      <c r="H41" s="47"/>
      <c r="I41" s="47"/>
      <c r="J41" s="47"/>
      <c r="K41" s="47"/>
      <c r="L41" s="49">
        <v>70</v>
      </c>
      <c r="M41" s="47">
        <f t="shared" si="4"/>
        <v>8946630</v>
      </c>
      <c r="N41" s="49">
        <v>40</v>
      </c>
      <c r="O41" s="47">
        <f t="shared" si="5"/>
        <v>4525600</v>
      </c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75">
        <f t="shared" si="35"/>
        <v>70</v>
      </c>
      <c r="AO41" s="75">
        <f t="shared" si="32"/>
        <v>8946630</v>
      </c>
      <c r="AP41" s="75">
        <f t="shared" si="32"/>
        <v>40</v>
      </c>
      <c r="AQ41" s="75">
        <f t="shared" si="32"/>
        <v>4525600</v>
      </c>
      <c r="AR41" s="75"/>
      <c r="AS41" s="75">
        <v>110</v>
      </c>
      <c r="AT41" s="77"/>
      <c r="AU41" s="77">
        <f t="shared" si="22"/>
        <v>1</v>
      </c>
      <c r="AV41" s="75">
        <f t="shared" si="27"/>
        <v>110</v>
      </c>
      <c r="AW41" s="75">
        <f t="shared" si="28"/>
        <v>13472200</v>
      </c>
      <c r="AX41" s="78"/>
      <c r="AY41" s="71"/>
      <c r="AZ41" s="71"/>
      <c r="BA41" s="71"/>
      <c r="BB41" s="79"/>
      <c r="BC41" s="79"/>
      <c r="BD41" s="82"/>
      <c r="BE41" s="76"/>
      <c r="BF41" s="62"/>
    </row>
    <row r="42" spans="1:58" s="59" customFormat="1" ht="11.25" outlineLevel="1" x14ac:dyDescent="0.2">
      <c r="A42" s="60"/>
      <c r="B42" s="84" t="s">
        <v>133</v>
      </c>
      <c r="C42" s="46"/>
      <c r="D42" s="47">
        <f t="shared" ref="D42:AM42" si="36">SUBTOTAL(9,D37:D39)</f>
        <v>0</v>
      </c>
      <c r="E42" s="47">
        <f t="shared" si="36"/>
        <v>0</v>
      </c>
      <c r="F42" s="47">
        <f t="shared" si="36"/>
        <v>0</v>
      </c>
      <c r="G42" s="47">
        <f t="shared" si="36"/>
        <v>0</v>
      </c>
      <c r="H42" s="47">
        <f t="shared" si="36"/>
        <v>0</v>
      </c>
      <c r="I42" s="47">
        <f t="shared" si="36"/>
        <v>0</v>
      </c>
      <c r="J42" s="47">
        <f t="shared" si="36"/>
        <v>0</v>
      </c>
      <c r="K42" s="47">
        <f t="shared" si="36"/>
        <v>0</v>
      </c>
      <c r="L42" s="47">
        <f>SUBTOTAL(9,L37:L41)</f>
        <v>147</v>
      </c>
      <c r="M42" s="47">
        <f>SUBTOTAL(9,M37:M41)</f>
        <v>18787923</v>
      </c>
      <c r="N42" s="47">
        <f>SUBTOTAL(9,N37:N41)</f>
        <v>70</v>
      </c>
      <c r="O42" s="47">
        <f>SUBTOTAL(9,O37:O41)</f>
        <v>7919800</v>
      </c>
      <c r="P42" s="47">
        <f t="shared" si="36"/>
        <v>18</v>
      </c>
      <c r="Q42" s="47">
        <f t="shared" si="36"/>
        <v>2636946</v>
      </c>
      <c r="R42" s="47">
        <f t="shared" si="36"/>
        <v>62</v>
      </c>
      <c r="S42" s="47">
        <f t="shared" si="36"/>
        <v>7971836</v>
      </c>
      <c r="T42" s="47">
        <f t="shared" si="36"/>
        <v>0</v>
      </c>
      <c r="U42" s="47">
        <f t="shared" si="36"/>
        <v>0</v>
      </c>
      <c r="V42" s="47">
        <f t="shared" si="36"/>
        <v>0</v>
      </c>
      <c r="W42" s="47">
        <f t="shared" si="36"/>
        <v>0</v>
      </c>
      <c r="X42" s="47">
        <f t="shared" si="36"/>
        <v>0</v>
      </c>
      <c r="Y42" s="47">
        <f t="shared" si="36"/>
        <v>0</v>
      </c>
      <c r="Z42" s="47">
        <f t="shared" si="36"/>
        <v>0</v>
      </c>
      <c r="AA42" s="47">
        <f t="shared" si="36"/>
        <v>0</v>
      </c>
      <c r="AB42" s="47">
        <f t="shared" si="36"/>
        <v>0</v>
      </c>
      <c r="AC42" s="47">
        <f t="shared" si="36"/>
        <v>0</v>
      </c>
      <c r="AD42" s="47">
        <f t="shared" si="36"/>
        <v>0</v>
      </c>
      <c r="AE42" s="47">
        <f t="shared" si="36"/>
        <v>0</v>
      </c>
      <c r="AF42" s="47">
        <f t="shared" si="36"/>
        <v>0</v>
      </c>
      <c r="AG42" s="47">
        <f t="shared" si="36"/>
        <v>0</v>
      </c>
      <c r="AH42" s="47">
        <f t="shared" si="36"/>
        <v>0</v>
      </c>
      <c r="AI42" s="47">
        <f t="shared" si="36"/>
        <v>0</v>
      </c>
      <c r="AJ42" s="47">
        <f t="shared" si="36"/>
        <v>0</v>
      </c>
      <c r="AK42" s="47">
        <f t="shared" si="36"/>
        <v>0</v>
      </c>
      <c r="AL42" s="47">
        <f t="shared" si="36"/>
        <v>0</v>
      </c>
      <c r="AM42" s="47">
        <f t="shared" si="36"/>
        <v>0</v>
      </c>
      <c r="AN42" s="47">
        <f t="shared" ref="AN42:AW42" si="37">SUBTOTAL(9,AN37:AN41)</f>
        <v>165</v>
      </c>
      <c r="AO42" s="47">
        <f t="shared" si="37"/>
        <v>21424869</v>
      </c>
      <c r="AP42" s="47">
        <f t="shared" si="37"/>
        <v>132</v>
      </c>
      <c r="AQ42" s="47">
        <f t="shared" si="37"/>
        <v>15891636</v>
      </c>
      <c r="AR42" s="47">
        <f t="shared" si="37"/>
        <v>148</v>
      </c>
      <c r="AS42" s="47">
        <f t="shared" si="37"/>
        <v>297</v>
      </c>
      <c r="AT42" s="77">
        <f t="shared" si="21"/>
        <v>2.0067567567567566</v>
      </c>
      <c r="AU42" s="77">
        <f t="shared" si="22"/>
        <v>1</v>
      </c>
      <c r="AV42" s="47">
        <f t="shared" si="37"/>
        <v>297</v>
      </c>
      <c r="AW42" s="47">
        <f t="shared" si="37"/>
        <v>37316500</v>
      </c>
      <c r="AX42" s="78">
        <f>ROUND(AV42/5000,2)</f>
        <v>0.06</v>
      </c>
      <c r="AY42" s="71">
        <f>ROUND(AX42*$AN$60*$AN$61*$AN$62*1.2,-2)</f>
        <v>115100</v>
      </c>
      <c r="AZ42" s="71">
        <f>+AW42</f>
        <v>37316500</v>
      </c>
      <c r="BA42" s="71">
        <f>AY42</f>
        <v>115100</v>
      </c>
      <c r="BB42" s="79">
        <f>AZ42+BA42</f>
        <v>37431600</v>
      </c>
      <c r="BC42" s="81">
        <f>ROUND(BB42/$BB$57*$BC$66,-2)</f>
        <v>32326500</v>
      </c>
      <c r="BD42" s="82">
        <f>+BB42-BC42</f>
        <v>5105100</v>
      </c>
      <c r="BE42" s="77">
        <f>+BC42/BB42</f>
        <v>0.86361523418715735</v>
      </c>
      <c r="BF42" s="83">
        <f>12*BE42</f>
        <v>10.363382810245888</v>
      </c>
    </row>
    <row r="43" spans="1:58" s="91" customFormat="1" ht="33.75" outlineLevel="2" x14ac:dyDescent="0.2">
      <c r="A43" s="85">
        <v>29</v>
      </c>
      <c r="B43" s="60" t="s">
        <v>130</v>
      </c>
      <c r="C43" s="50" t="s">
        <v>146</v>
      </c>
      <c r="D43" s="48"/>
      <c r="E43" s="47">
        <f t="shared" si="0"/>
        <v>0</v>
      </c>
      <c r="F43" s="48"/>
      <c r="G43" s="47">
        <f t="shared" si="1"/>
        <v>0</v>
      </c>
      <c r="H43" s="48"/>
      <c r="I43" s="47">
        <f t="shared" si="2"/>
        <v>0</v>
      </c>
      <c r="J43" s="48"/>
      <c r="K43" s="47">
        <f t="shared" si="3"/>
        <v>0</v>
      </c>
      <c r="L43" s="47">
        <v>44</v>
      </c>
      <c r="M43" s="47">
        <f t="shared" si="4"/>
        <v>5623596</v>
      </c>
      <c r="N43" s="47">
        <v>48</v>
      </c>
      <c r="O43" s="47">
        <f t="shared" si="5"/>
        <v>5430720</v>
      </c>
      <c r="P43" s="47"/>
      <c r="Q43" s="47">
        <f t="shared" si="6"/>
        <v>0</v>
      </c>
      <c r="R43" s="48"/>
      <c r="S43" s="47">
        <f t="shared" si="7"/>
        <v>0</v>
      </c>
      <c r="T43" s="48"/>
      <c r="U43" s="47">
        <f t="shared" si="8"/>
        <v>0</v>
      </c>
      <c r="V43" s="48"/>
      <c r="W43" s="47">
        <f t="shared" si="9"/>
        <v>0</v>
      </c>
      <c r="X43" s="48"/>
      <c r="Y43" s="48">
        <f>X43*Y$11</f>
        <v>0</v>
      </c>
      <c r="Z43" s="48"/>
      <c r="AA43" s="48">
        <f>Z43*AA$11</f>
        <v>0</v>
      </c>
      <c r="AB43" s="48"/>
      <c r="AC43" s="48">
        <f>AB43*AC$11</f>
        <v>0</v>
      </c>
      <c r="AD43" s="48"/>
      <c r="AE43" s="47">
        <f t="shared" si="13"/>
        <v>0</v>
      </c>
      <c r="AF43" s="48"/>
      <c r="AG43" s="47">
        <f t="shared" si="14"/>
        <v>0</v>
      </c>
      <c r="AH43" s="48"/>
      <c r="AI43" s="47">
        <f t="shared" si="15"/>
        <v>0</v>
      </c>
      <c r="AJ43" s="48"/>
      <c r="AK43" s="47">
        <f t="shared" si="16"/>
        <v>0</v>
      </c>
      <c r="AL43" s="48"/>
      <c r="AM43" s="47">
        <f t="shared" si="17"/>
        <v>0</v>
      </c>
      <c r="AN43" s="75">
        <f t="shared" ref="AN43:AQ48" si="38">D43+H43+L43+P43+T43+X43+AB43+AF43+AJ43</f>
        <v>44</v>
      </c>
      <c r="AO43" s="75">
        <f t="shared" si="38"/>
        <v>5623596</v>
      </c>
      <c r="AP43" s="75">
        <f t="shared" si="38"/>
        <v>48</v>
      </c>
      <c r="AQ43" s="75">
        <f t="shared" si="38"/>
        <v>5430720</v>
      </c>
      <c r="AR43" s="75">
        <v>76</v>
      </c>
      <c r="AS43" s="75">
        <v>90</v>
      </c>
      <c r="AT43" s="77">
        <f t="shared" si="21"/>
        <v>1.1842105263157894</v>
      </c>
      <c r="AU43" s="77">
        <f t="shared" si="22"/>
        <v>1.0222222222222221</v>
      </c>
      <c r="AV43" s="75">
        <f t="shared" ref="AV43:AV48" si="39">AN43+AP43</f>
        <v>92</v>
      </c>
      <c r="AW43" s="75">
        <f t="shared" ref="AW43:AW48" si="40">ROUND(AO43+AQ43,-2)</f>
        <v>11054300</v>
      </c>
      <c r="AX43" s="86"/>
      <c r="AY43" s="87"/>
      <c r="AZ43" s="87"/>
      <c r="BA43" s="87"/>
      <c r="BB43" s="88"/>
      <c r="BC43" s="88"/>
      <c r="BD43" s="82"/>
      <c r="BE43" s="89"/>
      <c r="BF43" s="90"/>
    </row>
    <row r="44" spans="1:58" s="59" customFormat="1" ht="22.5" outlineLevel="1" x14ac:dyDescent="0.2">
      <c r="A44" s="60">
        <v>30</v>
      </c>
      <c r="B44" s="60" t="s">
        <v>130</v>
      </c>
      <c r="C44" s="65" t="s">
        <v>147</v>
      </c>
      <c r="D44" s="47"/>
      <c r="E44" s="47">
        <f t="shared" si="0"/>
        <v>0</v>
      </c>
      <c r="F44" s="47"/>
      <c r="G44" s="47">
        <f t="shared" si="1"/>
        <v>0</v>
      </c>
      <c r="H44" s="47"/>
      <c r="I44" s="47">
        <f t="shared" si="2"/>
        <v>0</v>
      </c>
      <c r="J44" s="47"/>
      <c r="K44" s="47">
        <f t="shared" si="3"/>
        <v>0</v>
      </c>
      <c r="L44" s="47">
        <v>70</v>
      </c>
      <c r="M44" s="47">
        <f t="shared" si="4"/>
        <v>8946630</v>
      </c>
      <c r="N44" s="47">
        <v>97</v>
      </c>
      <c r="O44" s="47">
        <f t="shared" si="5"/>
        <v>10974580</v>
      </c>
      <c r="P44" s="47"/>
      <c r="Q44" s="47">
        <f t="shared" si="6"/>
        <v>0</v>
      </c>
      <c r="R44" s="49"/>
      <c r="S44" s="47">
        <f t="shared" si="7"/>
        <v>0</v>
      </c>
      <c r="T44" s="47"/>
      <c r="U44" s="47">
        <f t="shared" si="8"/>
        <v>0</v>
      </c>
      <c r="V44" s="47"/>
      <c r="W44" s="47">
        <f t="shared" si="9"/>
        <v>0</v>
      </c>
      <c r="X44" s="47"/>
      <c r="Y44" s="48">
        <f t="shared" ref="Y44:Y48" si="41">X44*Y$11</f>
        <v>0</v>
      </c>
      <c r="Z44" s="47"/>
      <c r="AA44" s="48">
        <f t="shared" ref="AA44:AA48" si="42">Z44*AA$11</f>
        <v>0</v>
      </c>
      <c r="AB44" s="47"/>
      <c r="AC44" s="48">
        <f t="shared" ref="AC44:AC48" si="43">AB44*AC$11</f>
        <v>0</v>
      </c>
      <c r="AD44" s="47"/>
      <c r="AE44" s="47">
        <f t="shared" si="13"/>
        <v>0</v>
      </c>
      <c r="AF44" s="47"/>
      <c r="AG44" s="47">
        <f t="shared" si="14"/>
        <v>0</v>
      </c>
      <c r="AH44" s="47"/>
      <c r="AI44" s="47">
        <f t="shared" si="15"/>
        <v>0</v>
      </c>
      <c r="AJ44" s="47"/>
      <c r="AK44" s="47">
        <f t="shared" si="16"/>
        <v>0</v>
      </c>
      <c r="AL44" s="47"/>
      <c r="AM44" s="47">
        <f t="shared" si="17"/>
        <v>0</v>
      </c>
      <c r="AN44" s="75">
        <f t="shared" si="38"/>
        <v>70</v>
      </c>
      <c r="AO44" s="75">
        <f t="shared" si="38"/>
        <v>8946630</v>
      </c>
      <c r="AP44" s="75">
        <f t="shared" si="38"/>
        <v>97</v>
      </c>
      <c r="AQ44" s="75">
        <f t="shared" si="38"/>
        <v>10974580</v>
      </c>
      <c r="AR44" s="75">
        <v>107</v>
      </c>
      <c r="AS44" s="75">
        <v>175</v>
      </c>
      <c r="AT44" s="77">
        <f t="shared" si="21"/>
        <v>1.6355140186915889</v>
      </c>
      <c r="AU44" s="77">
        <f t="shared" si="22"/>
        <v>0.95428571428571429</v>
      </c>
      <c r="AV44" s="75">
        <f t="shared" si="39"/>
        <v>167</v>
      </c>
      <c r="AW44" s="75">
        <f t="shared" si="40"/>
        <v>19921200</v>
      </c>
      <c r="AX44" s="78"/>
      <c r="AY44" s="71"/>
      <c r="AZ44" s="71"/>
      <c r="BA44" s="71"/>
      <c r="BB44" s="79"/>
      <c r="BC44" s="79"/>
      <c r="BD44" s="82"/>
      <c r="BE44" s="76"/>
      <c r="BF44" s="62"/>
    </row>
    <row r="45" spans="1:58" s="59" customFormat="1" ht="22.5" outlineLevel="1" x14ac:dyDescent="0.2">
      <c r="A45" s="85">
        <v>31</v>
      </c>
      <c r="B45" s="60" t="s">
        <v>130</v>
      </c>
      <c r="C45" s="46" t="s">
        <v>148</v>
      </c>
      <c r="D45" s="47"/>
      <c r="E45" s="47">
        <f t="shared" si="0"/>
        <v>0</v>
      </c>
      <c r="F45" s="47"/>
      <c r="G45" s="47">
        <f t="shared" si="1"/>
        <v>0</v>
      </c>
      <c r="H45" s="47"/>
      <c r="I45" s="47">
        <f t="shared" si="2"/>
        <v>0</v>
      </c>
      <c r="J45" s="47"/>
      <c r="K45" s="47">
        <f t="shared" si="3"/>
        <v>0</v>
      </c>
      <c r="L45" s="47">
        <v>20</v>
      </c>
      <c r="M45" s="47">
        <f t="shared" si="4"/>
        <v>2556180</v>
      </c>
      <c r="N45" s="47">
        <v>39</v>
      </c>
      <c r="O45" s="47">
        <f t="shared" si="5"/>
        <v>4412460</v>
      </c>
      <c r="P45" s="47"/>
      <c r="Q45" s="47">
        <f t="shared" si="6"/>
        <v>0</v>
      </c>
      <c r="R45" s="49"/>
      <c r="S45" s="47">
        <f t="shared" si="7"/>
        <v>0</v>
      </c>
      <c r="T45" s="47"/>
      <c r="U45" s="47">
        <f t="shared" si="8"/>
        <v>0</v>
      </c>
      <c r="V45" s="47"/>
      <c r="W45" s="47">
        <f t="shared" si="9"/>
        <v>0</v>
      </c>
      <c r="X45" s="47"/>
      <c r="Y45" s="48">
        <f t="shared" si="41"/>
        <v>0</v>
      </c>
      <c r="Z45" s="47"/>
      <c r="AA45" s="48">
        <f t="shared" si="42"/>
        <v>0</v>
      </c>
      <c r="AB45" s="47"/>
      <c r="AC45" s="48">
        <f t="shared" si="43"/>
        <v>0</v>
      </c>
      <c r="AD45" s="47"/>
      <c r="AE45" s="47">
        <f t="shared" si="13"/>
        <v>0</v>
      </c>
      <c r="AF45" s="47"/>
      <c r="AG45" s="47">
        <f t="shared" si="14"/>
        <v>0</v>
      </c>
      <c r="AH45" s="47"/>
      <c r="AI45" s="47">
        <f t="shared" si="15"/>
        <v>0</v>
      </c>
      <c r="AJ45" s="47"/>
      <c r="AK45" s="47">
        <f t="shared" si="16"/>
        <v>0</v>
      </c>
      <c r="AL45" s="47"/>
      <c r="AM45" s="47">
        <f t="shared" si="17"/>
        <v>0</v>
      </c>
      <c r="AN45" s="75">
        <f t="shared" si="38"/>
        <v>20</v>
      </c>
      <c r="AO45" s="75">
        <f t="shared" si="38"/>
        <v>2556180</v>
      </c>
      <c r="AP45" s="75">
        <f t="shared" si="38"/>
        <v>39</v>
      </c>
      <c r="AQ45" s="75">
        <f t="shared" si="38"/>
        <v>4412460</v>
      </c>
      <c r="AR45" s="75">
        <v>46</v>
      </c>
      <c r="AS45" s="75">
        <v>100</v>
      </c>
      <c r="AT45" s="77">
        <f t="shared" si="21"/>
        <v>2.1739130434782608</v>
      </c>
      <c r="AU45" s="77">
        <f t="shared" si="22"/>
        <v>0.59</v>
      </c>
      <c r="AV45" s="75">
        <f t="shared" si="39"/>
        <v>59</v>
      </c>
      <c r="AW45" s="75">
        <f t="shared" si="40"/>
        <v>6968600</v>
      </c>
      <c r="AX45" s="78"/>
      <c r="AY45" s="71"/>
      <c r="AZ45" s="71"/>
      <c r="BA45" s="71"/>
      <c r="BB45" s="79"/>
      <c r="BC45" s="79"/>
      <c r="BD45" s="82"/>
      <c r="BE45" s="76"/>
      <c r="BF45" s="62"/>
    </row>
    <row r="46" spans="1:58" s="59" customFormat="1" ht="22.5" outlineLevel="1" x14ac:dyDescent="0.2">
      <c r="A46" s="60">
        <v>32</v>
      </c>
      <c r="B46" s="60" t="s">
        <v>130</v>
      </c>
      <c r="C46" s="46" t="s">
        <v>32</v>
      </c>
      <c r="D46" s="47"/>
      <c r="E46" s="47">
        <f t="shared" si="0"/>
        <v>0</v>
      </c>
      <c r="F46" s="47"/>
      <c r="G46" s="47">
        <f t="shared" si="1"/>
        <v>0</v>
      </c>
      <c r="H46" s="47"/>
      <c r="I46" s="47">
        <f t="shared" si="2"/>
        <v>0</v>
      </c>
      <c r="J46" s="47"/>
      <c r="K46" s="47">
        <f t="shared" si="3"/>
        <v>0</v>
      </c>
      <c r="L46" s="47"/>
      <c r="M46" s="47">
        <f t="shared" si="4"/>
        <v>0</v>
      </c>
      <c r="N46" s="47"/>
      <c r="O46" s="47">
        <f t="shared" si="5"/>
        <v>0</v>
      </c>
      <c r="P46" s="47">
        <v>21</v>
      </c>
      <c r="Q46" s="47">
        <f t="shared" si="6"/>
        <v>3076437</v>
      </c>
      <c r="R46" s="47">
        <v>31</v>
      </c>
      <c r="S46" s="47">
        <f t="shared" si="7"/>
        <v>3985918</v>
      </c>
      <c r="T46" s="47"/>
      <c r="U46" s="47">
        <f t="shared" si="8"/>
        <v>0</v>
      </c>
      <c r="V46" s="47"/>
      <c r="W46" s="47">
        <f t="shared" si="9"/>
        <v>0</v>
      </c>
      <c r="X46" s="47"/>
      <c r="Y46" s="48">
        <f t="shared" si="41"/>
        <v>0</v>
      </c>
      <c r="Z46" s="47"/>
      <c r="AA46" s="48">
        <f t="shared" si="42"/>
        <v>0</v>
      </c>
      <c r="AB46" s="47"/>
      <c r="AC46" s="48">
        <f t="shared" si="43"/>
        <v>0</v>
      </c>
      <c r="AD46" s="47">
        <v>13</v>
      </c>
      <c r="AE46" s="47">
        <f t="shared" si="13"/>
        <v>6252857</v>
      </c>
      <c r="AF46" s="47"/>
      <c r="AG46" s="47">
        <f t="shared" si="14"/>
        <v>0</v>
      </c>
      <c r="AH46" s="47"/>
      <c r="AI46" s="47">
        <f t="shared" si="15"/>
        <v>0</v>
      </c>
      <c r="AJ46" s="47"/>
      <c r="AK46" s="47">
        <f t="shared" si="16"/>
        <v>0</v>
      </c>
      <c r="AL46" s="47">
        <v>10</v>
      </c>
      <c r="AM46" s="47">
        <f t="shared" si="17"/>
        <v>6479750</v>
      </c>
      <c r="AN46" s="75">
        <f t="shared" si="38"/>
        <v>21</v>
      </c>
      <c r="AO46" s="75">
        <f t="shared" si="38"/>
        <v>3076437</v>
      </c>
      <c r="AP46" s="75">
        <f t="shared" si="38"/>
        <v>54</v>
      </c>
      <c r="AQ46" s="75">
        <f t="shared" si="38"/>
        <v>16718525</v>
      </c>
      <c r="AR46" s="75">
        <v>81</v>
      </c>
      <c r="AS46" s="75">
        <v>72</v>
      </c>
      <c r="AT46" s="77">
        <f t="shared" si="21"/>
        <v>0.88888888888888884</v>
      </c>
      <c r="AU46" s="77">
        <f t="shared" si="22"/>
        <v>1.0416666666666667</v>
      </c>
      <c r="AV46" s="75">
        <f t="shared" si="39"/>
        <v>75</v>
      </c>
      <c r="AW46" s="75">
        <f t="shared" si="40"/>
        <v>19795000</v>
      </c>
      <c r="AX46" s="78"/>
      <c r="AY46" s="71"/>
      <c r="AZ46" s="71"/>
      <c r="BA46" s="71"/>
      <c r="BB46" s="79"/>
      <c r="BC46" s="79"/>
      <c r="BD46" s="82"/>
      <c r="BE46" s="76"/>
      <c r="BF46" s="62"/>
    </row>
    <row r="47" spans="1:58" s="59" customFormat="1" ht="11.25" outlineLevel="1" x14ac:dyDescent="0.2">
      <c r="A47" s="85">
        <v>33</v>
      </c>
      <c r="B47" s="60" t="s">
        <v>130</v>
      </c>
      <c r="C47" s="46" t="s">
        <v>145</v>
      </c>
      <c r="D47" s="47"/>
      <c r="E47" s="47">
        <f t="shared" si="0"/>
        <v>0</v>
      </c>
      <c r="F47" s="47"/>
      <c r="G47" s="47">
        <f t="shared" si="1"/>
        <v>0</v>
      </c>
      <c r="H47" s="47"/>
      <c r="I47" s="47">
        <f t="shared" si="2"/>
        <v>0</v>
      </c>
      <c r="J47" s="47"/>
      <c r="K47" s="47">
        <f t="shared" si="3"/>
        <v>0</v>
      </c>
      <c r="L47" s="47"/>
      <c r="M47" s="47">
        <f t="shared" si="4"/>
        <v>0</v>
      </c>
      <c r="N47" s="47"/>
      <c r="O47" s="47">
        <f t="shared" si="5"/>
        <v>0</v>
      </c>
      <c r="P47" s="47"/>
      <c r="Q47" s="47">
        <f t="shared" si="6"/>
        <v>0</v>
      </c>
      <c r="R47" s="47">
        <v>50</v>
      </c>
      <c r="S47" s="47">
        <f t="shared" si="7"/>
        <v>6428900</v>
      </c>
      <c r="T47" s="47"/>
      <c r="U47" s="47">
        <f t="shared" si="8"/>
        <v>0</v>
      </c>
      <c r="V47" s="47"/>
      <c r="W47" s="47">
        <f t="shared" si="9"/>
        <v>0</v>
      </c>
      <c r="X47" s="47"/>
      <c r="Y47" s="48">
        <f t="shared" si="41"/>
        <v>0</v>
      </c>
      <c r="Z47" s="47"/>
      <c r="AA47" s="48">
        <f t="shared" si="42"/>
        <v>0</v>
      </c>
      <c r="AB47" s="47"/>
      <c r="AC47" s="48">
        <f t="shared" si="43"/>
        <v>0</v>
      </c>
      <c r="AD47" s="47">
        <v>12</v>
      </c>
      <c r="AE47" s="47">
        <f t="shared" si="13"/>
        <v>5771868</v>
      </c>
      <c r="AF47" s="47"/>
      <c r="AG47" s="47">
        <f t="shared" si="14"/>
        <v>0</v>
      </c>
      <c r="AH47" s="47"/>
      <c r="AI47" s="47">
        <f t="shared" si="15"/>
        <v>0</v>
      </c>
      <c r="AJ47" s="47"/>
      <c r="AK47" s="47">
        <f t="shared" si="16"/>
        <v>0</v>
      </c>
      <c r="AL47" s="47">
        <v>9</v>
      </c>
      <c r="AM47" s="47">
        <f t="shared" si="17"/>
        <v>5831775</v>
      </c>
      <c r="AN47" s="75">
        <f t="shared" si="38"/>
        <v>0</v>
      </c>
      <c r="AO47" s="75">
        <f t="shared" si="38"/>
        <v>0</v>
      </c>
      <c r="AP47" s="75">
        <f t="shared" si="38"/>
        <v>71</v>
      </c>
      <c r="AQ47" s="75">
        <f t="shared" si="38"/>
        <v>18032543</v>
      </c>
      <c r="AR47" s="75">
        <v>78</v>
      </c>
      <c r="AS47" s="75">
        <v>72</v>
      </c>
      <c r="AT47" s="77">
        <f t="shared" si="21"/>
        <v>0.92307692307692313</v>
      </c>
      <c r="AU47" s="77">
        <f t="shared" si="22"/>
        <v>0.98611111111111116</v>
      </c>
      <c r="AV47" s="75">
        <f t="shared" si="39"/>
        <v>71</v>
      </c>
      <c r="AW47" s="75">
        <f t="shared" si="40"/>
        <v>18032500</v>
      </c>
      <c r="AX47" s="78"/>
      <c r="AY47" s="71"/>
      <c r="AZ47" s="71"/>
      <c r="BA47" s="71"/>
      <c r="BB47" s="79"/>
      <c r="BC47" s="79"/>
      <c r="BD47" s="82"/>
      <c r="BE47" s="76"/>
      <c r="BF47" s="62"/>
    </row>
    <row r="48" spans="1:58" s="59" customFormat="1" ht="11.25" outlineLevel="2" x14ac:dyDescent="0.2">
      <c r="A48" s="60">
        <v>34</v>
      </c>
      <c r="B48" s="60" t="s">
        <v>130</v>
      </c>
      <c r="C48" s="46" t="s">
        <v>151</v>
      </c>
      <c r="D48" s="47"/>
      <c r="E48" s="47">
        <f t="shared" si="0"/>
        <v>0</v>
      </c>
      <c r="F48" s="47"/>
      <c r="G48" s="47">
        <f t="shared" si="1"/>
        <v>0</v>
      </c>
      <c r="H48" s="47"/>
      <c r="I48" s="47">
        <f t="shared" si="2"/>
        <v>0</v>
      </c>
      <c r="J48" s="47"/>
      <c r="K48" s="47">
        <f t="shared" si="3"/>
        <v>0</v>
      </c>
      <c r="L48" s="47"/>
      <c r="M48" s="47">
        <f t="shared" si="4"/>
        <v>0</v>
      </c>
      <c r="N48" s="47"/>
      <c r="O48" s="47">
        <f t="shared" si="5"/>
        <v>0</v>
      </c>
      <c r="P48" s="47"/>
      <c r="Q48" s="47">
        <f t="shared" si="6"/>
        <v>0</v>
      </c>
      <c r="R48" s="47"/>
      <c r="S48" s="47">
        <f t="shared" si="7"/>
        <v>0</v>
      </c>
      <c r="T48" s="47"/>
      <c r="U48" s="47">
        <f t="shared" si="8"/>
        <v>0</v>
      </c>
      <c r="V48" s="47"/>
      <c r="W48" s="47">
        <f t="shared" si="9"/>
        <v>0</v>
      </c>
      <c r="X48" s="47"/>
      <c r="Y48" s="48">
        <f t="shared" si="41"/>
        <v>0</v>
      </c>
      <c r="Z48" s="47"/>
      <c r="AA48" s="48">
        <f t="shared" si="42"/>
        <v>0</v>
      </c>
      <c r="AB48" s="47"/>
      <c r="AC48" s="48">
        <f t="shared" si="43"/>
        <v>0</v>
      </c>
      <c r="AD48" s="47">
        <v>0</v>
      </c>
      <c r="AE48" s="47">
        <f t="shared" si="13"/>
        <v>0</v>
      </c>
      <c r="AF48" s="47"/>
      <c r="AG48" s="47">
        <f t="shared" si="14"/>
        <v>0</v>
      </c>
      <c r="AH48" s="47"/>
      <c r="AI48" s="47">
        <f t="shared" si="15"/>
        <v>0</v>
      </c>
      <c r="AJ48" s="47"/>
      <c r="AK48" s="47">
        <f t="shared" si="16"/>
        <v>0</v>
      </c>
      <c r="AL48" s="47"/>
      <c r="AM48" s="47">
        <f t="shared" si="17"/>
        <v>0</v>
      </c>
      <c r="AN48" s="75">
        <f t="shared" si="38"/>
        <v>0</v>
      </c>
      <c r="AO48" s="75">
        <f t="shared" si="38"/>
        <v>0</v>
      </c>
      <c r="AP48" s="75">
        <f t="shared" si="38"/>
        <v>0</v>
      </c>
      <c r="AQ48" s="75">
        <f t="shared" si="38"/>
        <v>0</v>
      </c>
      <c r="AR48" s="75">
        <v>30</v>
      </c>
      <c r="AS48" s="75">
        <v>0</v>
      </c>
      <c r="AT48" s="77">
        <f t="shared" si="21"/>
        <v>0</v>
      </c>
      <c r="AU48" s="77" t="e">
        <f t="shared" si="22"/>
        <v>#DIV/0!</v>
      </c>
      <c r="AV48" s="75">
        <f t="shared" si="39"/>
        <v>0</v>
      </c>
      <c r="AW48" s="75">
        <f t="shared" si="40"/>
        <v>0</v>
      </c>
      <c r="AX48" s="78"/>
      <c r="AY48" s="71"/>
      <c r="AZ48" s="71"/>
      <c r="BA48" s="71"/>
      <c r="BB48" s="79"/>
      <c r="BC48" s="79"/>
      <c r="BD48" s="82"/>
      <c r="BE48" s="76"/>
      <c r="BF48" s="62"/>
    </row>
    <row r="49" spans="1:58" s="59" customFormat="1" ht="11.25" outlineLevel="1" x14ac:dyDescent="0.2">
      <c r="A49" s="60"/>
      <c r="B49" s="92" t="s">
        <v>136</v>
      </c>
      <c r="C49" s="46"/>
      <c r="D49" s="49">
        <f t="shared" ref="D49:AW49" si="44">SUBTOTAL(9,D43:D48)</f>
        <v>0</v>
      </c>
      <c r="E49" s="49">
        <f t="shared" si="44"/>
        <v>0</v>
      </c>
      <c r="F49" s="49">
        <f t="shared" si="44"/>
        <v>0</v>
      </c>
      <c r="G49" s="49">
        <f t="shared" si="44"/>
        <v>0</v>
      </c>
      <c r="H49" s="49">
        <f t="shared" si="44"/>
        <v>0</v>
      </c>
      <c r="I49" s="49">
        <f t="shared" si="44"/>
        <v>0</v>
      </c>
      <c r="J49" s="49">
        <f t="shared" si="44"/>
        <v>0</v>
      </c>
      <c r="K49" s="49">
        <f t="shared" si="44"/>
        <v>0</v>
      </c>
      <c r="L49" s="49">
        <f t="shared" si="44"/>
        <v>134</v>
      </c>
      <c r="M49" s="49">
        <f t="shared" si="44"/>
        <v>17126406</v>
      </c>
      <c r="N49" s="49">
        <f t="shared" si="44"/>
        <v>184</v>
      </c>
      <c r="O49" s="49">
        <f t="shared" si="44"/>
        <v>20817760</v>
      </c>
      <c r="P49" s="49">
        <f t="shared" si="44"/>
        <v>21</v>
      </c>
      <c r="Q49" s="49">
        <f t="shared" si="44"/>
        <v>3076437</v>
      </c>
      <c r="R49" s="49">
        <f t="shared" si="44"/>
        <v>81</v>
      </c>
      <c r="S49" s="49">
        <f t="shared" si="44"/>
        <v>10414818</v>
      </c>
      <c r="T49" s="49">
        <f t="shared" si="44"/>
        <v>0</v>
      </c>
      <c r="U49" s="49">
        <f t="shared" si="44"/>
        <v>0</v>
      </c>
      <c r="V49" s="49">
        <f t="shared" si="44"/>
        <v>0</v>
      </c>
      <c r="W49" s="49">
        <f t="shared" si="44"/>
        <v>0</v>
      </c>
      <c r="X49" s="49">
        <f t="shared" si="44"/>
        <v>0</v>
      </c>
      <c r="Y49" s="49">
        <f t="shared" si="44"/>
        <v>0</v>
      </c>
      <c r="Z49" s="49">
        <f t="shared" si="44"/>
        <v>0</v>
      </c>
      <c r="AA49" s="49">
        <f t="shared" si="44"/>
        <v>0</v>
      </c>
      <c r="AB49" s="49">
        <f t="shared" si="44"/>
        <v>0</v>
      </c>
      <c r="AC49" s="49">
        <f t="shared" si="44"/>
        <v>0</v>
      </c>
      <c r="AD49" s="49">
        <f t="shared" si="44"/>
        <v>25</v>
      </c>
      <c r="AE49" s="49">
        <f t="shared" si="44"/>
        <v>12024725</v>
      </c>
      <c r="AF49" s="49">
        <f t="shared" si="44"/>
        <v>0</v>
      </c>
      <c r="AG49" s="49">
        <f t="shared" si="44"/>
        <v>0</v>
      </c>
      <c r="AH49" s="49">
        <f t="shared" si="44"/>
        <v>0</v>
      </c>
      <c r="AI49" s="49">
        <f t="shared" si="44"/>
        <v>0</v>
      </c>
      <c r="AJ49" s="49">
        <f t="shared" si="44"/>
        <v>0</v>
      </c>
      <c r="AK49" s="49">
        <f t="shared" si="44"/>
        <v>0</v>
      </c>
      <c r="AL49" s="49">
        <f t="shared" si="44"/>
        <v>19</v>
      </c>
      <c r="AM49" s="49">
        <f t="shared" si="44"/>
        <v>12311525</v>
      </c>
      <c r="AN49" s="49">
        <f t="shared" si="44"/>
        <v>155</v>
      </c>
      <c r="AO49" s="49">
        <f t="shared" si="44"/>
        <v>20202843</v>
      </c>
      <c r="AP49" s="49">
        <f t="shared" si="44"/>
        <v>309</v>
      </c>
      <c r="AQ49" s="49">
        <f t="shared" si="44"/>
        <v>55568828</v>
      </c>
      <c r="AR49" s="49">
        <f t="shared" si="44"/>
        <v>418</v>
      </c>
      <c r="AS49" s="49">
        <f t="shared" si="44"/>
        <v>509</v>
      </c>
      <c r="AT49" s="77">
        <f t="shared" si="21"/>
        <v>1.2177033492822966</v>
      </c>
      <c r="AU49" s="77">
        <f t="shared" si="22"/>
        <v>0.91159135559921411</v>
      </c>
      <c r="AV49" s="49">
        <f t="shared" si="44"/>
        <v>464</v>
      </c>
      <c r="AW49" s="49">
        <f t="shared" si="44"/>
        <v>75771600</v>
      </c>
      <c r="AX49" s="78">
        <f>ROUND(AV49/5000,2)</f>
        <v>0.09</v>
      </c>
      <c r="AY49" s="71">
        <f>ROUND(AX49*$AN$60*$AN$61*$AN$62*1.2,-2)</f>
        <v>172600</v>
      </c>
      <c r="AZ49" s="71">
        <f>+AW49</f>
        <v>75771600</v>
      </c>
      <c r="BA49" s="71">
        <f>AY49</f>
        <v>172600</v>
      </c>
      <c r="BB49" s="79">
        <f>AZ49+BA49</f>
        <v>75944200</v>
      </c>
      <c r="BC49" s="81">
        <f>ROUND(BB49/$BB$57*$BC$66,-2)</f>
        <v>65586600</v>
      </c>
      <c r="BD49" s="82">
        <f>+BB49-BC49</f>
        <v>10357600</v>
      </c>
      <c r="BE49" s="77">
        <f>+BC49/BB49</f>
        <v>0.86361565465170476</v>
      </c>
      <c r="BF49" s="83">
        <f>12*BE49</f>
        <v>10.363387855820458</v>
      </c>
    </row>
    <row r="50" spans="1:58" s="59" customFormat="1" ht="33.75" outlineLevel="2" x14ac:dyDescent="0.2">
      <c r="A50" s="60">
        <v>35</v>
      </c>
      <c r="B50" s="60" t="s">
        <v>128</v>
      </c>
      <c r="C50" s="46" t="s">
        <v>29</v>
      </c>
      <c r="D50" s="47"/>
      <c r="E50" s="47">
        <f t="shared" si="0"/>
        <v>0</v>
      </c>
      <c r="F50" s="47"/>
      <c r="G50" s="47">
        <f t="shared" si="1"/>
        <v>0</v>
      </c>
      <c r="H50" s="47"/>
      <c r="I50" s="47">
        <f t="shared" si="2"/>
        <v>0</v>
      </c>
      <c r="J50" s="47"/>
      <c r="K50" s="47">
        <f t="shared" si="3"/>
        <v>0</v>
      </c>
      <c r="L50" s="47"/>
      <c r="M50" s="47">
        <f t="shared" si="4"/>
        <v>0</v>
      </c>
      <c r="N50" s="47">
        <v>25</v>
      </c>
      <c r="O50" s="47">
        <f t="shared" si="5"/>
        <v>2828500</v>
      </c>
      <c r="P50" s="47"/>
      <c r="Q50" s="47">
        <f t="shared" si="6"/>
        <v>0</v>
      </c>
      <c r="R50" s="47"/>
      <c r="S50" s="47">
        <f t="shared" si="7"/>
        <v>0</v>
      </c>
      <c r="T50" s="47"/>
      <c r="U50" s="47">
        <f t="shared" si="8"/>
        <v>0</v>
      </c>
      <c r="V50" s="47"/>
      <c r="W50" s="47">
        <f t="shared" si="9"/>
        <v>0</v>
      </c>
      <c r="X50" s="47"/>
      <c r="Y50" s="47">
        <f>X50*Y$11</f>
        <v>0</v>
      </c>
      <c r="Z50" s="47"/>
      <c r="AA50" s="47">
        <f>Z50*AA$11</f>
        <v>0</v>
      </c>
      <c r="AB50" s="47"/>
      <c r="AC50" s="47">
        <f>AB50*AC$11</f>
        <v>0</v>
      </c>
      <c r="AD50" s="47"/>
      <c r="AE50" s="47">
        <f t="shared" si="13"/>
        <v>0</v>
      </c>
      <c r="AF50" s="47"/>
      <c r="AG50" s="47">
        <f>AF50*AG$11</f>
        <v>0</v>
      </c>
      <c r="AH50" s="47"/>
      <c r="AI50" s="47">
        <f t="shared" si="15"/>
        <v>0</v>
      </c>
      <c r="AJ50" s="47"/>
      <c r="AK50" s="47">
        <f t="shared" si="16"/>
        <v>0</v>
      </c>
      <c r="AL50" s="47"/>
      <c r="AM50" s="47">
        <f t="shared" si="17"/>
        <v>0</v>
      </c>
      <c r="AN50" s="75">
        <f>D50+H50+L50+P50+T50+X50+AB50+AF50+AJ50</f>
        <v>0</v>
      </c>
      <c r="AO50" s="75">
        <f t="shared" ref="AO50:AQ50" si="45">E50+I50+M50+Q50+U50+Y50+AC50+AG50+AK50</f>
        <v>0</v>
      </c>
      <c r="AP50" s="75">
        <f t="shared" si="45"/>
        <v>25</v>
      </c>
      <c r="AQ50" s="75">
        <f t="shared" si="45"/>
        <v>2828500</v>
      </c>
      <c r="AR50" s="75">
        <v>25</v>
      </c>
      <c r="AS50" s="75">
        <v>25</v>
      </c>
      <c r="AT50" s="77">
        <f t="shared" si="21"/>
        <v>1</v>
      </c>
      <c r="AU50" s="77">
        <f t="shared" si="22"/>
        <v>1</v>
      </c>
      <c r="AV50" s="75">
        <f t="shared" ref="AV50" si="46">AN50+AP50</f>
        <v>25</v>
      </c>
      <c r="AW50" s="75">
        <f t="shared" ref="AW50" si="47">ROUND(AO50+AQ50,-2)</f>
        <v>2828500</v>
      </c>
      <c r="AX50" s="78"/>
      <c r="AY50" s="71"/>
      <c r="AZ50" s="71"/>
      <c r="BA50" s="71"/>
      <c r="BB50" s="79"/>
      <c r="BC50" s="79"/>
      <c r="BD50" s="82"/>
      <c r="BE50" s="76"/>
      <c r="BF50" s="62"/>
    </row>
    <row r="51" spans="1:58" s="59" customFormat="1" ht="11.25" outlineLevel="1" x14ac:dyDescent="0.2">
      <c r="A51" s="60"/>
      <c r="B51" s="92" t="s">
        <v>134</v>
      </c>
      <c r="C51" s="46"/>
      <c r="D51" s="47">
        <f t="shared" ref="D51:AW51" si="48">SUBTOTAL(9,D50:D50)</f>
        <v>0</v>
      </c>
      <c r="E51" s="47">
        <f t="shared" si="48"/>
        <v>0</v>
      </c>
      <c r="F51" s="47">
        <f t="shared" si="48"/>
        <v>0</v>
      </c>
      <c r="G51" s="47">
        <f t="shared" si="48"/>
        <v>0</v>
      </c>
      <c r="H51" s="47">
        <f t="shared" si="48"/>
        <v>0</v>
      </c>
      <c r="I51" s="47">
        <f t="shared" si="48"/>
        <v>0</v>
      </c>
      <c r="J51" s="47">
        <f t="shared" si="48"/>
        <v>0</v>
      </c>
      <c r="K51" s="47">
        <f t="shared" si="48"/>
        <v>0</v>
      </c>
      <c r="L51" s="47">
        <f t="shared" si="48"/>
        <v>0</v>
      </c>
      <c r="M51" s="47">
        <f t="shared" si="48"/>
        <v>0</v>
      </c>
      <c r="N51" s="47">
        <f t="shared" si="48"/>
        <v>25</v>
      </c>
      <c r="O51" s="47">
        <f t="shared" si="48"/>
        <v>2828500</v>
      </c>
      <c r="P51" s="47">
        <f t="shared" si="48"/>
        <v>0</v>
      </c>
      <c r="Q51" s="47">
        <f t="shared" si="48"/>
        <v>0</v>
      </c>
      <c r="R51" s="47">
        <f t="shared" si="48"/>
        <v>0</v>
      </c>
      <c r="S51" s="47">
        <f t="shared" si="48"/>
        <v>0</v>
      </c>
      <c r="T51" s="47">
        <f t="shared" si="48"/>
        <v>0</v>
      </c>
      <c r="U51" s="47">
        <f t="shared" si="48"/>
        <v>0</v>
      </c>
      <c r="V51" s="47">
        <f t="shared" si="48"/>
        <v>0</v>
      </c>
      <c r="W51" s="47">
        <f t="shared" si="48"/>
        <v>0</v>
      </c>
      <c r="X51" s="47">
        <f t="shared" si="48"/>
        <v>0</v>
      </c>
      <c r="Y51" s="47">
        <f t="shared" si="48"/>
        <v>0</v>
      </c>
      <c r="Z51" s="47">
        <f t="shared" si="48"/>
        <v>0</v>
      </c>
      <c r="AA51" s="47">
        <f t="shared" si="48"/>
        <v>0</v>
      </c>
      <c r="AB51" s="47">
        <f t="shared" si="48"/>
        <v>0</v>
      </c>
      <c r="AC51" s="47">
        <f t="shared" si="48"/>
        <v>0</v>
      </c>
      <c r="AD51" s="47">
        <f t="shared" si="48"/>
        <v>0</v>
      </c>
      <c r="AE51" s="47">
        <f t="shared" si="48"/>
        <v>0</v>
      </c>
      <c r="AF51" s="47">
        <f t="shared" si="48"/>
        <v>0</v>
      </c>
      <c r="AG51" s="47">
        <f t="shared" si="48"/>
        <v>0</v>
      </c>
      <c r="AH51" s="47">
        <f t="shared" si="48"/>
        <v>0</v>
      </c>
      <c r="AI51" s="47">
        <f t="shared" si="48"/>
        <v>0</v>
      </c>
      <c r="AJ51" s="47">
        <f t="shared" si="48"/>
        <v>0</v>
      </c>
      <c r="AK51" s="47">
        <f t="shared" si="48"/>
        <v>0</v>
      </c>
      <c r="AL51" s="47">
        <f t="shared" si="48"/>
        <v>0</v>
      </c>
      <c r="AM51" s="47">
        <f t="shared" si="48"/>
        <v>0</v>
      </c>
      <c r="AN51" s="47">
        <f t="shared" si="48"/>
        <v>0</v>
      </c>
      <c r="AO51" s="47">
        <f t="shared" si="48"/>
        <v>0</v>
      </c>
      <c r="AP51" s="47">
        <f t="shared" si="48"/>
        <v>25</v>
      </c>
      <c r="AQ51" s="47">
        <f t="shared" si="48"/>
        <v>2828500</v>
      </c>
      <c r="AR51" s="47">
        <f t="shared" si="48"/>
        <v>25</v>
      </c>
      <c r="AS51" s="47">
        <f t="shared" si="48"/>
        <v>25</v>
      </c>
      <c r="AT51" s="77">
        <f t="shared" si="21"/>
        <v>1</v>
      </c>
      <c r="AU51" s="77">
        <f t="shared" si="22"/>
        <v>1</v>
      </c>
      <c r="AV51" s="47">
        <f t="shared" si="48"/>
        <v>25</v>
      </c>
      <c r="AW51" s="47">
        <f t="shared" si="48"/>
        <v>2828500</v>
      </c>
      <c r="AX51" s="78">
        <f>ROUND(AV51/5000,2)</f>
        <v>0.01</v>
      </c>
      <c r="AY51" s="71">
        <f>ROUND(AX51*$AN$60*$AN$61*$AN$62*1.2,-2)</f>
        <v>19200</v>
      </c>
      <c r="AZ51" s="71">
        <f>+AW51</f>
        <v>2828500</v>
      </c>
      <c r="BA51" s="71">
        <f>AY51</f>
        <v>19200</v>
      </c>
      <c r="BB51" s="79">
        <f>AZ51+BA51</f>
        <v>2847700</v>
      </c>
      <c r="BC51" s="81">
        <f>ROUND(BB51/$BB$57*$BC$66,-2)</f>
        <v>2459300</v>
      </c>
      <c r="BD51" s="82">
        <f>+BB51-BC51</f>
        <v>388400</v>
      </c>
      <c r="BE51" s="77">
        <f>+BC51/BB51</f>
        <v>0.86360922850019317</v>
      </c>
      <c r="BF51" s="83">
        <f>12*BE51</f>
        <v>10.363310742002318</v>
      </c>
    </row>
    <row r="52" spans="1:58" s="59" customFormat="1" ht="33.75" outlineLevel="1" x14ac:dyDescent="0.2">
      <c r="A52" s="60">
        <v>36</v>
      </c>
      <c r="B52" s="60" t="s">
        <v>129</v>
      </c>
      <c r="C52" s="46" t="s">
        <v>182</v>
      </c>
      <c r="D52" s="47"/>
      <c r="E52" s="47">
        <f t="shared" si="0"/>
        <v>0</v>
      </c>
      <c r="F52" s="47"/>
      <c r="G52" s="47">
        <f t="shared" si="1"/>
        <v>0</v>
      </c>
      <c r="H52" s="47"/>
      <c r="I52" s="47">
        <f t="shared" si="2"/>
        <v>0</v>
      </c>
      <c r="J52" s="47"/>
      <c r="K52" s="47">
        <f t="shared" si="3"/>
        <v>0</v>
      </c>
      <c r="L52" s="47">
        <v>20</v>
      </c>
      <c r="M52" s="47">
        <f t="shared" si="4"/>
        <v>2556180</v>
      </c>
      <c r="N52" s="47">
        <v>15</v>
      </c>
      <c r="O52" s="47">
        <f t="shared" si="5"/>
        <v>1697100</v>
      </c>
      <c r="P52" s="47"/>
      <c r="Q52" s="47">
        <f t="shared" si="6"/>
        <v>0</v>
      </c>
      <c r="R52" s="47"/>
      <c r="S52" s="47">
        <f t="shared" si="7"/>
        <v>0</v>
      </c>
      <c r="T52" s="47"/>
      <c r="U52" s="47">
        <f t="shared" si="8"/>
        <v>0</v>
      </c>
      <c r="V52" s="47"/>
      <c r="W52" s="47">
        <f t="shared" si="9"/>
        <v>0</v>
      </c>
      <c r="X52" s="47"/>
      <c r="Y52" s="47">
        <f>X52*Y$11</f>
        <v>0</v>
      </c>
      <c r="Z52" s="47"/>
      <c r="AA52" s="47">
        <f t="shared" ref="AA52:AA53" si="49">Z52*AA$11</f>
        <v>0</v>
      </c>
      <c r="AB52" s="47"/>
      <c r="AC52" s="48">
        <f>AB52*AC$11</f>
        <v>0</v>
      </c>
      <c r="AD52" s="47"/>
      <c r="AE52" s="47">
        <f t="shared" si="13"/>
        <v>0</v>
      </c>
      <c r="AF52" s="47"/>
      <c r="AG52" s="47">
        <f t="shared" ref="AG52:AG53" si="50">AF52*AG$11</f>
        <v>0</v>
      </c>
      <c r="AH52" s="47"/>
      <c r="AI52" s="47">
        <f t="shared" si="15"/>
        <v>0</v>
      </c>
      <c r="AJ52" s="47"/>
      <c r="AK52" s="47">
        <f t="shared" si="16"/>
        <v>0</v>
      </c>
      <c r="AL52" s="47"/>
      <c r="AM52" s="47">
        <f t="shared" si="17"/>
        <v>0</v>
      </c>
      <c r="AN52" s="75">
        <f>D52+H52+L52+P52+T52+X52+AB52+AF52+AJ52</f>
        <v>20</v>
      </c>
      <c r="AO52" s="75">
        <f t="shared" ref="AO52:AQ55" si="51">E52+I52+M52+Q52+U52+Y52+AC52+AG52+AK52</f>
        <v>2556180</v>
      </c>
      <c r="AP52" s="75">
        <f t="shared" si="51"/>
        <v>15</v>
      </c>
      <c r="AQ52" s="75">
        <f t="shared" si="51"/>
        <v>1697100</v>
      </c>
      <c r="AR52" s="75">
        <v>20</v>
      </c>
      <c r="AS52" s="75">
        <v>35</v>
      </c>
      <c r="AT52" s="77">
        <f t="shared" si="21"/>
        <v>1.75</v>
      </c>
      <c r="AU52" s="77">
        <f t="shared" si="22"/>
        <v>1</v>
      </c>
      <c r="AV52" s="75">
        <f t="shared" ref="AV52:AV55" si="52">AN52+AP52</f>
        <v>35</v>
      </c>
      <c r="AW52" s="75">
        <f t="shared" ref="AW52:AW55" si="53">ROUND(AO52+AQ52,-2)</f>
        <v>4253300</v>
      </c>
      <c r="AX52" s="78"/>
      <c r="AY52" s="71"/>
      <c r="AZ52" s="71"/>
      <c r="BA52" s="71"/>
      <c r="BB52" s="79"/>
      <c r="BC52" s="79"/>
      <c r="BD52" s="82"/>
      <c r="BE52" s="76"/>
      <c r="BF52" s="62"/>
    </row>
    <row r="53" spans="1:58" s="59" customFormat="1" ht="22.5" outlineLevel="2" x14ac:dyDescent="0.2">
      <c r="A53" s="60">
        <v>37</v>
      </c>
      <c r="B53" s="60" t="s">
        <v>129</v>
      </c>
      <c r="C53" s="46" t="s">
        <v>183</v>
      </c>
      <c r="D53" s="47"/>
      <c r="E53" s="47">
        <f t="shared" si="0"/>
        <v>0</v>
      </c>
      <c r="F53" s="47"/>
      <c r="G53" s="47">
        <f t="shared" si="1"/>
        <v>0</v>
      </c>
      <c r="H53" s="47"/>
      <c r="I53" s="47">
        <f t="shared" si="2"/>
        <v>0</v>
      </c>
      <c r="J53" s="47"/>
      <c r="K53" s="47">
        <f t="shared" si="3"/>
        <v>0</v>
      </c>
      <c r="L53" s="49">
        <v>40</v>
      </c>
      <c r="M53" s="47">
        <f t="shared" si="4"/>
        <v>5112360</v>
      </c>
      <c r="N53" s="49">
        <v>45</v>
      </c>
      <c r="O53" s="47">
        <f t="shared" si="5"/>
        <v>5091300</v>
      </c>
      <c r="P53" s="47"/>
      <c r="Q53" s="47">
        <f t="shared" si="6"/>
        <v>0</v>
      </c>
      <c r="R53" s="47"/>
      <c r="S53" s="47">
        <f t="shared" si="7"/>
        <v>0</v>
      </c>
      <c r="T53" s="47"/>
      <c r="U53" s="47">
        <f t="shared" si="8"/>
        <v>0</v>
      </c>
      <c r="V53" s="47"/>
      <c r="W53" s="47">
        <f t="shared" si="9"/>
        <v>0</v>
      </c>
      <c r="X53" s="47"/>
      <c r="Y53" s="47">
        <f>X53*Y$11</f>
        <v>0</v>
      </c>
      <c r="Z53" s="47"/>
      <c r="AA53" s="47">
        <f t="shared" si="49"/>
        <v>0</v>
      </c>
      <c r="AB53" s="47"/>
      <c r="AC53" s="47">
        <f>AB53*AC$11</f>
        <v>0</v>
      </c>
      <c r="AD53" s="47"/>
      <c r="AE53" s="47">
        <f t="shared" si="13"/>
        <v>0</v>
      </c>
      <c r="AF53" s="47"/>
      <c r="AG53" s="47">
        <f t="shared" si="50"/>
        <v>0</v>
      </c>
      <c r="AH53" s="47"/>
      <c r="AI53" s="47">
        <f t="shared" si="15"/>
        <v>0</v>
      </c>
      <c r="AJ53" s="47"/>
      <c r="AK53" s="47">
        <f t="shared" si="16"/>
        <v>0</v>
      </c>
      <c r="AL53" s="47"/>
      <c r="AM53" s="47">
        <f t="shared" si="17"/>
        <v>0</v>
      </c>
      <c r="AN53" s="75">
        <f>D53+H53+L53+P53+T53+X53+AB53+AF53+AJ53</f>
        <v>40</v>
      </c>
      <c r="AO53" s="75">
        <f t="shared" si="51"/>
        <v>5112360</v>
      </c>
      <c r="AP53" s="75">
        <f t="shared" si="51"/>
        <v>45</v>
      </c>
      <c r="AQ53" s="75">
        <f t="shared" si="51"/>
        <v>5091300</v>
      </c>
      <c r="AR53" s="75">
        <v>64</v>
      </c>
      <c r="AS53" s="75">
        <v>0</v>
      </c>
      <c r="AT53" s="77">
        <f t="shared" si="21"/>
        <v>0</v>
      </c>
      <c r="AU53" s="77" t="e">
        <f t="shared" si="22"/>
        <v>#DIV/0!</v>
      </c>
      <c r="AV53" s="75">
        <f t="shared" si="52"/>
        <v>85</v>
      </c>
      <c r="AW53" s="75">
        <f t="shared" si="53"/>
        <v>10203700</v>
      </c>
      <c r="AX53" s="78"/>
      <c r="AY53" s="71"/>
      <c r="AZ53" s="71"/>
      <c r="BA53" s="71"/>
      <c r="BB53" s="79"/>
      <c r="BC53" s="79"/>
      <c r="BD53" s="82"/>
      <c r="BE53" s="76"/>
      <c r="BF53" s="62"/>
    </row>
    <row r="54" spans="1:58" s="59" customFormat="1" ht="22.5" outlineLevel="2" x14ac:dyDescent="0.2">
      <c r="A54" s="60">
        <v>38</v>
      </c>
      <c r="B54" s="60" t="s">
        <v>129</v>
      </c>
      <c r="C54" s="46" t="s">
        <v>184</v>
      </c>
      <c r="D54" s="47"/>
      <c r="E54" s="47"/>
      <c r="F54" s="47"/>
      <c r="G54" s="47"/>
      <c r="H54" s="47"/>
      <c r="I54" s="47"/>
      <c r="J54" s="47"/>
      <c r="K54" s="47"/>
      <c r="L54" s="49">
        <v>38</v>
      </c>
      <c r="M54" s="47">
        <f t="shared" si="4"/>
        <v>4856742</v>
      </c>
      <c r="N54" s="49"/>
      <c r="O54" s="47">
        <f t="shared" si="5"/>
        <v>0</v>
      </c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75">
        <f>D54+H54+L54+P54+T54+X54+AB54+AF54+AJ54</f>
        <v>38</v>
      </c>
      <c r="AO54" s="75">
        <f t="shared" si="51"/>
        <v>4856742</v>
      </c>
      <c r="AP54" s="75">
        <f t="shared" si="51"/>
        <v>0</v>
      </c>
      <c r="AQ54" s="75">
        <f t="shared" si="51"/>
        <v>0</v>
      </c>
      <c r="AR54" s="75"/>
      <c r="AS54" s="75">
        <f>38+39</f>
        <v>77</v>
      </c>
      <c r="AT54" s="77"/>
      <c r="AU54" s="77">
        <f t="shared" si="22"/>
        <v>0.4935064935064935</v>
      </c>
      <c r="AV54" s="75">
        <f t="shared" si="52"/>
        <v>38</v>
      </c>
      <c r="AW54" s="75">
        <f t="shared" si="53"/>
        <v>4856700</v>
      </c>
      <c r="AX54" s="78"/>
      <c r="AY54" s="71"/>
      <c r="AZ54" s="71"/>
      <c r="BA54" s="71"/>
      <c r="BB54" s="79"/>
      <c r="BC54" s="79"/>
      <c r="BD54" s="82"/>
      <c r="BE54" s="76"/>
      <c r="BF54" s="62"/>
    </row>
    <row r="55" spans="1:58" s="59" customFormat="1" ht="22.5" outlineLevel="2" x14ac:dyDescent="0.2">
      <c r="A55" s="60">
        <v>39</v>
      </c>
      <c r="B55" s="60" t="s">
        <v>129</v>
      </c>
      <c r="C55" s="46" t="s">
        <v>185</v>
      </c>
      <c r="D55" s="47"/>
      <c r="E55" s="47"/>
      <c r="F55" s="47"/>
      <c r="G55" s="47"/>
      <c r="H55" s="47"/>
      <c r="I55" s="47">
        <f t="shared" si="2"/>
        <v>0</v>
      </c>
      <c r="J55" s="47"/>
      <c r="K55" s="47"/>
      <c r="L55" s="49">
        <v>25</v>
      </c>
      <c r="M55" s="47">
        <f t="shared" si="4"/>
        <v>3195225</v>
      </c>
      <c r="N55" s="49">
        <v>25</v>
      </c>
      <c r="O55" s="47">
        <f t="shared" si="5"/>
        <v>2828500</v>
      </c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75">
        <f>D55+H55+L55+P55+T55+X55+AB55+AF55+AJ55</f>
        <v>25</v>
      </c>
      <c r="AO55" s="75">
        <f t="shared" si="51"/>
        <v>3195225</v>
      </c>
      <c r="AP55" s="75">
        <f t="shared" si="51"/>
        <v>25</v>
      </c>
      <c r="AQ55" s="75">
        <f t="shared" si="51"/>
        <v>2828500</v>
      </c>
      <c r="AR55" s="75"/>
      <c r="AS55" s="75"/>
      <c r="AT55" s="77"/>
      <c r="AU55" s="77"/>
      <c r="AV55" s="75">
        <f t="shared" si="52"/>
        <v>50</v>
      </c>
      <c r="AW55" s="75">
        <f t="shared" si="53"/>
        <v>6023700</v>
      </c>
      <c r="AX55" s="78"/>
      <c r="AY55" s="71"/>
      <c r="AZ55" s="71"/>
      <c r="BA55" s="71"/>
      <c r="BB55" s="79"/>
      <c r="BC55" s="79"/>
      <c r="BD55" s="82"/>
      <c r="BE55" s="76"/>
      <c r="BF55" s="62"/>
    </row>
    <row r="56" spans="1:58" s="59" customFormat="1" ht="11.25" outlineLevel="1" x14ac:dyDescent="0.2">
      <c r="A56" s="60"/>
      <c r="B56" s="84" t="s">
        <v>137</v>
      </c>
      <c r="C56" s="46"/>
      <c r="D56" s="47">
        <f>SUBTOTAL(9,D52:D53)</f>
        <v>0</v>
      </c>
      <c r="E56" s="47">
        <f t="shared" ref="E56:AR56" si="54">SUBTOTAL(9,E52:E53)</f>
        <v>0</v>
      </c>
      <c r="F56" s="47">
        <f t="shared" si="54"/>
        <v>0</v>
      </c>
      <c r="G56" s="47">
        <f t="shared" si="54"/>
        <v>0</v>
      </c>
      <c r="H56" s="47">
        <f>SUBTOTAL(9,H52:H55)</f>
        <v>0</v>
      </c>
      <c r="I56" s="47">
        <f>SUBTOTAL(9,I52:I55)</f>
        <v>0</v>
      </c>
      <c r="J56" s="47">
        <f t="shared" si="54"/>
        <v>0</v>
      </c>
      <c r="K56" s="47">
        <f t="shared" si="54"/>
        <v>0</v>
      </c>
      <c r="L56" s="47">
        <f>SUBTOTAL(9,L52:L55)</f>
        <v>123</v>
      </c>
      <c r="M56" s="47">
        <f>SUBTOTAL(9,M52:M55)</f>
        <v>15720507</v>
      </c>
      <c r="N56" s="47">
        <f>SUM(N52:N55)</f>
        <v>85</v>
      </c>
      <c r="O56" s="47">
        <f>SUM(O52:O55)</f>
        <v>9616900</v>
      </c>
      <c r="P56" s="47">
        <f t="shared" si="54"/>
        <v>0</v>
      </c>
      <c r="Q56" s="47">
        <f t="shared" si="54"/>
        <v>0</v>
      </c>
      <c r="R56" s="47">
        <f t="shared" si="54"/>
        <v>0</v>
      </c>
      <c r="S56" s="47">
        <f t="shared" si="54"/>
        <v>0</v>
      </c>
      <c r="T56" s="47">
        <f t="shared" si="54"/>
        <v>0</v>
      </c>
      <c r="U56" s="47">
        <f t="shared" si="54"/>
        <v>0</v>
      </c>
      <c r="V56" s="47">
        <f t="shared" si="54"/>
        <v>0</v>
      </c>
      <c r="W56" s="47">
        <f t="shared" si="54"/>
        <v>0</v>
      </c>
      <c r="X56" s="47">
        <f t="shared" si="54"/>
        <v>0</v>
      </c>
      <c r="Y56" s="47">
        <f t="shared" si="54"/>
        <v>0</v>
      </c>
      <c r="Z56" s="47">
        <f t="shared" si="54"/>
        <v>0</v>
      </c>
      <c r="AA56" s="47">
        <f t="shared" si="54"/>
        <v>0</v>
      </c>
      <c r="AB56" s="47">
        <f t="shared" si="54"/>
        <v>0</v>
      </c>
      <c r="AC56" s="47">
        <f t="shared" si="54"/>
        <v>0</v>
      </c>
      <c r="AD56" s="47">
        <f t="shared" si="54"/>
        <v>0</v>
      </c>
      <c r="AE56" s="47">
        <f t="shared" si="54"/>
        <v>0</v>
      </c>
      <c r="AF56" s="47">
        <f t="shared" si="54"/>
        <v>0</v>
      </c>
      <c r="AG56" s="47">
        <f t="shared" si="54"/>
        <v>0</v>
      </c>
      <c r="AH56" s="47">
        <f t="shared" si="54"/>
        <v>0</v>
      </c>
      <c r="AI56" s="47">
        <f t="shared" si="54"/>
        <v>0</v>
      </c>
      <c r="AJ56" s="47">
        <f t="shared" si="54"/>
        <v>0</v>
      </c>
      <c r="AK56" s="47">
        <f t="shared" si="54"/>
        <v>0</v>
      </c>
      <c r="AL56" s="47">
        <f t="shared" si="54"/>
        <v>0</v>
      </c>
      <c r="AM56" s="47">
        <f t="shared" si="54"/>
        <v>0</v>
      </c>
      <c r="AN56" s="47">
        <f>SUBTOTAL(9,AN52:AN55)</f>
        <v>123</v>
      </c>
      <c r="AO56" s="47">
        <f>SUBTOTAL(9,AO52:AO55)</f>
        <v>15720507</v>
      </c>
      <c r="AP56" s="47">
        <f t="shared" si="54"/>
        <v>60</v>
      </c>
      <c r="AQ56" s="47">
        <f t="shared" si="54"/>
        <v>6788400</v>
      </c>
      <c r="AR56" s="47">
        <f t="shared" si="54"/>
        <v>84</v>
      </c>
      <c r="AS56" s="47">
        <f>SUBTOTAL(9,AS52:AS54)</f>
        <v>112</v>
      </c>
      <c r="AT56" s="77">
        <f t="shared" si="21"/>
        <v>1.3333333333333333</v>
      </c>
      <c r="AU56" s="77">
        <f t="shared" si="22"/>
        <v>1.8571428571428572</v>
      </c>
      <c r="AV56" s="47">
        <f>SUBTOTAL(9,AV52:AV55)</f>
        <v>208</v>
      </c>
      <c r="AW56" s="47">
        <f>SUBTOTAL(9,AW52:AW55)</f>
        <v>25337400</v>
      </c>
      <c r="AX56" s="78">
        <f>ROUND(AV56/5000,2)</f>
        <v>0.04</v>
      </c>
      <c r="AY56" s="71">
        <f>ROUND(AX56*$AN$60*$AN$61*$AN$62*1.2,-2)</f>
        <v>76700</v>
      </c>
      <c r="AZ56" s="71">
        <f>+AW56</f>
        <v>25337400</v>
      </c>
      <c r="BA56" s="71">
        <f>AY56</f>
        <v>76700</v>
      </c>
      <c r="BB56" s="79">
        <f>AZ56+BA56</f>
        <v>25414100</v>
      </c>
      <c r="BC56" s="81">
        <f>ROUND(BB56/$BB$57*$BC$66,-2)</f>
        <v>21948000</v>
      </c>
      <c r="BD56" s="82">
        <f>+BB56-BC56</f>
        <v>3466100</v>
      </c>
      <c r="BE56" s="77">
        <f>+BC56/BB56</f>
        <v>0.86361507981789631</v>
      </c>
      <c r="BF56" s="83">
        <f>12*BE56</f>
        <v>10.363380957814755</v>
      </c>
    </row>
    <row r="57" spans="1:58" s="98" customFormat="1" ht="10.5" x14ac:dyDescent="0.15">
      <c r="A57" s="92"/>
      <c r="B57" s="84" t="s">
        <v>135</v>
      </c>
      <c r="C57" s="93"/>
      <c r="D57" s="94">
        <f t="shared" ref="D57:K57" si="55">SUBTOTAL(9,D12:D53)</f>
        <v>0</v>
      </c>
      <c r="E57" s="94">
        <f t="shared" si="55"/>
        <v>0</v>
      </c>
      <c r="F57" s="94">
        <f t="shared" si="55"/>
        <v>0</v>
      </c>
      <c r="G57" s="94">
        <f t="shared" si="55"/>
        <v>0</v>
      </c>
      <c r="H57" s="94">
        <f t="shared" si="55"/>
        <v>0</v>
      </c>
      <c r="I57" s="94">
        <f t="shared" si="55"/>
        <v>0</v>
      </c>
      <c r="J57" s="94">
        <f t="shared" si="55"/>
        <v>0</v>
      </c>
      <c r="K57" s="94">
        <f t="shared" si="55"/>
        <v>0</v>
      </c>
      <c r="L57" s="94">
        <f>+L30+L36+L42+L49+L51+L56</f>
        <v>1977</v>
      </c>
      <c r="M57" s="94">
        <f t="shared" ref="M57:AL57" si="56">+M30+M36+M42+M49+M51+M56</f>
        <v>252678393</v>
      </c>
      <c r="N57" s="94">
        <f t="shared" si="56"/>
        <v>2088</v>
      </c>
      <c r="O57" s="94">
        <f t="shared" si="56"/>
        <v>236236320</v>
      </c>
      <c r="P57" s="94">
        <f t="shared" si="56"/>
        <v>831</v>
      </c>
      <c r="Q57" s="94">
        <f t="shared" si="56"/>
        <v>121739007</v>
      </c>
      <c r="R57" s="94">
        <f t="shared" si="56"/>
        <v>1667</v>
      </c>
      <c r="S57" s="94">
        <f t="shared" si="56"/>
        <v>214339526</v>
      </c>
      <c r="T57" s="94">
        <f t="shared" si="56"/>
        <v>38</v>
      </c>
      <c r="U57" s="94">
        <f t="shared" si="56"/>
        <v>6811956</v>
      </c>
      <c r="V57" s="94">
        <f t="shared" si="56"/>
        <v>35</v>
      </c>
      <c r="W57" s="94">
        <f t="shared" si="56"/>
        <v>5447575</v>
      </c>
      <c r="X57" s="94">
        <f t="shared" si="56"/>
        <v>0</v>
      </c>
      <c r="Y57" s="94">
        <f t="shared" si="56"/>
        <v>0</v>
      </c>
      <c r="Z57" s="94">
        <f t="shared" si="56"/>
        <v>200</v>
      </c>
      <c r="AA57" s="94">
        <f t="shared" si="56"/>
        <v>87132800</v>
      </c>
      <c r="AB57" s="94">
        <f t="shared" si="56"/>
        <v>0</v>
      </c>
      <c r="AC57" s="94">
        <f t="shared" si="56"/>
        <v>0</v>
      </c>
      <c r="AD57" s="94">
        <f t="shared" si="56"/>
        <v>25</v>
      </c>
      <c r="AE57" s="94">
        <f t="shared" si="56"/>
        <v>12024725</v>
      </c>
      <c r="AF57" s="94">
        <f t="shared" si="56"/>
        <v>0</v>
      </c>
      <c r="AG57" s="94">
        <f t="shared" si="56"/>
        <v>0</v>
      </c>
      <c r="AH57" s="94">
        <f t="shared" si="56"/>
        <v>0</v>
      </c>
      <c r="AI57" s="94">
        <f t="shared" si="56"/>
        <v>0</v>
      </c>
      <c r="AJ57" s="94">
        <f t="shared" si="56"/>
        <v>0</v>
      </c>
      <c r="AK57" s="94">
        <f t="shared" si="56"/>
        <v>0</v>
      </c>
      <c r="AL57" s="94">
        <f t="shared" si="56"/>
        <v>19</v>
      </c>
      <c r="AM57" s="94">
        <f>+AM30+AM36+AM42+AM49+AM51+AM56</f>
        <v>12311525</v>
      </c>
      <c r="AN57" s="94">
        <f t="shared" ref="AN57:AS57" si="57">+AN30+AN36+AN42+AN49+AN51+AN56</f>
        <v>2846</v>
      </c>
      <c r="AO57" s="94">
        <f t="shared" si="57"/>
        <v>381229356</v>
      </c>
      <c r="AP57" s="94">
        <f t="shared" si="57"/>
        <v>4009</v>
      </c>
      <c r="AQ57" s="94">
        <f t="shared" si="57"/>
        <v>564663971</v>
      </c>
      <c r="AR57" s="94">
        <f t="shared" si="57"/>
        <v>5803</v>
      </c>
      <c r="AS57" s="94">
        <f t="shared" si="57"/>
        <v>6906</v>
      </c>
      <c r="AT57" s="95">
        <f t="shared" si="21"/>
        <v>1.1900740996036532</v>
      </c>
      <c r="AU57" s="95">
        <f t="shared" si="22"/>
        <v>0.9962351578337677</v>
      </c>
      <c r="AV57" s="94">
        <f t="shared" ref="AV57:BC57" si="58">+AV30+AV36+AV42+AV49+AV51+AV56</f>
        <v>6880</v>
      </c>
      <c r="AW57" s="94">
        <f t="shared" si="58"/>
        <v>948721800</v>
      </c>
      <c r="AX57" s="94">
        <f t="shared" si="58"/>
        <v>1.3700000000000003</v>
      </c>
      <c r="AY57" s="94">
        <f t="shared" si="58"/>
        <v>2628000</v>
      </c>
      <c r="AZ57" s="94">
        <f t="shared" si="58"/>
        <v>948721800</v>
      </c>
      <c r="BA57" s="94">
        <f t="shared" si="58"/>
        <v>2628000</v>
      </c>
      <c r="BB57" s="94">
        <f t="shared" si="58"/>
        <v>951349800</v>
      </c>
      <c r="BC57" s="94">
        <f t="shared" si="58"/>
        <v>821600000</v>
      </c>
      <c r="BD57" s="96">
        <f>SUM(BD30:BD56)</f>
        <v>129749800</v>
      </c>
      <c r="BE57" s="95">
        <f>+BC57/BB57</f>
        <v>0.86361504464498762</v>
      </c>
      <c r="BF57" s="97">
        <f>12*BE57</f>
        <v>10.363380535739852</v>
      </c>
    </row>
    <row r="58" spans="1:58" s="59" customFormat="1" ht="2.25" hidden="1" customHeight="1" x14ac:dyDescent="0.2">
      <c r="A58" s="99"/>
      <c r="B58" s="99"/>
      <c r="C58" s="100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BB58" s="103"/>
      <c r="BC58" s="104"/>
      <c r="BD58" s="59">
        <f>+BC58/BB57*AV57</f>
        <v>0</v>
      </c>
    </row>
    <row r="59" spans="1:58" hidden="1" x14ac:dyDescent="0.2"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V59" s="105"/>
      <c r="AW59" s="105"/>
      <c r="AX59" s="105"/>
      <c r="AY59" s="105"/>
      <c r="AZ59" s="105"/>
      <c r="BA59" s="105"/>
      <c r="BB59" s="106">
        <v>896917600</v>
      </c>
      <c r="BC59" s="105"/>
    </row>
    <row r="60" spans="1:58" hidden="1" x14ac:dyDescent="0.2">
      <c r="E60" s="105"/>
      <c r="X60" s="139" t="s">
        <v>138</v>
      </c>
      <c r="Y60" s="139"/>
      <c r="Z60" s="139"/>
      <c r="AA60" s="139"/>
      <c r="AB60" s="139"/>
      <c r="AC60" s="139"/>
      <c r="AD60" s="139"/>
      <c r="AE60" s="139"/>
      <c r="AF60" s="52"/>
      <c r="AG60" s="52"/>
      <c r="AH60" s="52"/>
      <c r="AI60" s="52"/>
      <c r="AJ60" s="52"/>
      <c r="AK60" s="52"/>
      <c r="AL60" s="52"/>
      <c r="AM60" s="52"/>
      <c r="AN60" s="140">
        <f>21206.6*1.04</f>
        <v>22054.863999999998</v>
      </c>
      <c r="AO60" s="140"/>
      <c r="AW60" s="107"/>
      <c r="AY60" s="105"/>
      <c r="AZ60" s="108"/>
      <c r="BB60" s="106"/>
      <c r="BC60" s="109"/>
    </row>
    <row r="61" spans="1:58" hidden="1" x14ac:dyDescent="0.2">
      <c r="C61" s="110"/>
      <c r="M61" s="105"/>
      <c r="X61" s="139" t="s">
        <v>139</v>
      </c>
      <c r="Y61" s="139"/>
      <c r="Z61" s="139"/>
      <c r="AA61" s="139"/>
      <c r="AB61" s="139"/>
      <c r="AC61" s="139"/>
      <c r="AD61" s="139"/>
      <c r="AE61" s="139"/>
      <c r="AF61" s="52"/>
      <c r="AG61" s="52"/>
      <c r="AH61" s="52"/>
      <c r="AI61" s="52"/>
      <c r="AJ61" s="52"/>
      <c r="AK61" s="52"/>
      <c r="AL61" s="52"/>
      <c r="AM61" s="52"/>
      <c r="AN61" s="141">
        <v>55.67</v>
      </c>
      <c r="AO61" s="141"/>
      <c r="AW61" s="105"/>
      <c r="BB61" s="106"/>
      <c r="BC61" s="111"/>
    </row>
    <row r="62" spans="1:58" hidden="1" x14ac:dyDescent="0.2">
      <c r="X62" s="139" t="s">
        <v>140</v>
      </c>
      <c r="Y62" s="139"/>
      <c r="Z62" s="139"/>
      <c r="AA62" s="139"/>
      <c r="AB62" s="139"/>
      <c r="AC62" s="139"/>
      <c r="AD62" s="139"/>
      <c r="AE62" s="139"/>
      <c r="AF62" s="52"/>
      <c r="AG62" s="52"/>
      <c r="AH62" s="52"/>
      <c r="AI62" s="52"/>
      <c r="AJ62" s="52"/>
      <c r="AK62" s="52"/>
      <c r="AL62" s="52"/>
      <c r="AM62" s="52"/>
      <c r="AN62" s="141">
        <v>1.302</v>
      </c>
      <c r="AO62" s="141"/>
      <c r="BC62" s="112"/>
    </row>
    <row r="63" spans="1:58" hidden="1" x14ac:dyDescent="0.2">
      <c r="C63" s="110"/>
      <c r="BA63" s="57"/>
      <c r="BC63" s="57" t="s">
        <v>3</v>
      </c>
    </row>
    <row r="64" spans="1:58" hidden="1" x14ac:dyDescent="0.2">
      <c r="C64" s="110"/>
      <c r="E64" s="105"/>
      <c r="AW64" s="108"/>
      <c r="AZ64" s="56" t="s">
        <v>162</v>
      </c>
      <c r="BA64" s="105"/>
      <c r="BC64" s="106">
        <f>+AV57</f>
        <v>6880</v>
      </c>
    </row>
    <row r="65" spans="1:55" hidden="1" x14ac:dyDescent="0.2">
      <c r="E65" s="105"/>
      <c r="AO65" s="105"/>
      <c r="AW65" s="105"/>
      <c r="AZ65" s="56" t="s">
        <v>163</v>
      </c>
      <c r="BA65" s="105"/>
      <c r="BB65" s="112"/>
      <c r="BC65" s="106">
        <f>+BB57</f>
        <v>951349800</v>
      </c>
    </row>
    <row r="66" spans="1:55" hidden="1" x14ac:dyDescent="0.2">
      <c r="E66" s="105"/>
      <c r="AO66" s="105"/>
      <c r="AW66" s="105"/>
      <c r="AZ66" s="56" t="s">
        <v>164</v>
      </c>
      <c r="BA66" s="113"/>
      <c r="BB66" s="106"/>
      <c r="BC66" s="106">
        <v>821600000</v>
      </c>
    </row>
    <row r="67" spans="1:55" hidden="1" x14ac:dyDescent="0.2">
      <c r="A67" s="56"/>
      <c r="B67" s="56"/>
      <c r="C67" s="56"/>
      <c r="AE67" s="105"/>
      <c r="AF67" s="105"/>
      <c r="AG67" s="105"/>
      <c r="AH67" s="105"/>
      <c r="AI67" s="105"/>
      <c r="AJ67" s="105"/>
      <c r="AK67" s="105"/>
      <c r="AL67" s="105"/>
      <c r="AM67" s="105"/>
      <c r="AO67" s="105"/>
      <c r="AW67" s="105"/>
      <c r="AZ67" s="56" t="s">
        <v>161</v>
      </c>
      <c r="BA67" s="113"/>
      <c r="BB67" s="112"/>
      <c r="BC67" s="112">
        <f>+BC65-BC66</f>
        <v>129749800</v>
      </c>
    </row>
    <row r="68" spans="1:55" hidden="1" x14ac:dyDescent="0.2">
      <c r="A68" s="56"/>
      <c r="B68" s="56"/>
      <c r="C68" s="56"/>
      <c r="E68" s="105"/>
    </row>
    <row r="69" spans="1:55" x14ac:dyDescent="0.2">
      <c r="A69" s="56"/>
      <c r="B69" s="56"/>
      <c r="C69" s="56"/>
      <c r="BB69" s="111"/>
    </row>
  </sheetData>
  <mergeCells count="69">
    <mergeCell ref="X60:AE60"/>
    <mergeCell ref="AN60:AO60"/>
    <mergeCell ref="X61:AE61"/>
    <mergeCell ref="AN61:AO61"/>
    <mergeCell ref="X62:AE62"/>
    <mergeCell ref="AN62:AO62"/>
    <mergeCell ref="BD5:BD10"/>
    <mergeCell ref="BE5:BF5"/>
    <mergeCell ref="BE6:BE10"/>
    <mergeCell ref="BF6:BF10"/>
    <mergeCell ref="L3:AS3"/>
    <mergeCell ref="AJ8:AK8"/>
    <mergeCell ref="AL8:AM8"/>
    <mergeCell ref="AN8:AO8"/>
    <mergeCell ref="Z8:AA8"/>
    <mergeCell ref="AJ7:AM7"/>
    <mergeCell ref="P8:Q8"/>
    <mergeCell ref="R8:S8"/>
    <mergeCell ref="T8:U8"/>
    <mergeCell ref="V8:W8"/>
    <mergeCell ref="AV5:AW8"/>
    <mergeCell ref="AX5:AY8"/>
    <mergeCell ref="D8:E8"/>
    <mergeCell ref="F8:G8"/>
    <mergeCell ref="H8:I8"/>
    <mergeCell ref="J8:K8"/>
    <mergeCell ref="L8:M8"/>
    <mergeCell ref="X8:Y8"/>
    <mergeCell ref="AZ7:AZ10"/>
    <mergeCell ref="AB8:AC8"/>
    <mergeCell ref="AD8:AE8"/>
    <mergeCell ref="AF8:AG8"/>
    <mergeCell ref="AH8:AI8"/>
    <mergeCell ref="AR5:AS7"/>
    <mergeCell ref="AR8:AR10"/>
    <mergeCell ref="AS8:AS10"/>
    <mergeCell ref="AZ5:BB6"/>
    <mergeCell ref="P7:S7"/>
    <mergeCell ref="T7:W7"/>
    <mergeCell ref="BA7:BA10"/>
    <mergeCell ref="BC5:BC10"/>
    <mergeCell ref="AP8:AQ8"/>
    <mergeCell ref="AB7:AE7"/>
    <mergeCell ref="AF7:AI7"/>
    <mergeCell ref="BB7:BB10"/>
    <mergeCell ref="AT5:AU7"/>
    <mergeCell ref="AT8:AT10"/>
    <mergeCell ref="AU8:AU10"/>
    <mergeCell ref="AB6:AE6"/>
    <mergeCell ref="AF6:AI6"/>
    <mergeCell ref="AJ6:AM6"/>
    <mergeCell ref="AF5:AM5"/>
    <mergeCell ref="AN5:AQ7"/>
    <mergeCell ref="N8:O8"/>
    <mergeCell ref="X7:AA7"/>
    <mergeCell ref="A5:A9"/>
    <mergeCell ref="B5:B8"/>
    <mergeCell ref="C5:C9"/>
    <mergeCell ref="D5:W5"/>
    <mergeCell ref="X5:AE5"/>
    <mergeCell ref="X6:AA6"/>
    <mergeCell ref="D6:G6"/>
    <mergeCell ref="H6:K6"/>
    <mergeCell ref="L6:O6"/>
    <mergeCell ref="P6:S6"/>
    <mergeCell ref="T6:W6"/>
    <mergeCell ref="D7:G7"/>
    <mergeCell ref="H7:K7"/>
    <mergeCell ref="L7:O7"/>
  </mergeCells>
  <pageMargins left="0.78740157480314965" right="0.39370078740157483" top="0.55118110236220474" bottom="0.55118110236220474" header="0.31496062992125984" footer="0.31496062992125984"/>
  <pageSetup paperSize="9" scale="55" firstPageNumber="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документы_2021</vt:lpstr>
      <vt:lpstr>ЧДОУ</vt:lpstr>
      <vt:lpstr>ЧДОУ!Заголовки_для_печати</vt:lpstr>
      <vt:lpstr>ЧДОУ!Область_печати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Рыженкова Елена Николаевна</cp:lastModifiedBy>
  <cp:lastPrinted>2024-10-09T13:52:44Z</cp:lastPrinted>
  <dcterms:created xsi:type="dcterms:W3CDTF">2018-07-26T09:23:43Z</dcterms:created>
  <dcterms:modified xsi:type="dcterms:W3CDTF">2024-10-09T14:04:36Z</dcterms:modified>
</cp:coreProperties>
</file>