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570" yWindow="225" windowWidth="25785" windowHeight="11655"/>
  </bookViews>
  <sheets>
    <sheet name="2024" sheetId="6" r:id="rId1"/>
    <sheet name="2025" sheetId="7" r:id="rId2"/>
    <sheet name="2026" sheetId="8" r:id="rId3"/>
  </sheets>
  <externalReferences>
    <externalReference r:id="rId4"/>
  </externalReferences>
  <definedNames>
    <definedName name="_xlnm._FilterDatabase" localSheetId="1" hidden="1">'2025'!$B$6:$G$7</definedName>
    <definedName name="_xlnm.Print_Area" localSheetId="0">'2024'!$A$1:$N$36</definedName>
    <definedName name="_xlnm.Print_Area" localSheetId="1">'2025'!$A$1:$G$34</definedName>
    <definedName name="_xlnm.Print_Area" localSheetId="2">'2026'!$A$1:$G$34</definedName>
  </definedNames>
  <calcPr calcId="145621"/>
</workbook>
</file>

<file path=xl/calcChain.xml><?xml version="1.0" encoding="utf-8"?>
<calcChain xmlns="http://schemas.openxmlformats.org/spreadsheetml/2006/main">
  <c r="N9" i="6" l="1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J11" i="6"/>
  <c r="H11" i="6" s="1"/>
  <c r="C10" i="6"/>
  <c r="F34" i="8" l="1"/>
  <c r="E34" i="8"/>
  <c r="D34" i="8"/>
  <c r="C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C33" i="6"/>
  <c r="C16" i="6"/>
  <c r="C25" i="6"/>
  <c r="C26" i="6"/>
  <c r="G34" i="8" l="1"/>
  <c r="J27" i="6" l="1"/>
  <c r="H27" i="6" s="1"/>
  <c r="E12" i="6" l="1"/>
  <c r="E14" i="6"/>
  <c r="E16" i="6"/>
  <c r="E18" i="6"/>
  <c r="E22" i="6"/>
  <c r="E24" i="6"/>
  <c r="E26" i="6"/>
  <c r="E30" i="6"/>
  <c r="E32" i="6"/>
  <c r="E33" i="6"/>
  <c r="E35" i="6"/>
  <c r="N36" i="6" l="1"/>
  <c r="C36" i="6"/>
  <c r="G9" i="7" l="1"/>
  <c r="J12" i="6" l="1"/>
  <c r="H12" i="6" s="1"/>
  <c r="J14" i="6"/>
  <c r="H14" i="6" s="1"/>
  <c r="J16" i="6"/>
  <c r="H16" i="6" s="1"/>
  <c r="J18" i="6"/>
  <c r="H18" i="6" s="1"/>
  <c r="J20" i="6"/>
  <c r="H20" i="6" s="1"/>
  <c r="J21" i="6"/>
  <c r="H21" i="6" s="1"/>
  <c r="J22" i="6"/>
  <c r="H22" i="6" s="1"/>
  <c r="J24" i="6"/>
  <c r="H24" i="6" s="1"/>
  <c r="J26" i="6"/>
  <c r="H26" i="6" s="1"/>
  <c r="J29" i="6"/>
  <c r="H29" i="6" s="1"/>
  <c r="J30" i="6"/>
  <c r="H30" i="6" s="1"/>
  <c r="J31" i="6"/>
  <c r="H31" i="6" s="1"/>
  <c r="J32" i="6"/>
  <c r="H32" i="6" s="1"/>
  <c r="J34" i="6"/>
  <c r="H34" i="6" s="1"/>
  <c r="J35" i="6"/>
  <c r="H35" i="6" s="1"/>
  <c r="J9" i="6"/>
  <c r="H9" i="6" s="1"/>
  <c r="K36" i="6"/>
  <c r="L36" i="6"/>
  <c r="M36" i="6"/>
  <c r="H36" i="6" l="1"/>
  <c r="J36" i="6"/>
  <c r="G32" i="7"/>
  <c r="G27" i="7"/>
  <c r="G18" i="7"/>
  <c r="G11" i="7"/>
  <c r="D36" i="6" l="1"/>
  <c r="E36" i="6"/>
  <c r="I36" i="6" l="1"/>
  <c r="G36" i="6"/>
  <c r="F36" i="6"/>
  <c r="F34" i="7" l="1"/>
  <c r="E34" i="7"/>
  <c r="D34" i="7"/>
  <c r="G33" i="7"/>
  <c r="G31" i="7"/>
  <c r="G30" i="7"/>
  <c r="G29" i="7"/>
  <c r="G28" i="7"/>
  <c r="G26" i="7"/>
  <c r="G25" i="7"/>
  <c r="G24" i="7"/>
  <c r="G23" i="7"/>
  <c r="G22" i="7"/>
  <c r="G21" i="7"/>
  <c r="G20" i="7"/>
  <c r="G19" i="7"/>
  <c r="G17" i="7"/>
  <c r="G16" i="7"/>
  <c r="G15" i="7"/>
  <c r="G14" i="7"/>
  <c r="G13" i="7"/>
  <c r="G12" i="7"/>
  <c r="C34" i="7"/>
  <c r="G10" i="7" l="1"/>
  <c r="G34" i="7" s="1"/>
</calcChain>
</file>

<file path=xl/sharedStrings.xml><?xml version="1.0" encoding="utf-8"?>
<sst xmlns="http://schemas.openxmlformats.org/spreadsheetml/2006/main" count="155" uniqueCount="69">
  <si>
    <t>Наименование МО</t>
  </si>
  <si>
    <t>Число учащихся</t>
  </si>
  <si>
    <t>Округление</t>
  </si>
  <si>
    <t>Итого</t>
  </si>
  <si>
    <t>Расчет</t>
  </si>
  <si>
    <t>реализация социально-культурных проектов</t>
  </si>
  <si>
    <t>заявка</t>
  </si>
  <si>
    <t>поддержка коллективов самодеятельного народного творчества, имеющих звание "заслуженный коллектив народного творчества"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</si>
  <si>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</si>
  <si>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</si>
  <si>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</si>
  <si>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</si>
  <si>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</si>
  <si>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</si>
  <si>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</si>
  <si>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</si>
  <si>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</si>
  <si>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</si>
  <si>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</si>
  <si>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</si>
  <si>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</si>
  <si>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</si>
  <si>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Сосновоборский городской округ</t>
  </si>
  <si>
    <t>Тихвинский муниципальный район</t>
  </si>
  <si>
    <t>Тосненский район</t>
  </si>
  <si>
    <t>Выборгский район</t>
  </si>
  <si>
    <t>Всего</t>
  </si>
  <si>
    <t>2</t>
  </si>
  <si>
    <t>3</t>
  </si>
  <si>
    <t>4</t>
  </si>
  <si>
    <t>5</t>
  </si>
  <si>
    <t>6</t>
  </si>
  <si>
    <t>10</t>
  </si>
  <si>
    <t>11</t>
  </si>
  <si>
    <t>12</t>
  </si>
  <si>
    <t>Укрепление материально-технической базы муниципальных учреждений дополнительного образования детей в сфере культуры и искусства (Мкстат)</t>
  </si>
  <si>
    <t>№</t>
  </si>
  <si>
    <t>г.Лодейное Поле</t>
  </si>
  <si>
    <t>г.Кировск</t>
  </si>
  <si>
    <t>г.Выборг</t>
  </si>
  <si>
    <t>13</t>
  </si>
  <si>
    <t>Грамота</t>
  </si>
  <si>
    <t>14</t>
  </si>
  <si>
    <t>г. Волосово</t>
  </si>
  <si>
    <t>г. Кингисепп</t>
  </si>
  <si>
    <t>г. Подпорожье</t>
  </si>
  <si>
    <t>г. Тихвин</t>
  </si>
  <si>
    <t>Число посещений</t>
  </si>
  <si>
    <t>Число библиотек</t>
  </si>
  <si>
    <t>Kтер</t>
  </si>
  <si>
    <t>15</t>
  </si>
  <si>
    <t xml:space="preserve">отношение количества посещений библиотек  к количеству библиотек </t>
  </si>
  <si>
    <t>Комплектование книжных фондов муниципальных библиотек</t>
  </si>
  <si>
    <t>расчет</t>
  </si>
  <si>
    <t>г.Шлиссельбург</t>
  </si>
  <si>
    <t>Укрепление материально-технической базы муниципальных учреждений дополнительного образования детей в сфере культуры и искусства</t>
  </si>
  <si>
    <t>Староладожское сельское поселение</t>
  </si>
  <si>
    <t>Кузьмоловское городское поселение</t>
  </si>
  <si>
    <t xml:space="preserve">Расчет объема субсидий бюджетам муниципальных образований Ленинградской области на государственную поддержку отрасли культуры на 2024 год </t>
  </si>
  <si>
    <t>таблица 1</t>
  </si>
  <si>
    <t>1</t>
  </si>
  <si>
    <t>16</t>
  </si>
  <si>
    <t>17</t>
  </si>
  <si>
    <t xml:space="preserve">Расчет объема субсидий бюджетам муниципальных образований Ленинградской области на государственную поддержку отрасли культуры на 2025 год </t>
  </si>
  <si>
    <t>7</t>
  </si>
  <si>
    <t>таблица 2</t>
  </si>
  <si>
    <t>таблица 3</t>
  </si>
  <si>
    <t>Расчет объема субсидий бюджетам муниципальных образований Ленинградской области на государственную поддержку отрасли культуры на 2026 год</t>
  </si>
  <si>
    <t>Приложение 59 к пояснительной записке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</si>
</sst>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"/>
    <numFmt numFmtId="166" formatCode="#,##0.00000"/>
    <numFmt numFmtId="167" formatCode="#,##0.00000_ ;\-#,##0.00000\ "/>
    <numFmt numFmtId="168" formatCode="_-* #,##0_р_._-;\-* #,##0_р_._-;_-* &quot;-&quot;??_р_.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60">
    <xf numFmtId="0" fontId="0" fillId="0" borderId="0" xfId="0"/>
    <xf numFmtId="0" fontId="4" fillId="2" borderId="0" xfId="0" applyFont="1" applyFill="1"/>
    <xf numFmtId="4" fontId="1" fillId="2" borderId="2" xfId="0" applyNumberFormat="1" applyFont="1" applyFill="1" applyBorder="1"/>
    <xf numFmtId="4" fontId="2" fillId="2" borderId="2" xfId="0" applyNumberFormat="1" applyFont="1" applyFill="1" applyBorder="1"/>
    <xf numFmtId="165" fontId="2" fillId="2" borderId="2" xfId="0" applyNumberFormat="1" applyFont="1" applyFill="1" applyBorder="1"/>
    <xf numFmtId="165" fontId="1" fillId="2" borderId="2" xfId="0" applyNumberFormat="1" applyFont="1" applyFill="1" applyBorder="1"/>
    <xf numFmtId="0" fontId="1" fillId="2" borderId="0" xfId="0" applyFont="1" applyFill="1" applyBorder="1"/>
    <xf numFmtId="167" fontId="1" fillId="2" borderId="2" xfId="1" applyNumberFormat="1" applyFont="1" applyFill="1" applyBorder="1" applyAlignment="1">
      <alignment horizontal="right"/>
    </xf>
    <xf numFmtId="166" fontId="1" fillId="2" borderId="2" xfId="0" applyNumberFormat="1" applyFont="1" applyFill="1" applyBorder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wrapText="1"/>
    </xf>
    <xf numFmtId="1" fontId="9" fillId="0" borderId="0" xfId="0" applyNumberFormat="1" applyFont="1" applyFill="1" applyAlignment="1">
      <alignment horizontal="right" vertical="top"/>
    </xf>
    <xf numFmtId="0" fontId="10" fillId="0" borderId="0" xfId="0" applyFont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164" fontId="1" fillId="2" borderId="2" xfId="1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3" fontId="1" fillId="2" borderId="2" xfId="0" applyNumberFormat="1" applyFont="1" applyFill="1" applyBorder="1"/>
    <xf numFmtId="0" fontId="6" fillId="2" borderId="2" xfId="0" applyFont="1" applyFill="1" applyBorder="1" applyAlignment="1">
      <alignment vertical="center" wrapText="1"/>
    </xf>
    <xf numFmtId="0" fontId="1" fillId="2" borderId="2" xfId="0" applyFont="1" applyFill="1" applyBorder="1"/>
    <xf numFmtId="164" fontId="1" fillId="2" borderId="2" xfId="1" applyFont="1" applyFill="1" applyBorder="1" applyAlignment="1">
      <alignment horizontal="right"/>
    </xf>
    <xf numFmtId="0" fontId="1" fillId="2" borderId="0" xfId="0" applyFont="1" applyFill="1" applyBorder="1" applyAlignment="1">
      <alignment horizontal="center" vertical="center"/>
    </xf>
    <xf numFmtId="168" fontId="1" fillId="2" borderId="0" xfId="1" applyNumberFormat="1" applyFont="1" applyFill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/>
    <xf numFmtId="4" fontId="1" fillId="0" borderId="2" xfId="0" applyNumberFormat="1" applyFont="1" applyFill="1" applyBorder="1"/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0" fillId="0" borderId="2" xfId="0" applyFont="1" applyFill="1" applyBorder="1"/>
    <xf numFmtId="165" fontId="1" fillId="0" borderId="2" xfId="0" applyNumberFormat="1" applyFont="1" applyFill="1" applyBorder="1"/>
    <xf numFmtId="0" fontId="0" fillId="0" borderId="0" xfId="0" applyFont="1" applyFill="1"/>
    <xf numFmtId="0" fontId="6" fillId="0" borderId="2" xfId="0" applyFont="1" applyFill="1" applyBorder="1" applyAlignment="1">
      <alignment vertical="center" wrapText="1"/>
    </xf>
    <xf numFmtId="0" fontId="10" fillId="0" borderId="0" xfId="0" applyFont="1" applyFill="1" applyAlignment="1">
      <alignment horizontal="right"/>
    </xf>
    <xf numFmtId="0" fontId="4" fillId="0" borderId="0" xfId="0" applyFont="1" applyFill="1"/>
    <xf numFmtId="0" fontId="5" fillId="0" borderId="0" xfId="0" applyFont="1" applyFill="1" applyBorder="1" applyAlignment="1">
      <alignment horizontal="center" vertical="center"/>
    </xf>
    <xf numFmtId="2" fontId="1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3" fontId="1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/>
    <xf numFmtId="0" fontId="1" fillId="0" borderId="2" xfId="0" applyFont="1" applyFill="1" applyBorder="1"/>
    <xf numFmtId="165" fontId="2" fillId="0" borderId="2" xfId="0" applyNumberFormat="1" applyFont="1" applyFill="1" applyBorder="1"/>
    <xf numFmtId="4" fontId="1" fillId="2" borderId="0" xfId="0" applyNumberFormat="1" applyFont="1" applyFill="1"/>
    <xf numFmtId="0" fontId="1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4" formatCode="#,##0.00"/>
      <fill>
        <patternFill patternType="none">
          <fgColor indexed="64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4" formatCode="#,##0.00"/>
      <fill>
        <patternFill patternType="none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5" formatCode="#,##0.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5" formatCode="#,##0.0"/>
      <fill>
        <patternFill patternType="none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4" formatCode="#,##0.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4" formatCode="#,##0.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scheme val="none"/>
      </font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name val="Times New Roman"/>
        <scheme val="none"/>
      </font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4" formatCode="#,##0.0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5" formatCode="#,##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5" formatCode="#,##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4" formatCode="#,##0.0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4" formatCode="#,##0.0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font>
        <b val="0"/>
      </font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5" formatCode="#,##0.0"/>
      <fill>
        <patternFill patternType="solid">
          <fgColor indexed="64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5" formatCode="#,##0.0"/>
      <fill>
        <patternFill patternType="solid">
          <fgColor indexed="64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5" formatCode="#,##0.0"/>
      <fill>
        <patternFill patternType="solid">
          <fgColor indexed="64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5" formatCode="#,##0.0"/>
      <fill>
        <patternFill patternType="solid">
          <fgColor indexed="64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7" formatCode="#,##0.00000_ ;\-#,##0.00000\ 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fill>
        <patternFill patternType="none">
          <fgColor indexed="64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5" formatCode="#,##0.0"/>
      <fill>
        <patternFill patternType="none">
          <fgColor indexed="64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4" formatCode="#,##0.00"/>
      <fill>
        <patternFill patternType="none">
          <fgColor indexed="64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scheme val="none"/>
      </font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name val="Times New Roman"/>
        <scheme val="none"/>
      </font>
      <fill>
        <patternFill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2;&#1089;&#1095;&#1077;&#1090;%20&#1087;&#1086;&#1076;&#1076;&#1077;&#1088;&#1078;&#1082;&#1072;%20&#1086;&#1090;&#1088;&#1072;&#1089;&#1083;&#1080;%20&#1082;&#1091;&#1083;&#1100;&#1090;&#1091;&#1088;&#109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4"/>
      <sheetName val="2025"/>
      <sheetName val="2026"/>
    </sheetNames>
    <sheetDataSet>
      <sheetData sheetId="0"/>
      <sheetData sheetId="1" refreshError="1"/>
      <sheetData sheetId="2" refreshError="1"/>
    </sheetDataSet>
  </externalBook>
</externalLink>
</file>

<file path=xl/tables/table1.xml><?xml version="1.0" encoding="utf-8"?>
<table xmlns="http://schemas.openxmlformats.org/spreadsheetml/2006/main" id="2" name="Таблица13" displayName="Таблица13" ref="B8:N35" totalsRowShown="0" headerRowDxfId="35" dataDxfId="33" headerRowBorderDxfId="34" tableBorderDxfId="32">
  <tableColumns count="13">
    <tableColumn id="1" name="2" dataDxfId="31"/>
    <tableColumn id="3" name="3" dataDxfId="30"/>
    <tableColumn id="4" name="4" dataDxfId="29"/>
    <tableColumn id="5" name="5" dataDxfId="28">
      <calculatedColumnFormula>0.260722200495372*G9</calculatedColumnFormula>
    </tableColumn>
    <tableColumn id="6" name="6" dataDxfId="27"/>
    <tableColumn id="7" name="10" dataDxfId="26"/>
    <tableColumn id="11" name="11" dataDxfId="25" dataCellStyle="Финансовый">
      <calculatedColumnFormula>9000/164417.4*J9</calculatedColumnFormula>
    </tableColumn>
    <tableColumn id="12" name="12" dataDxfId="24"/>
    <tableColumn id="10" name="13" dataDxfId="23">
      <calculatedColumnFormula>Таблица13[[#Headers],[16]]*Таблица13[[#Headers],[14]]/L9</calculatedColumnFormula>
    </tableColumn>
    <tableColumn id="15" name="14" dataDxfId="22"/>
    <tableColumn id="16" name="15" dataDxfId="21"/>
    <tableColumn id="13" name="16" dataDxfId="20"/>
    <tableColumn id="14" name="17" dataDxfId="0">
      <calculatedColumnFormula>[1]!Таблица13[[#This Row],[2]]+[1]!Таблица13[[#This Row],[3]]+[1]!Таблица13[[#This Row],[5]]+[1]!Таблица13[[#This Row],[11]]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Таблица14" displayName="Таблица14" ref="B8:G33" totalsRowShown="0" headerRowDxfId="19" dataDxfId="17" headerRowBorderDxfId="18" tableBorderDxfId="16">
  <tableColumns count="6">
    <tableColumn id="1" name="2" dataDxfId="15"/>
    <tableColumn id="3" name="3" dataDxfId="14"/>
    <tableColumn id="4" name="4" dataDxfId="13"/>
    <tableColumn id="6" name="5" dataDxfId="12"/>
    <tableColumn id="12" name="6" dataDxfId="11"/>
    <tableColumn id="14" name="7" dataDxfId="10">
      <calculatedColumnFormula>Таблица14[[#This Row],[3]]+Таблица14[[#This Row],[4]]+Таблица14[[#This Row],[5]]+Таблица14[[#This Row],[6]]</calculatedColumnFormula>
    </tableColumn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Таблица145" displayName="Таблица145" ref="B8:G33" totalsRowShown="0" headerRowDxfId="9" dataDxfId="8" tableBorderDxfId="7">
  <tableColumns count="6">
    <tableColumn id="1" name="2" dataDxfId="6"/>
    <tableColumn id="3" name="3" dataDxfId="5"/>
    <tableColumn id="4" name="4" dataDxfId="4"/>
    <tableColumn id="6" name="5" dataDxfId="3"/>
    <tableColumn id="12" name="6" dataDxfId="2"/>
    <tableColumn id="14" name="7" dataDxfId="1">
      <calculatedColumnFormula>Таблица145[[#This Row],[3]]+Таблица145[[#This Row],[4]]+Таблица145[[#This Row],[5]]+Таблица145[[#This Row],[6]]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view="pageBreakPreview" zoomScale="90" zoomScaleNormal="100" zoomScaleSheetLayoutView="90" workbookViewId="0">
      <selection activeCell="M11" sqref="M11"/>
    </sheetView>
  </sheetViews>
  <sheetFormatPr defaultColWidth="9.140625" defaultRowHeight="15" x14ac:dyDescent="0.25"/>
  <cols>
    <col min="1" max="1" width="4.5703125" style="9" customWidth="1"/>
    <col min="2" max="2" width="36.42578125" style="9" customWidth="1"/>
    <col min="3" max="3" width="13.140625" style="9" customWidth="1"/>
    <col min="4" max="4" width="21.140625" style="9" customWidth="1"/>
    <col min="5" max="5" width="11.7109375" style="9" customWidth="1"/>
    <col min="6" max="6" width="12.7109375" style="9" customWidth="1"/>
    <col min="7" max="7" width="11.85546875" style="9" customWidth="1"/>
    <col min="8" max="8" width="11.140625" style="9" customWidth="1"/>
    <col min="9" max="9" width="12.5703125" style="9" customWidth="1"/>
    <col min="10" max="10" width="14.85546875" style="9" customWidth="1"/>
    <col min="11" max="11" width="7.85546875" style="9" customWidth="1"/>
    <col min="12" max="12" width="10" style="9" customWidth="1"/>
    <col min="13" max="13" width="12" style="9" customWidth="1"/>
    <col min="14" max="14" width="13" style="9" customWidth="1"/>
    <col min="15" max="16384" width="9.140625" style="9"/>
  </cols>
  <sheetData>
    <row r="1" spans="1:14" x14ac:dyDescent="0.25">
      <c r="N1" s="13" t="s">
        <v>68</v>
      </c>
    </row>
    <row r="2" spans="1:14" x14ac:dyDescent="0.25">
      <c r="L2" s="12"/>
      <c r="M2" s="12"/>
      <c r="N2" s="14" t="s">
        <v>59</v>
      </c>
    </row>
    <row r="3" spans="1:14" x14ac:dyDescent="0.25">
      <c r="N3" s="10"/>
    </row>
    <row r="4" spans="1:14" s="1" customFormat="1" ht="15.75" x14ac:dyDescent="0.25">
      <c r="A4" s="49" t="s">
        <v>58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</row>
    <row r="5" spans="1:14" s="1" customFormat="1" x14ac:dyDescent="0.25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28"/>
      <c r="N5" s="28"/>
    </row>
    <row r="6" spans="1:14" ht="92.25" customHeight="1" x14ac:dyDescent="0.25">
      <c r="A6" s="50" t="s">
        <v>36</v>
      </c>
      <c r="B6" s="52" t="s">
        <v>0</v>
      </c>
      <c r="C6" s="15" t="s">
        <v>5</v>
      </c>
      <c r="D6" s="16" t="s">
        <v>7</v>
      </c>
      <c r="E6" s="52" t="s">
        <v>55</v>
      </c>
      <c r="F6" s="52"/>
      <c r="G6" s="52"/>
      <c r="H6" s="52" t="s">
        <v>52</v>
      </c>
      <c r="I6" s="52"/>
      <c r="J6" s="52"/>
      <c r="K6" s="52"/>
      <c r="L6" s="52"/>
      <c r="M6" s="52"/>
      <c r="N6" s="53" t="s">
        <v>3</v>
      </c>
    </row>
    <row r="7" spans="1:14" ht="80.25" customHeight="1" x14ac:dyDescent="0.25">
      <c r="A7" s="51"/>
      <c r="B7" s="52"/>
      <c r="C7" s="15" t="s">
        <v>6</v>
      </c>
      <c r="D7" s="17" t="s">
        <v>41</v>
      </c>
      <c r="E7" s="15" t="s">
        <v>4</v>
      </c>
      <c r="F7" s="15" t="s">
        <v>2</v>
      </c>
      <c r="G7" s="18" t="s">
        <v>1</v>
      </c>
      <c r="H7" s="19" t="s">
        <v>4</v>
      </c>
      <c r="I7" s="18" t="s">
        <v>2</v>
      </c>
      <c r="J7" s="20" t="s">
        <v>51</v>
      </c>
      <c r="K7" s="18" t="s">
        <v>49</v>
      </c>
      <c r="L7" s="18" t="s">
        <v>48</v>
      </c>
      <c r="M7" s="18" t="s">
        <v>47</v>
      </c>
      <c r="N7" s="53"/>
    </row>
    <row r="8" spans="1:14" x14ac:dyDescent="0.25">
      <c r="A8" s="21" t="s">
        <v>60</v>
      </c>
      <c r="B8" s="21" t="s">
        <v>27</v>
      </c>
      <c r="C8" s="21" t="s">
        <v>28</v>
      </c>
      <c r="D8" s="21" t="s">
        <v>29</v>
      </c>
      <c r="E8" s="21" t="s">
        <v>30</v>
      </c>
      <c r="F8" s="21" t="s">
        <v>31</v>
      </c>
      <c r="G8" s="21" t="s">
        <v>32</v>
      </c>
      <c r="H8" s="21" t="s">
        <v>33</v>
      </c>
      <c r="I8" s="21" t="s">
        <v>34</v>
      </c>
      <c r="J8" s="21" t="s">
        <v>40</v>
      </c>
      <c r="K8" s="21" t="s">
        <v>42</v>
      </c>
      <c r="L8" s="21" t="s">
        <v>50</v>
      </c>
      <c r="M8" s="22" t="s">
        <v>61</v>
      </c>
      <c r="N8" s="22" t="s">
        <v>62</v>
      </c>
    </row>
    <row r="9" spans="1:14" x14ac:dyDescent="0.25">
      <c r="A9" s="26">
        <v>1</v>
      </c>
      <c r="B9" s="23" t="s">
        <v>8</v>
      </c>
      <c r="C9" s="2">
        <v>500</v>
      </c>
      <c r="D9" s="2"/>
      <c r="E9" s="2"/>
      <c r="F9" s="5"/>
      <c r="G9" s="24"/>
      <c r="H9" s="7">
        <f>9000/164417.4*J9</f>
        <v>514.89646168836146</v>
      </c>
      <c r="I9" s="5">
        <v>514.9</v>
      </c>
      <c r="J9" s="5">
        <f t="shared" ref="J9" si="0">M9*K9/L9</f>
        <v>9406.4375</v>
      </c>
      <c r="K9" s="5">
        <v>1</v>
      </c>
      <c r="L9" s="5">
        <v>16</v>
      </c>
      <c r="M9" s="24">
        <v>150503</v>
      </c>
      <c r="N9" s="2">
        <f>[1]!Таблица13[[#This Row],[2]]+[1]!Таблица13[[#This Row],[3]]+[1]!Таблица13[[#This Row],[5]]+[1]!Таблица13[[#This Row],[11]]</f>
        <v>611.70000000000005</v>
      </c>
    </row>
    <row r="10" spans="1:14" x14ac:dyDescent="0.25">
      <c r="A10" s="26">
        <v>2</v>
      </c>
      <c r="B10" s="25" t="s">
        <v>9</v>
      </c>
      <c r="C10" s="2">
        <f>301.7+155+155</f>
        <v>611.70000000000005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>
        <f>[1]!Таблица13[[#This Row],[2]]+[1]!Таблица13[[#This Row],[3]]+[1]!Таблица13[[#This Row],[5]]+[1]!Таблица13[[#This Row],[11]]</f>
        <v>843.7</v>
      </c>
    </row>
    <row r="11" spans="1:14" x14ac:dyDescent="0.25">
      <c r="A11" s="26">
        <v>3</v>
      </c>
      <c r="B11" s="25" t="s">
        <v>43</v>
      </c>
      <c r="C11" s="2">
        <v>445</v>
      </c>
      <c r="D11" s="2"/>
      <c r="E11" s="2"/>
      <c r="F11" s="2"/>
      <c r="G11" s="2"/>
      <c r="H11" s="2">
        <f t="shared" ref="H11" si="1">9000/164417.4*J11</f>
        <v>398.73421003654818</v>
      </c>
      <c r="I11" s="5">
        <v>398.7</v>
      </c>
      <c r="J11" s="5">
        <f>M11*K11/L11</f>
        <v>7284.3157894736842</v>
      </c>
      <c r="K11" s="5">
        <v>1</v>
      </c>
      <c r="L11" s="5">
        <v>19</v>
      </c>
      <c r="M11" s="24">
        <v>138402</v>
      </c>
      <c r="N11" s="2">
        <f>[1]!Таблица13[[#This Row],[2]]+[1]!Таблица13[[#This Row],[3]]+[1]!Таблица13[[#This Row],[5]]+[1]!Таблица13[[#This Row],[11]]</f>
        <v>1220.8</v>
      </c>
    </row>
    <row r="12" spans="1:14" x14ac:dyDescent="0.25">
      <c r="A12" s="26">
        <v>4</v>
      </c>
      <c r="B12" s="25" t="s">
        <v>10</v>
      </c>
      <c r="C12" s="2"/>
      <c r="D12" s="2"/>
      <c r="E12" s="8">
        <f t="shared" ref="E12:E33" si="2">0.566465256797583*G12</f>
        <v>573.26283987915394</v>
      </c>
      <c r="F12" s="5">
        <v>573.29999999999995</v>
      </c>
      <c r="G12" s="24">
        <v>1012</v>
      </c>
      <c r="H12" s="7">
        <f t="shared" ref="H11:H35" si="3">9000/164417.4*J12</f>
        <v>647.50446120666061</v>
      </c>
      <c r="I12" s="5">
        <v>647.5</v>
      </c>
      <c r="J12" s="5">
        <f t="shared" ref="J12:J35" si="4">M12*K12/L12</f>
        <v>11829</v>
      </c>
      <c r="K12" s="5">
        <v>1</v>
      </c>
      <c r="L12" s="5">
        <v>22</v>
      </c>
      <c r="M12" s="24">
        <v>260238</v>
      </c>
      <c r="N12" s="2">
        <f>[1]!Таблица13[[#This Row],[2]]+[1]!Таблица13[[#This Row],[3]]+[1]!Таблица13[[#This Row],[5]]+[1]!Таблица13[[#This Row],[11]]</f>
        <v>450</v>
      </c>
    </row>
    <row r="13" spans="1:14" x14ac:dyDescent="0.25">
      <c r="A13" s="26">
        <v>5</v>
      </c>
      <c r="B13" s="25" t="s">
        <v>56</v>
      </c>
      <c r="C13" s="2">
        <v>450</v>
      </c>
      <c r="D13" s="2"/>
      <c r="E13" s="8"/>
      <c r="F13" s="5"/>
      <c r="G13" s="24"/>
      <c r="H13" s="7"/>
      <c r="I13" s="5"/>
      <c r="J13" s="5"/>
      <c r="K13" s="5"/>
      <c r="L13" s="5"/>
      <c r="M13" s="24"/>
      <c r="N13" s="2">
        <f>[1]!Таблица13[[#This Row],[2]]+[1]!Таблица13[[#This Row],[3]]+[1]!Таблица13[[#This Row],[5]]+[1]!Таблица13[[#This Row],[11]]</f>
        <v>2524.6</v>
      </c>
    </row>
    <row r="14" spans="1:14" x14ac:dyDescent="0.25">
      <c r="A14" s="26">
        <v>6</v>
      </c>
      <c r="B14" s="25" t="s">
        <v>11</v>
      </c>
      <c r="C14" s="2">
        <v>500</v>
      </c>
      <c r="D14" s="2"/>
      <c r="E14" s="8">
        <f t="shared" si="2"/>
        <v>1741.8806646525677</v>
      </c>
      <c r="F14" s="5">
        <v>1741.9</v>
      </c>
      <c r="G14" s="24">
        <v>3075</v>
      </c>
      <c r="H14" s="7">
        <f t="shared" si="3"/>
        <v>282.69912535056386</v>
      </c>
      <c r="I14" s="5">
        <v>282.7</v>
      </c>
      <c r="J14" s="5">
        <f t="shared" si="4"/>
        <v>5164.5172413793107</v>
      </c>
      <c r="K14" s="5">
        <v>1</v>
      </c>
      <c r="L14" s="5">
        <v>29</v>
      </c>
      <c r="M14" s="24">
        <v>149771</v>
      </c>
      <c r="N14" s="2">
        <f>[1]!Таблица13[[#This Row],[2]]+[1]!Таблица13[[#This Row],[3]]+[1]!Таблица13[[#This Row],[5]]+[1]!Таблица13[[#This Row],[11]]</f>
        <v>500</v>
      </c>
    </row>
    <row r="15" spans="1:14" x14ac:dyDescent="0.25">
      <c r="A15" s="26">
        <v>7</v>
      </c>
      <c r="B15" s="25" t="s">
        <v>57</v>
      </c>
      <c r="C15" s="2">
        <v>500</v>
      </c>
      <c r="D15" s="2"/>
      <c r="E15" s="8"/>
      <c r="F15" s="5"/>
      <c r="G15" s="24"/>
      <c r="H15" s="7"/>
      <c r="I15" s="5"/>
      <c r="J15" s="5"/>
      <c r="K15" s="5"/>
      <c r="L15" s="5"/>
      <c r="M15" s="24"/>
      <c r="N15" s="2">
        <f>[1]!Таблица13[[#This Row],[2]]+[1]!Таблица13[[#This Row],[3]]+[1]!Таблица13[[#This Row],[5]]+[1]!Таблица13[[#This Row],[11]]</f>
        <v>2255.6999999999998</v>
      </c>
    </row>
    <row r="16" spans="1:14" x14ac:dyDescent="0.25">
      <c r="A16" s="26">
        <v>8</v>
      </c>
      <c r="B16" s="25" t="s">
        <v>25</v>
      </c>
      <c r="C16" s="2">
        <f>464.3</f>
        <v>464.3</v>
      </c>
      <c r="D16" s="2"/>
      <c r="E16" s="8">
        <f t="shared" si="2"/>
        <v>1092.14501510574</v>
      </c>
      <c r="F16" s="5">
        <v>1092.0999999999999</v>
      </c>
      <c r="G16" s="24">
        <v>1928</v>
      </c>
      <c r="H16" s="7">
        <f t="shared" si="3"/>
        <v>699.28147843957811</v>
      </c>
      <c r="I16" s="5">
        <v>699.3</v>
      </c>
      <c r="J16" s="5">
        <f t="shared" si="4"/>
        <v>12774.893617021276</v>
      </c>
      <c r="K16" s="5">
        <v>1</v>
      </c>
      <c r="L16" s="5">
        <v>47</v>
      </c>
      <c r="M16" s="24">
        <v>600420</v>
      </c>
      <c r="N16" s="2">
        <f>[1]!Таблица13[[#This Row],[2]]+[1]!Таблица13[[#This Row],[3]]+[1]!Таблица13[[#This Row],[5]]+[1]!Таблица13[[#This Row],[11]]</f>
        <v>1000</v>
      </c>
    </row>
    <row r="17" spans="1:14" x14ac:dyDescent="0.25">
      <c r="A17" s="26">
        <v>9</v>
      </c>
      <c r="B17" s="25" t="s">
        <v>39</v>
      </c>
      <c r="C17" s="2"/>
      <c r="D17" s="2">
        <v>1000</v>
      </c>
      <c r="E17" s="8"/>
      <c r="F17" s="5"/>
      <c r="G17" s="24"/>
      <c r="H17" s="7"/>
      <c r="I17" s="5"/>
      <c r="J17" s="5"/>
      <c r="K17" s="5"/>
      <c r="L17" s="5"/>
      <c r="M17" s="24"/>
      <c r="N17" s="2">
        <f>[1]!Таблица13[[#This Row],[2]]+[1]!Таблица13[[#This Row],[3]]+[1]!Таблица13[[#This Row],[5]]+[1]!Таблица13[[#This Row],[11]]</f>
        <v>2338.1999999999998</v>
      </c>
    </row>
    <row r="18" spans="1:14" x14ac:dyDescent="0.25">
      <c r="A18" s="26">
        <v>10</v>
      </c>
      <c r="B18" s="25" t="s">
        <v>12</v>
      </c>
      <c r="C18" s="2"/>
      <c r="D18" s="2"/>
      <c r="E18" s="8">
        <f t="shared" si="2"/>
        <v>1688.0664652567973</v>
      </c>
      <c r="F18" s="5">
        <v>1688.1</v>
      </c>
      <c r="G18" s="24">
        <v>2980</v>
      </c>
      <c r="H18" s="7">
        <f t="shared" si="3"/>
        <v>650.14393616342375</v>
      </c>
      <c r="I18" s="5">
        <v>650.1</v>
      </c>
      <c r="J18" s="5">
        <f t="shared" si="4"/>
        <v>11877.219512195123</v>
      </c>
      <c r="K18" s="5">
        <v>1</v>
      </c>
      <c r="L18" s="5">
        <v>41</v>
      </c>
      <c r="M18" s="24">
        <v>486966</v>
      </c>
      <c r="N18" s="2">
        <f>[1]!Таблица13[[#This Row],[2]]+[1]!Таблица13[[#This Row],[3]]+[1]!Таблица13[[#This Row],[5]]+[1]!Таблица13[[#This Row],[11]]</f>
        <v>0</v>
      </c>
    </row>
    <row r="19" spans="1:14" x14ac:dyDescent="0.25">
      <c r="A19" s="26">
        <v>11</v>
      </c>
      <c r="B19" s="25" t="s">
        <v>13</v>
      </c>
      <c r="C19" s="2"/>
      <c r="D19" s="2"/>
      <c r="E19" s="8"/>
      <c r="F19" s="5"/>
      <c r="G19" s="24"/>
      <c r="H19" s="7"/>
      <c r="I19" s="5"/>
      <c r="J19" s="5"/>
      <c r="K19" s="5"/>
      <c r="L19" s="5"/>
      <c r="M19" s="24"/>
      <c r="N19" s="2">
        <f>[1]!Таблица13[[#This Row],[2]]+[1]!Таблица13[[#This Row],[3]]+[1]!Таблица13[[#This Row],[5]]+[1]!Таблица13[[#This Row],[11]]</f>
        <v>629.70000000000005</v>
      </c>
    </row>
    <row r="20" spans="1:14" x14ac:dyDescent="0.25">
      <c r="A20" s="26">
        <v>12</v>
      </c>
      <c r="B20" s="25" t="s">
        <v>44</v>
      </c>
      <c r="C20" s="2"/>
      <c r="D20" s="2"/>
      <c r="E20" s="8"/>
      <c r="F20" s="5"/>
      <c r="G20" s="24"/>
      <c r="H20" s="7">
        <f t="shared" si="3"/>
        <v>629.74858500377695</v>
      </c>
      <c r="I20" s="5">
        <v>629.70000000000005</v>
      </c>
      <c r="J20" s="5">
        <f t="shared" si="4"/>
        <v>11504.625</v>
      </c>
      <c r="K20" s="5">
        <v>1</v>
      </c>
      <c r="L20" s="5">
        <v>16</v>
      </c>
      <c r="M20" s="24">
        <v>184074</v>
      </c>
      <c r="N20" s="2">
        <f>[1]!Таблица13[[#This Row],[2]]+[1]!Таблица13[[#This Row],[3]]+[1]!Таблица13[[#This Row],[5]]+[1]!Таблица13[[#This Row],[11]]</f>
        <v>857.3</v>
      </c>
    </row>
    <row r="21" spans="1:14" x14ac:dyDescent="0.25">
      <c r="A21" s="26">
        <v>13</v>
      </c>
      <c r="B21" s="23" t="s">
        <v>14</v>
      </c>
      <c r="C21" s="2">
        <v>306</v>
      </c>
      <c r="D21" s="2"/>
      <c r="E21" s="8"/>
      <c r="F21" s="5"/>
      <c r="G21" s="24"/>
      <c r="H21" s="7">
        <f t="shared" si="3"/>
        <v>551.26955962269005</v>
      </c>
      <c r="I21" s="5">
        <v>551.29999999999995</v>
      </c>
      <c r="J21" s="5">
        <f t="shared" si="4"/>
        <v>10070.923076923076</v>
      </c>
      <c r="K21" s="5">
        <v>1</v>
      </c>
      <c r="L21" s="5">
        <v>13</v>
      </c>
      <c r="M21" s="24">
        <v>130922</v>
      </c>
      <c r="N21" s="2">
        <f>[1]!Таблица13[[#This Row],[2]]+[1]!Таблица13[[#This Row],[3]]+[1]!Таблица13[[#This Row],[5]]+[1]!Таблица13[[#This Row],[11]]</f>
        <v>1712.1</v>
      </c>
    </row>
    <row r="22" spans="1:14" x14ac:dyDescent="0.25">
      <c r="A22" s="26">
        <v>14</v>
      </c>
      <c r="B22" s="23" t="s">
        <v>15</v>
      </c>
      <c r="C22" s="2"/>
      <c r="D22" s="26"/>
      <c r="E22" s="8">
        <f t="shared" si="2"/>
        <v>912.57552870090615</v>
      </c>
      <c r="F22" s="5">
        <v>912.6</v>
      </c>
      <c r="G22" s="24">
        <v>1611</v>
      </c>
      <c r="H22" s="7">
        <f t="shared" si="3"/>
        <v>799.52760474256377</v>
      </c>
      <c r="I22" s="5">
        <v>799.5</v>
      </c>
      <c r="J22" s="5">
        <f t="shared" si="4"/>
        <v>14606.25</v>
      </c>
      <c r="K22" s="5">
        <v>1</v>
      </c>
      <c r="L22" s="5">
        <v>16</v>
      </c>
      <c r="M22" s="24">
        <v>233700</v>
      </c>
      <c r="N22" s="2">
        <f>[1]!Таблица13[[#This Row],[2]]+[1]!Таблица13[[#This Row],[3]]+[1]!Таблица13[[#This Row],[5]]+[1]!Таблица13[[#This Row],[11]]</f>
        <v>499.5</v>
      </c>
    </row>
    <row r="23" spans="1:14" x14ac:dyDescent="0.25">
      <c r="A23" s="26">
        <v>15</v>
      </c>
      <c r="B23" s="25" t="s">
        <v>54</v>
      </c>
      <c r="C23" s="2">
        <v>499.5</v>
      </c>
      <c r="D23" s="2"/>
      <c r="E23" s="8"/>
      <c r="F23" s="5"/>
      <c r="G23" s="24"/>
      <c r="H23" s="7"/>
      <c r="I23" s="5"/>
      <c r="J23" s="5"/>
      <c r="K23" s="5"/>
      <c r="L23" s="5"/>
      <c r="M23" s="24"/>
      <c r="N23" s="2">
        <f>[1]!Таблица13[[#This Row],[2]]+[1]!Таблица13[[#This Row],[3]]+[1]!Таблица13[[#This Row],[5]]+[1]!Таблица13[[#This Row],[11]]</f>
        <v>638.5</v>
      </c>
    </row>
    <row r="24" spans="1:14" ht="30" x14ac:dyDescent="0.25">
      <c r="A24" s="26">
        <v>16</v>
      </c>
      <c r="B24" s="25" t="s">
        <v>16</v>
      </c>
      <c r="C24" s="2"/>
      <c r="D24" s="2"/>
      <c r="E24" s="8">
        <f t="shared" si="2"/>
        <v>311.55589123867065</v>
      </c>
      <c r="F24" s="5">
        <v>311.5</v>
      </c>
      <c r="G24" s="24">
        <v>550</v>
      </c>
      <c r="H24" s="7">
        <f t="shared" si="3"/>
        <v>326.95102525645098</v>
      </c>
      <c r="I24" s="5">
        <v>327</v>
      </c>
      <c r="J24" s="5">
        <f t="shared" si="4"/>
        <v>5972.9375</v>
      </c>
      <c r="K24" s="5">
        <v>1</v>
      </c>
      <c r="L24" s="5">
        <v>16</v>
      </c>
      <c r="M24" s="24">
        <v>95567</v>
      </c>
      <c r="N24" s="2">
        <f>[1]!Таблица13[[#This Row],[2]]+[1]!Таблица13[[#This Row],[3]]+[1]!Таблица13[[#This Row],[5]]+[1]!Таблица13[[#This Row],[11]]</f>
        <v>1450</v>
      </c>
    </row>
    <row r="25" spans="1:14" x14ac:dyDescent="0.25">
      <c r="A25" s="26">
        <v>17</v>
      </c>
      <c r="B25" s="25" t="s">
        <v>37</v>
      </c>
      <c r="C25" s="2">
        <f>450</f>
        <v>450</v>
      </c>
      <c r="D25" s="2">
        <v>1000</v>
      </c>
      <c r="E25" s="8"/>
      <c r="F25" s="5"/>
      <c r="G25" s="24"/>
      <c r="H25" s="7"/>
      <c r="I25" s="5"/>
      <c r="J25" s="5"/>
      <c r="K25" s="5"/>
      <c r="L25" s="5"/>
      <c r="M25" s="24"/>
      <c r="N25" s="2">
        <f>[1]!Таблица13[[#This Row],[2]]+[1]!Таблица13[[#This Row],[3]]+[1]!Таблица13[[#This Row],[5]]+[1]!Таблица13[[#This Row],[11]]</f>
        <v>1385.3000000000002</v>
      </c>
    </row>
    <row r="26" spans="1:14" x14ac:dyDescent="0.25">
      <c r="A26" s="26">
        <v>18</v>
      </c>
      <c r="B26" s="25" t="s">
        <v>17</v>
      </c>
      <c r="C26" s="2">
        <f>500</f>
        <v>500</v>
      </c>
      <c r="D26" s="2"/>
      <c r="E26" s="8">
        <f t="shared" si="2"/>
        <v>615.18126888217512</v>
      </c>
      <c r="F26" s="5">
        <v>615.20000000000005</v>
      </c>
      <c r="G26" s="24">
        <v>1086</v>
      </c>
      <c r="H26" s="7">
        <f t="shared" si="3"/>
        <v>270.11648402176411</v>
      </c>
      <c r="I26" s="5">
        <v>270.10000000000002</v>
      </c>
      <c r="J26" s="5">
        <f t="shared" si="4"/>
        <v>4934.6499999999996</v>
      </c>
      <c r="K26" s="5">
        <v>1</v>
      </c>
      <c r="L26" s="5">
        <v>20</v>
      </c>
      <c r="M26" s="24">
        <v>98693</v>
      </c>
      <c r="N26" s="2">
        <f>[1]!Таблица13[[#This Row],[2]]+[1]!Таблица13[[#This Row],[3]]+[1]!Таблица13[[#This Row],[5]]+[1]!Таблица13[[#This Row],[11]]</f>
        <v>295.8</v>
      </c>
    </row>
    <row r="27" spans="1:14" x14ac:dyDescent="0.25">
      <c r="A27" s="26">
        <v>19</v>
      </c>
      <c r="B27" s="25" t="s">
        <v>18</v>
      </c>
      <c r="C27" s="2"/>
      <c r="D27" s="2"/>
      <c r="E27" s="8"/>
      <c r="F27" s="5"/>
      <c r="G27" s="24"/>
      <c r="H27" s="7">
        <f t="shared" si="3"/>
        <v>295.75714425392425</v>
      </c>
      <c r="I27" s="5">
        <v>295.8</v>
      </c>
      <c r="J27" s="5">
        <f>M27*K27/L27</f>
        <v>5403.0689655172409</v>
      </c>
      <c r="K27" s="5">
        <v>1</v>
      </c>
      <c r="L27" s="5">
        <v>29</v>
      </c>
      <c r="M27" s="24">
        <v>156689</v>
      </c>
      <c r="N27" s="2">
        <f>[1]!Таблица13[[#This Row],[2]]+[1]!Таблица13[[#This Row],[3]]+[1]!Таблица13[[#This Row],[5]]+[1]!Таблица13[[#This Row],[11]]</f>
        <v>0</v>
      </c>
    </row>
    <row r="28" spans="1:14" x14ac:dyDescent="0.25">
      <c r="A28" s="26">
        <v>20</v>
      </c>
      <c r="B28" s="25" t="s">
        <v>19</v>
      </c>
      <c r="C28" s="2"/>
      <c r="D28" s="2"/>
      <c r="E28" s="8"/>
      <c r="F28" s="5"/>
      <c r="G28" s="24"/>
      <c r="H28" s="7"/>
      <c r="I28" s="5"/>
      <c r="J28" s="5"/>
      <c r="K28" s="5"/>
      <c r="L28" s="5"/>
      <c r="M28" s="24"/>
      <c r="N28" s="2">
        <f>[1]!Таблица13[[#This Row],[2]]+[1]!Таблица13[[#This Row],[3]]+[1]!Таблица13[[#This Row],[5]]+[1]!Таблица13[[#This Row],[11]]</f>
        <v>318.8</v>
      </c>
    </row>
    <row r="29" spans="1:14" x14ac:dyDescent="0.25">
      <c r="A29" s="26">
        <v>21</v>
      </c>
      <c r="B29" s="25" t="s">
        <v>45</v>
      </c>
      <c r="C29" s="2"/>
      <c r="D29" s="2"/>
      <c r="E29" s="8"/>
      <c r="F29" s="5"/>
      <c r="G29" s="24"/>
      <c r="H29" s="7">
        <f t="shared" si="3"/>
        <v>318.82735468315616</v>
      </c>
      <c r="I29" s="5">
        <v>318.8</v>
      </c>
      <c r="J29" s="5">
        <f t="shared" si="4"/>
        <v>5824.5294117647063</v>
      </c>
      <c r="K29" s="5">
        <v>1</v>
      </c>
      <c r="L29" s="5">
        <v>17</v>
      </c>
      <c r="M29" s="24">
        <v>99017</v>
      </c>
      <c r="N29" s="2">
        <f>[1]!Таблица13[[#This Row],[2]]+[1]!Таблица13[[#This Row],[3]]+[1]!Таблица13[[#This Row],[5]]+[1]!Таблица13[[#This Row],[11]]</f>
        <v>841.7</v>
      </c>
    </row>
    <row r="30" spans="1:14" x14ac:dyDescent="0.25">
      <c r="A30" s="26">
        <v>22</v>
      </c>
      <c r="B30" s="25" t="s">
        <v>20</v>
      </c>
      <c r="C30" s="2"/>
      <c r="D30" s="2"/>
      <c r="E30" s="8">
        <f t="shared" si="2"/>
        <v>439.01057401812682</v>
      </c>
      <c r="F30" s="5">
        <v>439</v>
      </c>
      <c r="G30" s="24">
        <v>775</v>
      </c>
      <c r="H30" s="7">
        <f t="shared" si="3"/>
        <v>402.66906057388087</v>
      </c>
      <c r="I30" s="5">
        <v>402.7</v>
      </c>
      <c r="J30" s="5">
        <f t="shared" si="4"/>
        <v>7356.2</v>
      </c>
      <c r="K30" s="5">
        <v>1</v>
      </c>
      <c r="L30" s="5">
        <v>25</v>
      </c>
      <c r="M30" s="24">
        <v>183905</v>
      </c>
      <c r="N30" s="2">
        <f>[1]!Таблица13[[#This Row],[2]]+[1]!Таблица13[[#This Row],[3]]+[1]!Таблица13[[#This Row],[5]]+[1]!Таблица13[[#This Row],[11]]</f>
        <v>610.20000000000005</v>
      </c>
    </row>
    <row r="31" spans="1:14" x14ac:dyDescent="0.25">
      <c r="A31" s="26">
        <v>23</v>
      </c>
      <c r="B31" s="25" t="s">
        <v>21</v>
      </c>
      <c r="C31" s="2"/>
      <c r="D31" s="2"/>
      <c r="E31" s="8"/>
      <c r="F31" s="5"/>
      <c r="G31" s="24"/>
      <c r="H31" s="7">
        <f t="shared" si="3"/>
        <v>610.1648261419673</v>
      </c>
      <c r="I31" s="5">
        <v>610.20000000000005</v>
      </c>
      <c r="J31" s="5">
        <f t="shared" si="4"/>
        <v>11146.857142857143</v>
      </c>
      <c r="K31" s="5">
        <v>1</v>
      </c>
      <c r="L31" s="5">
        <v>14</v>
      </c>
      <c r="M31" s="24">
        <v>156056</v>
      </c>
      <c r="N31" s="2">
        <f>[1]!Таблица13[[#This Row],[2]]+[1]!Таблица13[[#This Row],[3]]+[1]!Таблица13[[#This Row],[5]]+[1]!Таблица13[[#This Row],[11]]</f>
        <v>1389.8</v>
      </c>
    </row>
    <row r="32" spans="1:14" x14ac:dyDescent="0.25">
      <c r="A32" s="26">
        <v>24</v>
      </c>
      <c r="B32" s="25" t="s">
        <v>22</v>
      </c>
      <c r="C32" s="2">
        <v>456</v>
      </c>
      <c r="D32" s="2"/>
      <c r="E32" s="8">
        <f t="shared" si="2"/>
        <v>459.40332326283976</v>
      </c>
      <c r="F32" s="5">
        <v>459.4</v>
      </c>
      <c r="G32" s="24">
        <v>811</v>
      </c>
      <c r="H32" s="7">
        <f t="shared" si="3"/>
        <v>474.42606439464441</v>
      </c>
      <c r="I32" s="5">
        <v>474.4</v>
      </c>
      <c r="J32" s="5">
        <f t="shared" si="4"/>
        <v>8667.1</v>
      </c>
      <c r="K32" s="5">
        <v>0.4</v>
      </c>
      <c r="L32" s="5">
        <v>4</v>
      </c>
      <c r="M32" s="24">
        <v>86671</v>
      </c>
      <c r="N32" s="2">
        <f>[1]!Таблица13[[#This Row],[2]]+[1]!Таблица13[[#This Row],[3]]+[1]!Таблица13[[#This Row],[5]]+[1]!Таблица13[[#This Row],[11]]</f>
        <v>1777.5</v>
      </c>
    </row>
    <row r="33" spans="1:14" x14ac:dyDescent="0.25">
      <c r="A33" s="26">
        <v>25</v>
      </c>
      <c r="B33" s="25" t="s">
        <v>23</v>
      </c>
      <c r="C33" s="2">
        <f>358.9</f>
        <v>358.9</v>
      </c>
      <c r="D33" s="2">
        <v>1000</v>
      </c>
      <c r="E33" s="8">
        <f t="shared" si="2"/>
        <v>418.61782477341382</v>
      </c>
      <c r="F33" s="5">
        <v>418.6</v>
      </c>
      <c r="G33" s="24">
        <v>739</v>
      </c>
      <c r="H33" s="7"/>
      <c r="I33" s="5"/>
      <c r="J33" s="5"/>
      <c r="K33" s="5"/>
      <c r="L33" s="5"/>
      <c r="M33" s="24"/>
      <c r="N33" s="2">
        <f>[1]!Таблица13[[#This Row],[2]]+[1]!Таблица13[[#This Row],[3]]+[1]!Таблица13[[#This Row],[5]]+[1]!Таблица13[[#This Row],[11]]</f>
        <v>683.5</v>
      </c>
    </row>
    <row r="34" spans="1:14" x14ac:dyDescent="0.25">
      <c r="A34" s="26">
        <v>26</v>
      </c>
      <c r="B34" s="25" t="s">
        <v>46</v>
      </c>
      <c r="C34" s="2"/>
      <c r="D34" s="2"/>
      <c r="E34" s="8"/>
      <c r="F34" s="5"/>
      <c r="G34" s="24"/>
      <c r="H34" s="7">
        <f t="shared" si="3"/>
        <v>683.52254688372398</v>
      </c>
      <c r="I34" s="5">
        <v>683.5</v>
      </c>
      <c r="J34" s="5">
        <f t="shared" si="4"/>
        <v>12487</v>
      </c>
      <c r="K34" s="5">
        <v>1</v>
      </c>
      <c r="L34" s="5">
        <v>16</v>
      </c>
      <c r="M34" s="24">
        <v>199792</v>
      </c>
      <c r="N34" s="2">
        <f>[1]!Таблица13[[#This Row],[2]]+[1]!Таблица13[[#This Row],[3]]+[1]!Таблица13[[#This Row],[5]]+[1]!Таблица13[[#This Row],[11]]</f>
        <v>1681.1</v>
      </c>
    </row>
    <row r="35" spans="1:14" x14ac:dyDescent="0.25">
      <c r="A35" s="26">
        <v>27</v>
      </c>
      <c r="B35" s="25" t="s">
        <v>24</v>
      </c>
      <c r="C35" s="2">
        <v>489</v>
      </c>
      <c r="D35" s="2"/>
      <c r="E35" s="8">
        <f>0.566465256797583*G35</f>
        <v>748.30060422960707</v>
      </c>
      <c r="F35" s="5">
        <v>748.3</v>
      </c>
      <c r="G35" s="24">
        <v>1321</v>
      </c>
      <c r="H35" s="7">
        <f t="shared" si="3"/>
        <v>443.76033193567105</v>
      </c>
      <c r="I35" s="5">
        <v>443.8</v>
      </c>
      <c r="J35" s="5">
        <f t="shared" si="4"/>
        <v>8106.88</v>
      </c>
      <c r="K35" s="5">
        <v>1</v>
      </c>
      <c r="L35" s="5">
        <v>25</v>
      </c>
      <c r="M35" s="24">
        <v>202672</v>
      </c>
      <c r="N35" s="2" t="e">
        <f>[1]!Таблица13[[#This Row],[2]]+[1]!Таблица13[[#This Row],[3]]+[1]!Таблица13[[#This Row],[5]]+[1]!Таблица13[[#This Row],[11]]</f>
        <v>#VALUE!</v>
      </c>
    </row>
    <row r="36" spans="1:14" x14ac:dyDescent="0.25">
      <c r="A36" s="26"/>
      <c r="B36" s="26" t="s">
        <v>26</v>
      </c>
      <c r="C36" s="3">
        <f>SUM(C9:C35)</f>
        <v>6530.4</v>
      </c>
      <c r="D36" s="3">
        <f>SUM(D9:D35)</f>
        <v>3000</v>
      </c>
      <c r="E36" s="2">
        <f>SUBTOTAL(109,Таблица13[5])</f>
        <v>8999.9999999999982</v>
      </c>
      <c r="F36" s="3">
        <f>SUM(F9:F35)</f>
        <v>8999.9999999999982</v>
      </c>
      <c r="G36" s="24">
        <f>SUM(G9:G35)</f>
        <v>15888</v>
      </c>
      <c r="H36" s="27">
        <f>SUBTOTAL(109,Таблица13[11])</f>
        <v>9000.0002603993526</v>
      </c>
      <c r="I36" s="4">
        <f>SUM(I9:I35)</f>
        <v>9000</v>
      </c>
      <c r="J36" s="5">
        <f>SUBTOTAL(109,Таблица13[13])</f>
        <v>164417.40475713156</v>
      </c>
      <c r="K36" s="5">
        <f>SUM(K9:K35)</f>
        <v>17.399999999999999</v>
      </c>
      <c r="L36" s="5">
        <f>SUM(L9:L35)</f>
        <v>385</v>
      </c>
      <c r="M36" s="4">
        <f>SUM(M9:M35)</f>
        <v>3614058</v>
      </c>
      <c r="N36" s="3" t="e">
        <f>SUM(N9:N35)</f>
        <v>#VALUE!</v>
      </c>
    </row>
    <row r="38" spans="1:14" x14ac:dyDescent="0.25">
      <c r="F38" s="6"/>
      <c r="G38" s="6"/>
      <c r="H38" s="29"/>
    </row>
  </sheetData>
  <mergeCells count="6">
    <mergeCell ref="A4:N4"/>
    <mergeCell ref="A6:A7"/>
    <mergeCell ref="B6:B7"/>
    <mergeCell ref="E6:G6"/>
    <mergeCell ref="H6:M6"/>
    <mergeCell ref="N6:N7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view="pageBreakPreview" zoomScaleNormal="100" zoomScaleSheetLayoutView="100" workbookViewId="0">
      <selection activeCell="D16" sqref="D16"/>
    </sheetView>
  </sheetViews>
  <sheetFormatPr defaultColWidth="9.140625" defaultRowHeight="15" x14ac:dyDescent="0.25"/>
  <cols>
    <col min="1" max="1" width="4.5703125" style="43" customWidth="1"/>
    <col min="2" max="2" width="42.85546875" style="37" customWidth="1"/>
    <col min="3" max="3" width="18.5703125" style="43" customWidth="1"/>
    <col min="4" max="4" width="23" style="43" customWidth="1"/>
    <col min="5" max="5" width="35.140625" style="43" customWidth="1"/>
    <col min="6" max="6" width="16.7109375" style="43" customWidth="1"/>
    <col min="7" max="7" width="13" style="43" customWidth="1"/>
    <col min="8" max="16384" width="9.140625" style="43"/>
  </cols>
  <sheetData>
    <row r="1" spans="1:7" s="34" customFormat="1" x14ac:dyDescent="0.25">
      <c r="G1" s="13" t="s">
        <v>68</v>
      </c>
    </row>
    <row r="2" spans="1:7" s="34" customFormat="1" x14ac:dyDescent="0.25">
      <c r="G2" s="39" t="s">
        <v>65</v>
      </c>
    </row>
    <row r="3" spans="1:7" s="34" customFormat="1" x14ac:dyDescent="0.25"/>
    <row r="4" spans="1:7" s="40" customFormat="1" ht="40.5" customHeight="1" x14ac:dyDescent="0.25">
      <c r="A4" s="57" t="s">
        <v>63</v>
      </c>
      <c r="B4" s="57"/>
      <c r="C4" s="57"/>
      <c r="D4" s="57"/>
      <c r="E4" s="57"/>
      <c r="F4" s="57"/>
      <c r="G4" s="57"/>
    </row>
    <row r="5" spans="1:7" s="40" customFormat="1" x14ac:dyDescent="0.25">
      <c r="B5" s="41"/>
      <c r="C5" s="41"/>
      <c r="D5" s="41"/>
      <c r="E5" s="41"/>
      <c r="F5" s="41"/>
      <c r="G5" s="41"/>
    </row>
    <row r="6" spans="1:7" ht="99.75" customHeight="1" x14ac:dyDescent="0.25">
      <c r="A6" s="54" t="s">
        <v>36</v>
      </c>
      <c r="B6" s="54" t="s">
        <v>0</v>
      </c>
      <c r="C6" s="30" t="s">
        <v>5</v>
      </c>
      <c r="D6" s="42" t="s">
        <v>7</v>
      </c>
      <c r="E6" s="30" t="s">
        <v>35</v>
      </c>
      <c r="F6" s="30" t="s">
        <v>52</v>
      </c>
      <c r="G6" s="56" t="s">
        <v>3</v>
      </c>
    </row>
    <row r="7" spans="1:7" ht="23.25" customHeight="1" x14ac:dyDescent="0.25">
      <c r="A7" s="55"/>
      <c r="B7" s="55"/>
      <c r="C7" s="30" t="s">
        <v>6</v>
      </c>
      <c r="D7" s="42" t="s">
        <v>41</v>
      </c>
      <c r="E7" s="30" t="s">
        <v>53</v>
      </c>
      <c r="F7" s="44" t="s">
        <v>53</v>
      </c>
      <c r="G7" s="56"/>
    </row>
    <row r="8" spans="1:7" s="34" customFormat="1" x14ac:dyDescent="0.25">
      <c r="A8" s="33" t="s">
        <v>60</v>
      </c>
      <c r="B8" s="33" t="s">
        <v>27</v>
      </c>
      <c r="C8" s="33" t="s">
        <v>28</v>
      </c>
      <c r="D8" s="33" t="s">
        <v>29</v>
      </c>
      <c r="E8" s="33" t="s">
        <v>30</v>
      </c>
      <c r="F8" s="33" t="s">
        <v>31</v>
      </c>
      <c r="G8" s="33" t="s">
        <v>64</v>
      </c>
    </row>
    <row r="9" spans="1:7" s="37" customFormat="1" x14ac:dyDescent="0.25">
      <c r="A9" s="35">
        <v>1</v>
      </c>
      <c r="B9" s="38" t="s">
        <v>8</v>
      </c>
      <c r="C9" s="32"/>
      <c r="D9" s="32"/>
      <c r="E9" s="36"/>
      <c r="F9" s="36">
        <v>514.9</v>
      </c>
      <c r="G9" s="32">
        <f>Таблица14[[#This Row],[3]]+Таблица14[[#This Row],[4]]+Таблица14[[#This Row],[5]]+Таблица14[[#This Row],[6]]</f>
        <v>514.9</v>
      </c>
    </row>
    <row r="10" spans="1:7" s="37" customFormat="1" x14ac:dyDescent="0.25">
      <c r="A10" s="35">
        <v>2</v>
      </c>
      <c r="B10" s="38" t="s">
        <v>9</v>
      </c>
      <c r="C10" s="32"/>
      <c r="D10" s="32"/>
      <c r="E10" s="36"/>
      <c r="F10" s="36"/>
      <c r="G10" s="32">
        <f>Таблица14[[#This Row],[3]]+Таблица14[[#This Row],[4]]+Таблица14[[#This Row],[5]]+Таблица14[[#This Row],[6]]</f>
        <v>0</v>
      </c>
    </row>
    <row r="11" spans="1:7" s="37" customFormat="1" x14ac:dyDescent="0.25">
      <c r="A11" s="35">
        <v>3</v>
      </c>
      <c r="B11" s="38" t="s">
        <v>43</v>
      </c>
      <c r="C11" s="32"/>
      <c r="D11" s="32"/>
      <c r="E11" s="36"/>
      <c r="F11" s="36">
        <v>398.7</v>
      </c>
      <c r="G11" s="32">
        <f>Таблица14[[#This Row],[3]]+Таблица14[[#This Row],[4]]+Таблица14[[#This Row],[5]]+Таблица14[[#This Row],[6]]</f>
        <v>398.7</v>
      </c>
    </row>
    <row r="12" spans="1:7" s="37" customFormat="1" x14ac:dyDescent="0.25">
      <c r="A12" s="35">
        <v>4</v>
      </c>
      <c r="B12" s="38" t="s">
        <v>10</v>
      </c>
      <c r="C12" s="32"/>
      <c r="D12" s="32"/>
      <c r="E12" s="36">
        <v>573.29999999999995</v>
      </c>
      <c r="F12" s="36">
        <v>647.5</v>
      </c>
      <c r="G12" s="32">
        <f>Таблица14[[#This Row],[3]]+Таблица14[[#This Row],[4]]+Таблица14[[#This Row],[5]]+Таблица14[[#This Row],[6]]</f>
        <v>1220.8</v>
      </c>
    </row>
    <row r="13" spans="1:7" s="37" customFormat="1" x14ac:dyDescent="0.25">
      <c r="A13" s="35">
        <v>5</v>
      </c>
      <c r="B13" s="38" t="s">
        <v>11</v>
      </c>
      <c r="C13" s="32"/>
      <c r="D13" s="32"/>
      <c r="E13" s="36">
        <v>1741.9</v>
      </c>
      <c r="F13" s="36">
        <v>282.7</v>
      </c>
      <c r="G13" s="32">
        <f>Таблица14[[#This Row],[3]]+Таблица14[[#This Row],[4]]+Таблица14[[#This Row],[5]]+Таблица14[[#This Row],[6]]</f>
        <v>2024.6000000000001</v>
      </c>
    </row>
    <row r="14" spans="1:7" s="37" customFormat="1" x14ac:dyDescent="0.25">
      <c r="A14" s="35">
        <v>6</v>
      </c>
      <c r="B14" s="38" t="s">
        <v>25</v>
      </c>
      <c r="C14" s="32"/>
      <c r="D14" s="32"/>
      <c r="E14" s="36">
        <v>1092.0999999999999</v>
      </c>
      <c r="F14" s="36">
        <v>699.3</v>
      </c>
      <c r="G14" s="32">
        <f>Таблица14[[#This Row],[3]]+Таблица14[[#This Row],[4]]+Таблица14[[#This Row],[5]]+Таблица14[[#This Row],[6]]</f>
        <v>1791.3999999999999</v>
      </c>
    </row>
    <row r="15" spans="1:7" s="37" customFormat="1" x14ac:dyDescent="0.25">
      <c r="A15" s="35">
        <v>7</v>
      </c>
      <c r="B15" s="38" t="s">
        <v>39</v>
      </c>
      <c r="C15" s="32"/>
      <c r="D15" s="32">
        <v>1000</v>
      </c>
      <c r="E15" s="36"/>
      <c r="F15" s="36"/>
      <c r="G15" s="32">
        <f>Таблица14[[#This Row],[3]]+Таблица14[[#This Row],[4]]+Таблица14[[#This Row],[5]]+Таблица14[[#This Row],[6]]</f>
        <v>1000</v>
      </c>
    </row>
    <row r="16" spans="1:7" s="37" customFormat="1" x14ac:dyDescent="0.25">
      <c r="A16" s="35">
        <v>8</v>
      </c>
      <c r="B16" s="38" t="s">
        <v>12</v>
      </c>
      <c r="C16" s="32"/>
      <c r="D16" s="32"/>
      <c r="E16" s="36">
        <v>1688.1</v>
      </c>
      <c r="F16" s="36">
        <v>650.1</v>
      </c>
      <c r="G16" s="32">
        <f>Таблица14[[#This Row],[3]]+Таблица14[[#This Row],[4]]+Таблица14[[#This Row],[5]]+Таблица14[[#This Row],[6]]</f>
        <v>2338.1999999999998</v>
      </c>
    </row>
    <row r="17" spans="1:7" s="37" customFormat="1" x14ac:dyDescent="0.25">
      <c r="A17" s="35">
        <v>9</v>
      </c>
      <c r="B17" s="38" t="s">
        <v>13</v>
      </c>
      <c r="C17" s="32"/>
      <c r="D17" s="32"/>
      <c r="E17" s="36"/>
      <c r="F17" s="36"/>
      <c r="G17" s="32">
        <f>Таблица14[[#This Row],[3]]+Таблица14[[#This Row],[4]]+Таблица14[[#This Row],[5]]+Таблица14[[#This Row],[6]]</f>
        <v>0</v>
      </c>
    </row>
    <row r="18" spans="1:7" s="37" customFormat="1" x14ac:dyDescent="0.25">
      <c r="A18" s="35">
        <v>10</v>
      </c>
      <c r="B18" s="38" t="s">
        <v>44</v>
      </c>
      <c r="C18" s="32"/>
      <c r="D18" s="32"/>
      <c r="E18" s="36"/>
      <c r="F18" s="36">
        <v>629.70000000000005</v>
      </c>
      <c r="G18" s="32">
        <f>Таблица14[[#This Row],[3]]+Таблица14[[#This Row],[4]]+Таблица14[[#This Row],[5]]+Таблица14[[#This Row],[6]]</f>
        <v>629.70000000000005</v>
      </c>
    </row>
    <row r="19" spans="1:7" s="37" customFormat="1" x14ac:dyDescent="0.25">
      <c r="A19" s="35">
        <v>11</v>
      </c>
      <c r="B19" s="38" t="s">
        <v>14</v>
      </c>
      <c r="C19" s="32"/>
      <c r="D19" s="32"/>
      <c r="E19" s="36"/>
      <c r="F19" s="36">
        <v>551.29999999999995</v>
      </c>
      <c r="G19" s="32">
        <f>Таблица14[[#This Row],[3]]+Таблица14[[#This Row],[4]]+Таблица14[[#This Row],[5]]+Таблица14[[#This Row],[6]]</f>
        <v>551.29999999999995</v>
      </c>
    </row>
    <row r="20" spans="1:7" s="37" customFormat="1" x14ac:dyDescent="0.25">
      <c r="A20" s="35">
        <v>12</v>
      </c>
      <c r="B20" s="38" t="s">
        <v>15</v>
      </c>
      <c r="C20" s="32"/>
      <c r="D20" s="35"/>
      <c r="E20" s="36">
        <v>912.6</v>
      </c>
      <c r="F20" s="36">
        <v>799.5</v>
      </c>
      <c r="G20" s="32">
        <f>Таблица14[[#This Row],[3]]+Таблица14[[#This Row],[4]]+Таблица14[[#This Row],[5]]+Таблица14[[#This Row],[6]]</f>
        <v>1712.1</v>
      </c>
    </row>
    <row r="21" spans="1:7" s="37" customFormat="1" x14ac:dyDescent="0.25">
      <c r="A21" s="35">
        <v>13</v>
      </c>
      <c r="B21" s="38" t="s">
        <v>38</v>
      </c>
      <c r="C21" s="32"/>
      <c r="D21" s="32"/>
      <c r="E21" s="36"/>
      <c r="F21" s="36"/>
      <c r="G21" s="32">
        <f>Таблица14[[#This Row],[3]]+Таблица14[[#This Row],[4]]+Таблица14[[#This Row],[5]]+Таблица14[[#This Row],[6]]</f>
        <v>0</v>
      </c>
    </row>
    <row r="22" spans="1:7" s="37" customFormat="1" x14ac:dyDescent="0.25">
      <c r="A22" s="35">
        <v>14</v>
      </c>
      <c r="B22" s="38" t="s">
        <v>16</v>
      </c>
      <c r="C22" s="32"/>
      <c r="D22" s="32"/>
      <c r="E22" s="36">
        <v>311.5</v>
      </c>
      <c r="F22" s="36">
        <v>327</v>
      </c>
      <c r="G22" s="32">
        <f>Таблица14[[#This Row],[3]]+Таблица14[[#This Row],[4]]+Таблица14[[#This Row],[5]]+Таблица14[[#This Row],[6]]</f>
        <v>638.5</v>
      </c>
    </row>
    <row r="23" spans="1:7" s="37" customFormat="1" x14ac:dyDescent="0.25">
      <c r="A23" s="35">
        <v>15</v>
      </c>
      <c r="B23" s="38" t="s">
        <v>37</v>
      </c>
      <c r="C23" s="32"/>
      <c r="D23" s="32">
        <v>1000</v>
      </c>
      <c r="E23" s="36"/>
      <c r="F23" s="36"/>
      <c r="G23" s="32">
        <f>Таблица14[[#This Row],[3]]+Таблица14[[#This Row],[4]]+Таблица14[[#This Row],[5]]+Таблица14[[#This Row],[6]]</f>
        <v>1000</v>
      </c>
    </row>
    <row r="24" spans="1:7" s="37" customFormat="1" x14ac:dyDescent="0.25">
      <c r="A24" s="35">
        <v>16</v>
      </c>
      <c r="B24" s="38" t="s">
        <v>17</v>
      </c>
      <c r="C24" s="32"/>
      <c r="D24" s="32"/>
      <c r="E24" s="36">
        <v>615.20000000000005</v>
      </c>
      <c r="F24" s="36">
        <v>270.10000000000002</v>
      </c>
      <c r="G24" s="32">
        <f>Таблица14[[#This Row],[3]]+Таблица14[[#This Row],[4]]+Таблица14[[#This Row],[5]]+Таблица14[[#This Row],[6]]</f>
        <v>885.30000000000007</v>
      </c>
    </row>
    <row r="25" spans="1:7" s="37" customFormat="1" x14ac:dyDescent="0.25">
      <c r="A25" s="35">
        <v>17</v>
      </c>
      <c r="B25" s="38" t="s">
        <v>18</v>
      </c>
      <c r="C25" s="32"/>
      <c r="D25" s="32"/>
      <c r="E25" s="36"/>
      <c r="F25" s="36">
        <v>295.8</v>
      </c>
      <c r="G25" s="32">
        <f>Таблица14[[#This Row],[3]]+Таблица14[[#This Row],[4]]+Таблица14[[#This Row],[5]]+Таблица14[[#This Row],[6]]</f>
        <v>295.8</v>
      </c>
    </row>
    <row r="26" spans="1:7" s="37" customFormat="1" x14ac:dyDescent="0.25">
      <c r="A26" s="35">
        <v>18</v>
      </c>
      <c r="B26" s="38" t="s">
        <v>19</v>
      </c>
      <c r="C26" s="32"/>
      <c r="D26" s="32"/>
      <c r="E26" s="36"/>
      <c r="F26" s="36"/>
      <c r="G26" s="32">
        <f>Таблица14[[#This Row],[3]]+Таблица14[[#This Row],[4]]+Таблица14[[#This Row],[5]]+Таблица14[[#This Row],[6]]</f>
        <v>0</v>
      </c>
    </row>
    <row r="27" spans="1:7" s="37" customFormat="1" x14ac:dyDescent="0.25">
      <c r="A27" s="35">
        <v>19</v>
      </c>
      <c r="B27" s="38" t="s">
        <v>45</v>
      </c>
      <c r="C27" s="32"/>
      <c r="D27" s="32"/>
      <c r="E27" s="36"/>
      <c r="F27" s="36">
        <v>318.8</v>
      </c>
      <c r="G27" s="32">
        <f>Таблица14[[#This Row],[3]]+Таблица14[[#This Row],[4]]+Таблица14[[#This Row],[5]]+Таблица14[[#This Row],[6]]</f>
        <v>318.8</v>
      </c>
    </row>
    <row r="28" spans="1:7" s="37" customFormat="1" x14ac:dyDescent="0.25">
      <c r="A28" s="35">
        <v>20</v>
      </c>
      <c r="B28" s="38" t="s">
        <v>20</v>
      </c>
      <c r="C28" s="32"/>
      <c r="D28" s="32"/>
      <c r="E28" s="36">
        <v>439</v>
      </c>
      <c r="F28" s="36">
        <v>402.7</v>
      </c>
      <c r="G28" s="32">
        <f>Таблица14[[#This Row],[3]]+Таблица14[[#This Row],[4]]+Таблица14[[#This Row],[5]]+Таблица14[[#This Row],[6]]</f>
        <v>841.7</v>
      </c>
    </row>
    <row r="29" spans="1:7" s="37" customFormat="1" x14ac:dyDescent="0.25">
      <c r="A29" s="35">
        <v>21</v>
      </c>
      <c r="B29" s="38" t="s">
        <v>21</v>
      </c>
      <c r="C29" s="32"/>
      <c r="D29" s="32"/>
      <c r="E29" s="36"/>
      <c r="F29" s="36">
        <v>610.20000000000005</v>
      </c>
      <c r="G29" s="32">
        <f>Таблица14[[#This Row],[3]]+Таблица14[[#This Row],[4]]+Таблица14[[#This Row],[5]]+Таблица14[[#This Row],[6]]</f>
        <v>610.20000000000005</v>
      </c>
    </row>
    <row r="30" spans="1:7" s="37" customFormat="1" x14ac:dyDescent="0.25">
      <c r="A30" s="35">
        <v>22</v>
      </c>
      <c r="B30" s="38" t="s">
        <v>22</v>
      </c>
      <c r="C30" s="32"/>
      <c r="D30" s="32"/>
      <c r="E30" s="36">
        <v>459.4</v>
      </c>
      <c r="F30" s="36">
        <v>474.4</v>
      </c>
      <c r="G30" s="32">
        <f>Таблица14[[#This Row],[3]]+Таблица14[[#This Row],[4]]+Таблица14[[#This Row],[5]]+Таблица14[[#This Row],[6]]</f>
        <v>933.8</v>
      </c>
    </row>
    <row r="31" spans="1:7" s="37" customFormat="1" x14ac:dyDescent="0.25">
      <c r="A31" s="35">
        <v>23</v>
      </c>
      <c r="B31" s="38" t="s">
        <v>23</v>
      </c>
      <c r="C31" s="32"/>
      <c r="D31" s="32">
        <v>1000</v>
      </c>
      <c r="E31" s="36">
        <v>418.6</v>
      </c>
      <c r="F31" s="36"/>
      <c r="G31" s="32">
        <f>Таблица14[[#This Row],[3]]+Таблица14[[#This Row],[4]]+Таблица14[[#This Row],[5]]+Таблица14[[#This Row],[6]]</f>
        <v>1418.6</v>
      </c>
    </row>
    <row r="32" spans="1:7" s="37" customFormat="1" x14ac:dyDescent="0.25">
      <c r="A32" s="35">
        <v>24</v>
      </c>
      <c r="B32" s="38" t="s">
        <v>46</v>
      </c>
      <c r="C32" s="32"/>
      <c r="D32" s="32"/>
      <c r="E32" s="36"/>
      <c r="F32" s="36">
        <v>683.5</v>
      </c>
      <c r="G32" s="32">
        <f>Таблица14[[#This Row],[3]]+Таблица14[[#This Row],[4]]+Таблица14[[#This Row],[5]]+Таблица14[[#This Row],[6]]</f>
        <v>683.5</v>
      </c>
    </row>
    <row r="33" spans="1:7" s="37" customFormat="1" x14ac:dyDescent="0.25">
      <c r="A33" s="35">
        <v>25</v>
      </c>
      <c r="B33" s="38" t="s">
        <v>24</v>
      </c>
      <c r="C33" s="32"/>
      <c r="D33" s="32"/>
      <c r="E33" s="36">
        <v>748.3</v>
      </c>
      <c r="F33" s="36">
        <v>443.8</v>
      </c>
      <c r="G33" s="32">
        <f>Таблица14[[#This Row],[3]]+Таблица14[[#This Row],[4]]+Таблица14[[#This Row],[5]]+Таблица14[[#This Row],[6]]</f>
        <v>1192.0999999999999</v>
      </c>
    </row>
    <row r="34" spans="1:7" x14ac:dyDescent="0.25">
      <c r="A34" s="45"/>
      <c r="B34" s="46" t="s">
        <v>26</v>
      </c>
      <c r="C34" s="32">
        <f>SUM(C9:C33)</f>
        <v>0</v>
      </c>
      <c r="D34" s="32">
        <f>SUM(D9:D33)</f>
        <v>3000</v>
      </c>
      <c r="E34" s="31">
        <f t="shared" ref="E34:G34" si="0">SUM(E9:E33)</f>
        <v>8999.9999999999982</v>
      </c>
      <c r="F34" s="47">
        <f t="shared" si="0"/>
        <v>9000</v>
      </c>
      <c r="G34" s="31">
        <f t="shared" si="0"/>
        <v>20999.999999999993</v>
      </c>
    </row>
  </sheetData>
  <mergeCells count="4">
    <mergeCell ref="A6:A7"/>
    <mergeCell ref="B6:B7"/>
    <mergeCell ref="G6:G7"/>
    <mergeCell ref="A4:G4"/>
  </mergeCells>
  <pageMargins left="0.70866141732283472" right="0.70866141732283472" top="0.35433070866141736" bottom="0.35433070866141736" header="0.31496062992125984" footer="0.31496062992125984"/>
  <pageSetup paperSize="9" scale="85" fitToHeight="0" orientation="landscape" r:id="rId1"/>
  <rowBreaks count="1" manualBreakCount="1">
    <brk id="34" max="10" man="1"/>
  </rowBreak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topLeftCell="A7" zoomScaleNormal="100" workbookViewId="0">
      <selection activeCell="H7" sqref="H7"/>
    </sheetView>
  </sheetViews>
  <sheetFormatPr defaultColWidth="9.140625" defaultRowHeight="15" x14ac:dyDescent="0.25"/>
  <cols>
    <col min="1" max="1" width="4.5703125" style="9" customWidth="1"/>
    <col min="2" max="2" width="41" style="9" customWidth="1"/>
    <col min="3" max="3" width="18.5703125" style="9" customWidth="1"/>
    <col min="4" max="4" width="23" style="9" customWidth="1"/>
    <col min="5" max="5" width="35.140625" style="9" customWidth="1"/>
    <col min="6" max="6" width="17.42578125" style="9" customWidth="1"/>
    <col min="7" max="7" width="13" style="9" customWidth="1"/>
    <col min="8" max="16384" width="9.140625" style="9"/>
  </cols>
  <sheetData>
    <row r="1" spans="1:7" x14ac:dyDescent="0.25">
      <c r="G1" s="13" t="s">
        <v>68</v>
      </c>
    </row>
    <row r="2" spans="1:7" x14ac:dyDescent="0.25">
      <c r="G2" s="39" t="s">
        <v>66</v>
      </c>
    </row>
    <row r="4" spans="1:7" s="1" customFormat="1" ht="28.5" customHeight="1" x14ac:dyDescent="0.25">
      <c r="A4" s="59" t="s">
        <v>67</v>
      </c>
      <c r="B4" s="59"/>
      <c r="C4" s="59"/>
      <c r="D4" s="59"/>
      <c r="E4" s="59"/>
      <c r="F4" s="59"/>
      <c r="G4" s="59"/>
    </row>
    <row r="5" spans="1:7" s="1" customFormat="1" x14ac:dyDescent="0.25">
      <c r="B5" s="11"/>
      <c r="C5" s="11"/>
      <c r="D5" s="11"/>
      <c r="E5" s="11"/>
      <c r="F5" s="11"/>
      <c r="G5" s="28"/>
    </row>
    <row r="6" spans="1:7" ht="99" customHeight="1" x14ac:dyDescent="0.25">
      <c r="A6" s="58"/>
      <c r="B6" s="52" t="s">
        <v>0</v>
      </c>
      <c r="C6" s="15" t="s">
        <v>5</v>
      </c>
      <c r="D6" s="17" t="s">
        <v>7</v>
      </c>
      <c r="E6" s="30" t="s">
        <v>35</v>
      </c>
      <c r="F6" s="30" t="s">
        <v>52</v>
      </c>
      <c r="G6" s="53" t="s">
        <v>3</v>
      </c>
    </row>
    <row r="7" spans="1:7" ht="24.75" customHeight="1" x14ac:dyDescent="0.25">
      <c r="A7" s="58"/>
      <c r="B7" s="52"/>
      <c r="C7" s="15" t="s">
        <v>6</v>
      </c>
      <c r="D7" s="17" t="s">
        <v>41</v>
      </c>
      <c r="E7" s="15" t="s">
        <v>53</v>
      </c>
      <c r="F7" s="18" t="s">
        <v>53</v>
      </c>
      <c r="G7" s="53"/>
    </row>
    <row r="8" spans="1:7" x14ac:dyDescent="0.25">
      <c r="A8" s="26">
        <v>1</v>
      </c>
      <c r="B8" s="21" t="s">
        <v>27</v>
      </c>
      <c r="C8" s="21" t="s">
        <v>28</v>
      </c>
      <c r="D8" s="21" t="s">
        <v>29</v>
      </c>
      <c r="E8" s="21" t="s">
        <v>30</v>
      </c>
      <c r="F8" s="21" t="s">
        <v>31</v>
      </c>
      <c r="G8" s="22" t="s">
        <v>64</v>
      </c>
    </row>
    <row r="9" spans="1:7" x14ac:dyDescent="0.25">
      <c r="A9" s="26">
        <v>1</v>
      </c>
      <c r="B9" s="23" t="s">
        <v>8</v>
      </c>
      <c r="C9" s="2"/>
      <c r="D9" s="2"/>
      <c r="E9" s="5"/>
      <c r="F9" s="5">
        <v>514.9</v>
      </c>
      <c r="G9" s="2">
        <f>Таблица145[[#This Row],[3]]+Таблица145[[#This Row],[4]]+Таблица145[[#This Row],[5]]+Таблица145[[#This Row],[6]]</f>
        <v>514.9</v>
      </c>
    </row>
    <row r="10" spans="1:7" x14ac:dyDescent="0.25">
      <c r="A10" s="26">
        <v>2</v>
      </c>
      <c r="B10" s="25" t="s">
        <v>9</v>
      </c>
      <c r="C10" s="2"/>
      <c r="D10" s="2"/>
      <c r="E10" s="5"/>
      <c r="F10" s="5"/>
      <c r="G10" s="2">
        <f>Таблица145[[#This Row],[3]]+Таблица145[[#This Row],[4]]+Таблица145[[#This Row],[5]]+Таблица145[[#This Row],[6]]</f>
        <v>0</v>
      </c>
    </row>
    <row r="11" spans="1:7" x14ac:dyDescent="0.25">
      <c r="A11" s="26">
        <v>3</v>
      </c>
      <c r="B11" s="25" t="s">
        <v>43</v>
      </c>
      <c r="C11" s="2"/>
      <c r="D11" s="2"/>
      <c r="E11" s="5"/>
      <c r="F11" s="5">
        <v>398.7</v>
      </c>
      <c r="G11" s="32">
        <f>Таблица145[[#This Row],[3]]+Таблица145[[#This Row],[4]]+Таблица145[[#This Row],[5]]+Таблица145[[#This Row],[6]]</f>
        <v>398.7</v>
      </c>
    </row>
    <row r="12" spans="1:7" x14ac:dyDescent="0.25">
      <c r="A12" s="26">
        <v>4</v>
      </c>
      <c r="B12" s="25" t="s">
        <v>10</v>
      </c>
      <c r="C12" s="2"/>
      <c r="D12" s="2"/>
      <c r="E12" s="5">
        <v>573.29999999999995</v>
      </c>
      <c r="F12" s="5">
        <v>647.5</v>
      </c>
      <c r="G12" s="2">
        <f>Таблица145[[#This Row],[3]]+Таблица145[[#This Row],[4]]+Таблица145[[#This Row],[5]]+Таблица145[[#This Row],[6]]</f>
        <v>1220.8</v>
      </c>
    </row>
    <row r="13" spans="1:7" x14ac:dyDescent="0.25">
      <c r="A13" s="26">
        <v>5</v>
      </c>
      <c r="B13" s="25" t="s">
        <v>11</v>
      </c>
      <c r="C13" s="2"/>
      <c r="D13" s="2"/>
      <c r="E13" s="5">
        <v>1741.9</v>
      </c>
      <c r="F13" s="5">
        <v>282.7</v>
      </c>
      <c r="G13" s="2">
        <f>Таблица145[[#This Row],[3]]+Таблица145[[#This Row],[4]]+Таблица145[[#This Row],[5]]+Таблица145[[#This Row],[6]]</f>
        <v>2024.6000000000001</v>
      </c>
    </row>
    <row r="14" spans="1:7" x14ac:dyDescent="0.25">
      <c r="A14" s="26">
        <v>6</v>
      </c>
      <c r="B14" s="25" t="s">
        <v>25</v>
      </c>
      <c r="C14" s="2"/>
      <c r="D14" s="2"/>
      <c r="E14" s="5">
        <v>1092.0999999999999</v>
      </c>
      <c r="F14" s="5">
        <v>699.3</v>
      </c>
      <c r="G14" s="2">
        <f>Таблица145[[#This Row],[3]]+Таблица145[[#This Row],[4]]+Таблица145[[#This Row],[5]]+Таблица145[[#This Row],[6]]</f>
        <v>1791.3999999999999</v>
      </c>
    </row>
    <row r="15" spans="1:7" x14ac:dyDescent="0.25">
      <c r="A15" s="26">
        <v>7</v>
      </c>
      <c r="B15" s="25" t="s">
        <v>39</v>
      </c>
      <c r="C15" s="2"/>
      <c r="D15" s="2"/>
      <c r="E15" s="5"/>
      <c r="F15" s="5"/>
      <c r="G15" s="2">
        <f>Таблица145[[#This Row],[3]]+Таблица145[[#This Row],[4]]+Таблица145[[#This Row],[5]]+Таблица145[[#This Row],[6]]</f>
        <v>0</v>
      </c>
    </row>
    <row r="16" spans="1:7" x14ac:dyDescent="0.25">
      <c r="A16" s="26">
        <v>8</v>
      </c>
      <c r="B16" s="25" t="s">
        <v>12</v>
      </c>
      <c r="C16" s="2"/>
      <c r="D16" s="2"/>
      <c r="E16" s="5">
        <v>1688.1</v>
      </c>
      <c r="F16" s="5">
        <v>650.1</v>
      </c>
      <c r="G16" s="2">
        <f>Таблица145[[#This Row],[3]]+Таблица145[[#This Row],[4]]+Таблица145[[#This Row],[5]]+Таблица145[[#This Row],[6]]</f>
        <v>2338.1999999999998</v>
      </c>
    </row>
    <row r="17" spans="1:7" x14ac:dyDescent="0.25">
      <c r="A17" s="26">
        <v>9</v>
      </c>
      <c r="B17" s="25" t="s">
        <v>13</v>
      </c>
      <c r="C17" s="2"/>
      <c r="D17" s="2"/>
      <c r="E17" s="5"/>
      <c r="F17" s="5"/>
      <c r="G17" s="2">
        <f>Таблица145[[#This Row],[3]]+Таблица145[[#This Row],[4]]+Таблица145[[#This Row],[5]]+Таблица145[[#This Row],[6]]</f>
        <v>0</v>
      </c>
    </row>
    <row r="18" spans="1:7" x14ac:dyDescent="0.25">
      <c r="A18" s="26">
        <v>10</v>
      </c>
      <c r="B18" s="25" t="s">
        <v>44</v>
      </c>
      <c r="C18" s="2"/>
      <c r="D18" s="2"/>
      <c r="E18" s="5"/>
      <c r="F18" s="5">
        <v>629.70000000000005</v>
      </c>
      <c r="G18" s="32">
        <f>Таблица145[[#This Row],[3]]+Таблица145[[#This Row],[4]]+Таблица145[[#This Row],[5]]+Таблица145[[#This Row],[6]]</f>
        <v>629.70000000000005</v>
      </c>
    </row>
    <row r="19" spans="1:7" x14ac:dyDescent="0.25">
      <c r="A19" s="26">
        <v>11</v>
      </c>
      <c r="B19" s="23" t="s">
        <v>14</v>
      </c>
      <c r="C19" s="2"/>
      <c r="D19" s="2"/>
      <c r="E19" s="5"/>
      <c r="F19" s="5">
        <v>551.29999999999995</v>
      </c>
      <c r="G19" s="2">
        <f>Таблица145[[#This Row],[3]]+Таблица145[[#This Row],[4]]+Таблица145[[#This Row],[5]]+Таблица145[[#This Row],[6]]</f>
        <v>551.29999999999995</v>
      </c>
    </row>
    <row r="20" spans="1:7" x14ac:dyDescent="0.25">
      <c r="A20" s="26">
        <v>12</v>
      </c>
      <c r="B20" s="23" t="s">
        <v>15</v>
      </c>
      <c r="C20" s="2"/>
      <c r="D20" s="26"/>
      <c r="E20" s="5">
        <v>912.6</v>
      </c>
      <c r="F20" s="5">
        <v>799.5</v>
      </c>
      <c r="G20" s="2">
        <f>Таблица145[[#This Row],[3]]+Таблица145[[#This Row],[4]]+Таблица145[[#This Row],[5]]+Таблица145[[#This Row],[6]]</f>
        <v>1712.1</v>
      </c>
    </row>
    <row r="21" spans="1:7" x14ac:dyDescent="0.25">
      <c r="A21" s="26">
        <v>13</v>
      </c>
      <c r="B21" s="25" t="s">
        <v>38</v>
      </c>
      <c r="C21" s="2"/>
      <c r="D21" s="2"/>
      <c r="E21" s="5"/>
      <c r="F21" s="5"/>
      <c r="G21" s="2">
        <f>Таблица145[[#This Row],[3]]+Таблица145[[#This Row],[4]]+Таблица145[[#This Row],[5]]+Таблица145[[#This Row],[6]]</f>
        <v>0</v>
      </c>
    </row>
    <row r="22" spans="1:7" x14ac:dyDescent="0.25">
      <c r="A22" s="26">
        <v>14</v>
      </c>
      <c r="B22" s="25" t="s">
        <v>16</v>
      </c>
      <c r="C22" s="2"/>
      <c r="D22" s="2"/>
      <c r="E22" s="5">
        <v>311.5</v>
      </c>
      <c r="F22" s="5">
        <v>327</v>
      </c>
      <c r="G22" s="2">
        <f>Таблица145[[#This Row],[3]]+Таблица145[[#This Row],[4]]+Таблица145[[#This Row],[5]]+Таблица145[[#This Row],[6]]</f>
        <v>638.5</v>
      </c>
    </row>
    <row r="23" spans="1:7" x14ac:dyDescent="0.25">
      <c r="A23" s="26">
        <v>15</v>
      </c>
      <c r="B23" s="25" t="s">
        <v>37</v>
      </c>
      <c r="C23" s="2"/>
      <c r="D23" s="2">
        <v>1000</v>
      </c>
      <c r="E23" s="5"/>
      <c r="F23" s="5"/>
      <c r="G23" s="2">
        <f>Таблица145[[#This Row],[3]]+Таблица145[[#This Row],[4]]+Таблица145[[#This Row],[5]]+Таблица145[[#This Row],[6]]</f>
        <v>1000</v>
      </c>
    </row>
    <row r="24" spans="1:7" x14ac:dyDescent="0.25">
      <c r="A24" s="26">
        <v>16</v>
      </c>
      <c r="B24" s="25" t="s">
        <v>17</v>
      </c>
      <c r="C24" s="2"/>
      <c r="D24" s="2"/>
      <c r="E24" s="5">
        <v>615.20000000000005</v>
      </c>
      <c r="F24" s="5">
        <v>270.10000000000002</v>
      </c>
      <c r="G24" s="2">
        <f>Таблица145[[#This Row],[3]]+Таблица145[[#This Row],[4]]+Таблица145[[#This Row],[5]]+Таблица145[[#This Row],[6]]</f>
        <v>885.30000000000007</v>
      </c>
    </row>
    <row r="25" spans="1:7" x14ac:dyDescent="0.25">
      <c r="A25" s="26">
        <v>17</v>
      </c>
      <c r="B25" s="25" t="s">
        <v>18</v>
      </c>
      <c r="C25" s="2"/>
      <c r="D25" s="2"/>
      <c r="E25" s="5"/>
      <c r="F25" s="5">
        <v>295.8</v>
      </c>
      <c r="G25" s="2">
        <f>Таблица145[[#This Row],[3]]+Таблица145[[#This Row],[4]]+Таблица145[[#This Row],[5]]+Таблица145[[#This Row],[6]]</f>
        <v>295.8</v>
      </c>
    </row>
    <row r="26" spans="1:7" x14ac:dyDescent="0.25">
      <c r="A26" s="26">
        <v>18</v>
      </c>
      <c r="B26" s="25" t="s">
        <v>19</v>
      </c>
      <c r="C26" s="2"/>
      <c r="D26" s="2"/>
      <c r="E26" s="5"/>
      <c r="F26" s="5"/>
      <c r="G26" s="2">
        <f>Таблица145[[#This Row],[3]]+Таблица145[[#This Row],[4]]+Таблица145[[#This Row],[5]]+Таблица145[[#This Row],[6]]</f>
        <v>0</v>
      </c>
    </row>
    <row r="27" spans="1:7" x14ac:dyDescent="0.25">
      <c r="A27" s="26">
        <v>19</v>
      </c>
      <c r="B27" s="26" t="s">
        <v>45</v>
      </c>
      <c r="C27" s="2"/>
      <c r="D27" s="2"/>
      <c r="E27" s="5"/>
      <c r="F27" s="5">
        <v>318.8</v>
      </c>
      <c r="G27" s="32">
        <f>Таблица145[[#This Row],[3]]+Таблица145[[#This Row],[4]]+Таблица145[[#This Row],[5]]+Таблица145[[#This Row],[6]]</f>
        <v>318.8</v>
      </c>
    </row>
    <row r="28" spans="1:7" x14ac:dyDescent="0.25">
      <c r="A28" s="26">
        <v>20</v>
      </c>
      <c r="B28" s="25" t="s">
        <v>20</v>
      </c>
      <c r="C28" s="2"/>
      <c r="D28" s="2"/>
      <c r="E28" s="5">
        <v>439</v>
      </c>
      <c r="F28" s="5">
        <v>402.7</v>
      </c>
      <c r="G28" s="2">
        <f>Таблица145[[#This Row],[3]]+Таблица145[[#This Row],[4]]+Таблица145[[#This Row],[5]]+Таблица145[[#This Row],[6]]</f>
        <v>841.7</v>
      </c>
    </row>
    <row r="29" spans="1:7" x14ac:dyDescent="0.25">
      <c r="A29" s="26">
        <v>21</v>
      </c>
      <c r="B29" s="25" t="s">
        <v>21</v>
      </c>
      <c r="C29" s="2"/>
      <c r="D29" s="2"/>
      <c r="E29" s="5"/>
      <c r="F29" s="5">
        <v>610.20000000000005</v>
      </c>
      <c r="G29" s="2">
        <f>Таблица145[[#This Row],[3]]+Таблица145[[#This Row],[4]]+Таблица145[[#This Row],[5]]+Таблица145[[#This Row],[6]]</f>
        <v>610.20000000000005</v>
      </c>
    </row>
    <row r="30" spans="1:7" x14ac:dyDescent="0.25">
      <c r="A30" s="26">
        <v>22</v>
      </c>
      <c r="B30" s="25" t="s">
        <v>22</v>
      </c>
      <c r="C30" s="2"/>
      <c r="D30" s="2"/>
      <c r="E30" s="5">
        <v>459.4</v>
      </c>
      <c r="F30" s="5">
        <v>474.4</v>
      </c>
      <c r="G30" s="2">
        <f>Таблица145[[#This Row],[3]]+Таблица145[[#This Row],[4]]+Таблица145[[#This Row],[5]]+Таблица145[[#This Row],[6]]</f>
        <v>933.8</v>
      </c>
    </row>
    <row r="31" spans="1:7" x14ac:dyDescent="0.25">
      <c r="A31" s="26">
        <v>23</v>
      </c>
      <c r="B31" s="25" t="s">
        <v>23</v>
      </c>
      <c r="C31" s="2"/>
      <c r="D31" s="2">
        <v>1000</v>
      </c>
      <c r="E31" s="5">
        <v>418.6</v>
      </c>
      <c r="F31" s="5"/>
      <c r="G31" s="2">
        <f>Таблица145[[#This Row],[3]]+Таблица145[[#This Row],[4]]+Таблица145[[#This Row],[5]]+Таблица145[[#This Row],[6]]</f>
        <v>1418.6</v>
      </c>
    </row>
    <row r="32" spans="1:7" x14ac:dyDescent="0.25">
      <c r="A32" s="26">
        <v>24</v>
      </c>
      <c r="B32" s="25" t="s">
        <v>46</v>
      </c>
      <c r="C32" s="2"/>
      <c r="D32" s="2"/>
      <c r="E32" s="5"/>
      <c r="F32" s="5">
        <v>683.5</v>
      </c>
      <c r="G32" s="32">
        <f>Таблица145[[#This Row],[3]]+Таблица145[[#This Row],[4]]+Таблица145[[#This Row],[5]]+Таблица145[[#This Row],[6]]</f>
        <v>683.5</v>
      </c>
    </row>
    <row r="33" spans="1:8" x14ac:dyDescent="0.25">
      <c r="A33" s="26">
        <v>25</v>
      </c>
      <c r="B33" s="25" t="s">
        <v>24</v>
      </c>
      <c r="C33" s="2"/>
      <c r="D33" s="2"/>
      <c r="E33" s="5">
        <v>748.3</v>
      </c>
      <c r="F33" s="5">
        <v>443.8</v>
      </c>
      <c r="G33" s="2">
        <f>Таблица145[[#This Row],[3]]+Таблица145[[#This Row],[4]]+Таблица145[[#This Row],[5]]+Таблица145[[#This Row],[6]]</f>
        <v>1192.0999999999999</v>
      </c>
    </row>
    <row r="34" spans="1:8" x14ac:dyDescent="0.25">
      <c r="A34" s="26"/>
      <c r="B34" s="26" t="s">
        <v>26</v>
      </c>
      <c r="C34" s="2">
        <f>SUM(C9:C33)</f>
        <v>0</v>
      </c>
      <c r="D34" s="2">
        <f>SUM(D9:D33)</f>
        <v>2000</v>
      </c>
      <c r="E34" s="3">
        <f t="shared" ref="E34:G34" si="0">SUM(E9:E33)</f>
        <v>8999.9999999999982</v>
      </c>
      <c r="F34" s="4">
        <f t="shared" si="0"/>
        <v>9000</v>
      </c>
      <c r="G34" s="3">
        <f t="shared" si="0"/>
        <v>19999.999999999996</v>
      </c>
      <c r="H34" s="48"/>
    </row>
  </sheetData>
  <mergeCells count="4">
    <mergeCell ref="A6:A7"/>
    <mergeCell ref="B6:B7"/>
    <mergeCell ref="G6:G7"/>
    <mergeCell ref="A4:G4"/>
  </mergeCells>
  <pageMargins left="0.70866141732283472" right="0.70866141732283472" top="0.55118110236220474" bottom="0.55118110236220474" header="0.31496062992125984" footer="0.31496062992125984"/>
  <pageSetup paperSize="9" scale="85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2024</vt:lpstr>
      <vt:lpstr>2025</vt:lpstr>
      <vt:lpstr>2026</vt:lpstr>
      <vt:lpstr>'2024'!Область_печати</vt:lpstr>
      <vt:lpstr>'2025'!Область_печати</vt:lpstr>
      <vt:lpstr>'2026'!Область_печати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2023-10-05T13:46:10Z</dcterms:modified>
</cp:coreProperties>
</file>