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5" yWindow="330" windowWidth="29040" windowHeight="13620" firstSheet="1" activeTab="1"/>
  </bookViews>
  <sheets>
    <sheet name="документы_2021" sheetId="24" state="hidden" r:id="rId1"/>
    <sheet name="ЧООУ" sheetId="28" r:id="rId2"/>
  </sheets>
  <definedNames>
    <definedName name="_xlnm.Print_Titles" localSheetId="1">ЧООУ!$A:$C</definedName>
    <definedName name="_xlnm.Print_Area" localSheetId="1">ЧООУ!$A$1:$AP$28</definedName>
  </definedNames>
  <calcPr calcId="145621"/>
</workbook>
</file>

<file path=xl/calcChain.xml><?xml version="1.0" encoding="utf-8"?>
<calcChain xmlns="http://schemas.openxmlformats.org/spreadsheetml/2006/main">
  <c r="AP29" i="28" l="1"/>
  <c r="AD13" i="28" l="1"/>
  <c r="AC27" i="28" l="1"/>
  <c r="AD27" i="28"/>
  <c r="AC25" i="28"/>
  <c r="AD25" i="28"/>
  <c r="AC23" i="28"/>
  <c r="AD23" i="28"/>
  <c r="AC21" i="28"/>
  <c r="AD21" i="28"/>
  <c r="AC19" i="28"/>
  <c r="AD19" i="28"/>
  <c r="AC15" i="28"/>
  <c r="AD15" i="28"/>
  <c r="AC13" i="28"/>
  <c r="AD28" i="28" l="1"/>
  <c r="AD29" i="28" s="1"/>
  <c r="AC28" i="28"/>
  <c r="AA30" i="28" l="1"/>
  <c r="Q18" i="28" l="1"/>
  <c r="P18" i="28"/>
  <c r="AE11" i="28" l="1"/>
  <c r="AF11" i="28"/>
  <c r="AG11" i="28"/>
  <c r="H11" i="28"/>
  <c r="AI11" i="28" l="1"/>
  <c r="AA10" i="28" l="1"/>
  <c r="AB10" i="28"/>
  <c r="X10" i="28"/>
  <c r="Y10" i="28"/>
  <c r="Q10" i="28"/>
  <c r="P10" i="28"/>
  <c r="L10" i="28"/>
  <c r="M10" i="28"/>
  <c r="AF10" i="28" l="1"/>
  <c r="AF12" i="28"/>
  <c r="AF14" i="28"/>
  <c r="AF15" i="28" s="1"/>
  <c r="AF16" i="28"/>
  <c r="AF17" i="28"/>
  <c r="AF18" i="28"/>
  <c r="AF20" i="28"/>
  <c r="AF21" i="28" s="1"/>
  <c r="AF22" i="28"/>
  <c r="AF23" i="28" s="1"/>
  <c r="AF24" i="28"/>
  <c r="AF25" i="28" s="1"/>
  <c r="AF26" i="28"/>
  <c r="AF27" i="28" s="1"/>
  <c r="AF9" i="28"/>
  <c r="S27" i="28"/>
  <c r="R25" i="28"/>
  <c r="S25" i="28"/>
  <c r="R23" i="28"/>
  <c r="S23" i="28"/>
  <c r="R21" i="28"/>
  <c r="S21" i="28"/>
  <c r="R19" i="28"/>
  <c r="S19" i="28"/>
  <c r="S13" i="28"/>
  <c r="S15" i="28"/>
  <c r="T10" i="28"/>
  <c r="T12" i="28"/>
  <c r="T14" i="28"/>
  <c r="T15" i="28" s="1"/>
  <c r="T16" i="28"/>
  <c r="T17" i="28"/>
  <c r="T18" i="28"/>
  <c r="T20" i="28"/>
  <c r="T21" i="28" s="1"/>
  <c r="T22" i="28"/>
  <c r="T24" i="28"/>
  <c r="T25" i="28" s="1"/>
  <c r="T26" i="28"/>
  <c r="T27" i="28" s="1"/>
  <c r="T9" i="28"/>
  <c r="AF13" i="28" l="1"/>
  <c r="T19" i="28"/>
  <c r="T13" i="28"/>
  <c r="S28" i="28"/>
  <c r="AF19" i="28"/>
  <c r="T23" i="28"/>
  <c r="Z27" i="28"/>
  <c r="W27" i="28"/>
  <c r="V27" i="28"/>
  <c r="R27" i="28"/>
  <c r="N27" i="28"/>
  <c r="K27" i="28"/>
  <c r="J27" i="28"/>
  <c r="G27" i="28"/>
  <c r="F27" i="28"/>
  <c r="E27" i="28"/>
  <c r="D27" i="28"/>
  <c r="AH26" i="28"/>
  <c r="AH27" i="28" s="1"/>
  <c r="AG26" i="28"/>
  <c r="AG27" i="28" s="1"/>
  <c r="AE26" i="28"/>
  <c r="AA26" i="28"/>
  <c r="AA27" i="28" s="1"/>
  <c r="X26" i="28"/>
  <c r="X27" i="28" s="1"/>
  <c r="P26" i="28"/>
  <c r="P27" i="28" s="1"/>
  <c r="M26" i="28"/>
  <c r="M27" i="28" s="1"/>
  <c r="L26" i="28"/>
  <c r="L27" i="28" s="1"/>
  <c r="H26" i="28"/>
  <c r="H27" i="28" s="1"/>
  <c r="Z25" i="28"/>
  <c r="W25" i="28"/>
  <c r="V25" i="28"/>
  <c r="N25" i="28"/>
  <c r="K25" i="28"/>
  <c r="J25" i="28"/>
  <c r="G25" i="28"/>
  <c r="F25" i="28"/>
  <c r="E25" i="28"/>
  <c r="D25" i="28"/>
  <c r="AH24" i="28"/>
  <c r="AH25" i="28" s="1"/>
  <c r="AG24" i="28"/>
  <c r="AG25" i="28" s="1"/>
  <c r="AE24" i="28"/>
  <c r="AA24" i="28"/>
  <c r="AA25" i="28" s="1"/>
  <c r="X24" i="28"/>
  <c r="X25" i="28" s="1"/>
  <c r="P24" i="28"/>
  <c r="P25" i="28" s="1"/>
  <c r="M24" i="28"/>
  <c r="M25" i="28" s="1"/>
  <c r="L24" i="28"/>
  <c r="L25" i="28" s="1"/>
  <c r="H24" i="28"/>
  <c r="H25" i="28" s="1"/>
  <c r="Z23" i="28"/>
  <c r="W23" i="28"/>
  <c r="V23" i="28"/>
  <c r="N23" i="28"/>
  <c r="K23" i="28"/>
  <c r="J23" i="28"/>
  <c r="G23" i="28"/>
  <c r="F23" i="28"/>
  <c r="E23" i="28"/>
  <c r="D23" i="28"/>
  <c r="AH22" i="28"/>
  <c r="AH23" i="28" s="1"/>
  <c r="AG22" i="28"/>
  <c r="AG23" i="28" s="1"/>
  <c r="AE22" i="28"/>
  <c r="AA22" i="28"/>
  <c r="AA23" i="28" s="1"/>
  <c r="X22" i="28"/>
  <c r="X23" i="28" s="1"/>
  <c r="P22" i="28"/>
  <c r="P23" i="28" s="1"/>
  <c r="M22" i="28"/>
  <c r="M23" i="28" s="1"/>
  <c r="L22" i="28"/>
  <c r="L23" i="28" s="1"/>
  <c r="H22" i="28"/>
  <c r="H23" i="28" s="1"/>
  <c r="Z21" i="28"/>
  <c r="W21" i="28"/>
  <c r="V21" i="28"/>
  <c r="N21" i="28"/>
  <c r="K21" i="28"/>
  <c r="J21" i="28"/>
  <c r="G21" i="28"/>
  <c r="F21" i="28"/>
  <c r="E21" i="28"/>
  <c r="D21" i="28"/>
  <c r="AH20" i="28"/>
  <c r="AH21" i="28" s="1"/>
  <c r="AG20" i="28"/>
  <c r="AG21" i="28" s="1"/>
  <c r="AE20" i="28"/>
  <c r="AE21" i="28" s="1"/>
  <c r="AA20" i="28"/>
  <c r="AA21" i="28" s="1"/>
  <c r="X20" i="28"/>
  <c r="X21" i="28" s="1"/>
  <c r="P20" i="28"/>
  <c r="P21" i="28" s="1"/>
  <c r="M20" i="28"/>
  <c r="M21" i="28" s="1"/>
  <c r="L20" i="28"/>
  <c r="L21" i="28" s="1"/>
  <c r="H20" i="28"/>
  <c r="H21" i="28" s="1"/>
  <c r="Z19" i="28"/>
  <c r="W19" i="28"/>
  <c r="V19" i="28"/>
  <c r="N19" i="28"/>
  <c r="K19" i="28"/>
  <c r="J19" i="28"/>
  <c r="G19" i="28"/>
  <c r="F19" i="28"/>
  <c r="E19" i="28"/>
  <c r="D19" i="28"/>
  <c r="AH18" i="28"/>
  <c r="AG18" i="28"/>
  <c r="AE18" i="28"/>
  <c r="AA18" i="28"/>
  <c r="X18" i="28"/>
  <c r="M18" i="28"/>
  <c r="L18" i="28"/>
  <c r="H18" i="28"/>
  <c r="AH17" i="28"/>
  <c r="AG17" i="28"/>
  <c r="AE17" i="28"/>
  <c r="AA17" i="28"/>
  <c r="X17" i="28"/>
  <c r="P17" i="28"/>
  <c r="M17" i="28"/>
  <c r="L17" i="28"/>
  <c r="H17" i="28"/>
  <c r="AH16" i="28"/>
  <c r="AG16" i="28"/>
  <c r="AE16" i="28"/>
  <c r="AA16" i="28"/>
  <c r="X16" i="28"/>
  <c r="P16" i="28"/>
  <c r="M16" i="28"/>
  <c r="L16" i="28"/>
  <c r="H16" i="28"/>
  <c r="Z15" i="28"/>
  <c r="W15" i="28"/>
  <c r="V15" i="28"/>
  <c r="R15" i="28"/>
  <c r="N15" i="28"/>
  <c r="K15" i="28"/>
  <c r="J15" i="28"/>
  <c r="G15" i="28"/>
  <c r="F15" i="28"/>
  <c r="E15" i="28"/>
  <c r="D15" i="28"/>
  <c r="AH14" i="28"/>
  <c r="AH15" i="28" s="1"/>
  <c r="AG14" i="28"/>
  <c r="AG15" i="28" s="1"/>
  <c r="AE14" i="28"/>
  <c r="AE15" i="28" s="1"/>
  <c r="AA14" i="28"/>
  <c r="AA15" i="28" s="1"/>
  <c r="X14" i="28"/>
  <c r="X15" i="28" s="1"/>
  <c r="P14" i="28"/>
  <c r="P15" i="28" s="1"/>
  <c r="M14" i="28"/>
  <c r="M15" i="28" s="1"/>
  <c r="L14" i="28"/>
  <c r="L15" i="28" s="1"/>
  <c r="H14" i="28"/>
  <c r="H15" i="28" s="1"/>
  <c r="Z13" i="28"/>
  <c r="W13" i="28"/>
  <c r="V13" i="28"/>
  <c r="R13" i="28"/>
  <c r="N13" i="28"/>
  <c r="K13" i="28"/>
  <c r="J13" i="28"/>
  <c r="G13" i="28"/>
  <c r="F13" i="28"/>
  <c r="E13" i="28"/>
  <c r="D13" i="28"/>
  <c r="AH12" i="28"/>
  <c r="AG12" i="28"/>
  <c r="AE12" i="28"/>
  <c r="AA12" i="28"/>
  <c r="X12" i="28"/>
  <c r="P12" i="28"/>
  <c r="M12" i="28"/>
  <c r="L12" i="28"/>
  <c r="H12" i="28"/>
  <c r="AG10" i="28"/>
  <c r="AE10" i="28"/>
  <c r="H10" i="28"/>
  <c r="AH9" i="28"/>
  <c r="AG9" i="28"/>
  <c r="AE9" i="28"/>
  <c r="AA9" i="28"/>
  <c r="X9" i="28"/>
  <c r="P9" i="28"/>
  <c r="M9" i="28"/>
  <c r="L9" i="28"/>
  <c r="H9" i="28"/>
  <c r="AB9" i="28"/>
  <c r="Q9" i="28"/>
  <c r="I11" i="28"/>
  <c r="AJ11" i="28" s="1"/>
  <c r="AF28" i="28" l="1"/>
  <c r="M13" i="28"/>
  <c r="AE19" i="28"/>
  <c r="AI10" i="28"/>
  <c r="P19" i="28"/>
  <c r="AI26" i="28"/>
  <c r="AI27" i="28" s="1"/>
  <c r="AK27" i="28" s="1"/>
  <c r="AL27" i="28" s="1"/>
  <c r="AN27" i="28" s="1"/>
  <c r="T28" i="28"/>
  <c r="G28" i="28"/>
  <c r="AI12" i="28"/>
  <c r="AI24" i="28"/>
  <c r="AI25" i="28" s="1"/>
  <c r="AK25" i="28" s="1"/>
  <c r="AL25" i="28" s="1"/>
  <c r="AN25" i="28" s="1"/>
  <c r="L19" i="28"/>
  <c r="M19" i="28"/>
  <c r="AA19" i="28"/>
  <c r="AE27" i="28"/>
  <c r="Q17" i="28"/>
  <c r="X19" i="28"/>
  <c r="P13" i="28"/>
  <c r="N28" i="28"/>
  <c r="AB20" i="28"/>
  <c r="AB21" i="28" s="1"/>
  <c r="AE25" i="28"/>
  <c r="AA13" i="28"/>
  <c r="V28" i="28"/>
  <c r="AG19" i="28"/>
  <c r="H19" i="28"/>
  <c r="F28" i="28"/>
  <c r="Z28" i="28"/>
  <c r="AI14" i="28"/>
  <c r="AI15" i="28" s="1"/>
  <c r="AK15" i="28" s="1"/>
  <c r="AL15" i="28" s="1"/>
  <c r="AN15" i="28" s="1"/>
  <c r="AB18" i="28"/>
  <c r="U17" i="28"/>
  <c r="U18" i="28"/>
  <c r="U20" i="28"/>
  <c r="U21" i="28" s="1"/>
  <c r="U24" i="28"/>
  <c r="U25" i="28" s="1"/>
  <c r="U9" i="28"/>
  <c r="U22" i="28"/>
  <c r="U23" i="28" s="1"/>
  <c r="U10" i="28"/>
  <c r="U26" i="28"/>
  <c r="U27" i="28" s="1"/>
  <c r="U12" i="28"/>
  <c r="U14" i="28"/>
  <c r="U15" i="28" s="1"/>
  <c r="U16" i="28"/>
  <c r="Q24" i="28"/>
  <c r="Q25" i="28" s="1"/>
  <c r="I20" i="28"/>
  <c r="I21" i="28" s="1"/>
  <c r="AB24" i="28"/>
  <c r="AB25" i="28" s="1"/>
  <c r="I16" i="28"/>
  <c r="Q12" i="28"/>
  <c r="Q13" i="28" s="1"/>
  <c r="AB12" i="28"/>
  <c r="AB13" i="28" s="1"/>
  <c r="Y9" i="28"/>
  <c r="Q14" i="28"/>
  <c r="Q15" i="28" s="1"/>
  <c r="AB14" i="28"/>
  <c r="AB15" i="28" s="1"/>
  <c r="AB16" i="28"/>
  <c r="AH19" i="28"/>
  <c r="I18" i="28"/>
  <c r="Q20" i="28"/>
  <c r="Q21" i="28" s="1"/>
  <c r="Q22" i="28"/>
  <c r="Q23" i="28" s="1"/>
  <c r="AB22" i="28"/>
  <c r="AB23" i="28" s="1"/>
  <c r="Q26" i="28"/>
  <c r="Q27" i="28" s="1"/>
  <c r="AB26" i="28"/>
  <c r="AB27" i="28" s="1"/>
  <c r="AB17" i="28"/>
  <c r="D28" i="28"/>
  <c r="J28" i="28"/>
  <c r="Q16" i="28"/>
  <c r="Y18" i="28"/>
  <c r="Y20" i="28"/>
  <c r="Y21" i="28" s="1"/>
  <c r="AI22" i="28"/>
  <c r="AI23" i="28" s="1"/>
  <c r="AK23" i="28" s="1"/>
  <c r="AL23" i="28" s="1"/>
  <c r="AN23" i="28" s="1"/>
  <c r="AE23" i="28"/>
  <c r="X13" i="28"/>
  <c r="Y26" i="28"/>
  <c r="Y27" i="28" s="1"/>
  <c r="Y24" i="28"/>
  <c r="Y25" i="28" s="1"/>
  <c r="Y12" i="28"/>
  <c r="Y14" i="28"/>
  <c r="Y15" i="28" s="1"/>
  <c r="Y22" i="28"/>
  <c r="Y23" i="28" s="1"/>
  <c r="I10" i="28"/>
  <c r="E28" i="28"/>
  <c r="W28" i="28"/>
  <c r="I26" i="28"/>
  <c r="I24" i="28"/>
  <c r="H13" i="28"/>
  <c r="K28" i="28"/>
  <c r="R28" i="28"/>
  <c r="AG13" i="28"/>
  <c r="I17" i="28"/>
  <c r="Y17" i="28"/>
  <c r="AI18" i="28"/>
  <c r="AI20" i="28"/>
  <c r="AI21" i="28" s="1"/>
  <c r="AK21" i="28" s="1"/>
  <c r="AL21" i="28" s="1"/>
  <c r="AN21" i="28" s="1"/>
  <c r="L13" i="28"/>
  <c r="I12" i="28"/>
  <c r="I14" i="28"/>
  <c r="AI16" i="28"/>
  <c r="I22" i="28"/>
  <c r="AI9" i="28"/>
  <c r="AE13" i="28"/>
  <c r="Y16" i="28"/>
  <c r="AI17" i="28"/>
  <c r="I9" i="28"/>
  <c r="AH13" i="28"/>
  <c r="M28" i="28" l="1"/>
  <c r="X28" i="28"/>
  <c r="I19" i="28"/>
  <c r="AH28" i="28"/>
  <c r="P28" i="28"/>
  <c r="AA28" i="28"/>
  <c r="Q19" i="28"/>
  <c r="Q28" i="28" s="1"/>
  <c r="AG28" i="28"/>
  <c r="L28" i="28"/>
  <c r="AI19" i="28"/>
  <c r="AK19" i="28" s="1"/>
  <c r="AL19" i="28" s="1"/>
  <c r="AN19" i="28" s="1"/>
  <c r="AJ18" i="28"/>
  <c r="H28" i="28"/>
  <c r="U19" i="28"/>
  <c r="AJ20" i="28"/>
  <c r="AJ21" i="28" s="1"/>
  <c r="AM21" i="28" s="1"/>
  <c r="U13" i="28"/>
  <c r="AJ10" i="28"/>
  <c r="AB19" i="28"/>
  <c r="AB28" i="28" s="1"/>
  <c r="AE28" i="28"/>
  <c r="AJ26" i="28"/>
  <c r="AJ27" i="28" s="1"/>
  <c r="AM27" i="28" s="1"/>
  <c r="I27" i="28"/>
  <c r="AI13" i="28"/>
  <c r="AK13" i="28" s="1"/>
  <c r="AL13" i="28" s="1"/>
  <c r="AN13" i="28" s="1"/>
  <c r="AJ9" i="28"/>
  <c r="I13" i="28"/>
  <c r="AJ12" i="28"/>
  <c r="Y19" i="28"/>
  <c r="I23" i="28"/>
  <c r="AJ22" i="28"/>
  <c r="AJ23" i="28" s="1"/>
  <c r="AM23" i="28" s="1"/>
  <c r="AJ17" i="28"/>
  <c r="I25" i="28"/>
  <c r="AJ24" i="28"/>
  <c r="AJ25" i="28" s="1"/>
  <c r="AM25" i="28" s="1"/>
  <c r="Y13" i="28"/>
  <c r="I15" i="28"/>
  <c r="AJ14" i="28"/>
  <c r="AJ15" i="28" s="1"/>
  <c r="AM15" i="28" s="1"/>
  <c r="AJ16" i="28"/>
  <c r="Y28" i="28" l="1"/>
  <c r="U28" i="28"/>
  <c r="AI28" i="28"/>
  <c r="AK28" i="28" s="1"/>
  <c r="AL28" i="28" s="1"/>
  <c r="AO21" i="28"/>
  <c r="I28" i="28"/>
  <c r="AO15" i="28"/>
  <c r="AO25" i="28"/>
  <c r="AO27" i="28"/>
  <c r="AN28" i="28"/>
  <c r="AJ19" i="28"/>
  <c r="AM19" i="28" s="1"/>
  <c r="AO23" i="28"/>
  <c r="AJ13" i="28"/>
  <c r="AM13" i="28" s="1"/>
  <c r="AM28" i="28" l="1"/>
  <c r="AO13" i="28"/>
  <c r="AJ28" i="28"/>
  <c r="AO19" i="28"/>
  <c r="AO28" i="28" l="1"/>
  <c r="AP13" i="28" l="1"/>
  <c r="AP23" i="28"/>
  <c r="AP27" i="28"/>
  <c r="AP25" i="28"/>
  <c r="AP15" i="28"/>
  <c r="AP21" i="28"/>
  <c r="AP19" i="28"/>
  <c r="AP28" i="28" l="1"/>
  <c r="AP30" i="28" s="1"/>
  <c r="T37" i="24" l="1"/>
  <c r="T15" i="24" l="1"/>
  <c r="T4" i="24"/>
  <c r="T44" i="24" l="1"/>
</calcChain>
</file>

<file path=xl/comments1.xml><?xml version="1.0" encoding="utf-8"?>
<comments xmlns="http://schemas.openxmlformats.org/spreadsheetml/2006/main">
  <authors>
    <author>Автор</author>
  </authors>
  <commentList>
    <comment ref="I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уреждения расчитывают, НМ Осипова проверяла</t>
        </r>
      </text>
    </comment>
    <comment ref="N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пп нет, только в приказе есть</t>
        </r>
      </text>
    </comment>
    <comment ref="U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согласно нашему приказу, их потом, после заключения договора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после подписания договора</t>
        </r>
      </text>
    </comment>
  </commentList>
</comments>
</file>

<file path=xl/sharedStrings.xml><?xml version="1.0" encoding="utf-8"?>
<sst xmlns="http://schemas.openxmlformats.org/spreadsheetml/2006/main" count="262" uniqueCount="153">
  <si>
    <t>сумма</t>
  </si>
  <si>
    <t>Всего</t>
  </si>
  <si>
    <t>НОУ школа "Истоки"</t>
  </si>
  <si>
    <t>АНО "Сосновоборская частная школа"</t>
  </si>
  <si>
    <t>ЧОУ Гимназия "Грэйс"</t>
  </si>
  <si>
    <t>ЧОУ "Первая академическая гимназия г.Гатчины"</t>
  </si>
  <si>
    <t>ИП Козина Н.А.</t>
  </si>
  <si>
    <t xml:space="preserve">НОУ СО "Школа Русской Культуры преподобных Сергия и Германа Валаамсяких" </t>
  </si>
  <si>
    <t>ЧОУ "Кингисеппская СОШ Православной культуры"</t>
  </si>
  <si>
    <t>ИП Копцева И.Н.</t>
  </si>
  <si>
    <t>ЧДОУ "Творец"</t>
  </si>
  <si>
    <t>АНО ОУ "Школа имени императора Александра III"</t>
  </si>
  <si>
    <t>ЧОУ "Гатчинская гимназия Апекс"</t>
  </si>
  <si>
    <t>ЧУДО "Маленькая страна "Кудрово"</t>
  </si>
  <si>
    <t>АНО "Сосновоборская частная школа" (дошкольное отделение)</t>
  </si>
  <si>
    <t>ООО «Центр развития «Тигренок»</t>
  </si>
  <si>
    <t>АНО ДО "Детский сад "Лучик"</t>
  </si>
  <si>
    <t>ООО "Маленькая страна Новогорелово"</t>
  </si>
  <si>
    <t>ООО  "Система" (Эрудит)</t>
  </si>
  <si>
    <t>НО ЧДОУ Детский сад "Планета ДЕТСТВА"</t>
  </si>
  <si>
    <t>ИП Белова О.П.</t>
  </si>
  <si>
    <t>ИП Иванов А.С.</t>
  </si>
  <si>
    <t>ИП Семцова А.П.</t>
  </si>
  <si>
    <t>Наименование</t>
  </si>
  <si>
    <t>ООО ДО "Детский сад "Лучик"</t>
  </si>
  <si>
    <t>ООО "ТОСНО ПРОЕКТ"</t>
  </si>
  <si>
    <t>ООО "РОСТ ОК"</t>
  </si>
  <si>
    <t>N п/п</t>
  </si>
  <si>
    <t>Наименование образовательной организации</t>
  </si>
  <si>
    <t>Опись документов</t>
  </si>
  <si>
    <t>Наличие лицензии на осуществление образовательной деятельности</t>
  </si>
  <si>
    <r>
      <t xml:space="preserve">Наличие государственной аккредитации по соответствующим общеобразовательным программам </t>
    </r>
    <r>
      <rPr>
        <sz val="10"/>
        <color rgb="FFFF0000"/>
        <rFont val="Times New Roman"/>
        <family val="1"/>
        <charset val="204"/>
      </rPr>
      <t>(если дошкольное, аккредитация не должна быть)</t>
    </r>
  </si>
  <si>
    <t>Заявка на получение субсидии по форме, утвержденной приказом комитета</t>
  </si>
  <si>
    <r>
      <t xml:space="preserve">Краткая информация о претенденте на получение субсидии (год образования, статус, род деятельности, цели, задачи, состав и квалификация работников, достижения, динамика численности, результаты деятельности) по форме, установленной приказом комитета, - для индивидуальных предпринимателей </t>
    </r>
    <r>
      <rPr>
        <b/>
        <sz val="10"/>
        <color rgb="FFFF0000"/>
        <rFont val="Times New Roman"/>
        <family val="1"/>
        <charset val="204"/>
      </rPr>
      <t>ИНФОРМАЦИЯ ДОЛЖНА БЫТЬ ЗАВИЗИРОВАНА ДИРЕКТОРОМ УЧРЕЖДЕНИЯ!</t>
    </r>
  </si>
  <si>
    <t>Справка о среднем размере заработной платы работников в текущем году</t>
  </si>
  <si>
    <t>Расчет размера субсидии на возмещение затрат
по оказанию образовательных услуг
 по форме согласно приложению к настоящему Порядку</t>
  </si>
  <si>
    <t>Расчет доходов и расходов на очередной год по форме, утвержденной приказом комитета</t>
  </si>
  <si>
    <r>
      <t xml:space="preserve">Копия свидетельства </t>
    </r>
    <r>
      <rPr>
        <b/>
        <sz val="10"/>
        <rFont val="Times New Roman"/>
        <family val="1"/>
        <charset val="204"/>
      </rPr>
      <t xml:space="preserve">о государственной регистрации в </t>
    </r>
    <r>
      <rPr>
        <sz val="10"/>
        <rFont val="Times New Roman"/>
        <family val="1"/>
        <charset val="204"/>
      </rPr>
      <t>качестве индивидуального предпринимателя, юридического лица</t>
    </r>
  </si>
  <si>
    <t>Копии документов, подтверждающих назначение на должность руководителя организации, или доверенность, подтверждающую полномочия физического лица на подписание договоров от лица организации</t>
  </si>
  <si>
    <t>Копии приказов о зачислении воспитанников и учащихся в образовательную организацию для получения дошкольного, начального общего, основного общего, среднего общего образования в текущем учебном году, копии приказов о переводе воспитанников в другую возрастную группу, в другой класс</t>
  </si>
  <si>
    <t>Копия учредительных документов</t>
  </si>
  <si>
    <t>для ИП: ИНН ИП</t>
  </si>
  <si>
    <t xml:space="preserve">Копия свидетельства о постановке на учет в налоговом органе </t>
  </si>
  <si>
    <r>
      <t xml:space="preserve">Выписка из Единого государственного реестра юридических лиц (или ЕГРП) </t>
    </r>
    <r>
      <rPr>
        <b/>
        <sz val="10"/>
        <rFont val="Times New Roman"/>
        <family val="1"/>
        <charset val="204"/>
      </rPr>
      <t>выписки должны быть выданы не ранее чем за один месяц до дня подачи заявки на предоставление субсидии</t>
    </r>
  </si>
  <si>
    <t>Справки налогового органа и государственных внебюджетных фондов РФ об отсутствии просроченной задолженности по уплате налогов, сборов и иных обязательных платежей в бюджеты бюджетной системы РФ</t>
  </si>
  <si>
    <t>Документы заверены директором либо нотариально (печать и подпись), ИфП</t>
  </si>
  <si>
    <t>Численность детей в приказе о зачислении, в заявке и в расчете субсидии должно совпадать</t>
  </si>
  <si>
    <t>Документы, подтверждающие фактически произведенные затраты, в соответствии с перечнем, устанавливаемым правовым актом комитета</t>
  </si>
  <si>
    <r>
      <t xml:space="preserve">Отчет </t>
    </r>
    <r>
      <rPr>
        <sz val="10"/>
        <color rgb="FFFF0000"/>
        <rFont val="Times New Roman"/>
        <family val="1"/>
        <charset val="204"/>
      </rPr>
      <t>о фактически оказанных образовательных услугах за отчетный период с обоснованием</t>
    </r>
    <r>
      <rPr>
        <sz val="10"/>
        <rFont val="Times New Roman"/>
        <family val="1"/>
        <charset val="204"/>
      </rPr>
      <t>, п</t>
    </r>
    <r>
      <rPr>
        <sz val="10"/>
        <color rgb="FFFF0000"/>
        <rFont val="Times New Roman"/>
        <family val="1"/>
        <charset val="204"/>
      </rPr>
      <t xml:space="preserve">одтверждающим произведенные затраты на заработную плату с начислениями и учебные расходы </t>
    </r>
    <r>
      <rPr>
        <sz val="10"/>
        <rFont val="Times New Roman"/>
        <family val="1"/>
        <charset val="204"/>
      </rPr>
      <t xml:space="preserve">(справки, акты, подтверждающие объем фактически оказанных услуг, счета-фактуры), по форме, утвержденной правовым актом комитета </t>
    </r>
  </si>
  <si>
    <t>ЧООУ</t>
  </si>
  <si>
    <t>ЧДОУ</t>
  </si>
  <si>
    <t>не нужно</t>
  </si>
  <si>
    <t>1 (лсит записи)</t>
  </si>
  <si>
    <t>ИП</t>
  </si>
  <si>
    <t>ИТОГО</t>
  </si>
  <si>
    <t>ООО "НОВОЕ ПОКОЛЕНИЕ"</t>
  </si>
  <si>
    <t>лист записи</t>
  </si>
  <si>
    <t>-</t>
  </si>
  <si>
    <t>ООО "Умка"</t>
  </si>
  <si>
    <t>с 22.04.2016</t>
  </si>
  <si>
    <t>с 04.02.2016</t>
  </si>
  <si>
    <t>с 26.02.2019</t>
  </si>
  <si>
    <t>с 02.03.2016</t>
  </si>
  <si>
    <t>с 20.02.2016</t>
  </si>
  <si>
    <t>с 20.01.2017</t>
  </si>
  <si>
    <t>с 23.12.2016</t>
  </si>
  <si>
    <t>с 18.04.2014</t>
  </si>
  <si>
    <t>с 20.11.2017</t>
  </si>
  <si>
    <t>ЧОУ "Школа "Лужки"</t>
  </si>
  <si>
    <t>с 04.02.2020</t>
  </si>
  <si>
    <t>с 24.12.2014</t>
  </si>
  <si>
    <t>с 24.01.2019</t>
  </si>
  <si>
    <t>с 13.04.2015</t>
  </si>
  <si>
    <t>с 25.02.2019</t>
  </si>
  <si>
    <t>с 31.05.2013</t>
  </si>
  <si>
    <t>с 16.11.2016</t>
  </si>
  <si>
    <t>с 07.12.2020</t>
  </si>
  <si>
    <t>с 21.12.2016</t>
  </si>
  <si>
    <t>ЧОУ "Деловая волна"</t>
  </si>
  <si>
    <t>с 10.02.2016</t>
  </si>
  <si>
    <t>с 09.01.20158</t>
  </si>
  <si>
    <t>ЧОУ Гимназия "Грэйс" (дошкольное отделение)</t>
  </si>
  <si>
    <t>с 12.04.2019</t>
  </si>
  <si>
    <t>с 13.11.2017</t>
  </si>
  <si>
    <t>с 10.05.2017</t>
  </si>
  <si>
    <t>с 24.11.2015</t>
  </si>
  <si>
    <t>ООО "УМКА" (структурное подразделение "Умелый Карапуз")</t>
  </si>
  <si>
    <t>с 31.01.2018</t>
  </si>
  <si>
    <t>с 22.12.2020</t>
  </si>
  <si>
    <t>с 30.07.2020</t>
  </si>
  <si>
    <t>с 08.11.2017</t>
  </si>
  <si>
    <t>ООО "МАЛ ДА ВЕЛИК"</t>
  </si>
  <si>
    <t>с 25.11.2020</t>
  </si>
  <si>
    <t>с 08.02.2021</t>
  </si>
  <si>
    <t>с 18.09.2019</t>
  </si>
  <si>
    <t>с 14.01.2020</t>
  </si>
  <si>
    <t>с 30.01.2019</t>
  </si>
  <si>
    <t>с 23.03.2020</t>
  </si>
  <si>
    <t>с 17.06.2013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</si>
  <si>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</si>
  <si>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"Детский центр "Доброград"</t>
  </si>
  <si>
    <t>АНОО "Новая История"</t>
  </si>
  <si>
    <t>ООО "Мама Оля"</t>
  </si>
  <si>
    <t>ЧОУНОО "Умный Мир"</t>
  </si>
  <si>
    <t>ИП Токубаев В.Э.</t>
  </si>
  <si>
    <t>с 12.12.2016</t>
  </si>
  <si>
    <t>Всеволожский</t>
  </si>
  <si>
    <t>Выборгский</t>
  </si>
  <si>
    <t>Гатчинский</t>
  </si>
  <si>
    <t>Сосновоборский</t>
  </si>
  <si>
    <t>Всеволожский Итог</t>
  </si>
  <si>
    <t>Выборгский Итог</t>
  </si>
  <si>
    <t>Гатчинский Итог</t>
  </si>
  <si>
    <t>Сосновоборский Итог</t>
  </si>
  <si>
    <t>Общий итог</t>
  </si>
  <si>
    <t>оклад ведущего специалиста</t>
  </si>
  <si>
    <t>кол-во должностных окладов в год</t>
  </si>
  <si>
    <t>начисления</t>
  </si>
  <si>
    <t>Средства на организацию полномочий</t>
  </si>
  <si>
    <t>кол-во ставок</t>
  </si>
  <si>
    <t>на реализацию полномочий</t>
  </si>
  <si>
    <t>на организацию полномочий</t>
  </si>
  <si>
    <t>На одного обучающегося в общеобразовательных классах (в том числе с углубленным изучением отдельных учебных предметов, профильного образования) общеобразовательных организаций  по начальному общему образованию - более 149 человек, по основному общему образованию - более 199 человек, по среднему общему образованию - более 74 человек</t>
  </si>
  <si>
    <t>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слабослышащие (познооглохшие)</t>
  </si>
  <si>
    <t xml:space="preserve"> 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тяжелыми нарушениями речи</t>
  </si>
  <si>
    <t xml:space="preserve"> 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нарушением опорно-двигательного аппарата</t>
  </si>
  <si>
    <t xml:space="preserve"> 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задержкой психического развития (ЗПР)</t>
  </si>
  <si>
    <t>по 3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умственной отсталостью (интеллектуальными нарушениями)</t>
  </si>
  <si>
    <t>классы, реализующие ФГОС</t>
  </si>
  <si>
    <t>всего</t>
  </si>
  <si>
    <t>классы, не реализующие ФГОС</t>
  </si>
  <si>
    <t>1-4 классы</t>
  </si>
  <si>
    <t>5-9 классы</t>
  </si>
  <si>
    <t>10-11 кл</t>
  </si>
  <si>
    <t>10-11 кл профильное</t>
  </si>
  <si>
    <t>ЧОУ «Деловая волна»</t>
  </si>
  <si>
    <t>ЧОУ "Школа "Лужки""</t>
  </si>
  <si>
    <t>Кингисеппский</t>
  </si>
  <si>
    <t>Кингисеппский Итог</t>
  </si>
  <si>
    <t>Киришский</t>
  </si>
  <si>
    <t>Киришский Итог</t>
  </si>
  <si>
    <t>Приозерский</t>
  </si>
  <si>
    <t>Приозерский Итог</t>
  </si>
  <si>
    <t>Потребность</t>
  </si>
  <si>
    <t>Итого потребность на 2024 год</t>
  </si>
  <si>
    <t>Всего обучающихся (общий контингент школ) и потребность на 2024 год</t>
  </si>
  <si>
    <t>ЧОУ " Пантеон"</t>
  </si>
  <si>
    <t>ЧОУ "Православная школа "Логос"</t>
  </si>
  <si>
    <t xml:space="preserve">контингент </t>
  </si>
  <si>
    <t xml:space="preserve">Проект бюджета на 2024-2026 годы 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</si>
  <si>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частных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2024 год и на плановый период 2025 и 2026 годов</t>
  </si>
  <si>
    <t>№ п/п</t>
  </si>
  <si>
    <t>Приложение 21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</si>
</sst>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#,##0.00;[Red]\-#,##0.00;&quot;-&quot;"/>
    <numFmt numFmtId="167" formatCode="[Blue]\+#,##0.00;[Red]\-#,##0.00;&quot;-&quot;"/>
    <numFmt numFmtId="168" formatCode="0.0%"/>
    <numFmt numFmtId="169" formatCode="00"/>
    <numFmt numFmtId="170" formatCode="_-* #,##0\ _₽_-;\-* #,##0\ _₽_-;_-* &quot;-&quot;??\ _₽_-;_-@_-"/>
    <numFmt numFmtId="171" formatCode="_(* #,##0.000_);_(* \(#,##0.000\);_(* \-??_);_(@_)"/>
    <numFmt numFmtId="172" formatCode="#,##0;[Red]\-#,##0;&quot;-&quot;"/>
    <numFmt numFmtId="173" formatCode="_(* #,##0.00_);_(* \(#,##0.00\);_(* &quot;-&quot;??_);_(@_)"/>
    <numFmt numFmtId="174" formatCode="_-* #,##0.00_р_._-;\-* #,##0.00_р_._-;_-* &quot;-&quot;??_р_._-;_-@_-"/>
  </numFmts>
  <fonts count="38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name val="Calibri"/>
      <family val="2"/>
      <scheme val="minor"/>
    </font>
    <font>
      <sz val="10"/>
      <name val="Arial"/>
      <family val="2"/>
      <charset val="204"/>
    </font>
    <font>
      <strike/>
      <sz val="10"/>
      <name val="Times New Roman"/>
      <family val="1"/>
      <charset val="204"/>
    </font>
    <font>
      <strike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C00000"/>
      <name val="Calibri"/>
      <family val="2"/>
      <charset val="204"/>
      <scheme val="minor"/>
    </font>
    <font>
      <b/>
      <sz val="13"/>
      <color theme="3"/>
      <name val="Calibri"/>
      <family val="2"/>
      <charset val="204"/>
    </font>
    <font>
      <sz val="8"/>
      <color indexed="2"/>
      <name val="Calibri"/>
      <family val="2"/>
      <charset val="204"/>
      <scheme val="minor"/>
    </font>
    <font>
      <sz val="10"/>
      <name val="Arial Cyr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theme="0" tint="-0.24994659260841701"/>
      </bottom>
      <diagonal/>
    </border>
  </borders>
  <cellStyleXfs count="218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4" fillId="0" borderId="0" applyFill="0" applyBorder="0" applyAlignment="0" applyProtection="0"/>
    <xf numFmtId="9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4" fillId="0" borderId="0" applyFill="0" applyBorder="0" applyAlignment="0" applyProtection="0"/>
    <xf numFmtId="164" fontId="3" fillId="0" borderId="0" applyFill="0" applyBorder="0" applyAlignment="0" applyProtection="0"/>
    <xf numFmtId="9" fontId="3" fillId="0" borderId="0" applyFill="0" applyBorder="0" applyAlignment="0" applyProtection="0"/>
    <xf numFmtId="164" fontId="3" fillId="0" borderId="0" applyFill="0" applyBorder="0" applyAlignment="0" applyProtection="0"/>
    <xf numFmtId="0" fontId="5" fillId="0" borderId="0"/>
    <xf numFmtId="164" fontId="3" fillId="0" borderId="0" applyBorder="0" applyProtection="0"/>
    <xf numFmtId="0" fontId="6" fillId="0" borderId="0"/>
    <xf numFmtId="0" fontId="3" fillId="0" borderId="0"/>
    <xf numFmtId="0" fontId="3" fillId="0" borderId="0"/>
    <xf numFmtId="0" fontId="7" fillId="0" borderId="0">
      <alignment vertical="center"/>
    </xf>
    <xf numFmtId="0" fontId="9" fillId="0" borderId="2">
      <alignment horizontal="left" indent="1"/>
    </xf>
    <xf numFmtId="166" fontId="8" fillId="0" borderId="0" applyFont="0" applyFill="0" applyBorder="0" applyProtection="0">
      <alignment horizontal="right" vertical="center" indent="1"/>
    </xf>
    <xf numFmtId="167" fontId="10" fillId="2" borderId="0" applyFont="0" applyFill="0" applyBorder="0" applyAlignment="0" applyProtection="0">
      <alignment horizontal="right" indent="1"/>
    </xf>
    <xf numFmtId="168" fontId="8" fillId="0" borderId="0" applyFont="0" applyFill="0" applyBorder="0" applyProtection="0">
      <alignment horizontal="right" vertical="center" indent="1"/>
    </xf>
    <xf numFmtId="0" fontId="3" fillId="0" borderId="0"/>
    <xf numFmtId="0" fontId="11" fillId="0" borderId="0" applyFill="0" applyBorder="0">
      <alignment horizontal="center" vertical="center" wrapText="1"/>
    </xf>
    <xf numFmtId="169" fontId="12" fillId="3" borderId="0">
      <alignment horizontal="right" vertical="center" indent="1"/>
    </xf>
    <xf numFmtId="9" fontId="23" fillId="0" borderId="0" applyFont="0" applyFill="0" applyBorder="0" applyAlignment="0" applyProtection="0"/>
    <xf numFmtId="0" fontId="3" fillId="0" borderId="0"/>
    <xf numFmtId="0" fontId="2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9" fillId="0" borderId="2">
      <alignment horizontal="left" indent="1"/>
    </xf>
    <xf numFmtId="0" fontId="9" fillId="0" borderId="2">
      <alignment horizontal="left" indent="1"/>
    </xf>
    <xf numFmtId="0" fontId="29" fillId="0" borderId="10" applyNumberFormat="0" applyFill="0" applyProtection="0"/>
    <xf numFmtId="0" fontId="30" fillId="0" borderId="11">
      <alignment horizontal="left" indent="1"/>
    </xf>
    <xf numFmtId="0" fontId="28" fillId="0" borderId="11">
      <alignment horizontal="left" indent="1"/>
    </xf>
    <xf numFmtId="0" fontId="31" fillId="0" borderId="0"/>
    <xf numFmtId="0" fontId="1" fillId="0" borderId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167" fontId="10" fillId="8" borderId="0" applyFont="0" applyFill="0" applyBorder="0" applyProtection="0">
      <alignment horizontal="right" indent="1"/>
    </xf>
    <xf numFmtId="169" fontId="12" fillId="9" borderId="0">
      <alignment horizontal="right" vertical="center" indent="1"/>
    </xf>
    <xf numFmtId="172" fontId="8" fillId="0" borderId="0" applyFont="0" applyFill="0" applyBorder="0" applyProtection="0">
      <alignment horizontal="right" vertical="center" indent="1"/>
    </xf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ont="0" applyFill="0" applyBorder="0" applyProtection="0"/>
    <xf numFmtId="173" fontId="3" fillId="0" borderId="0" applyFont="0" applyFill="0" applyBorder="0" applyProtection="0"/>
    <xf numFmtId="173" fontId="3" fillId="0" borderId="0" applyFont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74" fontId="31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</cellStyleXfs>
  <cellXfs count="116">
    <xf numFmtId="0" fontId="0" fillId="0" borderId="0" xfId="0"/>
    <xf numFmtId="0" fontId="15" fillId="0" borderId="3" xfId="115" applyFont="1" applyFill="1" applyBorder="1" applyAlignment="1">
      <alignment horizontal="left" vertical="center" wrapText="1"/>
    </xf>
    <xf numFmtId="0" fontId="16" fillId="0" borderId="0" xfId="115" applyFont="1" applyFill="1" applyAlignment="1">
      <alignment horizontal="left" wrapText="1"/>
    </xf>
    <xf numFmtId="0" fontId="16" fillId="0" borderId="0" xfId="115" applyFont="1" applyFill="1" applyAlignment="1">
      <alignment horizontal="left"/>
    </xf>
    <xf numFmtId="0" fontId="17" fillId="0" borderId="4" xfId="115" applyFont="1" applyFill="1" applyBorder="1" applyAlignment="1">
      <alignment horizontal="left" vertical="center" wrapText="1"/>
    </xf>
    <xf numFmtId="0" fontId="15" fillId="5" borderId="1" xfId="115" applyFont="1" applyFill="1" applyBorder="1" applyAlignment="1">
      <alignment horizontal="left" vertical="center" wrapText="1"/>
    </xf>
    <xf numFmtId="0" fontId="17" fillId="5" borderId="6" xfId="115" applyFont="1" applyFill="1" applyBorder="1" applyAlignment="1">
      <alignment horizontal="left" vertical="center" wrapText="1"/>
    </xf>
    <xf numFmtId="0" fontId="17" fillId="5" borderId="4" xfId="115" applyFont="1" applyFill="1" applyBorder="1" applyAlignment="1">
      <alignment horizontal="left" vertical="center" wrapText="1"/>
    </xf>
    <xf numFmtId="0" fontId="15" fillId="5" borderId="4" xfId="115" applyFont="1" applyFill="1" applyBorder="1" applyAlignment="1">
      <alignment horizontal="left" vertical="center" wrapText="1"/>
    </xf>
    <xf numFmtId="0" fontId="17" fillId="0" borderId="6" xfId="115" applyFont="1" applyFill="1" applyBorder="1" applyAlignment="1">
      <alignment horizontal="left" vertical="center" wrapText="1"/>
    </xf>
    <xf numFmtId="0" fontId="17" fillId="0" borderId="1" xfId="115" applyFont="1" applyFill="1" applyBorder="1" applyAlignment="1">
      <alignment horizontal="left" vertical="center" wrapText="1"/>
    </xf>
    <xf numFmtId="0" fontId="20" fillId="0" borderId="4" xfId="115" applyFont="1" applyFill="1" applyBorder="1" applyAlignment="1">
      <alignment horizontal="left" vertical="center" wrapText="1"/>
    </xf>
    <xf numFmtId="0" fontId="20" fillId="0" borderId="7" xfId="115" applyFont="1" applyFill="1" applyBorder="1" applyAlignment="1">
      <alignment horizontal="left" vertical="center" wrapText="1"/>
    </xf>
    <xf numFmtId="0" fontId="17" fillId="0" borderId="1" xfId="115" applyFont="1" applyFill="1" applyBorder="1" applyAlignment="1">
      <alignment horizontal="left" wrapText="1"/>
    </xf>
    <xf numFmtId="0" fontId="21" fillId="0" borderId="4" xfId="115" applyFont="1" applyFill="1" applyBorder="1" applyAlignment="1">
      <alignment horizontal="left" vertical="center" wrapText="1"/>
    </xf>
    <xf numFmtId="0" fontId="17" fillId="5" borderId="1" xfId="115" applyFont="1" applyFill="1" applyBorder="1" applyAlignment="1">
      <alignment horizontal="left" vertical="center" wrapText="1"/>
    </xf>
    <xf numFmtId="0" fontId="22" fillId="5" borderId="0" xfId="115" applyFont="1" applyFill="1" applyAlignment="1">
      <alignment horizontal="left" vertical="center"/>
    </xf>
    <xf numFmtId="0" fontId="20" fillId="0" borderId="0" xfId="115" applyFont="1" applyFill="1" applyBorder="1" applyAlignment="1">
      <alignment horizontal="left" vertical="center" wrapText="1"/>
    </xf>
    <xf numFmtId="0" fontId="17" fillId="0" borderId="7" xfId="115" applyFont="1" applyFill="1" applyBorder="1" applyAlignment="1">
      <alignment horizontal="left" vertical="center" wrapText="1"/>
    </xf>
    <xf numFmtId="0" fontId="22" fillId="0" borderId="0" xfId="115" applyFont="1" applyFill="1" applyAlignment="1">
      <alignment horizontal="left" wrapText="1"/>
    </xf>
    <xf numFmtId="0" fontId="22" fillId="0" borderId="0" xfId="115" applyFont="1" applyFill="1" applyAlignment="1">
      <alignment horizontal="left"/>
    </xf>
    <xf numFmtId="0" fontId="17" fillId="0" borderId="4" xfId="115" applyFont="1" applyFill="1" applyBorder="1" applyAlignment="1">
      <alignment horizontal="left" vertical="center" wrapText="1"/>
    </xf>
    <xf numFmtId="14" fontId="20" fillId="0" borderId="4" xfId="115" applyNumberFormat="1" applyFont="1" applyFill="1" applyBorder="1" applyAlignment="1">
      <alignment horizontal="left" vertical="center" wrapText="1"/>
    </xf>
    <xf numFmtId="0" fontId="20" fillId="7" borderId="4" xfId="115" applyFont="1" applyFill="1" applyBorder="1" applyAlignment="1">
      <alignment horizontal="left" vertical="center" wrapText="1"/>
    </xf>
    <xf numFmtId="0" fontId="20" fillId="6" borderId="4" xfId="115" applyFont="1" applyFill="1" applyBorder="1" applyAlignment="1">
      <alignment horizontal="left" vertical="center" wrapText="1"/>
    </xf>
    <xf numFmtId="0" fontId="17" fillId="6" borderId="1" xfId="115" applyFont="1" applyFill="1" applyBorder="1" applyAlignment="1">
      <alignment horizontal="left" vertical="center" wrapText="1"/>
    </xf>
    <xf numFmtId="14" fontId="17" fillId="0" borderId="4" xfId="115" applyNumberFormat="1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20" fillId="4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6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4" borderId="1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24" fillId="0" borderId="4" xfId="115" applyFont="1" applyFill="1" applyBorder="1" applyAlignment="1">
      <alignment horizontal="left" vertical="center" wrapText="1"/>
    </xf>
    <xf numFmtId="0" fontId="24" fillId="0" borderId="1" xfId="115" applyFont="1" applyFill="1" applyBorder="1" applyAlignment="1">
      <alignment horizontal="left" vertical="center" wrapText="1"/>
    </xf>
    <xf numFmtId="0" fontId="25" fillId="0" borderId="4" xfId="115" applyFont="1" applyFill="1" applyBorder="1" applyAlignment="1">
      <alignment horizontal="left" vertical="center" wrapText="1"/>
    </xf>
    <xf numFmtId="14" fontId="20" fillId="4" borderId="4" xfId="115" applyNumberFormat="1" applyFont="1" applyFill="1" applyBorder="1" applyAlignment="1">
      <alignment horizontal="left" vertical="center" wrapText="1"/>
    </xf>
    <xf numFmtId="0" fontId="20" fillId="5" borderId="4" xfId="115" applyFont="1" applyFill="1" applyBorder="1" applyAlignment="1">
      <alignment horizontal="left" vertical="center" wrapText="1"/>
    </xf>
    <xf numFmtId="0" fontId="26" fillId="0" borderId="0" xfId="2" applyNumberFormat="1" applyFont="1" applyFill="1" applyBorder="1" applyAlignment="1" applyProtection="1"/>
    <xf numFmtId="0" fontId="17" fillId="0" borderId="0" xfId="113" applyFont="1" applyFill="1" applyAlignment="1">
      <alignment horizontal="center"/>
    </xf>
    <xf numFmtId="0" fontId="32" fillId="0" borderId="0" xfId="2" applyNumberFormat="1" applyFont="1" applyFill="1" applyBorder="1" applyAlignment="1" applyProtection="1">
      <alignment horizontal="center" vertical="center" wrapText="1"/>
    </xf>
    <xf numFmtId="0" fontId="27" fillId="0" borderId="0" xfId="2" applyNumberFormat="1" applyFont="1" applyFill="1" applyBorder="1" applyAlignment="1" applyProtection="1"/>
    <xf numFmtId="0" fontId="17" fillId="0" borderId="0" xfId="2" applyNumberFormat="1" applyFont="1" applyFill="1" applyBorder="1" applyAlignment="1" applyProtection="1">
      <alignment horizontal="center" vertical="center" wrapText="1"/>
    </xf>
    <xf numFmtId="0" fontId="17" fillId="0" borderId="4" xfId="128" applyFont="1" applyFill="1" applyBorder="1" applyAlignment="1">
      <alignment horizontal="center" vertical="center" wrapText="1"/>
    </xf>
    <xf numFmtId="0" fontId="26" fillId="0" borderId="4" xfId="2" applyNumberFormat="1" applyFont="1" applyFill="1" applyBorder="1" applyAlignment="1" applyProtection="1">
      <alignment horizontal="center" vertical="center" wrapText="1"/>
    </xf>
    <xf numFmtId="0" fontId="17" fillId="0" borderId="4" xfId="2" applyNumberFormat="1" applyFont="1" applyFill="1" applyBorder="1" applyAlignment="1" applyProtection="1">
      <alignment vertical="center" wrapText="1"/>
    </xf>
    <xf numFmtId="0" fontId="17" fillId="0" borderId="4" xfId="128" applyFont="1" applyFill="1" applyBorder="1" applyAlignment="1">
      <alignment horizontal="center" vertical="top" wrapText="1"/>
    </xf>
    <xf numFmtId="0" fontId="17" fillId="0" borderId="0" xfId="128" applyFont="1" applyFill="1" applyBorder="1" applyAlignment="1">
      <alignment horizontal="center" vertical="top" wrapText="1"/>
    </xf>
    <xf numFmtId="0" fontId="17" fillId="0" borderId="4" xfId="2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 applyProtection="1">
      <alignment horizontal="center" vertical="center" wrapText="1"/>
    </xf>
    <xf numFmtId="4" fontId="34" fillId="0" borderId="4" xfId="2" applyNumberFormat="1" applyFont="1" applyFill="1" applyBorder="1" applyAlignment="1" applyProtection="1">
      <alignment horizontal="center" vertical="center" wrapText="1"/>
    </xf>
    <xf numFmtId="170" fontId="35" fillId="0" borderId="4" xfId="129" applyNumberFormat="1" applyFont="1" applyFill="1" applyBorder="1" applyAlignment="1" applyProtection="1">
      <alignment horizontal="right" vertical="center" wrapText="1"/>
    </xf>
    <xf numFmtId="170" fontId="17" fillId="0" borderId="4" xfId="129" applyNumberFormat="1" applyFont="1" applyFill="1" applyBorder="1" applyAlignment="1">
      <alignment vertical="center" wrapText="1"/>
    </xf>
    <xf numFmtId="170" fontId="17" fillId="0" borderId="4" xfId="129" applyNumberFormat="1" applyFont="1" applyFill="1" applyBorder="1" applyAlignment="1" applyProtection="1">
      <alignment horizontal="center" vertical="center" wrapText="1"/>
    </xf>
    <xf numFmtId="170" fontId="17" fillId="0" borderId="4" xfId="129" applyNumberFormat="1" applyFont="1" applyFill="1" applyBorder="1" applyAlignment="1">
      <alignment horizontal="center" vertical="center" wrapText="1"/>
    </xf>
    <xf numFmtId="170" fontId="34" fillId="0" borderId="4" xfId="129" applyNumberFormat="1" applyFont="1" applyFill="1" applyBorder="1" applyAlignment="1">
      <alignment horizontal="center" vertical="center" wrapText="1"/>
    </xf>
    <xf numFmtId="4" fontId="17" fillId="0" borderId="4" xfId="2" applyNumberFormat="1" applyFont="1" applyFill="1" applyBorder="1" applyAlignment="1">
      <alignment vertical="center" wrapText="1"/>
    </xf>
    <xf numFmtId="10" fontId="17" fillId="0" borderId="4" xfId="130" applyNumberFormat="1" applyFont="1" applyFill="1" applyBorder="1" applyAlignment="1">
      <alignment vertical="center" wrapText="1"/>
    </xf>
    <xf numFmtId="4" fontId="15" fillId="0" borderId="4" xfId="2" applyNumberFormat="1" applyFont="1" applyFill="1" applyBorder="1" applyAlignment="1">
      <alignment vertical="center" wrapText="1"/>
    </xf>
    <xf numFmtId="4" fontId="17" fillId="0" borderId="0" xfId="2" applyNumberFormat="1" applyFont="1" applyFill="1" applyBorder="1" applyAlignment="1">
      <alignment vertical="center" wrapText="1"/>
    </xf>
    <xf numFmtId="0" fontId="17" fillId="0" borderId="4" xfId="2" applyNumberFormat="1" applyFont="1" applyFill="1" applyBorder="1" applyAlignment="1" applyProtection="1">
      <alignment horizontal="center" vertical="center" wrapText="1"/>
    </xf>
    <xf numFmtId="170" fontId="35" fillId="0" borderId="4" xfId="129" applyNumberFormat="1" applyFont="1" applyFill="1" applyBorder="1" applyAlignment="1" applyProtection="1">
      <alignment vertical="center" wrapText="1"/>
    </xf>
    <xf numFmtId="170" fontId="17" fillId="0" borderId="4" xfId="129" applyNumberFormat="1" applyFont="1" applyFill="1" applyBorder="1" applyAlignment="1" applyProtection="1">
      <alignment vertical="center" wrapText="1"/>
    </xf>
    <xf numFmtId="165" fontId="17" fillId="0" borderId="4" xfId="2" applyNumberFormat="1" applyFont="1" applyFill="1" applyBorder="1" applyAlignment="1">
      <alignment vertical="center" wrapText="1"/>
    </xf>
    <xf numFmtId="170" fontId="15" fillId="0" borderId="4" xfId="129" applyNumberFormat="1" applyFont="1" applyFill="1" applyBorder="1" applyAlignment="1">
      <alignment vertical="center" wrapText="1"/>
    </xf>
    <xf numFmtId="165" fontId="17" fillId="0" borderId="0" xfId="2" applyNumberFormat="1" applyFont="1" applyFill="1" applyBorder="1" applyAlignment="1">
      <alignment vertical="center" wrapText="1"/>
    </xf>
    <xf numFmtId="4" fontId="15" fillId="0" borderId="4" xfId="2" applyNumberFormat="1" applyFont="1" applyFill="1" applyBorder="1" applyAlignment="1" applyProtection="1">
      <alignment vertical="center" wrapText="1"/>
    </xf>
    <xf numFmtId="0" fontId="27" fillId="0" borderId="4" xfId="131" applyFont="1" applyFill="1" applyBorder="1" applyAlignment="1">
      <alignment vertical="center" wrapText="1"/>
    </xf>
    <xf numFmtId="0" fontId="15" fillId="0" borderId="4" xfId="2" applyNumberFormat="1" applyFont="1" applyFill="1" applyBorder="1" applyAlignment="1" applyProtection="1">
      <alignment vertical="center" wrapText="1"/>
    </xf>
    <xf numFmtId="3" fontId="17" fillId="0" borderId="4" xfId="2" applyNumberFormat="1" applyFont="1" applyFill="1" applyBorder="1" applyAlignment="1">
      <alignment vertical="center" wrapText="1"/>
    </xf>
    <xf numFmtId="170" fontId="17" fillId="0" borderId="4" xfId="129" applyNumberFormat="1" applyFont="1" applyFill="1" applyBorder="1" applyAlignment="1">
      <alignment horizontal="right" vertical="center" wrapText="1"/>
    </xf>
    <xf numFmtId="0" fontId="17" fillId="0" borderId="0" xfId="2" applyNumberFormat="1" applyFont="1" applyFill="1" applyBorder="1" applyAlignment="1" applyProtection="1"/>
    <xf numFmtId="170" fontId="17" fillId="0" borderId="0" xfId="2" applyNumberFormat="1" applyFont="1" applyFill="1" applyBorder="1" applyAlignment="1" applyProtection="1"/>
    <xf numFmtId="170" fontId="15" fillId="0" borderId="0" xfId="2" applyNumberFormat="1" applyFont="1" applyFill="1" applyBorder="1" applyAlignment="1" applyProtection="1"/>
    <xf numFmtId="0" fontId="17" fillId="0" borderId="4" xfId="127" applyNumberFormat="1" applyFont="1" applyFill="1" applyBorder="1" applyAlignment="1" applyProtection="1">
      <alignment vertical="center"/>
    </xf>
    <xf numFmtId="164" fontId="17" fillId="0" borderId="0" xfId="127" applyNumberFormat="1" applyFont="1" applyFill="1" applyBorder="1" applyAlignment="1">
      <alignment horizontal="center" vertical="center" wrapText="1"/>
    </xf>
    <xf numFmtId="0" fontId="17" fillId="0" borderId="0" xfId="0" applyFont="1" applyFill="1" applyBorder="1"/>
    <xf numFmtId="170" fontId="17" fillId="0" borderId="0" xfId="129" applyNumberFormat="1" applyFont="1" applyFill="1" applyBorder="1" applyAlignment="1" applyProtection="1"/>
    <xf numFmtId="165" fontId="17" fillId="0" borderId="0" xfId="2" applyNumberFormat="1" applyFont="1" applyFill="1" applyBorder="1" applyAlignment="1" applyProtection="1"/>
    <xf numFmtId="171" fontId="17" fillId="0" borderId="0" xfId="127" applyNumberFormat="1" applyFont="1" applyFill="1" applyBorder="1" applyAlignment="1">
      <alignment horizontal="center" vertical="center" wrapText="1"/>
    </xf>
    <xf numFmtId="168" fontId="15" fillId="0" borderId="0" xfId="126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16" fontId="17" fillId="0" borderId="4" xfId="7" applyNumberFormat="1" applyFont="1" applyFill="1" applyBorder="1" applyAlignment="1">
      <alignment horizontal="center" vertical="center" wrapText="1"/>
    </xf>
    <xf numFmtId="0" fontId="15" fillId="0" borderId="3" xfId="2" applyNumberFormat="1" applyFont="1" applyFill="1" applyBorder="1" applyAlignment="1" applyProtection="1">
      <alignment vertical="center" wrapText="1"/>
    </xf>
    <xf numFmtId="0" fontId="15" fillId="0" borderId="3" xfId="2" applyNumberFormat="1" applyFont="1" applyFill="1" applyBorder="1" applyAlignment="1" applyProtection="1">
      <alignment horizontal="center" vertical="center" wrapText="1"/>
    </xf>
    <xf numFmtId="0" fontId="15" fillId="0" borderId="0" xfId="2" applyNumberFormat="1" applyFont="1" applyFill="1" applyBorder="1" applyAlignment="1" applyProtection="1">
      <alignment vertical="center" wrapText="1"/>
    </xf>
    <xf numFmtId="0" fontId="32" fillId="0" borderId="3" xfId="2" applyNumberFormat="1" applyFont="1" applyFill="1" applyBorder="1" applyAlignment="1" applyProtection="1">
      <alignment horizontal="center" vertical="center" wrapText="1"/>
    </xf>
    <xf numFmtId="0" fontId="17" fillId="0" borderId="3" xfId="2" applyNumberFormat="1" applyFont="1" applyFill="1" applyBorder="1" applyAlignment="1" applyProtection="1">
      <alignment horizontal="center" vertical="center" wrapText="1"/>
    </xf>
    <xf numFmtId="0" fontId="26" fillId="0" borderId="3" xfId="2" applyNumberFormat="1" applyFont="1" applyFill="1" applyBorder="1" applyAlignment="1" applyProtection="1"/>
    <xf numFmtId="1" fontId="37" fillId="0" borderId="0" xfId="0" applyNumberFormat="1" applyFont="1" applyFill="1" applyAlignment="1">
      <alignment horizontal="right" vertical="top"/>
    </xf>
    <xf numFmtId="0" fontId="17" fillId="0" borderId="4" xfId="115" applyFont="1" applyFill="1" applyBorder="1" applyAlignment="1">
      <alignment horizontal="left" vertical="center" wrapText="1"/>
    </xf>
    <xf numFmtId="0" fontId="17" fillId="0" borderId="5" xfId="115" applyFont="1" applyFill="1" applyBorder="1" applyAlignment="1">
      <alignment horizontal="left" vertical="center" wrapText="1"/>
    </xf>
    <xf numFmtId="0" fontId="17" fillId="0" borderId="6" xfId="115" applyFont="1" applyFill="1" applyBorder="1" applyAlignment="1">
      <alignment horizontal="left" vertical="center" wrapText="1"/>
    </xf>
    <xf numFmtId="0" fontId="15" fillId="0" borderId="0" xfId="2" applyNumberFormat="1" applyFont="1" applyFill="1" applyBorder="1" applyAlignment="1" applyProtection="1">
      <alignment horizontal="center" vertical="center" wrapText="1"/>
    </xf>
    <xf numFmtId="0" fontId="17" fillId="0" borderId="0" xfId="2" applyNumberFormat="1" applyFont="1" applyFill="1" applyBorder="1" applyAlignment="1" applyProtection="1">
      <alignment horizontal="center" vertical="center" wrapText="1"/>
    </xf>
    <xf numFmtId="0" fontId="17" fillId="0" borderId="4" xfId="2" applyNumberFormat="1" applyFont="1" applyFill="1" applyBorder="1" applyAlignment="1" applyProtection="1">
      <alignment horizontal="center" vertical="center" wrapText="1"/>
    </xf>
    <xf numFmtId="0" fontId="17" fillId="0" borderId="4" xfId="2" applyFont="1" applyFill="1" applyBorder="1" applyAlignment="1">
      <alignment horizontal="center" vertical="center" wrapText="1"/>
    </xf>
    <xf numFmtId="0" fontId="36" fillId="0" borderId="4" xfId="2" applyFont="1" applyFill="1" applyBorder="1" applyAlignment="1">
      <alignment horizontal="center" vertical="center" wrapText="1"/>
    </xf>
    <xf numFmtId="0" fontId="26" fillId="0" borderId="4" xfId="2" applyNumberFormat="1" applyFont="1" applyFill="1" applyBorder="1" applyAlignment="1" applyProtection="1">
      <alignment horizontal="center" vertical="center" wrapText="1"/>
    </xf>
    <xf numFmtId="0" fontId="17" fillId="0" borderId="4" xfId="128" applyFont="1" applyFill="1" applyBorder="1" applyAlignment="1">
      <alignment horizontal="center" vertical="center" wrapText="1"/>
    </xf>
    <xf numFmtId="164" fontId="17" fillId="0" borderId="4" xfId="127" applyNumberFormat="1" applyFont="1" applyFill="1" applyBorder="1" applyAlignment="1">
      <alignment horizontal="center" vertical="center" wrapText="1"/>
    </xf>
    <xf numFmtId="0" fontId="17" fillId="0" borderId="4" xfId="127" applyNumberFormat="1" applyFont="1" applyFill="1" applyBorder="1" applyAlignment="1" applyProtection="1">
      <alignment horizontal="center" vertical="center"/>
    </xf>
    <xf numFmtId="171" fontId="17" fillId="0" borderId="4" xfId="127" applyNumberFormat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17" fillId="0" borderId="9" xfId="2" applyFont="1" applyFill="1" applyBorder="1" applyAlignment="1">
      <alignment horizontal="center" vertical="center" wrapText="1"/>
    </xf>
    <xf numFmtId="16" fontId="17" fillId="0" borderId="4" xfId="7" applyNumberFormat="1" applyFont="1" applyFill="1" applyBorder="1" applyAlignment="1">
      <alignment horizontal="center" vertical="center" wrapText="1"/>
    </xf>
    <xf numFmtId="16" fontId="33" fillId="0" borderId="4" xfId="117" applyNumberFormat="1" applyFont="1" applyFill="1" applyBorder="1" applyAlignment="1">
      <alignment horizontal="center" vertical="center" wrapText="1"/>
    </xf>
    <xf numFmtId="0" fontId="15" fillId="0" borderId="5" xfId="2" applyNumberFormat="1" applyFont="1" applyFill="1" applyBorder="1" applyAlignment="1" applyProtection="1">
      <alignment horizontal="center" vertical="center" wrapText="1"/>
    </xf>
    <xf numFmtId="0" fontId="15" fillId="0" borderId="8" xfId="2" applyNumberFormat="1" applyFont="1" applyFill="1" applyBorder="1" applyAlignment="1" applyProtection="1">
      <alignment horizontal="center" vertical="center" wrapText="1"/>
    </xf>
    <xf numFmtId="0" fontId="15" fillId="0" borderId="6" xfId="2" applyNumberFormat="1" applyFont="1" applyFill="1" applyBorder="1" applyAlignment="1" applyProtection="1">
      <alignment horizontal="center" vertical="center" wrapText="1"/>
    </xf>
  </cellXfs>
  <cellStyles count="218">
    <cellStyle name="Заголовок 1 2" xfId="119"/>
    <cellStyle name="Заголовок 1 3" xfId="133"/>
    <cellStyle name="Заголовок 1 4" xfId="134"/>
    <cellStyle name="Заголовок 2 2" xfId="135"/>
    <cellStyle name="Заголовок 2 3" xfId="136"/>
    <cellStyle name="Заголовок 2 4" xfId="137"/>
    <cellStyle name="Обычный" xfId="0" builtinId="0"/>
    <cellStyle name="Обычный 12" xfId="123"/>
    <cellStyle name="Обычный 12 2" xfId="127"/>
    <cellStyle name="Обычный 13" xfId="1"/>
    <cellStyle name="Обычный 13 2" xfId="138"/>
    <cellStyle name="Обычный 2" xfId="2"/>
    <cellStyle name="Обычный 2 2" xfId="3"/>
    <cellStyle name="Обычный 2 2 2" xfId="4"/>
    <cellStyle name="Обычный 2 2 3" xfId="116"/>
    <cellStyle name="Обычный 2 3" xfId="5"/>
    <cellStyle name="Обычный 2 4" xfId="113"/>
    <cellStyle name="Обычный 2 4 2" xfId="131"/>
    <cellStyle name="Обычный 2_Расчет норматива" xfId="6"/>
    <cellStyle name="Обычный 3" xfId="7"/>
    <cellStyle name="Обычный 3 2" xfId="8"/>
    <cellStyle name="Обычный 3 3" xfId="117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7 2" xfId="16"/>
    <cellStyle name="Обычный 8" xfId="115"/>
    <cellStyle name="Обычный 8 2" xfId="139"/>
    <cellStyle name="Обычный 9" xfId="118"/>
    <cellStyle name="Обычный_Расчет по заработной плате 01.09" xfId="128"/>
    <cellStyle name="Процентный" xfId="126" builtinId="5"/>
    <cellStyle name="Процентный 10" xfId="132"/>
    <cellStyle name="Процентный 2" xfId="17"/>
    <cellStyle name="Процентный 2 2" xfId="18"/>
    <cellStyle name="Процентный 2 2 2" xfId="19"/>
    <cellStyle name="Процентный 2 2 2 2" xfId="140"/>
    <cellStyle name="Процентный 2 2 3" xfId="141"/>
    <cellStyle name="Процентный 2 2_Школы" xfId="20"/>
    <cellStyle name="Процентный 2 3" xfId="21"/>
    <cellStyle name="Процентный 2 3 2" xfId="142"/>
    <cellStyle name="Процентный 2_Школы" xfId="22"/>
    <cellStyle name="Процентный 3" xfId="23"/>
    <cellStyle name="Процентный 3 2" xfId="24"/>
    <cellStyle name="Процентный 3 2 2" xfId="25"/>
    <cellStyle name="Процентный 3 2 2 2" xfId="26"/>
    <cellStyle name="Процентный 3 2 2 2 2" xfId="143"/>
    <cellStyle name="Процентный 3 2 2 3" xfId="144"/>
    <cellStyle name="Процентный 3 2 2_Школы" xfId="27"/>
    <cellStyle name="Процентный 3 2 3" xfId="28"/>
    <cellStyle name="Процентный 3 2 3 2" xfId="145"/>
    <cellStyle name="Процентный 3 2 4" xfId="146"/>
    <cellStyle name="Процентный 3 2_Школы" xfId="29"/>
    <cellStyle name="Процентный 3 3" xfId="30"/>
    <cellStyle name="Процентный 3 3 2" xfId="31"/>
    <cellStyle name="Процентный 3 3 2 2" xfId="32"/>
    <cellStyle name="Процентный 3 3 2 2 2" xfId="147"/>
    <cellStyle name="Процентный 3 3 2 3" xfId="148"/>
    <cellStyle name="Процентный 3 3 2_Школы" xfId="33"/>
    <cellStyle name="Процентный 3 3 3" xfId="34"/>
    <cellStyle name="Процентный 3 3 3 2" xfId="149"/>
    <cellStyle name="Процентный 3 3 4" xfId="150"/>
    <cellStyle name="Процентный 3 3_Школы" xfId="35"/>
    <cellStyle name="Процентный 3 4" xfId="36"/>
    <cellStyle name="Процентный 3 4 2" xfId="37"/>
    <cellStyle name="Процентный 3 4 2 2" xfId="38"/>
    <cellStyle name="Процентный 3 4 2 2 2" xfId="151"/>
    <cellStyle name="Процентный 3 4 2 3" xfId="152"/>
    <cellStyle name="Процентный 3 4 2_Школы" xfId="39"/>
    <cellStyle name="Процентный 3 4 3" xfId="40"/>
    <cellStyle name="Процентный 3 4 3 2" xfId="153"/>
    <cellStyle name="Процентный 3 4 4" xfId="154"/>
    <cellStyle name="Процентный 3 4_Школы" xfId="41"/>
    <cellStyle name="Процентный 3 5" xfId="42"/>
    <cellStyle name="Процентный 3 5 2" xfId="43"/>
    <cellStyle name="Процентный 3 5 2 2" xfId="155"/>
    <cellStyle name="Процентный 3 5 3" xfId="156"/>
    <cellStyle name="Процентный 3 5_Школы" xfId="44"/>
    <cellStyle name="Процентный 3 6" xfId="45"/>
    <cellStyle name="Процентный 3 6 2" xfId="157"/>
    <cellStyle name="Процентный 3 7" xfId="158"/>
    <cellStyle name="Процентный 3_Школы" xfId="46"/>
    <cellStyle name="Процентный 4" xfId="47"/>
    <cellStyle name="Процентный 4 2" xfId="48"/>
    <cellStyle name="Процентный 4 2 2" xfId="49"/>
    <cellStyle name="Процентный 4 2 2 2" xfId="159"/>
    <cellStyle name="Процентный 4 2 3" xfId="160"/>
    <cellStyle name="Процентный 4 2_Школы" xfId="50"/>
    <cellStyle name="Процентный 4 3" xfId="51"/>
    <cellStyle name="Процентный 4 3 2" xfId="161"/>
    <cellStyle name="Процентный 4 4" xfId="162"/>
    <cellStyle name="Процентный 4_Школы" xfId="52"/>
    <cellStyle name="Процентный 5" xfId="53"/>
    <cellStyle name="Процентный 5 2" xfId="54"/>
    <cellStyle name="Процентный 5 2 2" xfId="163"/>
    <cellStyle name="Процентный 5 3" xfId="164"/>
    <cellStyle name="Процентный 5_Школы" xfId="55"/>
    <cellStyle name="Процентный 6" xfId="56"/>
    <cellStyle name="Процентный 6 2" xfId="111"/>
    <cellStyle name="Процентный 6 2 2" xfId="165"/>
    <cellStyle name="Процентный 6 3" xfId="166"/>
    <cellStyle name="Процентный 7" xfId="57"/>
    <cellStyle name="Процентный 7 2" xfId="167"/>
    <cellStyle name="Процентный 8" xfId="122"/>
    <cellStyle name="Процентный 9" xfId="130"/>
    <cellStyle name="Таб: +|-" xfId="121"/>
    <cellStyle name="Таб: +|- 2" xfId="168"/>
    <cellStyle name="Таб: Графа" xfId="124"/>
    <cellStyle name="Таб: Номер" xfId="125"/>
    <cellStyle name="Таб: Номер 2" xfId="169"/>
    <cellStyle name="Финансовый 10" xfId="129"/>
    <cellStyle name="Финансовый 2" xfId="58"/>
    <cellStyle name="Финансовый 2 12" xfId="170"/>
    <cellStyle name="Финансовый 2 2" xfId="59"/>
    <cellStyle name="Финансовый 2 2 2" xfId="60"/>
    <cellStyle name="Финансовый 2 2 2 2" xfId="61"/>
    <cellStyle name="Финансовый 2 2 2 2 2" xfId="171"/>
    <cellStyle name="Финансовый 2 2 2 3" xfId="172"/>
    <cellStyle name="Финансовый 2 2 2_Школы" xfId="62"/>
    <cellStyle name="Финансовый 2 2 3" xfId="63"/>
    <cellStyle name="Финансовый 2 2 3 2" xfId="173"/>
    <cellStyle name="Финансовый 2 2 4" xfId="174"/>
    <cellStyle name="Финансовый 2 2 5" xfId="175"/>
    <cellStyle name="Финансовый 2 2 6" xfId="176"/>
    <cellStyle name="Финансовый 2 2_Школы" xfId="64"/>
    <cellStyle name="Финансовый 2 3" xfId="65"/>
    <cellStyle name="Финансовый 2 3 2" xfId="66"/>
    <cellStyle name="Финансовый 2 3 2 2" xfId="177"/>
    <cellStyle name="Финансовый 2 3 3" xfId="178"/>
    <cellStyle name="Финансовый 2 3_Школы" xfId="67"/>
    <cellStyle name="Финансовый 2 4" xfId="68"/>
    <cellStyle name="Финансовый 2 4 2" xfId="179"/>
    <cellStyle name="Финансовый 2 5" xfId="114"/>
    <cellStyle name="Финансовый 2_Школы" xfId="69"/>
    <cellStyle name="Финансовый 3" xfId="70"/>
    <cellStyle name="Финансовый 3 2" xfId="71"/>
    <cellStyle name="Финансовый 3 2 2" xfId="72"/>
    <cellStyle name="Финансовый 3 2 2 2" xfId="180"/>
    <cellStyle name="Финансовый 3 2 3" xfId="181"/>
    <cellStyle name="Финансовый 3 2_Школы" xfId="73"/>
    <cellStyle name="Финансовый 3 3" xfId="74"/>
    <cellStyle name="Финансовый 3 3 2" xfId="182"/>
    <cellStyle name="Финансовый 3_Школы" xfId="75"/>
    <cellStyle name="Финансовый 4" xfId="76"/>
    <cellStyle name="Финансовый 4 2" xfId="77"/>
    <cellStyle name="Финансовый 4 2 2" xfId="78"/>
    <cellStyle name="Финансовый 4 2 2 2" xfId="79"/>
    <cellStyle name="Финансовый 4 2 2 2 2" xfId="183"/>
    <cellStyle name="Финансовый 4 2 2 3" xfId="184"/>
    <cellStyle name="Финансовый 4 2 2_Школы" xfId="80"/>
    <cellStyle name="Финансовый 4 2 3" xfId="81"/>
    <cellStyle name="Финансовый 4 2 3 2" xfId="185"/>
    <cellStyle name="Финансовый 4 2 4" xfId="186"/>
    <cellStyle name="Финансовый 4 2 5" xfId="187"/>
    <cellStyle name="Финансовый 4 2 6" xfId="188"/>
    <cellStyle name="Финансовый 4 2_Школы" xfId="82"/>
    <cellStyle name="Финансовый 4 3" xfId="83"/>
    <cellStyle name="Финансовый 4 3 2" xfId="84"/>
    <cellStyle name="Финансовый 4 3 2 2" xfId="85"/>
    <cellStyle name="Финансовый 4 3 2 2 2" xfId="189"/>
    <cellStyle name="Финансовый 4 3 2 3" xfId="190"/>
    <cellStyle name="Финансовый 4 3 2_Школы" xfId="86"/>
    <cellStyle name="Финансовый 4 3 3" xfId="87"/>
    <cellStyle name="Финансовый 4 3 3 2" xfId="191"/>
    <cellStyle name="Финансовый 4 3 4" xfId="192"/>
    <cellStyle name="Финансовый 4 3 5" xfId="193"/>
    <cellStyle name="Финансовый 4 3 6" xfId="194"/>
    <cellStyle name="Финансовый 4 3_Школы" xfId="88"/>
    <cellStyle name="Финансовый 4 4" xfId="89"/>
    <cellStyle name="Финансовый 4 4 2" xfId="90"/>
    <cellStyle name="Финансовый 4 4 2 2" xfId="91"/>
    <cellStyle name="Финансовый 4 4 2 2 2" xfId="195"/>
    <cellStyle name="Финансовый 4 4 2 3" xfId="196"/>
    <cellStyle name="Финансовый 4 4 2_Школы" xfId="92"/>
    <cellStyle name="Финансовый 4 4 3" xfId="93"/>
    <cellStyle name="Финансовый 4 4 3 2" xfId="197"/>
    <cellStyle name="Финансовый 4 4 4" xfId="198"/>
    <cellStyle name="Финансовый 4 4 5" xfId="199"/>
    <cellStyle name="Финансовый 4 4 6" xfId="200"/>
    <cellStyle name="Финансовый 4 4_Школы" xfId="94"/>
    <cellStyle name="Финансовый 4 5" xfId="95"/>
    <cellStyle name="Финансовый 4 5 2" xfId="96"/>
    <cellStyle name="Финансовый 4 5 2 2" xfId="201"/>
    <cellStyle name="Финансовый 4 5 3" xfId="202"/>
    <cellStyle name="Финансовый 4 5_Школы" xfId="97"/>
    <cellStyle name="Финансовый 4 6" xfId="98"/>
    <cellStyle name="Финансовый 4 6 2" xfId="203"/>
    <cellStyle name="Финансовый 4 7" xfId="204"/>
    <cellStyle name="Финансовый 4 8" xfId="205"/>
    <cellStyle name="Финансовый 4 9" xfId="206"/>
    <cellStyle name="Финансовый 4_Школы" xfId="99"/>
    <cellStyle name="Финансовый 5" xfId="100"/>
    <cellStyle name="Финансовый 5 2" xfId="101"/>
    <cellStyle name="Финансовый 5 2 2" xfId="102"/>
    <cellStyle name="Финансовый 5 2 2 2" xfId="207"/>
    <cellStyle name="Финансовый 5 2 3" xfId="208"/>
    <cellStyle name="Финансовый 5 2_Школы" xfId="103"/>
    <cellStyle name="Финансовый 5 3" xfId="104"/>
    <cellStyle name="Финансовый 5 3 2" xfId="209"/>
    <cellStyle name="Финансовый 5 4" xfId="210"/>
    <cellStyle name="Финансовый 5 5" xfId="211"/>
    <cellStyle name="Финансовый 5 6" xfId="212"/>
    <cellStyle name="Финансовый 5_Школы" xfId="105"/>
    <cellStyle name="Финансовый 6" xfId="106"/>
    <cellStyle name="Финансовый 6 2" xfId="107"/>
    <cellStyle name="Финансовый 6 2 2" xfId="213"/>
    <cellStyle name="Финансовый 6 3" xfId="214"/>
    <cellStyle name="Финансовый 6_Школы" xfId="108"/>
    <cellStyle name="Финансовый 7" xfId="109"/>
    <cellStyle name="Финансовый 7 2" xfId="112"/>
    <cellStyle name="Финансовый 7 2 2" xfId="215"/>
    <cellStyle name="Финансовый 7 3" xfId="216"/>
    <cellStyle name="Финансовый 8" xfId="110"/>
    <cellStyle name="Финансовый 8 2" xfId="217"/>
    <cellStyle name="Финансовый 9" xfId="12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579D1C"/>
      <rgbColor rgb="00003300"/>
      <rgbColor rgb="00333300"/>
      <rgbColor rgb="00CE18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zoomScale="70" zoomScaleNormal="70" workbookViewId="0">
      <pane xSplit="2" ySplit="3" topLeftCell="C4" activePane="bottomRight" state="frozen"/>
      <selection activeCell="C2" sqref="C2:L2"/>
      <selection pane="topRight" activeCell="C2" sqref="C2:L2"/>
      <selection pane="bottomLeft" activeCell="C2" sqref="C2:L2"/>
      <selection pane="bottomRight" activeCell="I12" sqref="I12"/>
    </sheetView>
  </sheetViews>
  <sheetFormatPr defaultColWidth="8.85546875" defaultRowHeight="12.75" x14ac:dyDescent="0.2"/>
  <cols>
    <col min="1" max="1" width="6" style="3" customWidth="1"/>
    <col min="2" max="2" width="30.28515625" style="3" customWidth="1"/>
    <col min="3" max="3" width="14.7109375" style="3" customWidth="1"/>
    <col min="4" max="4" width="17.7109375" style="3" customWidth="1"/>
    <col min="5" max="5" width="19.28515625" style="3" customWidth="1"/>
    <col min="6" max="6" width="15.85546875" style="3" customWidth="1"/>
    <col min="7" max="7" width="40.7109375" style="3" customWidth="1"/>
    <col min="8" max="8" width="24.5703125" style="3" customWidth="1"/>
    <col min="9" max="9" width="25.85546875" style="3" customWidth="1"/>
    <col min="10" max="10" width="15.42578125" style="3" customWidth="1"/>
    <col min="11" max="11" width="18.85546875" style="3" customWidth="1"/>
    <col min="12" max="12" width="32.7109375" style="3" customWidth="1"/>
    <col min="13" max="13" width="27.7109375" style="3" customWidth="1"/>
    <col min="14" max="14" width="14.85546875" style="3" customWidth="1"/>
    <col min="15" max="15" width="13.28515625" style="3" customWidth="1"/>
    <col min="16" max="16" width="20.28515625" style="3" customWidth="1"/>
    <col min="17" max="17" width="25.7109375" style="3" customWidth="1"/>
    <col min="18" max="18" width="27.140625" style="3" customWidth="1"/>
    <col min="19" max="19" width="14.42578125" style="3" customWidth="1"/>
    <col min="20" max="20" width="17.5703125" style="3" customWidth="1"/>
    <col min="21" max="21" width="20.28515625" style="3" hidden="1" customWidth="1"/>
    <col min="22" max="22" width="36.7109375" style="3" hidden="1" customWidth="1"/>
    <col min="23" max="23" width="14" style="3" customWidth="1"/>
    <col min="24" max="16384" width="8.85546875" style="3"/>
  </cols>
  <sheetData>
    <row r="1" spans="1:24" s="2" customFormat="1" ht="35.25" customHeight="1" x14ac:dyDescent="0.2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11</v>
      </c>
      <c r="M1" s="1">
        <v>10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</row>
    <row r="2" spans="1:24" ht="67.5" customHeight="1" x14ac:dyDescent="0.2">
      <c r="A2" s="96" t="s">
        <v>27</v>
      </c>
      <c r="B2" s="96" t="s">
        <v>28</v>
      </c>
      <c r="C2" s="97" t="s">
        <v>29</v>
      </c>
      <c r="D2" s="96" t="s">
        <v>30</v>
      </c>
      <c r="E2" s="96" t="s">
        <v>31</v>
      </c>
      <c r="F2" s="96" t="s">
        <v>32</v>
      </c>
      <c r="G2" s="96" t="s">
        <v>33</v>
      </c>
      <c r="H2" s="97" t="s">
        <v>34</v>
      </c>
      <c r="I2" s="97" t="s">
        <v>35</v>
      </c>
      <c r="J2" s="96" t="s">
        <v>36</v>
      </c>
      <c r="K2" s="96" t="s">
        <v>37</v>
      </c>
      <c r="L2" s="96" t="s">
        <v>39</v>
      </c>
      <c r="M2" s="96" t="s">
        <v>38</v>
      </c>
      <c r="N2" s="96" t="s">
        <v>40</v>
      </c>
      <c r="O2" s="97" t="s">
        <v>41</v>
      </c>
      <c r="P2" s="97" t="s">
        <v>42</v>
      </c>
      <c r="Q2" s="96" t="s">
        <v>43</v>
      </c>
      <c r="R2" s="97" t="s">
        <v>44</v>
      </c>
      <c r="S2" s="96" t="s">
        <v>45</v>
      </c>
      <c r="T2" s="96" t="s">
        <v>46</v>
      </c>
      <c r="U2" s="97" t="s">
        <v>47</v>
      </c>
      <c r="V2" s="97" t="s">
        <v>48</v>
      </c>
      <c r="W2" s="2"/>
      <c r="X2" s="2"/>
    </row>
    <row r="3" spans="1:24" ht="55.9" customHeight="1" x14ac:dyDescent="0.2">
      <c r="A3" s="96"/>
      <c r="B3" s="96"/>
      <c r="C3" s="98"/>
      <c r="D3" s="96"/>
      <c r="E3" s="96"/>
      <c r="F3" s="96"/>
      <c r="G3" s="96"/>
      <c r="H3" s="98"/>
      <c r="I3" s="98"/>
      <c r="J3" s="96"/>
      <c r="K3" s="96"/>
      <c r="L3" s="96"/>
      <c r="M3" s="96"/>
      <c r="N3" s="96"/>
      <c r="O3" s="98"/>
      <c r="P3" s="98"/>
      <c r="Q3" s="96"/>
      <c r="R3" s="98"/>
      <c r="S3" s="96"/>
      <c r="T3" s="96"/>
      <c r="U3" s="98"/>
      <c r="V3" s="98"/>
      <c r="W3" s="2"/>
      <c r="X3" s="2"/>
    </row>
    <row r="4" spans="1:24" x14ac:dyDescent="0.2">
      <c r="A4" s="5"/>
      <c r="B4" s="5" t="s">
        <v>49</v>
      </c>
      <c r="C4" s="6"/>
      <c r="D4" s="7"/>
      <c r="E4" s="7"/>
      <c r="F4" s="7"/>
      <c r="G4" s="7"/>
      <c r="H4" s="6"/>
      <c r="I4" s="6"/>
      <c r="J4" s="7"/>
      <c r="K4" s="7"/>
      <c r="L4" s="7"/>
      <c r="M4" s="7"/>
      <c r="N4" s="7"/>
      <c r="O4" s="6"/>
      <c r="P4" s="6"/>
      <c r="Q4" s="7"/>
      <c r="R4" s="6"/>
      <c r="S4" s="7"/>
      <c r="T4" s="8">
        <f>SUM(T5:T14)</f>
        <v>1188</v>
      </c>
      <c r="U4" s="9"/>
      <c r="V4" s="9"/>
      <c r="W4" s="2"/>
      <c r="X4" s="2"/>
    </row>
    <row r="5" spans="1:24" ht="30" customHeight="1" x14ac:dyDescent="0.2">
      <c r="A5" s="4">
        <v>1</v>
      </c>
      <c r="B5" s="25" t="s">
        <v>4</v>
      </c>
      <c r="C5" s="10">
        <v>1</v>
      </c>
      <c r="D5" s="11" t="s">
        <v>60</v>
      </c>
      <c r="E5" s="11" t="s">
        <v>59</v>
      </c>
      <c r="F5" s="4">
        <v>1</v>
      </c>
      <c r="G5" s="4">
        <v>1</v>
      </c>
      <c r="H5" s="4">
        <v>1</v>
      </c>
      <c r="I5" s="4"/>
      <c r="J5" s="4"/>
      <c r="K5" s="11">
        <v>1</v>
      </c>
      <c r="L5" s="11">
        <v>1</v>
      </c>
      <c r="M5" s="11">
        <v>1</v>
      </c>
      <c r="N5" s="11">
        <v>1</v>
      </c>
      <c r="O5" s="11" t="s">
        <v>57</v>
      </c>
      <c r="P5" s="11">
        <v>1</v>
      </c>
      <c r="Q5" s="11">
        <v>1</v>
      </c>
      <c r="R5" s="11">
        <v>1</v>
      </c>
      <c r="S5" s="11">
        <v>1</v>
      </c>
      <c r="T5" s="24">
        <v>139</v>
      </c>
      <c r="U5" s="11"/>
      <c r="V5" s="4"/>
      <c r="W5" s="12"/>
      <c r="X5" s="2"/>
    </row>
    <row r="6" spans="1:24" ht="30" customHeight="1" x14ac:dyDescent="0.2">
      <c r="A6" s="4">
        <v>2</v>
      </c>
      <c r="B6" s="25" t="s">
        <v>68</v>
      </c>
      <c r="C6" s="13">
        <v>1</v>
      </c>
      <c r="D6" s="11" t="s">
        <v>67</v>
      </c>
      <c r="E6" s="11" t="s">
        <v>66</v>
      </c>
      <c r="F6" s="11">
        <v>1</v>
      </c>
      <c r="G6" s="11">
        <v>1</v>
      </c>
      <c r="H6" s="28">
        <v>1</v>
      </c>
      <c r="I6" s="11">
        <v>1</v>
      </c>
      <c r="J6" s="11">
        <v>1</v>
      </c>
      <c r="K6" s="11">
        <v>1</v>
      </c>
      <c r="L6" s="11">
        <v>1</v>
      </c>
      <c r="M6" s="11">
        <v>1</v>
      </c>
      <c r="N6" s="11">
        <v>1</v>
      </c>
      <c r="O6" s="11" t="s">
        <v>57</v>
      </c>
      <c r="P6" s="11">
        <v>1</v>
      </c>
      <c r="Q6" s="11">
        <v>1</v>
      </c>
      <c r="R6" s="11">
        <v>1</v>
      </c>
      <c r="S6" s="11">
        <v>1</v>
      </c>
      <c r="T6" s="24">
        <v>75</v>
      </c>
      <c r="U6" s="11"/>
      <c r="V6" s="11"/>
      <c r="W6" s="12"/>
      <c r="X6" s="2"/>
    </row>
    <row r="7" spans="1:24" ht="30" customHeight="1" x14ac:dyDescent="0.2">
      <c r="A7" s="4">
        <v>3</v>
      </c>
      <c r="B7" s="25" t="s">
        <v>12</v>
      </c>
      <c r="C7" s="10">
        <v>1</v>
      </c>
      <c r="D7" s="28" t="s">
        <v>83</v>
      </c>
      <c r="E7" s="28" t="s">
        <v>84</v>
      </c>
      <c r="F7" s="28">
        <v>1</v>
      </c>
      <c r="G7" s="28">
        <v>1</v>
      </c>
      <c r="H7" s="31">
        <v>1</v>
      </c>
      <c r="I7" s="11">
        <v>1</v>
      </c>
      <c r="J7" s="11">
        <v>1</v>
      </c>
      <c r="K7" s="28">
        <v>1</v>
      </c>
      <c r="L7" s="28">
        <v>1</v>
      </c>
      <c r="M7" s="28">
        <v>1</v>
      </c>
      <c r="N7" s="28">
        <v>1</v>
      </c>
      <c r="O7" s="11" t="s">
        <v>57</v>
      </c>
      <c r="P7" s="28">
        <v>1</v>
      </c>
      <c r="Q7" s="28">
        <v>1</v>
      </c>
      <c r="R7" s="28">
        <v>1</v>
      </c>
      <c r="S7" s="28"/>
      <c r="T7" s="32">
        <v>139</v>
      </c>
      <c r="U7" s="4"/>
      <c r="V7" s="4"/>
      <c r="W7" s="2"/>
      <c r="X7" s="2"/>
    </row>
    <row r="8" spans="1:24" ht="30" customHeight="1" x14ac:dyDescent="0.2">
      <c r="A8" s="4">
        <v>4</v>
      </c>
      <c r="B8" s="25" t="s">
        <v>5</v>
      </c>
      <c r="C8" s="13">
        <v>1</v>
      </c>
      <c r="D8" s="28" t="s">
        <v>85</v>
      </c>
      <c r="E8" s="28" t="s">
        <v>85</v>
      </c>
      <c r="F8" s="28">
        <v>1</v>
      </c>
      <c r="G8" s="28">
        <v>1</v>
      </c>
      <c r="H8" s="28">
        <v>1</v>
      </c>
      <c r="I8" s="37">
        <v>1</v>
      </c>
      <c r="J8" s="37">
        <v>1</v>
      </c>
      <c r="K8" s="28">
        <v>1</v>
      </c>
      <c r="L8" s="28">
        <v>1</v>
      </c>
      <c r="M8" s="28">
        <v>1</v>
      </c>
      <c r="N8" s="28">
        <v>1</v>
      </c>
      <c r="O8" s="11" t="s">
        <v>57</v>
      </c>
      <c r="P8" s="28">
        <v>1</v>
      </c>
      <c r="Q8" s="28">
        <v>1</v>
      </c>
      <c r="R8" s="28">
        <v>1</v>
      </c>
      <c r="S8" s="28">
        <v>1</v>
      </c>
      <c r="T8" s="4">
        <v>123</v>
      </c>
      <c r="U8" s="4"/>
      <c r="V8" s="4"/>
      <c r="W8" s="12"/>
      <c r="X8" s="2"/>
    </row>
    <row r="9" spans="1:24" ht="30" customHeight="1" x14ac:dyDescent="0.2">
      <c r="A9" s="4">
        <v>5</v>
      </c>
      <c r="B9" s="35" t="s">
        <v>11</v>
      </c>
      <c r="C9" s="10"/>
      <c r="D9" s="11" t="s">
        <v>61</v>
      </c>
      <c r="E9" s="11">
        <v>26</v>
      </c>
      <c r="F9" s="11">
        <v>1</v>
      </c>
      <c r="G9" s="28">
        <v>1</v>
      </c>
      <c r="H9" s="28">
        <v>1</v>
      </c>
      <c r="I9" s="11">
        <v>1</v>
      </c>
      <c r="J9" s="11">
        <v>1</v>
      </c>
      <c r="K9" s="11">
        <v>1</v>
      </c>
      <c r="L9" s="29">
        <v>1</v>
      </c>
      <c r="M9" s="11">
        <v>1</v>
      </c>
      <c r="N9" s="11">
        <v>1</v>
      </c>
      <c r="O9" s="11" t="s">
        <v>57</v>
      </c>
      <c r="P9" s="11">
        <v>1</v>
      </c>
      <c r="Q9" s="11">
        <v>1</v>
      </c>
      <c r="R9" s="11">
        <v>1</v>
      </c>
      <c r="S9" s="28">
        <v>1</v>
      </c>
      <c r="T9" s="24">
        <v>165</v>
      </c>
      <c r="U9" s="11"/>
      <c r="V9" s="4"/>
      <c r="W9" s="12"/>
      <c r="X9" s="2"/>
    </row>
    <row r="10" spans="1:24" ht="30" customHeight="1" x14ac:dyDescent="0.2">
      <c r="A10" s="4">
        <v>6</v>
      </c>
      <c r="B10" s="25" t="s">
        <v>8</v>
      </c>
      <c r="C10" s="11" t="s">
        <v>99</v>
      </c>
      <c r="D10" s="22" t="s">
        <v>65</v>
      </c>
      <c r="E10" s="11" t="s">
        <v>64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 t="s">
        <v>57</v>
      </c>
      <c r="P10" s="11">
        <v>1</v>
      </c>
      <c r="Q10" s="11">
        <v>1</v>
      </c>
      <c r="R10" s="11">
        <v>1</v>
      </c>
      <c r="S10" s="11">
        <v>1</v>
      </c>
      <c r="T10" s="24">
        <v>121</v>
      </c>
      <c r="U10" s="11"/>
      <c r="V10" s="11"/>
      <c r="W10" s="12"/>
      <c r="X10" s="2"/>
    </row>
    <row r="11" spans="1:24" ht="30" customHeight="1" x14ac:dyDescent="0.2">
      <c r="A11" s="4">
        <v>7</v>
      </c>
      <c r="B11" s="25" t="s">
        <v>2</v>
      </c>
      <c r="C11" s="11">
        <v>1</v>
      </c>
      <c r="D11" s="11" t="s">
        <v>75</v>
      </c>
      <c r="E11" s="11" t="s">
        <v>74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 t="s">
        <v>57</v>
      </c>
      <c r="P11" s="11">
        <v>1</v>
      </c>
      <c r="Q11" s="11">
        <v>1</v>
      </c>
      <c r="R11" s="11">
        <v>1</v>
      </c>
      <c r="S11" s="11">
        <v>1</v>
      </c>
      <c r="T11" s="24">
        <v>67</v>
      </c>
      <c r="U11" s="11"/>
      <c r="V11" s="11"/>
      <c r="W11" s="12"/>
      <c r="X11" s="2"/>
    </row>
    <row r="12" spans="1:24" ht="30" customHeight="1" x14ac:dyDescent="0.2">
      <c r="A12" s="38">
        <v>8</v>
      </c>
      <c r="B12" s="10" t="s">
        <v>7</v>
      </c>
      <c r="C12" s="11"/>
      <c r="D12" s="11" t="s">
        <v>105</v>
      </c>
      <c r="E12" s="11" t="s">
        <v>66</v>
      </c>
      <c r="F12" s="11">
        <v>1</v>
      </c>
      <c r="G12" s="11">
        <v>1</v>
      </c>
      <c r="H12" s="43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 t="s">
        <v>57</v>
      </c>
      <c r="P12" s="11">
        <v>1</v>
      </c>
      <c r="Q12" s="23"/>
      <c r="R12" s="23"/>
      <c r="S12" s="11">
        <v>1</v>
      </c>
      <c r="T12" s="24">
        <v>33</v>
      </c>
      <c r="U12" s="11"/>
      <c r="V12" s="11"/>
      <c r="W12" s="12"/>
      <c r="X12" s="2"/>
    </row>
    <row r="13" spans="1:24" ht="30" customHeight="1" x14ac:dyDescent="0.2">
      <c r="A13" s="27">
        <v>9</v>
      </c>
      <c r="B13" s="25" t="s">
        <v>3</v>
      </c>
      <c r="C13" s="28">
        <v>1</v>
      </c>
      <c r="D13" s="26" t="s">
        <v>62</v>
      </c>
      <c r="E13" s="28" t="s">
        <v>63</v>
      </c>
      <c r="F13" s="28">
        <v>1</v>
      </c>
      <c r="G13" s="28">
        <v>1</v>
      </c>
      <c r="H13" s="28">
        <v>1</v>
      </c>
      <c r="I13" s="28">
        <v>1</v>
      </c>
      <c r="J13" s="28">
        <v>1</v>
      </c>
      <c r="K13" s="28">
        <v>1</v>
      </c>
      <c r="L13" s="28">
        <v>1</v>
      </c>
      <c r="M13" s="28">
        <v>1</v>
      </c>
      <c r="N13" s="28">
        <v>1</v>
      </c>
      <c r="O13" s="11" t="s">
        <v>57</v>
      </c>
      <c r="P13" s="28">
        <v>1</v>
      </c>
      <c r="Q13" s="28">
        <v>1</v>
      </c>
      <c r="R13" s="28">
        <v>1</v>
      </c>
      <c r="S13" s="28">
        <v>1</v>
      </c>
      <c r="T13" s="24">
        <v>187</v>
      </c>
      <c r="U13" s="11"/>
      <c r="V13" s="11"/>
      <c r="W13" s="12"/>
      <c r="X13" s="2"/>
    </row>
    <row r="14" spans="1:24" ht="30" customHeight="1" x14ac:dyDescent="0.2">
      <c r="A14" s="27">
        <v>10</v>
      </c>
      <c r="B14" s="25" t="s">
        <v>78</v>
      </c>
      <c r="C14" s="27">
        <v>1</v>
      </c>
      <c r="D14" s="26" t="s">
        <v>79</v>
      </c>
      <c r="E14" s="27" t="s">
        <v>80</v>
      </c>
      <c r="F14" s="27">
        <v>1</v>
      </c>
      <c r="G14" s="27">
        <v>1</v>
      </c>
      <c r="H14" s="27">
        <v>1</v>
      </c>
      <c r="I14" s="27">
        <v>1</v>
      </c>
      <c r="J14" s="31">
        <v>1</v>
      </c>
      <c r="K14" s="27">
        <v>1</v>
      </c>
      <c r="L14" s="27">
        <v>1</v>
      </c>
      <c r="M14" s="27">
        <v>1</v>
      </c>
      <c r="N14" s="27">
        <v>1</v>
      </c>
      <c r="O14" s="11"/>
      <c r="P14" s="27">
        <v>1</v>
      </c>
      <c r="Q14" s="27">
        <v>1</v>
      </c>
      <c r="R14" s="27">
        <v>1</v>
      </c>
      <c r="S14" s="31">
        <v>1</v>
      </c>
      <c r="T14" s="24">
        <v>139</v>
      </c>
      <c r="U14" s="11"/>
      <c r="V14" s="11"/>
      <c r="W14" s="12"/>
      <c r="X14" s="2"/>
    </row>
    <row r="15" spans="1:24" x14ac:dyDescent="0.2">
      <c r="A15" s="5"/>
      <c r="B15" s="5" t="s">
        <v>50</v>
      </c>
      <c r="C15" s="1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6"/>
      <c r="S15" s="7"/>
      <c r="T15" s="8">
        <f>SUM(T16:T36)</f>
        <v>2376</v>
      </c>
      <c r="U15" s="14"/>
      <c r="V15" s="14"/>
      <c r="W15" s="12"/>
      <c r="X15" s="2"/>
    </row>
    <row r="16" spans="1:24" ht="30" customHeight="1" x14ac:dyDescent="0.2">
      <c r="A16" s="4">
        <v>1</v>
      </c>
      <c r="B16" s="25" t="s">
        <v>10</v>
      </c>
      <c r="C16" s="13">
        <v>1</v>
      </c>
      <c r="D16" s="4" t="s">
        <v>72</v>
      </c>
      <c r="E16" s="4" t="s">
        <v>51</v>
      </c>
      <c r="F16" s="4">
        <v>1</v>
      </c>
      <c r="G16" s="4">
        <v>1</v>
      </c>
      <c r="H16" s="4">
        <v>1</v>
      </c>
      <c r="I16" s="4">
        <v>1</v>
      </c>
      <c r="J16" s="11">
        <v>1</v>
      </c>
      <c r="K16" s="11">
        <v>1</v>
      </c>
      <c r="L16" s="11">
        <v>1</v>
      </c>
      <c r="M16" s="11">
        <v>1</v>
      </c>
      <c r="N16" s="11"/>
      <c r="O16" s="11" t="s">
        <v>57</v>
      </c>
      <c r="P16" s="11">
        <v>1</v>
      </c>
      <c r="Q16" s="4">
        <v>1</v>
      </c>
      <c r="R16" s="4">
        <v>1</v>
      </c>
      <c r="S16" s="4">
        <v>1</v>
      </c>
      <c r="T16" s="24">
        <v>55</v>
      </c>
      <c r="U16" s="11"/>
      <c r="V16" s="4"/>
      <c r="W16" s="12"/>
      <c r="X16" s="17"/>
    </row>
    <row r="17" spans="1:24" ht="30" customHeight="1" x14ac:dyDescent="0.2">
      <c r="A17" s="4">
        <v>2</v>
      </c>
      <c r="B17" s="25" t="s">
        <v>100</v>
      </c>
      <c r="C17" s="11">
        <v>1</v>
      </c>
      <c r="D17" s="22">
        <v>43501</v>
      </c>
      <c r="E17" s="28" t="s">
        <v>51</v>
      </c>
      <c r="F17" s="28">
        <v>1</v>
      </c>
      <c r="G17" s="11">
        <v>1</v>
      </c>
      <c r="H17" s="11">
        <v>1</v>
      </c>
      <c r="I17" s="11">
        <v>1</v>
      </c>
      <c r="J17" s="11">
        <v>1</v>
      </c>
      <c r="K17" s="11" t="s">
        <v>56</v>
      </c>
      <c r="L17" s="11">
        <v>1</v>
      </c>
      <c r="M17" s="11">
        <v>1</v>
      </c>
      <c r="N17" s="11">
        <v>1</v>
      </c>
      <c r="O17" s="11" t="s">
        <v>57</v>
      </c>
      <c r="P17" s="11">
        <v>1</v>
      </c>
      <c r="Q17" s="11">
        <v>1</v>
      </c>
      <c r="R17" s="11">
        <v>1</v>
      </c>
      <c r="S17" s="11">
        <v>1</v>
      </c>
      <c r="T17" s="24">
        <v>56</v>
      </c>
      <c r="U17" s="11"/>
      <c r="V17" s="11">
        <v>1</v>
      </c>
      <c r="W17" s="12"/>
      <c r="X17" s="2"/>
    </row>
    <row r="18" spans="1:24" ht="30" customHeight="1" x14ac:dyDescent="0.2">
      <c r="A18" s="4">
        <v>3</v>
      </c>
      <c r="B18" s="25" t="s">
        <v>14</v>
      </c>
      <c r="C18" s="28">
        <v>1</v>
      </c>
      <c r="D18" s="26">
        <v>42431</v>
      </c>
      <c r="E18" s="28" t="s">
        <v>51</v>
      </c>
      <c r="F18" s="28">
        <v>1</v>
      </c>
      <c r="G18" s="28">
        <v>1</v>
      </c>
      <c r="H18" s="28">
        <v>1</v>
      </c>
      <c r="I18" s="28">
        <v>1</v>
      </c>
      <c r="J18" s="28">
        <v>1</v>
      </c>
      <c r="K18" s="28">
        <v>1</v>
      </c>
      <c r="L18" s="28">
        <v>1</v>
      </c>
      <c r="M18" s="28">
        <v>1</v>
      </c>
      <c r="N18" s="28">
        <v>1</v>
      </c>
      <c r="O18" s="11" t="s">
        <v>57</v>
      </c>
      <c r="P18" s="28">
        <v>1</v>
      </c>
      <c r="Q18" s="28">
        <v>1</v>
      </c>
      <c r="R18" s="28">
        <v>1</v>
      </c>
      <c r="S18" s="28">
        <v>1</v>
      </c>
      <c r="T18" s="24">
        <v>25</v>
      </c>
      <c r="U18" s="11"/>
      <c r="V18" s="11"/>
      <c r="W18" s="2"/>
      <c r="X18" s="2"/>
    </row>
    <row r="19" spans="1:24" ht="30" customHeight="1" x14ac:dyDescent="0.2">
      <c r="A19" s="31">
        <v>4</v>
      </c>
      <c r="B19" s="25" t="s">
        <v>15</v>
      </c>
      <c r="C19" s="10">
        <v>1</v>
      </c>
      <c r="D19" s="11" t="s">
        <v>87</v>
      </c>
      <c r="E19" s="21" t="s">
        <v>51</v>
      </c>
      <c r="F19" s="11">
        <v>1</v>
      </c>
      <c r="G19" s="11">
        <v>1</v>
      </c>
      <c r="H19" s="11">
        <v>1</v>
      </c>
      <c r="I19" s="11">
        <v>1</v>
      </c>
      <c r="J19" s="4">
        <v>1</v>
      </c>
      <c r="K19" s="11" t="s">
        <v>56</v>
      </c>
      <c r="L19" s="11">
        <v>1</v>
      </c>
      <c r="M19" s="11">
        <v>1</v>
      </c>
      <c r="N19" s="11">
        <v>1</v>
      </c>
      <c r="O19" s="11" t="s">
        <v>57</v>
      </c>
      <c r="P19" s="11">
        <v>1</v>
      </c>
      <c r="Q19" s="11">
        <v>1</v>
      </c>
      <c r="R19" s="11">
        <v>1</v>
      </c>
      <c r="S19" s="11">
        <v>1</v>
      </c>
      <c r="T19" s="24">
        <v>234</v>
      </c>
      <c r="U19" s="11"/>
      <c r="V19" s="11">
        <v>1</v>
      </c>
      <c r="W19" s="2"/>
      <c r="X19" s="2"/>
    </row>
    <row r="20" spans="1:24" ht="30" customHeight="1" x14ac:dyDescent="0.2">
      <c r="A20" s="31">
        <v>5</v>
      </c>
      <c r="B20" s="35" t="s">
        <v>13</v>
      </c>
      <c r="C20" s="10">
        <v>1</v>
      </c>
      <c r="D20" s="11" t="s">
        <v>90</v>
      </c>
      <c r="E20" s="21" t="s">
        <v>51</v>
      </c>
      <c r="F20" s="11">
        <v>1</v>
      </c>
      <c r="G20" s="11">
        <v>1</v>
      </c>
      <c r="H20" s="11">
        <v>1</v>
      </c>
      <c r="I20" s="11">
        <v>1</v>
      </c>
      <c r="J20" s="11">
        <v>1</v>
      </c>
      <c r="K20" s="11">
        <v>1</v>
      </c>
      <c r="L20" s="11">
        <v>1</v>
      </c>
      <c r="M20" s="11">
        <v>1</v>
      </c>
      <c r="N20" s="11">
        <v>1</v>
      </c>
      <c r="O20" s="11" t="s">
        <v>57</v>
      </c>
      <c r="P20" s="11">
        <v>1</v>
      </c>
      <c r="Q20" s="11">
        <v>1</v>
      </c>
      <c r="R20" s="4">
        <v>1</v>
      </c>
      <c r="S20" s="29">
        <v>1</v>
      </c>
      <c r="T20" s="24">
        <v>130</v>
      </c>
      <c r="U20" s="11"/>
      <c r="V20" s="11"/>
      <c r="W20" s="2"/>
      <c r="X20" s="2"/>
    </row>
    <row r="21" spans="1:24" ht="30" customHeight="1" x14ac:dyDescent="0.2">
      <c r="A21" s="31">
        <v>6</v>
      </c>
      <c r="B21" s="25" t="s">
        <v>16</v>
      </c>
      <c r="C21" s="10">
        <v>1</v>
      </c>
      <c r="D21" s="11" t="s">
        <v>88</v>
      </c>
      <c r="E21" s="21" t="s">
        <v>51</v>
      </c>
      <c r="F21" s="11">
        <v>1</v>
      </c>
      <c r="G21" s="11">
        <v>1</v>
      </c>
      <c r="H21" s="11">
        <v>1</v>
      </c>
      <c r="I21" s="11">
        <v>1</v>
      </c>
      <c r="J21" s="4">
        <v>1</v>
      </c>
      <c r="K21" s="11">
        <v>1</v>
      </c>
      <c r="L21" s="11">
        <v>1</v>
      </c>
      <c r="M21" s="11">
        <v>1</v>
      </c>
      <c r="N21" s="11">
        <v>1</v>
      </c>
      <c r="O21" s="11" t="s">
        <v>57</v>
      </c>
      <c r="P21" s="11">
        <v>1</v>
      </c>
      <c r="Q21" s="11">
        <v>1</v>
      </c>
      <c r="R21" s="11">
        <v>1</v>
      </c>
      <c r="S21" s="11">
        <v>1</v>
      </c>
      <c r="T21" s="24">
        <v>404</v>
      </c>
      <c r="U21" s="11"/>
      <c r="V21" s="11"/>
      <c r="W21" s="2"/>
      <c r="X21" s="2"/>
    </row>
    <row r="22" spans="1:24" ht="30" customHeight="1" x14ac:dyDescent="0.2">
      <c r="A22" s="31">
        <v>7</v>
      </c>
      <c r="B22" s="35" t="s">
        <v>24</v>
      </c>
      <c r="C22" s="10">
        <v>1</v>
      </c>
      <c r="D22" s="11" t="s">
        <v>89</v>
      </c>
      <c r="E22" s="33" t="s">
        <v>51</v>
      </c>
      <c r="F22" s="11">
        <v>1</v>
      </c>
      <c r="G22" s="11">
        <v>1</v>
      </c>
      <c r="H22" s="29">
        <v>1</v>
      </c>
      <c r="I22" s="29">
        <v>1</v>
      </c>
      <c r="J22" s="29">
        <v>1</v>
      </c>
      <c r="K22" s="11" t="s">
        <v>56</v>
      </c>
      <c r="L22" s="11">
        <v>1</v>
      </c>
      <c r="M22" s="11">
        <v>1</v>
      </c>
      <c r="N22" s="11">
        <v>1</v>
      </c>
      <c r="O22" s="11" t="s">
        <v>57</v>
      </c>
      <c r="P22" s="11">
        <v>1</v>
      </c>
      <c r="Q22" s="29">
        <v>1</v>
      </c>
      <c r="R22" s="11">
        <v>1</v>
      </c>
      <c r="S22" s="11">
        <v>1</v>
      </c>
      <c r="T22" s="24">
        <v>285</v>
      </c>
      <c r="U22" s="11"/>
      <c r="V22" s="11"/>
      <c r="W22" s="2"/>
      <c r="X22" s="2"/>
    </row>
    <row r="23" spans="1:24" ht="30" customHeight="1" x14ac:dyDescent="0.2">
      <c r="A23" s="33">
        <v>8</v>
      </c>
      <c r="B23" s="35" t="s">
        <v>18</v>
      </c>
      <c r="C23" s="10">
        <v>1</v>
      </c>
      <c r="D23" s="11" t="s">
        <v>96</v>
      </c>
      <c r="E23" s="21" t="s">
        <v>51</v>
      </c>
      <c r="F23" s="11">
        <v>1</v>
      </c>
      <c r="G23" s="29">
        <v>1</v>
      </c>
      <c r="H23" s="11">
        <v>1</v>
      </c>
      <c r="I23" s="11">
        <v>1</v>
      </c>
      <c r="J23" s="11">
        <v>1</v>
      </c>
      <c r="K23" s="29">
        <v>1</v>
      </c>
      <c r="L23" s="11">
        <v>1</v>
      </c>
      <c r="M23" s="11">
        <v>1</v>
      </c>
      <c r="N23" s="11">
        <v>1</v>
      </c>
      <c r="O23" s="11" t="s">
        <v>57</v>
      </c>
      <c r="P23" s="11">
        <v>1</v>
      </c>
      <c r="Q23" s="11">
        <v>1</v>
      </c>
      <c r="R23" s="11">
        <v>1</v>
      </c>
      <c r="S23" s="29">
        <v>1</v>
      </c>
      <c r="T23" s="24">
        <v>136</v>
      </c>
      <c r="U23" s="11"/>
      <c r="V23" s="11">
        <v>1</v>
      </c>
      <c r="W23" s="2"/>
      <c r="X23" s="2"/>
    </row>
    <row r="24" spans="1:24" ht="30" customHeight="1" x14ac:dyDescent="0.2">
      <c r="A24" s="33">
        <v>9</v>
      </c>
      <c r="B24" s="25" t="s">
        <v>17</v>
      </c>
      <c r="C24" s="10">
        <v>1</v>
      </c>
      <c r="D24" s="10" t="s">
        <v>82</v>
      </c>
      <c r="E24" s="21" t="s">
        <v>51</v>
      </c>
      <c r="F24" s="10">
        <v>1</v>
      </c>
      <c r="G24" s="10">
        <v>1</v>
      </c>
      <c r="H24" s="10">
        <v>1</v>
      </c>
      <c r="I24" s="11">
        <v>1</v>
      </c>
      <c r="J24" s="11">
        <v>1</v>
      </c>
      <c r="K24" s="11">
        <v>1</v>
      </c>
      <c r="L24" s="11">
        <v>1</v>
      </c>
      <c r="M24" s="10">
        <v>1</v>
      </c>
      <c r="N24" s="10">
        <v>1</v>
      </c>
      <c r="O24" s="11" t="s">
        <v>57</v>
      </c>
      <c r="P24" s="10">
        <v>1</v>
      </c>
      <c r="Q24" s="10">
        <v>1</v>
      </c>
      <c r="R24" s="10">
        <v>1</v>
      </c>
      <c r="S24" s="11">
        <v>1</v>
      </c>
      <c r="T24" s="24">
        <v>72</v>
      </c>
      <c r="U24" s="11"/>
      <c r="V24" s="11"/>
      <c r="W24" s="2"/>
      <c r="X24" s="2"/>
    </row>
    <row r="25" spans="1:24" ht="30" customHeight="1" x14ac:dyDescent="0.2">
      <c r="A25" s="33">
        <v>10</v>
      </c>
      <c r="B25" s="25" t="s">
        <v>19</v>
      </c>
      <c r="C25" s="10">
        <v>1</v>
      </c>
      <c r="D25" s="10" t="s">
        <v>77</v>
      </c>
      <c r="E25" s="21" t="s">
        <v>51</v>
      </c>
      <c r="F25" s="11">
        <v>1</v>
      </c>
      <c r="G25" s="11">
        <v>1</v>
      </c>
      <c r="H25" s="11">
        <v>1</v>
      </c>
      <c r="I25" s="11">
        <v>1</v>
      </c>
      <c r="J25" s="11">
        <v>1</v>
      </c>
      <c r="K25" s="11">
        <v>1</v>
      </c>
      <c r="L25" s="11">
        <v>1</v>
      </c>
      <c r="M25" s="11">
        <v>1</v>
      </c>
      <c r="N25" s="11">
        <v>1</v>
      </c>
      <c r="O25" s="11" t="s">
        <v>57</v>
      </c>
      <c r="P25" s="11">
        <v>1</v>
      </c>
      <c r="Q25" s="11">
        <v>1</v>
      </c>
      <c r="R25" s="21">
        <v>1</v>
      </c>
      <c r="S25" s="11"/>
      <c r="T25" s="24">
        <v>76</v>
      </c>
      <c r="U25" s="11"/>
      <c r="V25" s="11"/>
      <c r="W25" s="2"/>
      <c r="X25" s="2"/>
    </row>
    <row r="26" spans="1:24" ht="30" customHeight="1" x14ac:dyDescent="0.2">
      <c r="A26" s="33">
        <v>11</v>
      </c>
      <c r="B26" s="10" t="s">
        <v>103</v>
      </c>
      <c r="C26" s="10">
        <v>1</v>
      </c>
      <c r="D26" s="10" t="s">
        <v>98</v>
      </c>
      <c r="E26" s="21" t="s">
        <v>51</v>
      </c>
      <c r="F26" s="11">
        <v>1</v>
      </c>
      <c r="G26" s="11">
        <v>1</v>
      </c>
      <c r="H26" s="11">
        <v>1</v>
      </c>
      <c r="I26" s="11">
        <v>1</v>
      </c>
      <c r="J26" s="23">
        <v>1</v>
      </c>
      <c r="K26" s="11">
        <v>1</v>
      </c>
      <c r="L26" s="23"/>
      <c r="M26" s="11">
        <v>1</v>
      </c>
      <c r="N26" s="11">
        <v>1</v>
      </c>
      <c r="O26" s="11" t="s">
        <v>57</v>
      </c>
      <c r="P26" s="11">
        <v>1</v>
      </c>
      <c r="Q26" s="11">
        <v>1</v>
      </c>
      <c r="R26" s="23"/>
      <c r="S26" s="11">
        <v>1</v>
      </c>
      <c r="T26" s="24">
        <v>490</v>
      </c>
      <c r="U26" s="11"/>
      <c r="V26" s="11"/>
      <c r="W26" s="2"/>
      <c r="X26" s="2"/>
    </row>
    <row r="27" spans="1:24" ht="30" customHeight="1" x14ac:dyDescent="0.2">
      <c r="A27" s="33">
        <v>12</v>
      </c>
      <c r="B27" s="25" t="s">
        <v>81</v>
      </c>
      <c r="C27" s="10">
        <v>1</v>
      </c>
      <c r="D27" s="11" t="s">
        <v>60</v>
      </c>
      <c r="E27" s="21" t="s">
        <v>51</v>
      </c>
      <c r="F27" s="11">
        <v>1</v>
      </c>
      <c r="G27" s="11">
        <v>1</v>
      </c>
      <c r="H27" s="11">
        <v>1</v>
      </c>
      <c r="I27" s="11">
        <v>1</v>
      </c>
      <c r="J27" s="11">
        <v>1</v>
      </c>
      <c r="K27" s="11">
        <v>1</v>
      </c>
      <c r="L27" s="11">
        <v>1</v>
      </c>
      <c r="M27" s="11">
        <v>1</v>
      </c>
      <c r="N27" s="11">
        <v>1</v>
      </c>
      <c r="O27" s="11" t="s">
        <v>57</v>
      </c>
      <c r="P27" s="11">
        <v>1</v>
      </c>
      <c r="Q27" s="11">
        <v>1</v>
      </c>
      <c r="R27" s="11">
        <v>1</v>
      </c>
      <c r="S27" s="11">
        <v>1</v>
      </c>
      <c r="T27" s="24">
        <v>20</v>
      </c>
      <c r="U27" s="11"/>
      <c r="V27" s="11"/>
      <c r="W27" s="2"/>
      <c r="X27" s="2"/>
    </row>
    <row r="28" spans="1:24" ht="30" customHeight="1" x14ac:dyDescent="0.2">
      <c r="A28" s="33">
        <v>13</v>
      </c>
      <c r="B28" s="25" t="s">
        <v>25</v>
      </c>
      <c r="C28" s="10">
        <v>1</v>
      </c>
      <c r="D28" s="11" t="s">
        <v>69</v>
      </c>
      <c r="E28" s="27" t="s">
        <v>51</v>
      </c>
      <c r="F28" s="11">
        <v>1</v>
      </c>
      <c r="G28" s="11">
        <v>1</v>
      </c>
      <c r="H28" s="11">
        <v>1</v>
      </c>
      <c r="I28" s="11">
        <v>1</v>
      </c>
      <c r="J28" s="11"/>
      <c r="K28" s="11">
        <v>1</v>
      </c>
      <c r="L28" s="11">
        <v>1</v>
      </c>
      <c r="M28" s="11">
        <v>1</v>
      </c>
      <c r="N28" s="11">
        <v>1</v>
      </c>
      <c r="O28" s="11" t="s">
        <v>57</v>
      </c>
      <c r="P28" s="11">
        <v>1</v>
      </c>
      <c r="Q28" s="11">
        <v>1</v>
      </c>
      <c r="R28" s="11">
        <v>1</v>
      </c>
      <c r="S28" s="11">
        <v>1</v>
      </c>
      <c r="T28" s="24">
        <v>20</v>
      </c>
      <c r="U28" s="11"/>
      <c r="V28" s="11"/>
      <c r="W28" s="2"/>
      <c r="X28" s="2"/>
    </row>
    <row r="29" spans="1:24" ht="30" customHeight="1" x14ac:dyDescent="0.2">
      <c r="A29" s="33">
        <v>14</v>
      </c>
      <c r="B29" s="25" t="s">
        <v>101</v>
      </c>
      <c r="C29" s="10">
        <v>1</v>
      </c>
      <c r="D29" s="11" t="s">
        <v>97</v>
      </c>
      <c r="E29" s="36" t="s">
        <v>51</v>
      </c>
      <c r="F29" s="11">
        <v>1</v>
      </c>
      <c r="G29" s="11">
        <v>1</v>
      </c>
      <c r="H29" s="11">
        <v>1</v>
      </c>
      <c r="I29" s="11">
        <v>1</v>
      </c>
      <c r="J29" s="11">
        <v>1</v>
      </c>
      <c r="K29" s="11">
        <v>1</v>
      </c>
      <c r="L29" s="11">
        <v>1</v>
      </c>
      <c r="M29" s="11">
        <v>1</v>
      </c>
      <c r="N29" s="11">
        <v>1</v>
      </c>
      <c r="O29" s="11" t="s">
        <v>57</v>
      </c>
      <c r="P29" s="11">
        <v>1</v>
      </c>
      <c r="Q29" s="11">
        <v>1</v>
      </c>
      <c r="R29" s="11">
        <v>1</v>
      </c>
      <c r="S29" s="11">
        <v>1</v>
      </c>
      <c r="T29" s="24">
        <v>150</v>
      </c>
      <c r="U29" s="11"/>
      <c r="V29" s="11"/>
      <c r="W29" s="2"/>
      <c r="X29" s="2"/>
    </row>
    <row r="30" spans="1:24" ht="30" customHeight="1" x14ac:dyDescent="0.2">
      <c r="A30" s="39">
        <v>15</v>
      </c>
      <c r="B30" s="40" t="s">
        <v>26</v>
      </c>
      <c r="C30" s="40"/>
      <c r="D30" s="41"/>
      <c r="E30" s="39" t="s">
        <v>51</v>
      </c>
      <c r="F30" s="41"/>
      <c r="G30" s="41"/>
      <c r="H30" s="41"/>
      <c r="I30" s="41"/>
      <c r="J30" s="41"/>
      <c r="K30" s="41"/>
      <c r="L30" s="41"/>
      <c r="M30" s="41"/>
      <c r="N30" s="41"/>
      <c r="O30" s="41" t="s">
        <v>57</v>
      </c>
      <c r="P30" s="41"/>
      <c r="Q30" s="41"/>
      <c r="R30" s="41"/>
      <c r="S30" s="41"/>
      <c r="T30" s="41"/>
      <c r="U30" s="11"/>
      <c r="V30" s="11"/>
      <c r="W30" s="2"/>
      <c r="X30" s="2"/>
    </row>
    <row r="31" spans="1:24" ht="30" customHeight="1" x14ac:dyDescent="0.2">
      <c r="A31" s="33">
        <v>16</v>
      </c>
      <c r="B31" s="25" t="s">
        <v>58</v>
      </c>
      <c r="C31" s="10">
        <v>1</v>
      </c>
      <c r="D31" s="22">
        <v>44074</v>
      </c>
      <c r="E31" s="28" t="s">
        <v>51</v>
      </c>
      <c r="F31" s="11">
        <v>1</v>
      </c>
      <c r="G31" s="11">
        <v>1</v>
      </c>
      <c r="H31" s="11">
        <v>1</v>
      </c>
      <c r="I31" s="11">
        <v>1</v>
      </c>
      <c r="J31" s="11">
        <v>1</v>
      </c>
      <c r="K31" s="11">
        <v>1</v>
      </c>
      <c r="L31" s="11">
        <v>1</v>
      </c>
      <c r="M31" s="11">
        <v>1</v>
      </c>
      <c r="N31" s="11">
        <v>1</v>
      </c>
      <c r="O31" s="11" t="s">
        <v>57</v>
      </c>
      <c r="P31" s="11">
        <v>1</v>
      </c>
      <c r="Q31" s="11">
        <v>1</v>
      </c>
      <c r="R31" s="11">
        <v>1</v>
      </c>
      <c r="S31" s="11">
        <v>1</v>
      </c>
      <c r="T31" s="24">
        <v>25</v>
      </c>
      <c r="U31" s="11"/>
      <c r="V31" s="11"/>
      <c r="W31" s="2"/>
      <c r="X31" s="2"/>
    </row>
    <row r="32" spans="1:24" ht="30" customHeight="1" x14ac:dyDescent="0.2">
      <c r="A32" s="33">
        <v>17</v>
      </c>
      <c r="B32" s="35" t="s">
        <v>86</v>
      </c>
      <c r="C32" s="10">
        <v>1</v>
      </c>
      <c r="D32" s="42">
        <v>44074</v>
      </c>
      <c r="E32" s="33" t="s">
        <v>51</v>
      </c>
      <c r="F32" s="11">
        <v>1</v>
      </c>
      <c r="G32" s="11">
        <v>1</v>
      </c>
      <c r="H32" s="11">
        <v>1</v>
      </c>
      <c r="I32" s="11">
        <v>1</v>
      </c>
      <c r="J32" s="11">
        <v>1</v>
      </c>
      <c r="K32" s="11">
        <v>1</v>
      </c>
      <c r="L32" s="11">
        <v>1</v>
      </c>
      <c r="M32" s="11">
        <v>1</v>
      </c>
      <c r="N32" s="11">
        <v>1</v>
      </c>
      <c r="O32" s="11" t="s">
        <v>57</v>
      </c>
      <c r="P32" s="11">
        <v>1</v>
      </c>
      <c r="Q32" s="11">
        <v>1</v>
      </c>
      <c r="R32" s="11">
        <v>1</v>
      </c>
      <c r="S32" s="11">
        <v>1</v>
      </c>
      <c r="T32" s="24">
        <v>40</v>
      </c>
      <c r="U32" s="11"/>
      <c r="V32" s="11"/>
      <c r="W32" s="2"/>
      <c r="X32" s="2"/>
    </row>
    <row r="33" spans="1:24" ht="30" customHeight="1" x14ac:dyDescent="0.2">
      <c r="A33" s="33">
        <v>18</v>
      </c>
      <c r="B33" s="35" t="s">
        <v>102</v>
      </c>
      <c r="C33" s="10">
        <v>1</v>
      </c>
      <c r="D33" s="10" t="s">
        <v>76</v>
      </c>
      <c r="E33" s="30" t="s">
        <v>51</v>
      </c>
      <c r="F33" s="11">
        <v>1</v>
      </c>
      <c r="G33" s="11">
        <v>1</v>
      </c>
      <c r="H33" s="11">
        <v>1</v>
      </c>
      <c r="I33" s="29">
        <v>1</v>
      </c>
      <c r="J33" s="29">
        <v>1</v>
      </c>
      <c r="K33" s="11">
        <v>1</v>
      </c>
      <c r="L33" s="11">
        <v>1</v>
      </c>
      <c r="M33" s="11">
        <v>1</v>
      </c>
      <c r="N33" s="11">
        <v>1</v>
      </c>
      <c r="O33" s="11" t="s">
        <v>57</v>
      </c>
      <c r="P33" s="11">
        <v>1</v>
      </c>
      <c r="Q33" s="11">
        <v>1</v>
      </c>
      <c r="R33" s="11">
        <v>1</v>
      </c>
      <c r="S33" s="11">
        <v>1</v>
      </c>
      <c r="T33" s="24">
        <v>72</v>
      </c>
      <c r="U33" s="11"/>
      <c r="V33" s="11"/>
      <c r="W33" s="2"/>
      <c r="X33" s="2"/>
    </row>
    <row r="34" spans="1:24" ht="30" customHeight="1" x14ac:dyDescent="0.2">
      <c r="A34" s="34">
        <v>19</v>
      </c>
      <c r="B34" s="25" t="s">
        <v>91</v>
      </c>
      <c r="C34" s="11">
        <v>1</v>
      </c>
      <c r="D34" s="10" t="s">
        <v>92</v>
      </c>
      <c r="E34" s="34" t="s">
        <v>51</v>
      </c>
      <c r="F34" s="11">
        <v>1</v>
      </c>
      <c r="G34" s="11">
        <v>1</v>
      </c>
      <c r="H34" s="11">
        <v>1</v>
      </c>
      <c r="I34" s="11">
        <v>1</v>
      </c>
      <c r="J34" s="11">
        <v>1</v>
      </c>
      <c r="K34" s="11" t="s">
        <v>56</v>
      </c>
      <c r="L34" s="11">
        <v>1</v>
      </c>
      <c r="M34" s="11">
        <v>1</v>
      </c>
      <c r="N34" s="11">
        <v>1</v>
      </c>
      <c r="O34" s="11" t="s">
        <v>57</v>
      </c>
      <c r="P34" s="11">
        <v>1</v>
      </c>
      <c r="Q34" s="11">
        <v>1</v>
      </c>
      <c r="R34" s="11">
        <v>1</v>
      </c>
      <c r="S34" s="11">
        <v>1</v>
      </c>
      <c r="T34" s="24">
        <v>86</v>
      </c>
      <c r="U34" s="11"/>
      <c r="V34" s="11"/>
      <c r="W34" s="2"/>
      <c r="X34" s="2"/>
    </row>
    <row r="35" spans="1:24" ht="30" customHeight="1" x14ac:dyDescent="0.2">
      <c r="A35" s="39">
        <v>20</v>
      </c>
      <c r="B35" s="40" t="s">
        <v>55</v>
      </c>
      <c r="C35" s="40"/>
      <c r="D35" s="41"/>
      <c r="E35" s="39" t="s">
        <v>51</v>
      </c>
      <c r="F35" s="41"/>
      <c r="G35" s="41"/>
      <c r="H35" s="41"/>
      <c r="I35" s="41"/>
      <c r="J35" s="41"/>
      <c r="K35" s="41"/>
      <c r="L35" s="41"/>
      <c r="M35" s="41"/>
      <c r="N35" s="41"/>
      <c r="O35" s="41" t="s">
        <v>57</v>
      </c>
      <c r="P35" s="41"/>
      <c r="Q35" s="41"/>
      <c r="R35" s="41"/>
      <c r="S35" s="41"/>
      <c r="T35" s="41"/>
      <c r="U35" s="11"/>
      <c r="V35" s="11"/>
      <c r="W35" s="2"/>
      <c r="X35" s="2"/>
    </row>
    <row r="36" spans="1:24" ht="30" customHeight="1" x14ac:dyDescent="0.2">
      <c r="A36" s="27"/>
      <c r="B36" s="10"/>
      <c r="C36" s="10"/>
      <c r="D36" s="11"/>
      <c r="E36" s="21" t="s">
        <v>51</v>
      </c>
      <c r="F36" s="11"/>
      <c r="G36" s="11"/>
      <c r="H36" s="11"/>
      <c r="I36" s="11"/>
      <c r="J36" s="11"/>
      <c r="K36" s="11"/>
      <c r="L36" s="11"/>
      <c r="M36" s="11"/>
      <c r="N36" s="11"/>
      <c r="O36" s="11" t="s">
        <v>57</v>
      </c>
      <c r="P36" s="11"/>
      <c r="Q36" s="11"/>
      <c r="R36" s="11"/>
      <c r="S36" s="11"/>
      <c r="T36" s="11"/>
      <c r="U36" s="11"/>
      <c r="V36" s="11"/>
      <c r="W36" s="2"/>
      <c r="X36" s="2"/>
    </row>
    <row r="37" spans="1:24" x14ac:dyDescent="0.2">
      <c r="A37" s="5"/>
      <c r="B37" s="5" t="s">
        <v>53</v>
      </c>
      <c r="C37" s="1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6"/>
      <c r="S37" s="7"/>
      <c r="T37" s="8">
        <f>SUM(T38:T43)</f>
        <v>272</v>
      </c>
      <c r="U37" s="14"/>
      <c r="V37" s="14"/>
      <c r="W37" s="12"/>
      <c r="X37" s="2"/>
    </row>
    <row r="38" spans="1:24" s="20" customFormat="1" ht="30" customHeight="1" x14ac:dyDescent="0.2">
      <c r="A38" s="4">
        <v>1</v>
      </c>
      <c r="B38" s="35" t="s">
        <v>104</v>
      </c>
      <c r="C38" s="10">
        <v>1</v>
      </c>
      <c r="D38" s="4" t="s">
        <v>70</v>
      </c>
      <c r="E38" s="11" t="s">
        <v>51</v>
      </c>
      <c r="F38" s="4">
        <v>1</v>
      </c>
      <c r="G38" s="4">
        <v>1</v>
      </c>
      <c r="H38" s="11">
        <v>1</v>
      </c>
      <c r="I38" s="29">
        <v>1</v>
      </c>
      <c r="J38" s="29">
        <v>1</v>
      </c>
      <c r="K38" s="4">
        <v>1</v>
      </c>
      <c r="L38" s="4">
        <v>1</v>
      </c>
      <c r="M38" s="29">
        <v>1</v>
      </c>
      <c r="N38" s="11" t="s">
        <v>57</v>
      </c>
      <c r="O38" s="4"/>
      <c r="P38" s="29">
        <v>1</v>
      </c>
      <c r="Q38" s="4">
        <v>1</v>
      </c>
      <c r="R38" s="4">
        <v>1</v>
      </c>
      <c r="S38" s="4">
        <v>1</v>
      </c>
      <c r="T38" s="32">
        <v>26</v>
      </c>
      <c r="U38" s="4"/>
      <c r="V38" s="4"/>
      <c r="W38" s="18"/>
      <c r="X38" s="19"/>
    </row>
    <row r="39" spans="1:24" ht="30" customHeight="1" x14ac:dyDescent="0.2">
      <c r="A39" s="4">
        <v>2</v>
      </c>
      <c r="B39" s="25" t="s">
        <v>6</v>
      </c>
      <c r="C39" s="10">
        <v>1</v>
      </c>
      <c r="D39" s="10" t="s">
        <v>71</v>
      </c>
      <c r="E39" s="11" t="s">
        <v>51</v>
      </c>
      <c r="F39" s="11">
        <v>1</v>
      </c>
      <c r="G39" s="11">
        <v>1</v>
      </c>
      <c r="H39" s="11">
        <v>1</v>
      </c>
      <c r="I39" s="11">
        <v>1</v>
      </c>
      <c r="J39" s="11">
        <v>1</v>
      </c>
      <c r="K39" s="11">
        <v>1</v>
      </c>
      <c r="L39" s="11">
        <v>1</v>
      </c>
      <c r="M39" s="11">
        <v>1</v>
      </c>
      <c r="N39" s="11" t="s">
        <v>57</v>
      </c>
      <c r="O39" s="11"/>
      <c r="P39" s="11">
        <v>1</v>
      </c>
      <c r="Q39" s="4">
        <v>1</v>
      </c>
      <c r="R39" s="4">
        <v>1</v>
      </c>
      <c r="S39" s="11">
        <v>1</v>
      </c>
      <c r="T39" s="24">
        <v>80</v>
      </c>
      <c r="U39" s="11"/>
      <c r="V39" s="11"/>
      <c r="W39" s="12"/>
      <c r="X39" s="2"/>
    </row>
    <row r="40" spans="1:24" ht="30" customHeight="1" x14ac:dyDescent="0.2">
      <c r="A40" s="4">
        <v>3</v>
      </c>
      <c r="B40" s="25" t="s">
        <v>9</v>
      </c>
      <c r="C40" s="13">
        <v>1</v>
      </c>
      <c r="D40" s="11" t="s">
        <v>73</v>
      </c>
      <c r="E40" s="11" t="s">
        <v>51</v>
      </c>
      <c r="F40" s="11">
        <v>1</v>
      </c>
      <c r="G40" s="11">
        <v>1</v>
      </c>
      <c r="H40" s="11">
        <v>1</v>
      </c>
      <c r="I40" s="11">
        <v>1</v>
      </c>
      <c r="J40" s="11">
        <v>1</v>
      </c>
      <c r="K40" s="11">
        <v>1</v>
      </c>
      <c r="L40" s="11">
        <v>1</v>
      </c>
      <c r="M40" s="11">
        <v>1</v>
      </c>
      <c r="N40" s="11" t="s">
        <v>57</v>
      </c>
      <c r="O40" s="11"/>
      <c r="P40" s="11">
        <v>1</v>
      </c>
      <c r="Q40" s="11">
        <v>1</v>
      </c>
      <c r="R40" s="11">
        <v>1</v>
      </c>
      <c r="S40" s="11">
        <v>1</v>
      </c>
      <c r="T40" s="24">
        <v>30</v>
      </c>
      <c r="U40" s="11"/>
      <c r="V40" s="11">
        <v>1</v>
      </c>
      <c r="W40" s="12"/>
      <c r="X40" s="2"/>
    </row>
    <row r="41" spans="1:24" ht="30" customHeight="1" x14ac:dyDescent="0.2">
      <c r="A41" s="4">
        <v>4</v>
      </c>
      <c r="B41" s="35" t="s">
        <v>21</v>
      </c>
      <c r="C41" s="13">
        <v>1</v>
      </c>
      <c r="D41" s="11" t="s">
        <v>95</v>
      </c>
      <c r="E41" s="11" t="s">
        <v>51</v>
      </c>
      <c r="F41" s="11">
        <v>1</v>
      </c>
      <c r="G41" s="11">
        <v>1</v>
      </c>
      <c r="H41" s="11">
        <v>1</v>
      </c>
      <c r="I41" s="11">
        <v>1</v>
      </c>
      <c r="J41" s="13">
        <v>1</v>
      </c>
      <c r="K41" s="11">
        <v>1</v>
      </c>
      <c r="L41" s="11">
        <v>1</v>
      </c>
      <c r="M41" s="11">
        <v>1</v>
      </c>
      <c r="N41" s="11" t="s">
        <v>57</v>
      </c>
      <c r="O41" s="11"/>
      <c r="P41" s="11">
        <v>1</v>
      </c>
      <c r="Q41" s="11">
        <v>1</v>
      </c>
      <c r="R41" s="11">
        <v>1</v>
      </c>
      <c r="S41" s="29">
        <v>1</v>
      </c>
      <c r="T41" s="24">
        <v>64</v>
      </c>
      <c r="U41" s="11"/>
      <c r="V41" s="11"/>
      <c r="W41" s="12"/>
      <c r="X41" s="2"/>
    </row>
    <row r="42" spans="1:24" ht="30" customHeight="1" x14ac:dyDescent="0.2">
      <c r="A42" s="36">
        <v>5</v>
      </c>
      <c r="B42" s="35" t="s">
        <v>20</v>
      </c>
      <c r="C42" s="11">
        <v>1</v>
      </c>
      <c r="D42" s="11" t="s">
        <v>94</v>
      </c>
      <c r="E42" s="11" t="s">
        <v>51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 t="s">
        <v>52</v>
      </c>
      <c r="L42" s="11">
        <v>1</v>
      </c>
      <c r="M42" s="29">
        <v>1</v>
      </c>
      <c r="N42" s="11" t="s">
        <v>57</v>
      </c>
      <c r="O42" s="11"/>
      <c r="P42" s="11">
        <v>1</v>
      </c>
      <c r="Q42" s="11">
        <v>1</v>
      </c>
      <c r="R42" s="11">
        <v>1</v>
      </c>
      <c r="S42" s="11">
        <v>1</v>
      </c>
      <c r="T42" s="24">
        <v>40</v>
      </c>
      <c r="U42" s="11"/>
      <c r="V42" s="11">
        <v>1</v>
      </c>
      <c r="W42" s="12"/>
      <c r="X42" s="2"/>
    </row>
    <row r="43" spans="1:24" ht="30" customHeight="1" x14ac:dyDescent="0.2">
      <c r="A43" s="36">
        <v>6</v>
      </c>
      <c r="B43" s="35" t="s">
        <v>22</v>
      </c>
      <c r="C43" s="11">
        <v>1</v>
      </c>
      <c r="D43" s="11" t="s">
        <v>93</v>
      </c>
      <c r="E43" s="11" t="s">
        <v>51</v>
      </c>
      <c r="F43" s="11">
        <v>1</v>
      </c>
      <c r="G43" s="11">
        <v>1</v>
      </c>
      <c r="H43" s="11">
        <v>1</v>
      </c>
      <c r="I43" s="11">
        <v>1</v>
      </c>
      <c r="J43" s="29">
        <v>1</v>
      </c>
      <c r="K43" s="11" t="s">
        <v>52</v>
      </c>
      <c r="L43" s="11">
        <v>1</v>
      </c>
      <c r="M43" s="29">
        <v>1</v>
      </c>
      <c r="N43" s="11" t="s">
        <v>57</v>
      </c>
      <c r="O43" s="11"/>
      <c r="P43" s="11">
        <v>1</v>
      </c>
      <c r="Q43" s="11">
        <v>1</v>
      </c>
      <c r="R43" s="11">
        <v>1</v>
      </c>
      <c r="S43" s="11">
        <v>1</v>
      </c>
      <c r="T43" s="24">
        <v>32</v>
      </c>
      <c r="U43" s="11"/>
      <c r="V43" s="11">
        <v>1</v>
      </c>
      <c r="W43" s="12"/>
      <c r="X43" s="2"/>
    </row>
    <row r="44" spans="1:24" x14ac:dyDescent="0.2">
      <c r="S44" s="3" t="s">
        <v>54</v>
      </c>
      <c r="T44" s="3">
        <f>T37+T15+T4</f>
        <v>3836</v>
      </c>
      <c r="W44" s="2"/>
      <c r="X44" s="2"/>
    </row>
  </sheetData>
  <mergeCells count="22">
    <mergeCell ref="K2:K3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L2:L3"/>
    <mergeCell ref="N2:N3"/>
    <mergeCell ref="O2:O3"/>
    <mergeCell ref="P2:P3"/>
    <mergeCell ref="Q2:Q3"/>
    <mergeCell ref="R2:R3"/>
    <mergeCell ref="M2:M3"/>
  </mergeCells>
  <pageMargins left="0.7" right="0.7" top="0.75" bottom="0.75" header="0.3" footer="0.3"/>
  <pageSetup paperSize="9" scale="38" fitToWidth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P33"/>
  <sheetViews>
    <sheetView tabSelected="1" view="pageBreakPreview" zoomScale="110" zoomScaleNormal="100" zoomScaleSheetLayoutView="110" workbookViewId="0">
      <selection activeCell="I6" sqref="I6:I7"/>
    </sheetView>
  </sheetViews>
  <sheetFormatPr defaultColWidth="11.28515625" defaultRowHeight="12.75" outlineLevelRow="2" x14ac:dyDescent="0.2"/>
  <cols>
    <col min="1" max="1" width="4.140625" style="77" customWidth="1"/>
    <col min="2" max="2" width="20.28515625" style="77" customWidth="1"/>
    <col min="3" max="3" width="30.28515625" style="77" customWidth="1"/>
    <col min="4" max="4" width="10.140625" style="77" customWidth="1"/>
    <col min="5" max="5" width="11.140625" style="77" customWidth="1"/>
    <col min="6" max="6" width="9.42578125" style="77" customWidth="1"/>
    <col min="7" max="7" width="8.85546875" style="77" hidden="1" customWidth="1"/>
    <col min="8" max="8" width="7.85546875" style="77" bestFit="1" customWidth="1"/>
    <col min="9" max="9" width="15.5703125" style="77" customWidth="1"/>
    <col min="10" max="10" width="13.28515625" style="77" customWidth="1"/>
    <col min="11" max="11" width="9.85546875" style="77" bestFit="1" customWidth="1"/>
    <col min="12" max="12" width="9.42578125" style="77" customWidth="1"/>
    <col min="13" max="13" width="10.85546875" style="77" customWidth="1"/>
    <col min="14" max="14" width="13.5703125" style="77" customWidth="1"/>
    <col min="15" max="15" width="10.5703125" style="77" customWidth="1"/>
    <col min="16" max="16" width="11" style="77" customWidth="1"/>
    <col min="17" max="17" width="11.28515625" style="77" customWidth="1"/>
    <col min="18" max="18" width="14.28515625" style="77" customWidth="1"/>
    <col min="19" max="19" width="13.28515625" style="77" customWidth="1"/>
    <col min="20" max="20" width="7.42578125" style="77" customWidth="1"/>
    <col min="21" max="21" width="12.28515625" style="77" customWidth="1"/>
    <col min="22" max="22" width="9.85546875" style="77" bestFit="1" customWidth="1"/>
    <col min="23" max="23" width="11" style="77" customWidth="1"/>
    <col min="24" max="24" width="6.85546875" style="77" customWidth="1"/>
    <col min="25" max="25" width="13" style="77" customWidth="1"/>
    <col min="26" max="26" width="10.28515625" style="77" customWidth="1"/>
    <col min="27" max="27" width="7.85546875" style="77" customWidth="1"/>
    <col min="28" max="28" width="9.85546875" style="77" bestFit="1" customWidth="1"/>
    <col min="29" max="30" width="9.85546875" style="77" customWidth="1"/>
    <col min="31" max="31" width="9.5703125" style="77" customWidth="1"/>
    <col min="32" max="32" width="9" style="77" customWidth="1"/>
    <col min="33" max="33" width="10" style="77" customWidth="1"/>
    <col min="34" max="34" width="3.85546875" style="77" hidden="1" customWidth="1"/>
    <col min="35" max="35" width="14" style="77" customWidth="1"/>
    <col min="36" max="36" width="15.42578125" style="77" customWidth="1"/>
    <col min="37" max="37" width="14" style="77" customWidth="1"/>
    <col min="38" max="38" width="15.5703125" style="77" customWidth="1"/>
    <col min="39" max="39" width="15.140625" style="77" bestFit="1" customWidth="1"/>
    <col min="40" max="40" width="12.42578125" style="77" bestFit="1" customWidth="1"/>
    <col min="41" max="41" width="15.140625" style="77" bestFit="1" customWidth="1"/>
    <col min="42" max="42" width="15.140625" style="87" customWidth="1"/>
    <col min="43" max="16384" width="11.28515625" style="77"/>
  </cols>
  <sheetData>
    <row r="1" spans="1:42" ht="15" x14ac:dyDescent="0.2">
      <c r="Q1" s="95" t="s">
        <v>152</v>
      </c>
    </row>
    <row r="3" spans="1:42" s="44" customFormat="1" ht="66" customHeight="1" x14ac:dyDescent="0.2">
      <c r="B3" s="45"/>
      <c r="D3" s="99" t="s">
        <v>150</v>
      </c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46"/>
      <c r="AD3" s="46"/>
      <c r="AE3" s="100"/>
      <c r="AF3" s="100"/>
      <c r="AG3" s="100"/>
      <c r="AH3" s="100"/>
      <c r="AI3" s="100"/>
      <c r="AJ3" s="100"/>
      <c r="AP3" s="47"/>
    </row>
    <row r="4" spans="1:42" s="44" customFormat="1" x14ac:dyDescent="0.2">
      <c r="B4" s="45"/>
      <c r="D4" s="94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92"/>
      <c r="AD4" s="92"/>
      <c r="AE4" s="93"/>
      <c r="AF4" s="93"/>
      <c r="AG4" s="93"/>
      <c r="AH4" s="93"/>
      <c r="AI4" s="93"/>
      <c r="AJ4" s="48"/>
      <c r="AP4" s="47"/>
    </row>
    <row r="5" spans="1:42" s="48" customFormat="1" ht="78.75" customHeight="1" x14ac:dyDescent="0.2">
      <c r="A5" s="101" t="s">
        <v>151</v>
      </c>
      <c r="B5" s="101"/>
      <c r="C5" s="101" t="s">
        <v>23</v>
      </c>
      <c r="D5" s="101" t="s">
        <v>122</v>
      </c>
      <c r="E5" s="101"/>
      <c r="F5" s="101"/>
      <c r="G5" s="101"/>
      <c r="H5" s="101"/>
      <c r="I5" s="101"/>
      <c r="J5" s="102" t="s">
        <v>123</v>
      </c>
      <c r="K5" s="102"/>
      <c r="L5" s="102"/>
      <c r="M5" s="102"/>
      <c r="N5" s="103" t="s">
        <v>124</v>
      </c>
      <c r="O5" s="103"/>
      <c r="P5" s="103"/>
      <c r="Q5" s="103"/>
      <c r="R5" s="102" t="s">
        <v>125</v>
      </c>
      <c r="S5" s="102"/>
      <c r="T5" s="102"/>
      <c r="U5" s="102"/>
      <c r="V5" s="102" t="s">
        <v>126</v>
      </c>
      <c r="W5" s="102"/>
      <c r="X5" s="102"/>
      <c r="Y5" s="102"/>
      <c r="Z5" s="102" t="s">
        <v>127</v>
      </c>
      <c r="AA5" s="102"/>
      <c r="AB5" s="102"/>
      <c r="AC5" s="109" t="s">
        <v>148</v>
      </c>
      <c r="AD5" s="110"/>
      <c r="AE5" s="101" t="s">
        <v>145</v>
      </c>
      <c r="AF5" s="101"/>
      <c r="AG5" s="101"/>
      <c r="AH5" s="101"/>
      <c r="AI5" s="101"/>
      <c r="AJ5" s="101"/>
      <c r="AK5" s="101" t="s">
        <v>118</v>
      </c>
      <c r="AL5" s="101"/>
      <c r="AM5" s="101" t="s">
        <v>143</v>
      </c>
      <c r="AN5" s="101"/>
      <c r="AO5" s="101"/>
      <c r="AP5" s="113" t="s">
        <v>149</v>
      </c>
    </row>
    <row r="6" spans="1:42" s="53" customFormat="1" ht="51" customHeight="1" x14ac:dyDescent="0.2">
      <c r="A6" s="101"/>
      <c r="B6" s="101"/>
      <c r="C6" s="101"/>
      <c r="D6" s="105" t="s">
        <v>128</v>
      </c>
      <c r="E6" s="105"/>
      <c r="F6" s="105"/>
      <c r="G6" s="105"/>
      <c r="H6" s="105" t="s">
        <v>129</v>
      </c>
      <c r="I6" s="104" t="s">
        <v>0</v>
      </c>
      <c r="J6" s="49" t="s">
        <v>130</v>
      </c>
      <c r="K6" s="49"/>
      <c r="L6" s="105" t="s">
        <v>129</v>
      </c>
      <c r="M6" s="104" t="s">
        <v>0</v>
      </c>
      <c r="N6" s="49" t="s">
        <v>128</v>
      </c>
      <c r="O6" s="49"/>
      <c r="P6" s="105" t="s">
        <v>129</v>
      </c>
      <c r="Q6" s="104" t="s">
        <v>0</v>
      </c>
      <c r="R6" s="49" t="s">
        <v>128</v>
      </c>
      <c r="S6" s="49"/>
      <c r="T6" s="105" t="s">
        <v>129</v>
      </c>
      <c r="U6" s="104" t="s">
        <v>0</v>
      </c>
      <c r="V6" s="105" t="s">
        <v>128</v>
      </c>
      <c r="W6" s="105"/>
      <c r="X6" s="105" t="s">
        <v>129</v>
      </c>
      <c r="Y6" s="104" t="s">
        <v>0</v>
      </c>
      <c r="Z6" s="49"/>
      <c r="AA6" s="105" t="s">
        <v>129</v>
      </c>
      <c r="AB6" s="104" t="s">
        <v>0</v>
      </c>
      <c r="AC6" s="50"/>
      <c r="AD6" s="50"/>
      <c r="AE6" s="102" t="s">
        <v>131</v>
      </c>
      <c r="AF6" s="111" t="s">
        <v>132</v>
      </c>
      <c r="AG6" s="111" t="s">
        <v>133</v>
      </c>
      <c r="AH6" s="112" t="s">
        <v>134</v>
      </c>
      <c r="AI6" s="105" t="s">
        <v>129</v>
      </c>
      <c r="AJ6" s="104" t="s">
        <v>144</v>
      </c>
      <c r="AK6" s="51"/>
      <c r="AL6" s="52"/>
      <c r="AM6" s="52"/>
      <c r="AN6" s="52"/>
      <c r="AO6" s="52"/>
      <c r="AP6" s="114"/>
    </row>
    <row r="7" spans="1:42" s="55" customFormat="1" ht="38.25" customHeight="1" x14ac:dyDescent="0.2">
      <c r="A7" s="101"/>
      <c r="B7" s="101"/>
      <c r="C7" s="101"/>
      <c r="D7" s="54" t="s">
        <v>131</v>
      </c>
      <c r="E7" s="88" t="s">
        <v>132</v>
      </c>
      <c r="F7" s="88" t="s">
        <v>133</v>
      </c>
      <c r="G7" s="88" t="s">
        <v>134</v>
      </c>
      <c r="H7" s="105"/>
      <c r="I7" s="104"/>
      <c r="J7" s="54" t="s">
        <v>131</v>
      </c>
      <c r="K7" s="88" t="s">
        <v>132</v>
      </c>
      <c r="L7" s="105"/>
      <c r="M7" s="104"/>
      <c r="N7" s="54" t="s">
        <v>131</v>
      </c>
      <c r="O7" s="88" t="s">
        <v>132</v>
      </c>
      <c r="P7" s="105"/>
      <c r="Q7" s="104"/>
      <c r="R7" s="54" t="s">
        <v>131</v>
      </c>
      <c r="S7" s="88" t="s">
        <v>132</v>
      </c>
      <c r="T7" s="105"/>
      <c r="U7" s="104"/>
      <c r="V7" s="54" t="s">
        <v>131</v>
      </c>
      <c r="W7" s="88" t="s">
        <v>132</v>
      </c>
      <c r="X7" s="105"/>
      <c r="Y7" s="104"/>
      <c r="Z7" s="88" t="s">
        <v>132</v>
      </c>
      <c r="AA7" s="105"/>
      <c r="AB7" s="104"/>
      <c r="AC7" s="50">
        <v>2022</v>
      </c>
      <c r="AD7" s="50">
        <v>2023</v>
      </c>
      <c r="AE7" s="102"/>
      <c r="AF7" s="111"/>
      <c r="AG7" s="111"/>
      <c r="AH7" s="112"/>
      <c r="AI7" s="105"/>
      <c r="AJ7" s="104"/>
      <c r="AK7" s="66" t="s">
        <v>119</v>
      </c>
      <c r="AL7" s="66" t="s">
        <v>0</v>
      </c>
      <c r="AM7" s="66" t="s">
        <v>120</v>
      </c>
      <c r="AN7" s="66" t="s">
        <v>121</v>
      </c>
      <c r="AO7" s="66" t="s">
        <v>1</v>
      </c>
      <c r="AP7" s="115"/>
    </row>
    <row r="8" spans="1:42" s="65" customFormat="1" ht="13.15" customHeight="1" x14ac:dyDescent="0.2">
      <c r="A8" s="56"/>
      <c r="B8" s="56"/>
      <c r="C8" s="56"/>
      <c r="D8" s="57">
        <v>61444</v>
      </c>
      <c r="E8" s="57">
        <v>84226</v>
      </c>
      <c r="F8" s="57">
        <v>91417</v>
      </c>
      <c r="G8" s="57">
        <v>78016</v>
      </c>
      <c r="H8" s="58"/>
      <c r="I8" s="58"/>
      <c r="J8" s="58">
        <v>128429</v>
      </c>
      <c r="K8" s="58">
        <v>151211</v>
      </c>
      <c r="L8" s="58"/>
      <c r="M8" s="58"/>
      <c r="N8" s="58">
        <v>161921</v>
      </c>
      <c r="O8" s="58">
        <v>225638</v>
      </c>
      <c r="P8" s="58"/>
      <c r="Q8" s="58"/>
      <c r="R8" s="59">
        <v>345374</v>
      </c>
      <c r="S8" s="59">
        <v>458160</v>
      </c>
      <c r="T8" s="58"/>
      <c r="U8" s="58"/>
      <c r="V8" s="59">
        <v>236349</v>
      </c>
      <c r="W8" s="59">
        <v>300066</v>
      </c>
      <c r="X8" s="58"/>
      <c r="Y8" s="58"/>
      <c r="Z8" s="59">
        <v>465226</v>
      </c>
      <c r="AA8" s="58"/>
      <c r="AB8" s="58"/>
      <c r="AC8" s="58"/>
      <c r="AD8" s="58"/>
      <c r="AE8" s="60"/>
      <c r="AF8" s="60"/>
      <c r="AG8" s="60"/>
      <c r="AH8" s="60"/>
      <c r="AI8" s="60"/>
      <c r="AJ8" s="61"/>
      <c r="AK8" s="62"/>
      <c r="AL8" s="62"/>
      <c r="AM8" s="63"/>
      <c r="AN8" s="62"/>
      <c r="AO8" s="62"/>
      <c r="AP8" s="64"/>
    </row>
    <row r="9" spans="1:42" s="71" customFormat="1" outlineLevel="2" x14ac:dyDescent="0.2">
      <c r="A9" s="66">
        <v>1</v>
      </c>
      <c r="B9" s="51" t="s">
        <v>106</v>
      </c>
      <c r="C9" s="51" t="s">
        <v>4</v>
      </c>
      <c r="D9" s="67">
        <v>99</v>
      </c>
      <c r="E9" s="67">
        <v>70</v>
      </c>
      <c r="F9" s="67">
        <v>11</v>
      </c>
      <c r="G9" s="67"/>
      <c r="H9" s="67">
        <f>SUM(D9:G9)</f>
        <v>180</v>
      </c>
      <c r="I9" s="58">
        <f>(D9*D$8+E9*E$8+F9*F$8+G9*G$8)</f>
        <v>12984363</v>
      </c>
      <c r="J9" s="58"/>
      <c r="K9" s="58"/>
      <c r="L9" s="67">
        <f>SUM(J9:K9)</f>
        <v>0</v>
      </c>
      <c r="M9" s="58">
        <f>(J9*J$8+K9*K$8)</f>
        <v>0</v>
      </c>
      <c r="N9" s="58"/>
      <c r="O9" s="58"/>
      <c r="P9" s="67">
        <f>SUM(N9:N9)</f>
        <v>0</v>
      </c>
      <c r="Q9" s="58">
        <f>(N9*N$8)</f>
        <v>0</v>
      </c>
      <c r="R9" s="68"/>
      <c r="S9" s="68"/>
      <c r="T9" s="67">
        <f>R9+S9</f>
        <v>0</v>
      </c>
      <c r="U9" s="58">
        <f>(R9*R$8+$S$8*S9)</f>
        <v>0</v>
      </c>
      <c r="V9" s="68"/>
      <c r="W9" s="68"/>
      <c r="X9" s="67">
        <f>SUM(V9:W9)</f>
        <v>0</v>
      </c>
      <c r="Y9" s="58">
        <f>(V9*V$8+W9*W$8)</f>
        <v>0</v>
      </c>
      <c r="Z9" s="68"/>
      <c r="AA9" s="67">
        <f>SUM(Z9:Z9)</f>
        <v>0</v>
      </c>
      <c r="AB9" s="58">
        <f>(Z9*Z$8)</f>
        <v>0</v>
      </c>
      <c r="AC9" s="58">
        <v>162</v>
      </c>
      <c r="AD9" s="58">
        <v>189</v>
      </c>
      <c r="AE9" s="58">
        <f>D9+J9+N9+R9+V9</f>
        <v>99</v>
      </c>
      <c r="AF9" s="58">
        <f>E9+K9+W9+Z9+S9</f>
        <v>70</v>
      </c>
      <c r="AG9" s="58">
        <f>F9</f>
        <v>11</v>
      </c>
      <c r="AH9" s="58">
        <f>G9</f>
        <v>0</v>
      </c>
      <c r="AI9" s="58">
        <f>AE9+AF9+AG9+AH9</f>
        <v>180</v>
      </c>
      <c r="AJ9" s="58">
        <f>ROUND(I9+M9+Q9+U9+Y9+AB9,-2)</f>
        <v>12984400</v>
      </c>
      <c r="AK9" s="69"/>
      <c r="AL9" s="69"/>
      <c r="AM9" s="58"/>
      <c r="AN9" s="58"/>
      <c r="AO9" s="58"/>
      <c r="AP9" s="70"/>
    </row>
    <row r="10" spans="1:42" s="71" customFormat="1" outlineLevel="2" x14ac:dyDescent="0.2">
      <c r="A10" s="66">
        <v>2</v>
      </c>
      <c r="B10" s="51" t="s">
        <v>106</v>
      </c>
      <c r="C10" s="51" t="s">
        <v>146</v>
      </c>
      <c r="D10" s="58">
        <v>100</v>
      </c>
      <c r="E10" s="58">
        <v>0</v>
      </c>
      <c r="F10" s="58">
        <v>0</v>
      </c>
      <c r="G10" s="67"/>
      <c r="H10" s="67">
        <f>SUM(D10:G10)</f>
        <v>100</v>
      </c>
      <c r="I10" s="58">
        <f>(D10*D$8+E10*E$8+F10*F$8+G10*G$8)</f>
        <v>6144400</v>
      </c>
      <c r="J10" s="58"/>
      <c r="K10" s="58"/>
      <c r="L10" s="67">
        <f>SUM(J10:K10)</f>
        <v>0</v>
      </c>
      <c r="M10" s="58">
        <f>(J10*J$8+K10*K$8)</f>
        <v>0</v>
      </c>
      <c r="N10" s="58"/>
      <c r="O10" s="58"/>
      <c r="P10" s="67">
        <f>SUM(N10:N10)</f>
        <v>0</v>
      </c>
      <c r="Q10" s="58">
        <f>(N10*N$8)</f>
        <v>0</v>
      </c>
      <c r="R10" s="68"/>
      <c r="S10" s="68"/>
      <c r="T10" s="67">
        <f t="shared" ref="T10:T26" si="0">R10+S10</f>
        <v>0</v>
      </c>
      <c r="U10" s="58">
        <f t="shared" ref="U10:U26" si="1">(R10*R$8+$S$8*S10)</f>
        <v>0</v>
      </c>
      <c r="V10" s="68"/>
      <c r="W10" s="68"/>
      <c r="X10" s="67">
        <f>SUM(V10:W10)</f>
        <v>0</v>
      </c>
      <c r="Y10" s="58">
        <f>(V10*V$8+W10*W$8)</f>
        <v>0</v>
      </c>
      <c r="Z10" s="68"/>
      <c r="AA10" s="67">
        <f>SUM(Z10:Z10)</f>
        <v>0</v>
      </c>
      <c r="AB10" s="58">
        <f>(Z10*Z$8)</f>
        <v>0</v>
      </c>
      <c r="AC10" s="58"/>
      <c r="AD10" s="58"/>
      <c r="AE10" s="58">
        <f>D10+J10+N10+R10+V10</f>
        <v>100</v>
      </c>
      <c r="AF10" s="58">
        <f>E10+K10+W10+Z10+S10</f>
        <v>0</v>
      </c>
      <c r="AG10" s="58">
        <f>F10</f>
        <v>0</v>
      </c>
      <c r="AH10" s="58"/>
      <c r="AI10" s="58">
        <f>AE10+AF10+AG10+AH10</f>
        <v>100</v>
      </c>
      <c r="AJ10" s="58">
        <f>ROUND(I10+M10+Q10+U10+Y10+AB10,-2)</f>
        <v>6144400</v>
      </c>
      <c r="AK10" s="69"/>
      <c r="AL10" s="69"/>
      <c r="AM10" s="58"/>
      <c r="AN10" s="58"/>
      <c r="AO10" s="58"/>
      <c r="AP10" s="70"/>
    </row>
    <row r="11" spans="1:42" s="71" customFormat="1" outlineLevel="2" x14ac:dyDescent="0.2">
      <c r="A11" s="66">
        <v>3</v>
      </c>
      <c r="B11" s="51" t="s">
        <v>106</v>
      </c>
      <c r="C11" s="51" t="s">
        <v>147</v>
      </c>
      <c r="D11" s="58">
        <v>80</v>
      </c>
      <c r="E11" s="58">
        <v>27</v>
      </c>
      <c r="F11" s="58">
        <v>0</v>
      </c>
      <c r="G11" s="67"/>
      <c r="H11" s="67">
        <f>SUM(D11:G11)</f>
        <v>107</v>
      </c>
      <c r="I11" s="58">
        <f>(D11*D$8+E11*E$8+F11*F$8+G11*G$8)</f>
        <v>7189622</v>
      </c>
      <c r="J11" s="58"/>
      <c r="K11" s="58"/>
      <c r="L11" s="67"/>
      <c r="M11" s="58"/>
      <c r="N11" s="58"/>
      <c r="O11" s="58"/>
      <c r="P11" s="67"/>
      <c r="Q11" s="58"/>
      <c r="R11" s="68"/>
      <c r="S11" s="68"/>
      <c r="T11" s="67"/>
      <c r="U11" s="58"/>
      <c r="V11" s="68"/>
      <c r="W11" s="68"/>
      <c r="X11" s="67"/>
      <c r="Y11" s="58"/>
      <c r="Z11" s="68"/>
      <c r="AA11" s="67"/>
      <c r="AB11" s="58"/>
      <c r="AC11" s="58"/>
      <c r="AD11" s="58"/>
      <c r="AE11" s="58">
        <f>D11+J11+N11+R11+V11</f>
        <v>80</v>
      </c>
      <c r="AF11" s="58">
        <f>E11+K11+W11+Z11+S11</f>
        <v>27</v>
      </c>
      <c r="AG11" s="58">
        <f>F11</f>
        <v>0</v>
      </c>
      <c r="AH11" s="58"/>
      <c r="AI11" s="58">
        <f>AE11+AF11+AG11+AH11</f>
        <v>107</v>
      </c>
      <c r="AJ11" s="58">
        <f>ROUND(I11+M11+Q11+U11+Y11+AB11,-2)</f>
        <v>7189600</v>
      </c>
      <c r="AK11" s="69"/>
      <c r="AL11" s="69"/>
      <c r="AM11" s="58"/>
      <c r="AN11" s="58"/>
      <c r="AO11" s="58"/>
      <c r="AP11" s="70"/>
    </row>
    <row r="12" spans="1:42" s="71" customFormat="1" outlineLevel="2" x14ac:dyDescent="0.2">
      <c r="A12" s="66">
        <v>4</v>
      </c>
      <c r="B12" s="51" t="s">
        <v>106</v>
      </c>
      <c r="C12" s="51" t="s">
        <v>135</v>
      </c>
      <c r="D12" s="58">
        <v>72</v>
      </c>
      <c r="E12" s="58">
        <v>64</v>
      </c>
      <c r="F12" s="58">
        <v>12</v>
      </c>
      <c r="G12" s="58"/>
      <c r="H12" s="67">
        <f>SUM(D12:G12)</f>
        <v>148</v>
      </c>
      <c r="I12" s="58">
        <f>(D12*D$8+E12*E$8+F12*F$8+G12*G$8)</f>
        <v>10911436</v>
      </c>
      <c r="J12" s="58"/>
      <c r="K12" s="58"/>
      <c r="L12" s="67">
        <f>SUM(J12:K12)</f>
        <v>0</v>
      </c>
      <c r="M12" s="58">
        <f>(J12*J$8+K12*K$8)</f>
        <v>0</v>
      </c>
      <c r="N12" s="58"/>
      <c r="O12" s="58"/>
      <c r="P12" s="67">
        <f>SUM(N12:N12)</f>
        <v>0</v>
      </c>
      <c r="Q12" s="58">
        <f>(N12*N$8)</f>
        <v>0</v>
      </c>
      <c r="R12" s="58"/>
      <c r="S12" s="58"/>
      <c r="T12" s="67">
        <f t="shared" si="0"/>
        <v>0</v>
      </c>
      <c r="U12" s="58">
        <f t="shared" si="1"/>
        <v>0</v>
      </c>
      <c r="V12" s="58"/>
      <c r="W12" s="58"/>
      <c r="X12" s="67">
        <f>SUM(V12:W12)</f>
        <v>0</v>
      </c>
      <c r="Y12" s="58">
        <f>(V12*V$8+W12*W$8)</f>
        <v>0</v>
      </c>
      <c r="Z12" s="58"/>
      <c r="AA12" s="67">
        <f>SUM(Z12:Z12)</f>
        <v>0</v>
      </c>
      <c r="AB12" s="58">
        <f>(Z12*Z$8)</f>
        <v>0</v>
      </c>
      <c r="AC12" s="58">
        <v>33</v>
      </c>
      <c r="AD12" s="58">
        <v>46</v>
      </c>
      <c r="AE12" s="58">
        <f>D12+J12+N12+R12+V12</f>
        <v>72</v>
      </c>
      <c r="AF12" s="58">
        <f>E12+K12+W12+Z12+S12</f>
        <v>64</v>
      </c>
      <c r="AG12" s="58">
        <f>F12</f>
        <v>12</v>
      </c>
      <c r="AH12" s="58">
        <f>G12</f>
        <v>0</v>
      </c>
      <c r="AI12" s="58">
        <f>AE12+AF12+AG12+AH12</f>
        <v>148</v>
      </c>
      <c r="AJ12" s="58">
        <f>ROUND(I12+M12+Q12+U12+Y12+AB12,-2)</f>
        <v>10911400</v>
      </c>
      <c r="AK12" s="69"/>
      <c r="AL12" s="69"/>
      <c r="AM12" s="58"/>
      <c r="AN12" s="58"/>
      <c r="AO12" s="58"/>
      <c r="AP12" s="70"/>
    </row>
    <row r="13" spans="1:42" s="71" customFormat="1" outlineLevel="1" x14ac:dyDescent="0.2">
      <c r="A13" s="66"/>
      <c r="B13" s="72" t="s">
        <v>110</v>
      </c>
      <c r="C13" s="51"/>
      <c r="D13" s="58">
        <f t="shared" ref="D13:AJ13" si="2">SUBTOTAL(9,D9:D12)</f>
        <v>351</v>
      </c>
      <c r="E13" s="58">
        <f t="shared" si="2"/>
        <v>161</v>
      </c>
      <c r="F13" s="58">
        <f t="shared" si="2"/>
        <v>23</v>
      </c>
      <c r="G13" s="58">
        <f t="shared" si="2"/>
        <v>0</v>
      </c>
      <c r="H13" s="58">
        <f t="shared" si="2"/>
        <v>535</v>
      </c>
      <c r="I13" s="58">
        <f t="shared" si="2"/>
        <v>37229821</v>
      </c>
      <c r="J13" s="58">
        <f t="shared" si="2"/>
        <v>0</v>
      </c>
      <c r="K13" s="58">
        <f t="shared" si="2"/>
        <v>0</v>
      </c>
      <c r="L13" s="58">
        <f t="shared" si="2"/>
        <v>0</v>
      </c>
      <c r="M13" s="58">
        <f t="shared" si="2"/>
        <v>0</v>
      </c>
      <c r="N13" s="58">
        <f t="shared" si="2"/>
        <v>0</v>
      </c>
      <c r="O13" s="58"/>
      <c r="P13" s="58">
        <f t="shared" si="2"/>
        <v>0</v>
      </c>
      <c r="Q13" s="58">
        <f t="shared" si="2"/>
        <v>0</v>
      </c>
      <c r="R13" s="58">
        <f t="shared" si="2"/>
        <v>0</v>
      </c>
      <c r="S13" s="58">
        <f t="shared" si="2"/>
        <v>0</v>
      </c>
      <c r="T13" s="58">
        <f t="shared" si="2"/>
        <v>0</v>
      </c>
      <c r="U13" s="58">
        <f t="shared" si="2"/>
        <v>0</v>
      </c>
      <c r="V13" s="58">
        <f t="shared" si="2"/>
        <v>0</v>
      </c>
      <c r="W13" s="58">
        <f t="shared" si="2"/>
        <v>0</v>
      </c>
      <c r="X13" s="58">
        <f t="shared" si="2"/>
        <v>0</v>
      </c>
      <c r="Y13" s="58">
        <f t="shared" si="2"/>
        <v>0</v>
      </c>
      <c r="Z13" s="58">
        <f t="shared" si="2"/>
        <v>0</v>
      </c>
      <c r="AA13" s="58">
        <f t="shared" si="2"/>
        <v>0</v>
      </c>
      <c r="AB13" s="58">
        <f t="shared" si="2"/>
        <v>0</v>
      </c>
      <c r="AC13" s="58">
        <f t="shared" si="2"/>
        <v>195</v>
      </c>
      <c r="AD13" s="58">
        <f>SUBTOTAL(9,AD9:AD12)</f>
        <v>235</v>
      </c>
      <c r="AE13" s="58">
        <f t="shared" si="2"/>
        <v>351</v>
      </c>
      <c r="AF13" s="58">
        <f t="shared" si="2"/>
        <v>161</v>
      </c>
      <c r="AG13" s="58">
        <f t="shared" si="2"/>
        <v>23</v>
      </c>
      <c r="AH13" s="58">
        <f t="shared" si="2"/>
        <v>0</v>
      </c>
      <c r="AI13" s="58">
        <f t="shared" si="2"/>
        <v>535</v>
      </c>
      <c r="AJ13" s="58">
        <f t="shared" si="2"/>
        <v>37229800</v>
      </c>
      <c r="AK13" s="73">
        <f>ROUND(AI13/5000,2)</f>
        <v>0.11</v>
      </c>
      <c r="AL13" s="69">
        <f>ROUND(AK13*$AA$30*$AA$31*$AA$32*1.2,-2)</f>
        <v>211400</v>
      </c>
      <c r="AM13" s="58">
        <f>+AJ13</f>
        <v>37229800</v>
      </c>
      <c r="AN13" s="58">
        <f>AL13</f>
        <v>211400</v>
      </c>
      <c r="AO13" s="70">
        <f>AM13+AN13</f>
        <v>37441200</v>
      </c>
      <c r="AP13" s="70">
        <f>ROUND(AO13/$AO$28*$AP$29,-2)</f>
        <v>35222900</v>
      </c>
    </row>
    <row r="14" spans="1:42" s="71" customFormat="1" outlineLevel="2" x14ac:dyDescent="0.2">
      <c r="A14" s="66">
        <v>5</v>
      </c>
      <c r="B14" s="51" t="s">
        <v>107</v>
      </c>
      <c r="C14" s="51" t="s">
        <v>136</v>
      </c>
      <c r="D14" s="67">
        <v>20</v>
      </c>
      <c r="E14" s="67">
        <v>50</v>
      </c>
      <c r="F14" s="67">
        <v>3</v>
      </c>
      <c r="G14" s="67"/>
      <c r="H14" s="67">
        <f>SUM(D14:G14)</f>
        <v>73</v>
      </c>
      <c r="I14" s="58">
        <f>(D14*D$8+E14*E$8+F14*F$8+G14*G$8)</f>
        <v>5714431</v>
      </c>
      <c r="J14" s="58"/>
      <c r="K14" s="58"/>
      <c r="L14" s="67">
        <f>SUM(J14:K14)</f>
        <v>0</v>
      </c>
      <c r="M14" s="58">
        <f>(J14*J$8+K14*K$8)</f>
        <v>0</v>
      </c>
      <c r="N14" s="58"/>
      <c r="O14" s="58"/>
      <c r="P14" s="67">
        <f>SUM(N14:N14)</f>
        <v>0</v>
      </c>
      <c r="Q14" s="58">
        <f>(N14*N$8)</f>
        <v>0</v>
      </c>
      <c r="R14" s="58"/>
      <c r="S14" s="58">
        <v>1</v>
      </c>
      <c r="T14" s="67">
        <f t="shared" si="0"/>
        <v>1</v>
      </c>
      <c r="U14" s="58">
        <f t="shared" si="1"/>
        <v>458160</v>
      </c>
      <c r="V14" s="58"/>
      <c r="W14" s="58"/>
      <c r="X14" s="67">
        <f>SUM(V14:W14)</f>
        <v>0</v>
      </c>
      <c r="Y14" s="58">
        <f>(V14*V$8+W14*W$8)</f>
        <v>0</v>
      </c>
      <c r="Z14" s="58"/>
      <c r="AA14" s="67">
        <f>SUM(Z14:Z14)</f>
        <v>0</v>
      </c>
      <c r="AB14" s="58">
        <f>(Z14*Z$8)</f>
        <v>0</v>
      </c>
      <c r="AC14" s="58">
        <v>49</v>
      </c>
      <c r="AD14" s="58">
        <v>48</v>
      </c>
      <c r="AE14" s="58">
        <f>D14+J14+N14+R14+V14</f>
        <v>20</v>
      </c>
      <c r="AF14" s="58">
        <f>E14+K14+W14+Z14+S14</f>
        <v>51</v>
      </c>
      <c r="AG14" s="58">
        <f>F14</f>
        <v>3</v>
      </c>
      <c r="AH14" s="58">
        <f>G14</f>
        <v>0</v>
      </c>
      <c r="AI14" s="58">
        <f>AE14+AF14+AG14+AH14</f>
        <v>74</v>
      </c>
      <c r="AJ14" s="58">
        <f>ROUND(I14+M14+Q14+U14+Y14+AB14,-2)</f>
        <v>6172600</v>
      </c>
      <c r="AK14" s="69"/>
      <c r="AL14" s="69"/>
      <c r="AM14" s="58"/>
      <c r="AN14" s="58"/>
      <c r="AO14" s="70"/>
      <c r="AP14" s="70"/>
    </row>
    <row r="15" spans="1:42" s="71" customFormat="1" outlineLevel="1" x14ac:dyDescent="0.2">
      <c r="A15" s="66"/>
      <c r="B15" s="74" t="s">
        <v>111</v>
      </c>
      <c r="C15" s="51"/>
      <c r="D15" s="67">
        <f t="shared" ref="D15:AJ15" si="3">SUBTOTAL(9,D14:D14)</f>
        <v>20</v>
      </c>
      <c r="E15" s="67">
        <f t="shared" si="3"/>
        <v>50</v>
      </c>
      <c r="F15" s="67">
        <f t="shared" si="3"/>
        <v>3</v>
      </c>
      <c r="G15" s="67">
        <f t="shared" si="3"/>
        <v>0</v>
      </c>
      <c r="H15" s="67">
        <f t="shared" si="3"/>
        <v>73</v>
      </c>
      <c r="I15" s="67">
        <f t="shared" si="3"/>
        <v>5714431</v>
      </c>
      <c r="J15" s="67">
        <f t="shared" si="3"/>
        <v>0</v>
      </c>
      <c r="K15" s="67">
        <f t="shared" si="3"/>
        <v>0</v>
      </c>
      <c r="L15" s="67">
        <f t="shared" si="3"/>
        <v>0</v>
      </c>
      <c r="M15" s="67">
        <f t="shared" si="3"/>
        <v>0</v>
      </c>
      <c r="N15" s="67">
        <f t="shared" si="3"/>
        <v>0</v>
      </c>
      <c r="O15" s="67"/>
      <c r="P15" s="67">
        <f t="shared" si="3"/>
        <v>0</v>
      </c>
      <c r="Q15" s="67">
        <f t="shared" si="3"/>
        <v>0</v>
      </c>
      <c r="R15" s="67">
        <f t="shared" si="3"/>
        <v>0</v>
      </c>
      <c r="S15" s="67">
        <f t="shared" si="3"/>
        <v>1</v>
      </c>
      <c r="T15" s="67">
        <f t="shared" si="3"/>
        <v>1</v>
      </c>
      <c r="U15" s="67">
        <f t="shared" si="3"/>
        <v>458160</v>
      </c>
      <c r="V15" s="67">
        <f t="shared" si="3"/>
        <v>0</v>
      </c>
      <c r="W15" s="67">
        <f t="shared" si="3"/>
        <v>0</v>
      </c>
      <c r="X15" s="67">
        <f t="shared" si="3"/>
        <v>0</v>
      </c>
      <c r="Y15" s="67">
        <f t="shared" si="3"/>
        <v>0</v>
      </c>
      <c r="Z15" s="67">
        <f t="shared" si="3"/>
        <v>0</v>
      </c>
      <c r="AA15" s="67">
        <f t="shared" si="3"/>
        <v>0</v>
      </c>
      <c r="AB15" s="67">
        <f t="shared" si="3"/>
        <v>0</v>
      </c>
      <c r="AC15" s="67">
        <f t="shared" si="3"/>
        <v>49</v>
      </c>
      <c r="AD15" s="67">
        <f t="shared" si="3"/>
        <v>48</v>
      </c>
      <c r="AE15" s="67">
        <f t="shared" si="3"/>
        <v>20</v>
      </c>
      <c r="AF15" s="67">
        <f t="shared" si="3"/>
        <v>51</v>
      </c>
      <c r="AG15" s="67">
        <f t="shared" si="3"/>
        <v>3</v>
      </c>
      <c r="AH15" s="67">
        <f t="shared" si="3"/>
        <v>0</v>
      </c>
      <c r="AI15" s="67">
        <f t="shared" si="3"/>
        <v>74</v>
      </c>
      <c r="AJ15" s="67">
        <f t="shared" si="3"/>
        <v>6172600</v>
      </c>
      <c r="AK15" s="73">
        <f>ROUND(AI15/5000,2)</f>
        <v>0.01</v>
      </c>
      <c r="AL15" s="69">
        <f>ROUND(AK15*$AA$30*$AA$31*$AA$32*1.2,-2)</f>
        <v>19200</v>
      </c>
      <c r="AM15" s="58">
        <f>+AJ15</f>
        <v>6172600</v>
      </c>
      <c r="AN15" s="58">
        <f>AL15</f>
        <v>19200</v>
      </c>
      <c r="AO15" s="70">
        <f>AM15+AN15</f>
        <v>6191800</v>
      </c>
      <c r="AP15" s="70">
        <f>ROUND(AO15/$AO$28*$AP$29,-2)</f>
        <v>5825000</v>
      </c>
    </row>
    <row r="16" spans="1:42" s="71" customFormat="1" ht="13.5" customHeight="1" outlineLevel="2" x14ac:dyDescent="0.2">
      <c r="A16" s="66">
        <v>6</v>
      </c>
      <c r="B16" s="51" t="s">
        <v>108</v>
      </c>
      <c r="C16" s="51" t="s">
        <v>12</v>
      </c>
      <c r="D16" s="67">
        <v>72</v>
      </c>
      <c r="E16" s="67">
        <v>69</v>
      </c>
      <c r="F16" s="67">
        <v>13</v>
      </c>
      <c r="G16" s="67"/>
      <c r="H16" s="67">
        <f>SUM(D16:G16)</f>
        <v>154</v>
      </c>
      <c r="I16" s="58">
        <f>(D16*D$8+E16*E$8+F16*F$8+G16*G$8)</f>
        <v>11423983</v>
      </c>
      <c r="J16" s="58"/>
      <c r="K16" s="58"/>
      <c r="L16" s="67">
        <f>SUM(J16:K16)</f>
        <v>0</v>
      </c>
      <c r="M16" s="58">
        <f>(J16*J$8+K16*K$8)</f>
        <v>0</v>
      </c>
      <c r="N16" s="58"/>
      <c r="O16" s="58"/>
      <c r="P16" s="67">
        <f>SUM(N16:N16)</f>
        <v>0</v>
      </c>
      <c r="Q16" s="58">
        <f>(N16*N$8)</f>
        <v>0</v>
      </c>
      <c r="R16" s="58"/>
      <c r="S16" s="58"/>
      <c r="T16" s="67">
        <f t="shared" si="0"/>
        <v>0</v>
      </c>
      <c r="U16" s="58">
        <f t="shared" si="1"/>
        <v>0</v>
      </c>
      <c r="V16" s="58"/>
      <c r="W16" s="58"/>
      <c r="X16" s="67">
        <f>SUM(V16:W16)</f>
        <v>0</v>
      </c>
      <c r="Y16" s="58">
        <f>(V16*V$8+W16*W$8)</f>
        <v>0</v>
      </c>
      <c r="Z16" s="58"/>
      <c r="AA16" s="67">
        <f>SUM(Z16:Z16)</f>
        <v>0</v>
      </c>
      <c r="AB16" s="58">
        <f>(Z16*Z$8)</f>
        <v>0</v>
      </c>
      <c r="AC16" s="58">
        <v>151</v>
      </c>
      <c r="AD16" s="58">
        <v>148</v>
      </c>
      <c r="AE16" s="58">
        <f>D16+J16+N16+R16+V16</f>
        <v>72</v>
      </c>
      <c r="AF16" s="58">
        <f>E16+K16+W16+Z16+S16</f>
        <v>69</v>
      </c>
      <c r="AG16" s="58">
        <f t="shared" ref="AG16:AH18" si="4">F16</f>
        <v>13</v>
      </c>
      <c r="AH16" s="58">
        <f t="shared" si="4"/>
        <v>0</v>
      </c>
      <c r="AI16" s="58">
        <f>AE16+AF16+AG16+AH16</f>
        <v>154</v>
      </c>
      <c r="AJ16" s="58">
        <f>ROUND(I16+M16+Q16+U16+Y16+AB16,-2)</f>
        <v>11424000</v>
      </c>
      <c r="AK16" s="69"/>
      <c r="AL16" s="69"/>
      <c r="AM16" s="58"/>
      <c r="AN16" s="58"/>
      <c r="AO16" s="70"/>
      <c r="AP16" s="70"/>
    </row>
    <row r="17" spans="1:42" s="71" customFormat="1" ht="25.5" outlineLevel="2" x14ac:dyDescent="0.2">
      <c r="A17" s="66">
        <v>7</v>
      </c>
      <c r="B17" s="51" t="s">
        <v>108</v>
      </c>
      <c r="C17" s="51" t="s">
        <v>5</v>
      </c>
      <c r="D17" s="58">
        <v>50</v>
      </c>
      <c r="E17" s="58">
        <v>78</v>
      </c>
      <c r="F17" s="58">
        <v>17</v>
      </c>
      <c r="G17" s="58"/>
      <c r="H17" s="67">
        <f>SUM(D17:G17)</f>
        <v>145</v>
      </c>
      <c r="I17" s="58">
        <f>(D17*D$8+E17*E$8+F17*F$8+G17*G$8)</f>
        <v>11195917</v>
      </c>
      <c r="J17" s="58"/>
      <c r="K17" s="58"/>
      <c r="L17" s="67">
        <f>SUM(J17:K17)</f>
        <v>0</v>
      </c>
      <c r="M17" s="58">
        <f>(J17*J$8+K17*K$8)</f>
        <v>0</v>
      </c>
      <c r="N17" s="58"/>
      <c r="O17" s="58"/>
      <c r="P17" s="67">
        <f>SUM(N17:N17)</f>
        <v>0</v>
      </c>
      <c r="Q17" s="58">
        <f>(N17*N$8)</f>
        <v>0</v>
      </c>
      <c r="R17" s="58"/>
      <c r="S17" s="58"/>
      <c r="T17" s="67">
        <f t="shared" si="0"/>
        <v>0</v>
      </c>
      <c r="U17" s="58">
        <f t="shared" si="1"/>
        <v>0</v>
      </c>
      <c r="V17" s="58"/>
      <c r="W17" s="58"/>
      <c r="X17" s="67">
        <f>SUM(V17:W17)</f>
        <v>0</v>
      </c>
      <c r="Y17" s="58">
        <f>(V17*V$8+W17*W$8)</f>
        <v>0</v>
      </c>
      <c r="Z17" s="58"/>
      <c r="AA17" s="67">
        <f>SUM(Z17:Z17)</f>
        <v>0</v>
      </c>
      <c r="AB17" s="58">
        <f>(Z17*Z$8)</f>
        <v>0</v>
      </c>
      <c r="AC17" s="58">
        <v>128</v>
      </c>
      <c r="AD17" s="58">
        <v>137</v>
      </c>
      <c r="AE17" s="58">
        <f>D17+J17+N17+R17+V17</f>
        <v>50</v>
      </c>
      <c r="AF17" s="58">
        <f>E17+K17+W17+Z17+S17</f>
        <v>78</v>
      </c>
      <c r="AG17" s="58">
        <f t="shared" si="4"/>
        <v>17</v>
      </c>
      <c r="AH17" s="58">
        <f t="shared" si="4"/>
        <v>0</v>
      </c>
      <c r="AI17" s="58">
        <f>AE17+AF17+AG17+AH17</f>
        <v>145</v>
      </c>
      <c r="AJ17" s="58">
        <f>ROUND(I17+M17+Q17+U17+Y17+AB17,-2)</f>
        <v>11195900</v>
      </c>
      <c r="AK17" s="69"/>
      <c r="AL17" s="69"/>
      <c r="AM17" s="58"/>
      <c r="AN17" s="58"/>
      <c r="AO17" s="70"/>
      <c r="AP17" s="70"/>
    </row>
    <row r="18" spans="1:42" s="71" customFormat="1" ht="25.5" outlineLevel="2" x14ac:dyDescent="0.2">
      <c r="A18" s="66">
        <v>8</v>
      </c>
      <c r="B18" s="51" t="s">
        <v>108</v>
      </c>
      <c r="C18" s="51" t="s">
        <v>11</v>
      </c>
      <c r="D18" s="58">
        <v>103</v>
      </c>
      <c r="E18" s="58">
        <v>97</v>
      </c>
      <c r="F18" s="58">
        <v>14</v>
      </c>
      <c r="G18" s="58"/>
      <c r="H18" s="67">
        <f>SUM(D18:G18)</f>
        <v>214</v>
      </c>
      <c r="I18" s="58">
        <f>(D18*D$8+E18*E$8+F18*F$8+G18*G$8)</f>
        <v>15778492</v>
      </c>
      <c r="J18" s="58"/>
      <c r="K18" s="58"/>
      <c r="L18" s="67">
        <f>SUM(J18:K18)</f>
        <v>0</v>
      </c>
      <c r="M18" s="58">
        <f>(J18*J$8+K18*K$8)</f>
        <v>0</v>
      </c>
      <c r="N18" s="58">
        <v>1</v>
      </c>
      <c r="O18" s="58">
        <v>1</v>
      </c>
      <c r="P18" s="67">
        <f>SUM(N18:O18)</f>
        <v>2</v>
      </c>
      <c r="Q18" s="58">
        <f>+N18*N8+O18*O8</f>
        <v>387559</v>
      </c>
      <c r="R18" s="58"/>
      <c r="S18" s="58"/>
      <c r="T18" s="67">
        <f t="shared" si="0"/>
        <v>0</v>
      </c>
      <c r="U18" s="58">
        <f t="shared" si="1"/>
        <v>0</v>
      </c>
      <c r="V18" s="58">
        <v>7</v>
      </c>
      <c r="W18" s="58">
        <v>3</v>
      </c>
      <c r="X18" s="67">
        <f>SUM(V18:W18)</f>
        <v>10</v>
      </c>
      <c r="Y18" s="58">
        <f>(V18*V$8+W18*W$8)</f>
        <v>2554641</v>
      </c>
      <c r="Z18" s="58">
        <v>1</v>
      </c>
      <c r="AA18" s="67">
        <f>SUM(Z18:Z18)</f>
        <v>1</v>
      </c>
      <c r="AB18" s="58">
        <f>(Z18*Z$8)</f>
        <v>465226</v>
      </c>
      <c r="AC18" s="58">
        <v>180</v>
      </c>
      <c r="AD18" s="58">
        <v>204</v>
      </c>
      <c r="AE18" s="58">
        <f>D18+J18+N18+R18+V18</f>
        <v>111</v>
      </c>
      <c r="AF18" s="58">
        <f>E18+K18+W18+Z18+S18</f>
        <v>101</v>
      </c>
      <c r="AG18" s="58">
        <f t="shared" si="4"/>
        <v>14</v>
      </c>
      <c r="AH18" s="58">
        <f t="shared" si="4"/>
        <v>0</v>
      </c>
      <c r="AI18" s="58">
        <f>AE18+AF18+AG18+AH18</f>
        <v>226</v>
      </c>
      <c r="AJ18" s="58">
        <f>ROUND(I18+M18+Q18+U18+Y18+AB18,-2)</f>
        <v>19185900</v>
      </c>
      <c r="AK18" s="69"/>
      <c r="AL18" s="69"/>
      <c r="AM18" s="58"/>
      <c r="AN18" s="58"/>
      <c r="AO18" s="70"/>
      <c r="AP18" s="70"/>
    </row>
    <row r="19" spans="1:42" s="71" customFormat="1" outlineLevel="1" x14ac:dyDescent="0.2">
      <c r="A19" s="66"/>
      <c r="B19" s="74" t="s">
        <v>112</v>
      </c>
      <c r="C19" s="51"/>
      <c r="D19" s="58">
        <f t="shared" ref="D19:AJ19" si="5">SUBTOTAL(9,D16:D18)</f>
        <v>225</v>
      </c>
      <c r="E19" s="58">
        <f t="shared" si="5"/>
        <v>244</v>
      </c>
      <c r="F19" s="58">
        <f t="shared" si="5"/>
        <v>44</v>
      </c>
      <c r="G19" s="58">
        <f t="shared" si="5"/>
        <v>0</v>
      </c>
      <c r="H19" s="58">
        <f t="shared" si="5"/>
        <v>513</v>
      </c>
      <c r="I19" s="58">
        <f t="shared" si="5"/>
        <v>38398392</v>
      </c>
      <c r="J19" s="58">
        <f t="shared" si="5"/>
        <v>0</v>
      </c>
      <c r="K19" s="58">
        <f t="shared" si="5"/>
        <v>0</v>
      </c>
      <c r="L19" s="58">
        <f t="shared" si="5"/>
        <v>0</v>
      </c>
      <c r="M19" s="58">
        <f t="shared" si="5"/>
        <v>0</v>
      </c>
      <c r="N19" s="58">
        <f t="shared" si="5"/>
        <v>1</v>
      </c>
      <c r="O19" s="58"/>
      <c r="P19" s="58">
        <f t="shared" si="5"/>
        <v>2</v>
      </c>
      <c r="Q19" s="58">
        <f t="shared" si="5"/>
        <v>387559</v>
      </c>
      <c r="R19" s="58">
        <f t="shared" si="5"/>
        <v>0</v>
      </c>
      <c r="S19" s="58">
        <f t="shared" si="5"/>
        <v>0</v>
      </c>
      <c r="T19" s="58">
        <f t="shared" si="5"/>
        <v>0</v>
      </c>
      <c r="U19" s="58">
        <f t="shared" si="5"/>
        <v>0</v>
      </c>
      <c r="V19" s="58">
        <f t="shared" si="5"/>
        <v>7</v>
      </c>
      <c r="W19" s="58">
        <f t="shared" si="5"/>
        <v>3</v>
      </c>
      <c r="X19" s="58">
        <f t="shared" si="5"/>
        <v>10</v>
      </c>
      <c r="Y19" s="58">
        <f t="shared" si="5"/>
        <v>2554641</v>
      </c>
      <c r="Z19" s="58">
        <f t="shared" si="5"/>
        <v>1</v>
      </c>
      <c r="AA19" s="58">
        <f t="shared" si="5"/>
        <v>1</v>
      </c>
      <c r="AB19" s="58">
        <f t="shared" si="5"/>
        <v>465226</v>
      </c>
      <c r="AC19" s="58">
        <f t="shared" si="5"/>
        <v>459</v>
      </c>
      <c r="AD19" s="58">
        <f t="shared" si="5"/>
        <v>489</v>
      </c>
      <c r="AE19" s="58">
        <f t="shared" si="5"/>
        <v>233</v>
      </c>
      <c r="AF19" s="58">
        <f t="shared" si="5"/>
        <v>248</v>
      </c>
      <c r="AG19" s="58">
        <f t="shared" si="5"/>
        <v>44</v>
      </c>
      <c r="AH19" s="58">
        <f t="shared" si="5"/>
        <v>0</v>
      </c>
      <c r="AI19" s="58">
        <f t="shared" si="5"/>
        <v>525</v>
      </c>
      <c r="AJ19" s="58">
        <f t="shared" si="5"/>
        <v>41805800</v>
      </c>
      <c r="AK19" s="73">
        <f>ROUND(AI19/5000,2)</f>
        <v>0.11</v>
      </c>
      <c r="AL19" s="69">
        <f>ROUND(AK19*$AA$30*$AA$31*$AA$32*1.2,-2)</f>
        <v>211400</v>
      </c>
      <c r="AM19" s="58">
        <f>+AJ19</f>
        <v>41805800</v>
      </c>
      <c r="AN19" s="58">
        <f>AL19</f>
        <v>211400</v>
      </c>
      <c r="AO19" s="70">
        <f>AM19+AN19</f>
        <v>42017200</v>
      </c>
      <c r="AP19" s="70">
        <f>ROUND(AO19/$AO$28*$AP$29,-2)</f>
        <v>39527800</v>
      </c>
    </row>
    <row r="20" spans="1:42" s="71" customFormat="1" ht="25.5" outlineLevel="2" x14ac:dyDescent="0.2">
      <c r="A20" s="66">
        <v>9</v>
      </c>
      <c r="B20" s="51" t="s">
        <v>137</v>
      </c>
      <c r="C20" s="51" t="s">
        <v>8</v>
      </c>
      <c r="D20" s="67">
        <v>39</v>
      </c>
      <c r="E20" s="67">
        <v>59</v>
      </c>
      <c r="F20" s="67">
        <v>20</v>
      </c>
      <c r="G20" s="67"/>
      <c r="H20" s="67">
        <f>SUM(D20:G20)</f>
        <v>118</v>
      </c>
      <c r="I20" s="58">
        <f>(D20*D$8+E20*E$8+F20*F$8+G20*G$8)</f>
        <v>9193990</v>
      </c>
      <c r="J20" s="58"/>
      <c r="K20" s="58"/>
      <c r="L20" s="67">
        <f>SUM(J20:K20)</f>
        <v>0</v>
      </c>
      <c r="M20" s="58">
        <f>(J20*J$8+K20*K$8)</f>
        <v>0</v>
      </c>
      <c r="N20" s="58">
        <v>1</v>
      </c>
      <c r="O20" s="58"/>
      <c r="P20" s="67">
        <f>SUM(N20:N20)</f>
        <v>1</v>
      </c>
      <c r="Q20" s="58">
        <f>(N20*N$8)</f>
        <v>161921</v>
      </c>
      <c r="R20" s="58"/>
      <c r="S20" s="58"/>
      <c r="T20" s="67">
        <f t="shared" si="0"/>
        <v>0</v>
      </c>
      <c r="U20" s="58">
        <f t="shared" si="1"/>
        <v>0</v>
      </c>
      <c r="V20" s="58"/>
      <c r="W20" s="58"/>
      <c r="X20" s="67">
        <f>SUM(V20:W20)</f>
        <v>0</v>
      </c>
      <c r="Y20" s="58">
        <f>(V20*V$8+W20*W$8)</f>
        <v>0</v>
      </c>
      <c r="Z20" s="58"/>
      <c r="AA20" s="67">
        <f>SUM(Z20:Z20)</f>
        <v>0</v>
      </c>
      <c r="AB20" s="58">
        <f>(Z20*Z$8)</f>
        <v>0</v>
      </c>
      <c r="AC20" s="58">
        <v>120</v>
      </c>
      <c r="AD20" s="58">
        <v>124</v>
      </c>
      <c r="AE20" s="58">
        <f>D20+J20+N20+R20+V20</f>
        <v>40</v>
      </c>
      <c r="AF20" s="58">
        <f>E20+K20+W20+Z20+S20</f>
        <v>59</v>
      </c>
      <c r="AG20" s="58">
        <f>F20</f>
        <v>20</v>
      </c>
      <c r="AH20" s="58">
        <f>G20</f>
        <v>0</v>
      </c>
      <c r="AI20" s="58">
        <f>AE20+AF20+AG20+AH20</f>
        <v>119</v>
      </c>
      <c r="AJ20" s="58">
        <f>ROUND(I20+M20+Q20+U20+Y20+AB20,-2)</f>
        <v>9355900</v>
      </c>
      <c r="AK20" s="69"/>
      <c r="AL20" s="69"/>
      <c r="AM20" s="58"/>
      <c r="AN20" s="58"/>
      <c r="AO20" s="70"/>
      <c r="AP20" s="70"/>
    </row>
    <row r="21" spans="1:42" s="71" customFormat="1" outlineLevel="1" x14ac:dyDescent="0.2">
      <c r="A21" s="66"/>
      <c r="B21" s="74" t="s">
        <v>138</v>
      </c>
      <c r="C21" s="51"/>
      <c r="D21" s="67">
        <f t="shared" ref="D21:AJ21" si="6">SUBTOTAL(9,D20:D20)</f>
        <v>39</v>
      </c>
      <c r="E21" s="67">
        <f t="shared" si="6"/>
        <v>59</v>
      </c>
      <c r="F21" s="67">
        <f t="shared" si="6"/>
        <v>20</v>
      </c>
      <c r="G21" s="67">
        <f t="shared" si="6"/>
        <v>0</v>
      </c>
      <c r="H21" s="67">
        <f t="shared" si="6"/>
        <v>118</v>
      </c>
      <c r="I21" s="67">
        <f t="shared" si="6"/>
        <v>9193990</v>
      </c>
      <c r="J21" s="67">
        <f t="shared" si="6"/>
        <v>0</v>
      </c>
      <c r="K21" s="67">
        <f t="shared" si="6"/>
        <v>0</v>
      </c>
      <c r="L21" s="67">
        <f t="shared" si="6"/>
        <v>0</v>
      </c>
      <c r="M21" s="67">
        <f t="shared" si="6"/>
        <v>0</v>
      </c>
      <c r="N21" s="67">
        <f t="shared" si="6"/>
        <v>1</v>
      </c>
      <c r="O21" s="67"/>
      <c r="P21" s="67">
        <f t="shared" si="6"/>
        <v>1</v>
      </c>
      <c r="Q21" s="67">
        <f t="shared" si="6"/>
        <v>161921</v>
      </c>
      <c r="R21" s="67">
        <f t="shared" si="6"/>
        <v>0</v>
      </c>
      <c r="S21" s="67">
        <f t="shared" si="6"/>
        <v>0</v>
      </c>
      <c r="T21" s="67">
        <f t="shared" si="6"/>
        <v>0</v>
      </c>
      <c r="U21" s="67">
        <f t="shared" si="6"/>
        <v>0</v>
      </c>
      <c r="V21" s="67">
        <f t="shared" si="6"/>
        <v>0</v>
      </c>
      <c r="W21" s="67">
        <f t="shared" si="6"/>
        <v>0</v>
      </c>
      <c r="X21" s="67">
        <f t="shared" si="6"/>
        <v>0</v>
      </c>
      <c r="Y21" s="67">
        <f t="shared" si="6"/>
        <v>0</v>
      </c>
      <c r="Z21" s="67">
        <f t="shared" si="6"/>
        <v>0</v>
      </c>
      <c r="AA21" s="67">
        <f t="shared" si="6"/>
        <v>0</v>
      </c>
      <c r="AB21" s="67">
        <f t="shared" si="6"/>
        <v>0</v>
      </c>
      <c r="AC21" s="67">
        <f t="shared" si="6"/>
        <v>120</v>
      </c>
      <c r="AD21" s="67">
        <f t="shared" si="6"/>
        <v>124</v>
      </c>
      <c r="AE21" s="67">
        <f t="shared" si="6"/>
        <v>40</v>
      </c>
      <c r="AF21" s="67">
        <f t="shared" si="6"/>
        <v>59</v>
      </c>
      <c r="AG21" s="67">
        <f t="shared" si="6"/>
        <v>20</v>
      </c>
      <c r="AH21" s="67">
        <f t="shared" si="6"/>
        <v>0</v>
      </c>
      <c r="AI21" s="67">
        <f t="shared" si="6"/>
        <v>119</v>
      </c>
      <c r="AJ21" s="67">
        <f t="shared" si="6"/>
        <v>9355900</v>
      </c>
      <c r="AK21" s="73">
        <f>ROUND(AI21/5000,2)</f>
        <v>0.02</v>
      </c>
      <c r="AL21" s="69">
        <f>ROUND(AK21*$AA$30*$AA$31*$AA$32*1.2,-2)</f>
        <v>38400</v>
      </c>
      <c r="AM21" s="58">
        <f>+AJ21</f>
        <v>9355900</v>
      </c>
      <c r="AN21" s="58">
        <f>AL21</f>
        <v>38400</v>
      </c>
      <c r="AO21" s="70">
        <f>AM21+AN21</f>
        <v>9394300</v>
      </c>
      <c r="AP21" s="70">
        <f>ROUND(AO21/$AO$28*$AP$29,-2)</f>
        <v>8837700</v>
      </c>
    </row>
    <row r="22" spans="1:42" s="71" customFormat="1" outlineLevel="2" x14ac:dyDescent="0.2">
      <c r="A22" s="66">
        <v>10</v>
      </c>
      <c r="B22" s="51" t="s">
        <v>139</v>
      </c>
      <c r="C22" s="51" t="s">
        <v>2</v>
      </c>
      <c r="D22" s="75">
        <v>31</v>
      </c>
      <c r="E22" s="75">
        <v>45</v>
      </c>
      <c r="F22" s="75"/>
      <c r="G22" s="58"/>
      <c r="H22" s="67">
        <f>SUM(D22:G22)</f>
        <v>76</v>
      </c>
      <c r="I22" s="58">
        <f>(D22*D$8+E22*E$8+F22*F$8+G22*G$8)</f>
        <v>5694934</v>
      </c>
      <c r="J22" s="58">
        <v>1</v>
      </c>
      <c r="K22" s="58"/>
      <c r="L22" s="67">
        <f>SUM(J22:K22)</f>
        <v>1</v>
      </c>
      <c r="M22" s="58">
        <f>(J22*J$8+K22*K$8)</f>
        <v>128429</v>
      </c>
      <c r="N22" s="58">
        <v>1</v>
      </c>
      <c r="O22" s="58"/>
      <c r="P22" s="67">
        <f>SUM(N22:N22)</f>
        <v>1</v>
      </c>
      <c r="Q22" s="58">
        <f>(N22*N$8)</f>
        <v>161921</v>
      </c>
      <c r="R22" s="58">
        <v>1</v>
      </c>
      <c r="S22" s="58">
        <v>1</v>
      </c>
      <c r="T22" s="67">
        <f t="shared" si="0"/>
        <v>2</v>
      </c>
      <c r="U22" s="58">
        <f>(R22*R$8+$S$8*S22)</f>
        <v>803534</v>
      </c>
      <c r="V22" s="58"/>
      <c r="W22" s="58"/>
      <c r="X22" s="67">
        <f>SUM(V22:W22)</f>
        <v>0</v>
      </c>
      <c r="Y22" s="58">
        <f>(V22*V$8+W22*W$8)</f>
        <v>0</v>
      </c>
      <c r="Z22" s="58"/>
      <c r="AA22" s="67">
        <f>SUM(Z22:Z22)</f>
        <v>0</v>
      </c>
      <c r="AB22" s="58">
        <f>(Z22*Z$8)</f>
        <v>0</v>
      </c>
      <c r="AC22" s="58">
        <v>73</v>
      </c>
      <c r="AD22" s="58">
        <v>74</v>
      </c>
      <c r="AE22" s="58">
        <f>D22+J22+N22+R22+V22</f>
        <v>34</v>
      </c>
      <c r="AF22" s="58">
        <f>E22+K22+W22+Z22+S22</f>
        <v>46</v>
      </c>
      <c r="AG22" s="58">
        <f>F22</f>
        <v>0</v>
      </c>
      <c r="AH22" s="58">
        <f>G22</f>
        <v>0</v>
      </c>
      <c r="AI22" s="58">
        <f>AE22+AF22+AG22+AH22</f>
        <v>80</v>
      </c>
      <c r="AJ22" s="58">
        <f>ROUND(I22+M22+Q22+U22+Y22+AB22,-2)</f>
        <v>6788800</v>
      </c>
      <c r="AK22" s="69"/>
      <c r="AL22" s="69"/>
      <c r="AM22" s="58"/>
      <c r="AN22" s="58"/>
      <c r="AO22" s="70"/>
      <c r="AP22" s="70"/>
    </row>
    <row r="23" spans="1:42" s="71" customFormat="1" outlineLevel="1" x14ac:dyDescent="0.2">
      <c r="A23" s="66"/>
      <c r="B23" s="74" t="s">
        <v>140</v>
      </c>
      <c r="C23" s="51"/>
      <c r="D23" s="58">
        <f t="shared" ref="D23:AJ23" si="7">SUBTOTAL(9,D22:D22)</f>
        <v>31</v>
      </c>
      <c r="E23" s="58">
        <f t="shared" si="7"/>
        <v>45</v>
      </c>
      <c r="F23" s="58">
        <f t="shared" si="7"/>
        <v>0</v>
      </c>
      <c r="G23" s="58">
        <f t="shared" si="7"/>
        <v>0</v>
      </c>
      <c r="H23" s="58">
        <f t="shared" si="7"/>
        <v>76</v>
      </c>
      <c r="I23" s="58">
        <f t="shared" si="7"/>
        <v>5694934</v>
      </c>
      <c r="J23" s="58">
        <f t="shared" si="7"/>
        <v>1</v>
      </c>
      <c r="K23" s="58">
        <f t="shared" si="7"/>
        <v>0</v>
      </c>
      <c r="L23" s="58">
        <f t="shared" si="7"/>
        <v>1</v>
      </c>
      <c r="M23" s="58">
        <f t="shared" si="7"/>
        <v>128429</v>
      </c>
      <c r="N23" s="58">
        <f t="shared" si="7"/>
        <v>1</v>
      </c>
      <c r="O23" s="58"/>
      <c r="P23" s="58">
        <f t="shared" si="7"/>
        <v>1</v>
      </c>
      <c r="Q23" s="58">
        <f t="shared" si="7"/>
        <v>161921</v>
      </c>
      <c r="R23" s="58">
        <f t="shared" si="7"/>
        <v>1</v>
      </c>
      <c r="S23" s="58">
        <f t="shared" si="7"/>
        <v>1</v>
      </c>
      <c r="T23" s="58">
        <f t="shared" si="7"/>
        <v>2</v>
      </c>
      <c r="U23" s="58">
        <f t="shared" si="7"/>
        <v>803534</v>
      </c>
      <c r="V23" s="58">
        <f t="shared" si="7"/>
        <v>0</v>
      </c>
      <c r="W23" s="58">
        <f t="shared" si="7"/>
        <v>0</v>
      </c>
      <c r="X23" s="58">
        <f t="shared" si="7"/>
        <v>0</v>
      </c>
      <c r="Y23" s="58">
        <f t="shared" si="7"/>
        <v>0</v>
      </c>
      <c r="Z23" s="58">
        <f t="shared" si="7"/>
        <v>0</v>
      </c>
      <c r="AA23" s="58">
        <f t="shared" si="7"/>
        <v>0</v>
      </c>
      <c r="AB23" s="58">
        <f t="shared" si="7"/>
        <v>0</v>
      </c>
      <c r="AC23" s="58">
        <f t="shared" si="7"/>
        <v>73</v>
      </c>
      <c r="AD23" s="58">
        <f t="shared" si="7"/>
        <v>74</v>
      </c>
      <c r="AE23" s="58">
        <f t="shared" si="7"/>
        <v>34</v>
      </c>
      <c r="AF23" s="58">
        <f t="shared" si="7"/>
        <v>46</v>
      </c>
      <c r="AG23" s="58">
        <f t="shared" si="7"/>
        <v>0</v>
      </c>
      <c r="AH23" s="58">
        <f t="shared" si="7"/>
        <v>0</v>
      </c>
      <c r="AI23" s="58">
        <f t="shared" si="7"/>
        <v>80</v>
      </c>
      <c r="AJ23" s="58">
        <f t="shared" si="7"/>
        <v>6788800</v>
      </c>
      <c r="AK23" s="73">
        <f>ROUND(AI23/5000,2)</f>
        <v>0.02</v>
      </c>
      <c r="AL23" s="69">
        <f>ROUND(AK23*$AA$30*$AA$31*$AA$32*1.2,-2)</f>
        <v>38400</v>
      </c>
      <c r="AM23" s="58">
        <f>+AJ23</f>
        <v>6788800</v>
      </c>
      <c r="AN23" s="58">
        <f>AL23</f>
        <v>38400</v>
      </c>
      <c r="AO23" s="70">
        <f>AM23+AN23</f>
        <v>6827200</v>
      </c>
      <c r="AP23" s="70">
        <f>ROUND(AO23/$AO$28*$AP$29,-2)</f>
        <v>6422700</v>
      </c>
    </row>
    <row r="24" spans="1:42" s="71" customFormat="1" ht="45.75" customHeight="1" outlineLevel="2" x14ac:dyDescent="0.2">
      <c r="A24" s="66">
        <v>11</v>
      </c>
      <c r="B24" s="51" t="s">
        <v>141</v>
      </c>
      <c r="C24" s="51" t="s">
        <v>7</v>
      </c>
      <c r="D24" s="70">
        <v>16</v>
      </c>
      <c r="E24" s="70">
        <v>22</v>
      </c>
      <c r="F24" s="70"/>
      <c r="G24" s="58"/>
      <c r="H24" s="67">
        <f>SUM(D24:G24)</f>
        <v>38</v>
      </c>
      <c r="I24" s="58">
        <f>(D24*D$8+E24*E$8+F24*F$8+G24*G$8)</f>
        <v>2836076</v>
      </c>
      <c r="J24" s="58"/>
      <c r="K24" s="58"/>
      <c r="L24" s="67">
        <f>SUM(J24:K24)</f>
        <v>0</v>
      </c>
      <c r="M24" s="58">
        <f>(J24*J$8+K24*K$8)</f>
        <v>0</v>
      </c>
      <c r="N24" s="58"/>
      <c r="O24" s="58"/>
      <c r="P24" s="67">
        <f>SUM(N24:N24)</f>
        <v>0</v>
      </c>
      <c r="Q24" s="58">
        <f>(N24*N$8)</f>
        <v>0</v>
      </c>
      <c r="R24" s="58"/>
      <c r="S24" s="58"/>
      <c r="T24" s="67">
        <f t="shared" si="0"/>
        <v>0</v>
      </c>
      <c r="U24" s="58">
        <f t="shared" si="1"/>
        <v>0</v>
      </c>
      <c r="V24" s="58"/>
      <c r="W24" s="58"/>
      <c r="X24" s="67">
        <f>SUM(V24:W24)</f>
        <v>0</v>
      </c>
      <c r="Y24" s="58">
        <f>(V24*V$8+W24*W$8)</f>
        <v>0</v>
      </c>
      <c r="Z24" s="58"/>
      <c r="AA24" s="67">
        <f>SUM(Z24:Z24)</f>
        <v>0</v>
      </c>
      <c r="AB24" s="58">
        <f>(Z24*Z$8)</f>
        <v>0</v>
      </c>
      <c r="AC24" s="58">
        <v>35</v>
      </c>
      <c r="AD24" s="58">
        <v>34</v>
      </c>
      <c r="AE24" s="58">
        <f>D24+J24+N24+R24+V24</f>
        <v>16</v>
      </c>
      <c r="AF24" s="58">
        <f>E24+K24+W24+Z24+S24</f>
        <v>22</v>
      </c>
      <c r="AG24" s="58">
        <f>F24</f>
        <v>0</v>
      </c>
      <c r="AH24" s="58">
        <f>G24</f>
        <v>0</v>
      </c>
      <c r="AI24" s="58">
        <f>AE24+AF24+AG24+AH24</f>
        <v>38</v>
      </c>
      <c r="AJ24" s="58">
        <f>ROUND(I24+M24+Q24+U24+Y24+AB24,-2)</f>
        <v>2836100</v>
      </c>
      <c r="AK24" s="69"/>
      <c r="AL24" s="69"/>
      <c r="AM24" s="58"/>
      <c r="AN24" s="58"/>
      <c r="AO24" s="70"/>
      <c r="AP24" s="70"/>
    </row>
    <row r="25" spans="1:42" s="71" customFormat="1" ht="16.5" customHeight="1" outlineLevel="1" x14ac:dyDescent="0.2">
      <c r="A25" s="66"/>
      <c r="B25" s="74" t="s">
        <v>142</v>
      </c>
      <c r="C25" s="51"/>
      <c r="D25" s="58">
        <f t="shared" ref="D25:AJ25" si="8">SUBTOTAL(9,D24:D24)</f>
        <v>16</v>
      </c>
      <c r="E25" s="58">
        <f t="shared" si="8"/>
        <v>22</v>
      </c>
      <c r="F25" s="58">
        <f t="shared" si="8"/>
        <v>0</v>
      </c>
      <c r="G25" s="58">
        <f t="shared" si="8"/>
        <v>0</v>
      </c>
      <c r="H25" s="58">
        <f t="shared" si="8"/>
        <v>38</v>
      </c>
      <c r="I25" s="58">
        <f t="shared" si="8"/>
        <v>2836076</v>
      </c>
      <c r="J25" s="58">
        <f t="shared" si="8"/>
        <v>0</v>
      </c>
      <c r="K25" s="58">
        <f t="shared" si="8"/>
        <v>0</v>
      </c>
      <c r="L25" s="58">
        <f t="shared" si="8"/>
        <v>0</v>
      </c>
      <c r="M25" s="58">
        <f t="shared" si="8"/>
        <v>0</v>
      </c>
      <c r="N25" s="58">
        <f t="shared" si="8"/>
        <v>0</v>
      </c>
      <c r="O25" s="58"/>
      <c r="P25" s="58">
        <f t="shared" si="8"/>
        <v>0</v>
      </c>
      <c r="Q25" s="58">
        <f t="shared" si="8"/>
        <v>0</v>
      </c>
      <c r="R25" s="58">
        <f t="shared" si="8"/>
        <v>0</v>
      </c>
      <c r="S25" s="58">
        <f t="shared" si="8"/>
        <v>0</v>
      </c>
      <c r="T25" s="58">
        <f t="shared" si="8"/>
        <v>0</v>
      </c>
      <c r="U25" s="58">
        <f t="shared" si="8"/>
        <v>0</v>
      </c>
      <c r="V25" s="58">
        <f t="shared" si="8"/>
        <v>0</v>
      </c>
      <c r="W25" s="58">
        <f t="shared" si="8"/>
        <v>0</v>
      </c>
      <c r="X25" s="58">
        <f t="shared" si="8"/>
        <v>0</v>
      </c>
      <c r="Y25" s="58">
        <f t="shared" si="8"/>
        <v>0</v>
      </c>
      <c r="Z25" s="58">
        <f t="shared" si="8"/>
        <v>0</v>
      </c>
      <c r="AA25" s="58">
        <f t="shared" si="8"/>
        <v>0</v>
      </c>
      <c r="AB25" s="58">
        <f t="shared" si="8"/>
        <v>0</v>
      </c>
      <c r="AC25" s="58">
        <f t="shared" si="8"/>
        <v>35</v>
      </c>
      <c r="AD25" s="58">
        <f t="shared" si="8"/>
        <v>34</v>
      </c>
      <c r="AE25" s="58">
        <f t="shared" si="8"/>
        <v>16</v>
      </c>
      <c r="AF25" s="58">
        <f t="shared" si="8"/>
        <v>22</v>
      </c>
      <c r="AG25" s="58">
        <f t="shared" si="8"/>
        <v>0</v>
      </c>
      <c r="AH25" s="58">
        <f t="shared" si="8"/>
        <v>0</v>
      </c>
      <c r="AI25" s="58">
        <f t="shared" si="8"/>
        <v>38</v>
      </c>
      <c r="AJ25" s="58">
        <f t="shared" si="8"/>
        <v>2836100</v>
      </c>
      <c r="AK25" s="73">
        <f>ROUND(AI25/5000,2)</f>
        <v>0.01</v>
      </c>
      <c r="AL25" s="69">
        <f>ROUND(AK25*$AA$30*$AA$31*$AA$32*1.2,-2)</f>
        <v>19200</v>
      </c>
      <c r="AM25" s="58">
        <f>+AJ25</f>
        <v>2836100</v>
      </c>
      <c r="AN25" s="58">
        <f>AL25</f>
        <v>19200</v>
      </c>
      <c r="AO25" s="70">
        <f>AM25+AN25</f>
        <v>2855300</v>
      </c>
      <c r="AP25" s="70">
        <f>ROUND(AO25/$AO$28*$AP$29,-2)</f>
        <v>2686100</v>
      </c>
    </row>
    <row r="26" spans="1:42" s="71" customFormat="1" ht="25.5" outlineLevel="2" x14ac:dyDescent="0.2">
      <c r="A26" s="66">
        <v>12</v>
      </c>
      <c r="B26" s="51" t="s">
        <v>109</v>
      </c>
      <c r="C26" s="51" t="s">
        <v>3</v>
      </c>
      <c r="D26" s="58">
        <v>79</v>
      </c>
      <c r="E26" s="58">
        <v>92</v>
      </c>
      <c r="F26" s="58">
        <v>32</v>
      </c>
      <c r="G26" s="58"/>
      <c r="H26" s="67">
        <f>SUM(D26:G26)</f>
        <v>203</v>
      </c>
      <c r="I26" s="58">
        <f>(D26*D$8+E26*E$8+F26*F$8+G26*G$8)</f>
        <v>15528212</v>
      </c>
      <c r="J26" s="58"/>
      <c r="K26" s="58"/>
      <c r="L26" s="67">
        <f>SUM(J26:K26)</f>
        <v>0</v>
      </c>
      <c r="M26" s="58">
        <f>(J26*J$8+K26*K$8)</f>
        <v>0</v>
      </c>
      <c r="N26" s="58"/>
      <c r="O26" s="58"/>
      <c r="P26" s="67">
        <f>SUM(N26:N26)</f>
        <v>0</v>
      </c>
      <c r="Q26" s="58">
        <f>(N26*N$8)</f>
        <v>0</v>
      </c>
      <c r="R26" s="58"/>
      <c r="S26" s="58"/>
      <c r="T26" s="67">
        <f t="shared" si="0"/>
        <v>0</v>
      </c>
      <c r="U26" s="58">
        <f t="shared" si="1"/>
        <v>0</v>
      </c>
      <c r="V26" s="58"/>
      <c r="W26" s="58"/>
      <c r="X26" s="67">
        <f>SUM(V26:W26)</f>
        <v>0</v>
      </c>
      <c r="Y26" s="58">
        <f>(V26*V$8+W26*W$8)</f>
        <v>0</v>
      </c>
      <c r="Z26" s="58"/>
      <c r="AA26" s="67">
        <f>SUM(Z26:Z26)</f>
        <v>0</v>
      </c>
      <c r="AB26" s="58">
        <f>(Z26*Z$8)</f>
        <v>0</v>
      </c>
      <c r="AC26" s="58">
        <v>187</v>
      </c>
      <c r="AD26" s="58">
        <v>196</v>
      </c>
      <c r="AE26" s="58">
        <f>D26+J26+N26+R26+V26</f>
        <v>79</v>
      </c>
      <c r="AF26" s="58">
        <f>E26+K26+W26+Z26+S26</f>
        <v>92</v>
      </c>
      <c r="AG26" s="58">
        <f>F26</f>
        <v>32</v>
      </c>
      <c r="AH26" s="58">
        <f>G26</f>
        <v>0</v>
      </c>
      <c r="AI26" s="58">
        <f>AE26+AF26+AG26+AH26</f>
        <v>203</v>
      </c>
      <c r="AJ26" s="58">
        <f>ROUND(I26+M26+Q26+U26+Y26+AB26,-2)</f>
        <v>15528200</v>
      </c>
      <c r="AK26" s="69"/>
      <c r="AL26" s="69"/>
      <c r="AM26" s="58"/>
      <c r="AN26" s="58"/>
      <c r="AO26" s="70"/>
      <c r="AP26" s="70"/>
    </row>
    <row r="27" spans="1:42" s="71" customFormat="1" outlineLevel="1" x14ac:dyDescent="0.2">
      <c r="A27" s="66"/>
      <c r="B27" s="74" t="s">
        <v>113</v>
      </c>
      <c r="C27" s="51"/>
      <c r="D27" s="58">
        <f t="shared" ref="D27:AJ27" si="9">SUBTOTAL(9,D26:D26)</f>
        <v>79</v>
      </c>
      <c r="E27" s="58">
        <f t="shared" si="9"/>
        <v>92</v>
      </c>
      <c r="F27" s="58">
        <f t="shared" si="9"/>
        <v>32</v>
      </c>
      <c r="G27" s="58">
        <f t="shared" si="9"/>
        <v>0</v>
      </c>
      <c r="H27" s="58">
        <f t="shared" si="9"/>
        <v>203</v>
      </c>
      <c r="I27" s="58">
        <f t="shared" si="9"/>
        <v>15528212</v>
      </c>
      <c r="J27" s="58">
        <f t="shared" si="9"/>
        <v>0</v>
      </c>
      <c r="K27" s="58">
        <f t="shared" si="9"/>
        <v>0</v>
      </c>
      <c r="L27" s="58">
        <f t="shared" si="9"/>
        <v>0</v>
      </c>
      <c r="M27" s="58">
        <f t="shared" si="9"/>
        <v>0</v>
      </c>
      <c r="N27" s="58">
        <f t="shared" si="9"/>
        <v>0</v>
      </c>
      <c r="O27" s="58"/>
      <c r="P27" s="58">
        <f t="shared" si="9"/>
        <v>0</v>
      </c>
      <c r="Q27" s="58">
        <f t="shared" si="9"/>
        <v>0</v>
      </c>
      <c r="R27" s="58">
        <f t="shared" si="9"/>
        <v>0</v>
      </c>
      <c r="S27" s="58">
        <f t="shared" ref="S27:U27" si="10">SUBTOTAL(9,S26:S26)</f>
        <v>0</v>
      </c>
      <c r="T27" s="58">
        <f t="shared" si="10"/>
        <v>0</v>
      </c>
      <c r="U27" s="58">
        <f t="shared" si="10"/>
        <v>0</v>
      </c>
      <c r="V27" s="58">
        <f t="shared" si="9"/>
        <v>0</v>
      </c>
      <c r="W27" s="58">
        <f t="shared" si="9"/>
        <v>0</v>
      </c>
      <c r="X27" s="58">
        <f t="shared" si="9"/>
        <v>0</v>
      </c>
      <c r="Y27" s="58">
        <f t="shared" si="9"/>
        <v>0</v>
      </c>
      <c r="Z27" s="58">
        <f t="shared" si="9"/>
        <v>0</v>
      </c>
      <c r="AA27" s="58">
        <f t="shared" si="9"/>
        <v>0</v>
      </c>
      <c r="AB27" s="58">
        <f t="shared" si="9"/>
        <v>0</v>
      </c>
      <c r="AC27" s="58">
        <f t="shared" ref="AC27:AD27" si="11">SUBTOTAL(9,AC26:AC26)</f>
        <v>187</v>
      </c>
      <c r="AD27" s="58">
        <f t="shared" si="11"/>
        <v>196</v>
      </c>
      <c r="AE27" s="58">
        <f t="shared" si="9"/>
        <v>79</v>
      </c>
      <c r="AF27" s="58">
        <f t="shared" ref="AF27:AI27" si="12">SUBTOTAL(9,AF26:AF26)</f>
        <v>92</v>
      </c>
      <c r="AG27" s="58">
        <f t="shared" si="12"/>
        <v>32</v>
      </c>
      <c r="AH27" s="58">
        <f t="shared" si="12"/>
        <v>0</v>
      </c>
      <c r="AI27" s="58">
        <f t="shared" si="12"/>
        <v>203</v>
      </c>
      <c r="AJ27" s="58">
        <f t="shared" si="9"/>
        <v>15528200</v>
      </c>
      <c r="AK27" s="73">
        <f>ROUND(AI27/5000,2)</f>
        <v>0.04</v>
      </c>
      <c r="AL27" s="69">
        <f>ROUND(AK27*$AA$30*$AA$31*$AA$32*1.2,-2)</f>
        <v>76900</v>
      </c>
      <c r="AM27" s="58">
        <f>+AJ27</f>
        <v>15528200</v>
      </c>
      <c r="AN27" s="58">
        <f>AL27</f>
        <v>76900</v>
      </c>
      <c r="AO27" s="70">
        <f>AM27+AN27</f>
        <v>15605100</v>
      </c>
      <c r="AP27" s="70">
        <f>ROUND(AO27/$AO$28*$AP$29,-2)</f>
        <v>14680500</v>
      </c>
    </row>
    <row r="28" spans="1:42" s="71" customFormat="1" x14ac:dyDescent="0.2">
      <c r="A28" s="66"/>
      <c r="B28" s="74" t="s">
        <v>114</v>
      </c>
      <c r="C28" s="51"/>
      <c r="D28" s="76">
        <f t="shared" ref="D28:AJ28" si="13">SUBTOTAL(9,D9:D26)</f>
        <v>761</v>
      </c>
      <c r="E28" s="76">
        <f t="shared" si="13"/>
        <v>673</v>
      </c>
      <c r="F28" s="76">
        <f t="shared" si="13"/>
        <v>122</v>
      </c>
      <c r="G28" s="76">
        <f t="shared" si="13"/>
        <v>0</v>
      </c>
      <c r="H28" s="76">
        <f t="shared" si="13"/>
        <v>1556</v>
      </c>
      <c r="I28" s="76">
        <f t="shared" si="13"/>
        <v>114595856</v>
      </c>
      <c r="J28" s="76">
        <f t="shared" si="13"/>
        <v>1</v>
      </c>
      <c r="K28" s="76">
        <f t="shared" si="13"/>
        <v>0</v>
      </c>
      <c r="L28" s="76">
        <f t="shared" si="13"/>
        <v>1</v>
      </c>
      <c r="M28" s="76">
        <f t="shared" si="13"/>
        <v>128429</v>
      </c>
      <c r="N28" s="76">
        <f t="shared" si="13"/>
        <v>3</v>
      </c>
      <c r="O28" s="76"/>
      <c r="P28" s="76">
        <f t="shared" si="13"/>
        <v>4</v>
      </c>
      <c r="Q28" s="76">
        <f t="shared" si="13"/>
        <v>711401</v>
      </c>
      <c r="R28" s="76">
        <f t="shared" si="13"/>
        <v>1</v>
      </c>
      <c r="S28" s="76">
        <f t="shared" ref="S28:U28" si="14">SUBTOTAL(9,S9:S26)</f>
        <v>2</v>
      </c>
      <c r="T28" s="76">
        <f t="shared" si="14"/>
        <v>3</v>
      </c>
      <c r="U28" s="76">
        <f t="shared" si="14"/>
        <v>1261694</v>
      </c>
      <c r="V28" s="76">
        <f t="shared" si="13"/>
        <v>7</v>
      </c>
      <c r="W28" s="76">
        <f t="shared" si="13"/>
        <v>3</v>
      </c>
      <c r="X28" s="76">
        <f t="shared" si="13"/>
        <v>10</v>
      </c>
      <c r="Y28" s="76">
        <f t="shared" si="13"/>
        <v>2554641</v>
      </c>
      <c r="Z28" s="76">
        <f t="shared" si="13"/>
        <v>1</v>
      </c>
      <c r="AA28" s="76">
        <f t="shared" si="13"/>
        <v>1</v>
      </c>
      <c r="AB28" s="76">
        <f t="shared" si="13"/>
        <v>465226</v>
      </c>
      <c r="AC28" s="76">
        <f t="shared" ref="AC28:AD28" si="15">SUBTOTAL(9,AC9:AC26)</f>
        <v>1118</v>
      </c>
      <c r="AD28" s="76">
        <f t="shared" si="15"/>
        <v>1200</v>
      </c>
      <c r="AE28" s="76">
        <f t="shared" si="13"/>
        <v>773</v>
      </c>
      <c r="AF28" s="76">
        <f t="shared" ref="AF28:AI28" si="16">SUBTOTAL(9,AF9:AF26)</f>
        <v>679</v>
      </c>
      <c r="AG28" s="76">
        <f t="shared" si="16"/>
        <v>122</v>
      </c>
      <c r="AH28" s="76">
        <f t="shared" si="16"/>
        <v>0</v>
      </c>
      <c r="AI28" s="76">
        <f t="shared" si="16"/>
        <v>1574</v>
      </c>
      <c r="AJ28" s="76">
        <f t="shared" si="13"/>
        <v>119717200</v>
      </c>
      <c r="AK28" s="73">
        <f>ROUND(AI28/5000,2)</f>
        <v>0.31</v>
      </c>
      <c r="AL28" s="69">
        <f>ROUND(AK28*$AA$30*$AA$31*$AA$32*1.2,-2)</f>
        <v>595900</v>
      </c>
      <c r="AM28" s="58">
        <f t="shared" ref="AM28:AP28" si="17">SUM(AM9:AM27)</f>
        <v>119717200</v>
      </c>
      <c r="AN28" s="58">
        <f t="shared" si="17"/>
        <v>614900</v>
      </c>
      <c r="AO28" s="70">
        <f t="shared" si="17"/>
        <v>120332100</v>
      </c>
      <c r="AP28" s="70">
        <f t="shared" si="17"/>
        <v>113202700</v>
      </c>
    </row>
    <row r="29" spans="1:42" x14ac:dyDescent="0.2"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>
        <f>1200-AD28</f>
        <v>0</v>
      </c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9">
        <f>105202700+8000000</f>
        <v>113202700</v>
      </c>
    </row>
    <row r="30" spans="1:42" x14ac:dyDescent="0.2">
      <c r="W30" s="80" t="s">
        <v>115</v>
      </c>
      <c r="X30" s="80"/>
      <c r="Y30" s="80"/>
      <c r="Z30" s="80"/>
      <c r="AA30" s="106">
        <f>18600*1.09*1.09</f>
        <v>22098.66</v>
      </c>
      <c r="AB30" s="106"/>
      <c r="AC30" s="81"/>
      <c r="AD30" s="81"/>
      <c r="AE30" s="82"/>
      <c r="AJ30" s="83"/>
      <c r="AN30" s="84"/>
      <c r="AP30" s="79">
        <f>+AP28/AO28*AI28</f>
        <v>1480.7441223081787</v>
      </c>
    </row>
    <row r="31" spans="1:42" x14ac:dyDescent="0.2">
      <c r="W31" s="107" t="s">
        <v>116</v>
      </c>
      <c r="X31" s="107"/>
      <c r="Y31" s="107"/>
      <c r="Z31" s="107"/>
      <c r="AA31" s="108">
        <v>55.67</v>
      </c>
      <c r="AB31" s="108"/>
      <c r="AC31" s="85"/>
      <c r="AD31" s="85"/>
      <c r="AP31" s="86"/>
    </row>
    <row r="32" spans="1:42" x14ac:dyDescent="0.2">
      <c r="W32" s="107" t="s">
        <v>117</v>
      </c>
      <c r="X32" s="107"/>
      <c r="Y32" s="107"/>
      <c r="Z32" s="107"/>
      <c r="AA32" s="108">
        <v>1.302</v>
      </c>
      <c r="AB32" s="108"/>
      <c r="AC32" s="85"/>
      <c r="AD32" s="85"/>
    </row>
    <row r="33" spans="38:38" x14ac:dyDescent="0.2">
      <c r="AL33" s="78"/>
    </row>
  </sheetData>
  <sheetProtection selectLockedCells="1" selectUnlockedCells="1"/>
  <mergeCells count="41">
    <mergeCell ref="AI6:AI7"/>
    <mergeCell ref="AE5:AJ5"/>
    <mergeCell ref="AK5:AL5"/>
    <mergeCell ref="AM5:AO5"/>
    <mergeCell ref="AP5:AP7"/>
    <mergeCell ref="AC5:AD5"/>
    <mergeCell ref="AE6:AE7"/>
    <mergeCell ref="AF6:AF7"/>
    <mergeCell ref="AG6:AG7"/>
    <mergeCell ref="AH6:AH7"/>
    <mergeCell ref="AA30:AB30"/>
    <mergeCell ref="W31:Z31"/>
    <mergeCell ref="AA31:AB31"/>
    <mergeCell ref="W32:Z32"/>
    <mergeCell ref="AA32:AB32"/>
    <mergeCell ref="D6:G6"/>
    <mergeCell ref="H6:H7"/>
    <mergeCell ref="I6:I7"/>
    <mergeCell ref="L6:L7"/>
    <mergeCell ref="M6:M7"/>
    <mergeCell ref="P6:P7"/>
    <mergeCell ref="Q6:Q7"/>
    <mergeCell ref="T6:T7"/>
    <mergeCell ref="U6:U7"/>
    <mergeCell ref="Z5:AB5"/>
    <mergeCell ref="D3:Q3"/>
    <mergeCell ref="AE3:AJ3"/>
    <mergeCell ref="A5:A7"/>
    <mergeCell ref="B5:B7"/>
    <mergeCell ref="C5:C7"/>
    <mergeCell ref="D5:I5"/>
    <mergeCell ref="J5:M5"/>
    <mergeCell ref="N5:Q5"/>
    <mergeCell ref="R5:U5"/>
    <mergeCell ref="V5:Y5"/>
    <mergeCell ref="AJ6:AJ7"/>
    <mergeCell ref="V6:W6"/>
    <mergeCell ref="X6:X7"/>
    <mergeCell ref="Y6:Y7"/>
    <mergeCell ref="AA6:AA7"/>
    <mergeCell ref="AB6:AB7"/>
  </mergeCells>
  <pageMargins left="0.23622047244094491" right="0.23622047244094491" top="0.74803149606299213" bottom="0.74803149606299213" header="0.51181102362204722" footer="0.51181102362204722"/>
  <pageSetup paperSize="9" scale="70" firstPageNumber="0" fitToWidth="4" orientation="landscape" r:id="rId1"/>
  <headerFooter alignWithMargins="0"/>
  <colBreaks count="1" manualBreakCount="1">
    <brk id="17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документы_2021</vt:lpstr>
      <vt:lpstr>ЧООУ</vt:lpstr>
      <vt:lpstr>ЧООУ!Заголовки_для_печати</vt:lpstr>
      <vt:lpstr>ЧООУ!Область_печати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2023-08-14T11:20:14Z</cp:lastPrinted>
  <dcterms:created xsi:type="dcterms:W3CDTF">2018-07-26T09:23:43Z</dcterms:created>
  <dcterms:modified xsi:type="dcterms:W3CDTF">2023-08-24T09:41:08Z</dcterms:modified>
</cp:coreProperties>
</file>