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540" windowWidth="15360" windowHeight="1620"/>
  </bookViews>
  <sheets>
    <sheet name="План реализации" sheetId="35" r:id="rId1"/>
  </sheets>
  <definedNames>
    <definedName name="_xlnm.Print_Area" localSheetId="0">'План реализации'!$A$1:$H$272</definedName>
  </definedNames>
  <calcPr calcId="145621"/>
</workbook>
</file>

<file path=xl/calcChain.xml><?xml version="1.0" encoding="utf-8"?>
<calcChain xmlns="http://schemas.openxmlformats.org/spreadsheetml/2006/main">
  <c r="D178" i="35" l="1"/>
  <c r="D177" i="35"/>
  <c r="D167" i="35" l="1"/>
  <c r="D123" i="35" l="1"/>
  <c r="D122" i="35"/>
  <c r="G61" i="35" l="1"/>
  <c r="G10" i="35"/>
  <c r="G119" i="35" l="1"/>
  <c r="K24" i="35" l="1"/>
  <c r="I63" i="35" l="1"/>
  <c r="K77" i="35"/>
  <c r="J62" i="35"/>
  <c r="F119" i="35"/>
  <c r="H119" i="35"/>
  <c r="I216" i="35" l="1"/>
  <c r="I61" i="35"/>
  <c r="F246" i="35" l="1"/>
  <c r="D263" i="35"/>
  <c r="F254" i="35"/>
  <c r="H61" i="35" l="1"/>
  <c r="F61" i="35" l="1"/>
  <c r="D118" i="35"/>
  <c r="D116" i="35"/>
  <c r="D109" i="35"/>
  <c r="D108" i="35"/>
  <c r="D102" i="35"/>
  <c r="D101" i="35"/>
  <c r="F63" i="35"/>
  <c r="D98" i="35"/>
  <c r="I24" i="35"/>
  <c r="F45" i="35" l="1"/>
  <c r="F248" i="35" l="1"/>
  <c r="F247" i="35"/>
  <c r="F245" i="35" l="1"/>
  <c r="F249" i="35" s="1"/>
  <c r="D255" i="35"/>
  <c r="D256" i="35"/>
  <c r="D257" i="35"/>
  <c r="D258" i="35"/>
  <c r="D259" i="35"/>
  <c r="D206" i="35" l="1"/>
  <c r="H63" i="35" l="1"/>
  <c r="H62" i="35" l="1"/>
  <c r="F62" i="35"/>
  <c r="G106" i="35" l="1"/>
  <c r="G63" i="35" s="1"/>
  <c r="G105" i="35"/>
  <c r="G62" i="35" s="1"/>
  <c r="H173" i="35" l="1"/>
  <c r="F173" i="35"/>
  <c r="E173" i="35"/>
  <c r="F148" i="35"/>
  <c r="D173" i="35" l="1"/>
  <c r="G12" i="35"/>
  <c r="G11" i="35"/>
  <c r="F217" i="35" l="1"/>
  <c r="F216" i="35"/>
  <c r="H199" i="35" l="1"/>
  <c r="E186" i="35"/>
  <c r="F186" i="35"/>
  <c r="E26" i="35"/>
  <c r="E12" i="35" s="1"/>
  <c r="F26" i="35"/>
  <c r="F23" i="35"/>
  <c r="F24" i="35"/>
  <c r="G60" i="35"/>
  <c r="H198" i="35" l="1"/>
  <c r="D204" i="35" l="1"/>
  <c r="F196" i="35"/>
  <c r="F197" i="35"/>
  <c r="F198" i="35"/>
  <c r="F199" i="35"/>
  <c r="D195" i="35"/>
  <c r="H191" i="35"/>
  <c r="H186" i="35" s="1"/>
  <c r="H189" i="35"/>
  <c r="D161" i="35"/>
  <c r="D157" i="35"/>
  <c r="D153" i="35"/>
  <c r="D191" i="35" l="1"/>
  <c r="H12" i="35"/>
  <c r="D186" i="35"/>
  <c r="D248" i="35"/>
  <c r="F200" i="35"/>
  <c r="D199" i="35"/>
  <c r="D270" i="35"/>
  <c r="D253" i="35"/>
  <c r="D254" i="35"/>
  <c r="D148" i="35" l="1"/>
  <c r="F147" i="35"/>
  <c r="D68" i="35" l="1"/>
  <c r="D63" i="35"/>
  <c r="H64" i="35" l="1"/>
  <c r="D121" i="35" l="1"/>
  <c r="D120" i="35"/>
  <c r="D119" i="35"/>
  <c r="D233" i="35" l="1"/>
  <c r="F218" i="35" l="1"/>
  <c r="D244" i="35"/>
  <c r="D218" i="35" l="1"/>
  <c r="F12" i="35"/>
  <c r="D12" i="35" s="1"/>
  <c r="D237" i="35"/>
  <c r="D240" i="35"/>
  <c r="D239" i="35"/>
  <c r="D238" i="35"/>
  <c r="D165" i="35"/>
  <c r="D114" i="35"/>
  <c r="D112" i="35"/>
  <c r="D110" i="35"/>
  <c r="D106" i="35"/>
  <c r="D94" i="35"/>
  <c r="D88" i="35"/>
  <c r="D80" i="35"/>
  <c r="D76" i="35"/>
  <c r="D72" i="35"/>
  <c r="F25" i="35"/>
  <c r="F27" i="35" s="1"/>
  <c r="D26" i="35" l="1"/>
  <c r="D51" i="35"/>
  <c r="D39" i="35"/>
  <c r="D59" i="35"/>
  <c r="D54" i="35"/>
  <c r="D53" i="35"/>
  <c r="D52" i="35"/>
  <c r="H197" i="35" l="1"/>
  <c r="H196" i="35"/>
  <c r="D196" i="35" s="1"/>
  <c r="E185" i="35"/>
  <c r="E184" i="35"/>
  <c r="E183" i="35"/>
  <c r="H185" i="35"/>
  <c r="H184" i="35"/>
  <c r="H183" i="35"/>
  <c r="F185" i="35"/>
  <c r="F184" i="35"/>
  <c r="F183" i="35"/>
  <c r="H187" i="35" l="1"/>
  <c r="E187" i="35"/>
  <c r="F187" i="35"/>
  <c r="H200" i="35"/>
  <c r="D197" i="35"/>
  <c r="D198" i="35"/>
  <c r="D200" i="35" l="1"/>
  <c r="D33" i="35" l="1"/>
  <c r="D32" i="35"/>
  <c r="D90" i="35" l="1"/>
  <c r="D89" i="35"/>
  <c r="F85" i="35"/>
  <c r="G145" i="35" l="1"/>
  <c r="G9" i="35" l="1"/>
  <c r="G149" i="35"/>
  <c r="F60" i="35"/>
  <c r="F64" i="35" s="1"/>
  <c r="F215" i="35"/>
  <c r="F219" i="35" s="1"/>
  <c r="D91" i="35" l="1"/>
  <c r="D230" i="35"/>
  <c r="F145" i="35" l="1"/>
  <c r="D117" i="35"/>
  <c r="D115" i="35"/>
  <c r="E209" i="35" l="1"/>
  <c r="D209" i="35" s="1"/>
  <c r="D205" i="35"/>
  <c r="D166" i="35" l="1"/>
  <c r="F146" i="35" l="1"/>
  <c r="F149" i="35" l="1"/>
  <c r="D149" i="35" s="1"/>
  <c r="D83" i="35"/>
  <c r="D82" i="35"/>
  <c r="D81" i="35"/>
  <c r="D79" i="35"/>
  <c r="D78" i="35"/>
  <c r="D77" i="35"/>
  <c r="D75" i="35"/>
  <c r="D74" i="35"/>
  <c r="D73" i="35"/>
  <c r="D111" i="35" l="1"/>
  <c r="D146" i="35" l="1"/>
  <c r="D147" i="35"/>
  <c r="D145" i="35" l="1"/>
  <c r="D236" i="35"/>
  <c r="D235" i="35"/>
  <c r="D234" i="35"/>
  <c r="D232" i="35"/>
  <c r="D231" i="35"/>
  <c r="E128" i="35" l="1"/>
  <c r="D128" i="35" s="1"/>
  <c r="D130" i="35"/>
  <c r="D129" i="35"/>
  <c r="E133" i="35"/>
  <c r="D133" i="35" s="1"/>
  <c r="D132" i="35"/>
  <c r="D125" i="35"/>
  <c r="D124" i="35"/>
  <c r="F144" i="35" l="1"/>
  <c r="D144" i="35" s="1"/>
  <c r="D142" i="35"/>
  <c r="D141" i="35"/>
  <c r="D140" i="35"/>
  <c r="F139" i="35"/>
  <c r="D139" i="35" s="1"/>
  <c r="D137" i="35"/>
  <c r="D136" i="35"/>
  <c r="D135" i="35"/>
  <c r="D215" i="35" l="1"/>
  <c r="D217" i="35"/>
  <c r="D216" i="35"/>
  <c r="E25" i="35" l="1"/>
  <c r="E24" i="35"/>
  <c r="E23" i="35"/>
  <c r="E27" i="35" s="1"/>
  <c r="D38" i="35"/>
  <c r="D37" i="35"/>
  <c r="D50" i="35"/>
  <c r="D49" i="35"/>
  <c r="D48" i="35"/>
  <c r="E19" i="35" l="1"/>
  <c r="F19" i="35"/>
  <c r="F21" i="35"/>
  <c r="E20" i="35"/>
  <c r="F20" i="35"/>
  <c r="E21" i="35"/>
  <c r="D19" i="35" l="1"/>
  <c r="F22" i="35"/>
  <c r="E22" i="35"/>
  <c r="D21" i="35"/>
  <c r="D20" i="35"/>
  <c r="G13" i="35"/>
  <c r="D113" i="35"/>
  <c r="D71" i="35"/>
  <c r="D70" i="35"/>
  <c r="D69" i="35"/>
  <c r="D85" i="35"/>
  <c r="D86" i="35"/>
  <c r="D40" i="35"/>
  <c r="D46" i="35"/>
  <c r="D45" i="35"/>
  <c r="D44" i="35"/>
  <c r="G55" i="35" l="1"/>
  <c r="G15" i="35"/>
  <c r="G56" i="35"/>
  <c r="G16" i="35"/>
  <c r="D22" i="35"/>
  <c r="G57" i="35"/>
  <c r="G17" i="35"/>
  <c r="G58" i="35" l="1"/>
  <c r="G18" i="35"/>
  <c r="F171" i="35"/>
  <c r="F10" i="35" s="1"/>
  <c r="D252" i="35" l="1"/>
  <c r="D251" i="35"/>
  <c r="D250" i="35"/>
  <c r="D245" i="35" l="1"/>
  <c r="F211" i="35"/>
  <c r="D246" i="35"/>
  <c r="F212" i="35"/>
  <c r="D247" i="35"/>
  <c r="F213" i="35"/>
  <c r="D243" i="35"/>
  <c r="D242" i="35"/>
  <c r="D241" i="35"/>
  <c r="D249" i="35" l="1"/>
  <c r="D219" i="35"/>
  <c r="D203" i="35"/>
  <c r="D202" i="35"/>
  <c r="D201" i="35"/>
  <c r="D194" i="35"/>
  <c r="D193" i="35"/>
  <c r="D192" i="35"/>
  <c r="D190" i="35"/>
  <c r="D189" i="35"/>
  <c r="D188" i="35"/>
  <c r="H172" i="35"/>
  <c r="H11" i="35" s="1"/>
  <c r="H171" i="35"/>
  <c r="H10" i="35" s="1"/>
  <c r="E172" i="35"/>
  <c r="E11" i="35" s="1"/>
  <c r="E171" i="35"/>
  <c r="E10" i="35" s="1"/>
  <c r="E170" i="35"/>
  <c r="H170" i="35"/>
  <c r="F172" i="35"/>
  <c r="F11" i="35" s="1"/>
  <c r="F170" i="35"/>
  <c r="D160" i="35"/>
  <c r="D159" i="35"/>
  <c r="D158" i="35"/>
  <c r="D156" i="35"/>
  <c r="D155" i="35"/>
  <c r="D154" i="35"/>
  <c r="D152" i="35"/>
  <c r="D151" i="35"/>
  <c r="D150" i="35"/>
  <c r="H9" i="35" l="1"/>
  <c r="H13" i="35" s="1"/>
  <c r="H174" i="35"/>
  <c r="E9" i="35"/>
  <c r="E13" i="35" s="1"/>
  <c r="E174" i="35"/>
  <c r="F9" i="35"/>
  <c r="F174" i="35"/>
  <c r="D11" i="35"/>
  <c r="E16" i="35"/>
  <c r="H15" i="35"/>
  <c r="F15" i="35"/>
  <c r="F17" i="35"/>
  <c r="F16" i="35"/>
  <c r="E55" i="35"/>
  <c r="E15" i="35"/>
  <c r="E57" i="35"/>
  <c r="E17" i="35"/>
  <c r="H56" i="35"/>
  <c r="H16" i="35"/>
  <c r="H57" i="35"/>
  <c r="H17" i="35"/>
  <c r="F56" i="35"/>
  <c r="F57" i="35"/>
  <c r="F55" i="35"/>
  <c r="E56" i="35"/>
  <c r="H55" i="35"/>
  <c r="D183" i="35"/>
  <c r="D184" i="35"/>
  <c r="D185" i="35"/>
  <c r="D172" i="35"/>
  <c r="D171" i="35"/>
  <c r="D170" i="35"/>
  <c r="F13" i="35" l="1"/>
  <c r="D9" i="35"/>
  <c r="D174" i="35"/>
  <c r="D57" i="35"/>
  <c r="D55" i="35"/>
  <c r="D56" i="35"/>
  <c r="E18" i="35"/>
  <c r="D17" i="35"/>
  <c r="F18" i="35"/>
  <c r="D16" i="35"/>
  <c r="H18" i="35"/>
  <c r="F58" i="35"/>
  <c r="E58" i="35"/>
  <c r="H58" i="35"/>
  <c r="D187" i="35"/>
  <c r="D58" i="35" l="1"/>
  <c r="D18" i="35"/>
  <c r="D213" i="35" l="1"/>
  <c r="D212" i="35"/>
  <c r="D164" i="35"/>
  <c r="D163" i="35"/>
  <c r="D162" i="35"/>
  <c r="D229" i="35"/>
  <c r="D228" i="35"/>
  <c r="D227" i="35"/>
  <c r="D226" i="35"/>
  <c r="D225" i="35"/>
  <c r="D224" i="35"/>
  <c r="D223" i="35"/>
  <c r="D222" i="35"/>
  <c r="D221" i="35"/>
  <c r="D220" i="35"/>
  <c r="D41" i="35"/>
  <c r="D28" i="35"/>
  <c r="D107" i="35"/>
  <c r="D105" i="35"/>
  <c r="D104" i="35"/>
  <c r="D103" i="35"/>
  <c r="D100" i="35"/>
  <c r="D99" i="35"/>
  <c r="D97" i="35"/>
  <c r="D96" i="35"/>
  <c r="D95" i="35"/>
  <c r="D93" i="35"/>
  <c r="D92" i="35"/>
  <c r="D87" i="35"/>
  <c r="D23" i="35" l="1"/>
  <c r="D24" i="35"/>
  <c r="D25" i="35"/>
  <c r="F214" i="35"/>
  <c r="D214" i="35" s="1"/>
  <c r="D211" i="35"/>
  <c r="D67" i="35"/>
  <c r="D66" i="35"/>
  <c r="D65" i="35"/>
  <c r="D27" i="35" l="1"/>
  <c r="D60" i="35"/>
  <c r="D62" i="35"/>
  <c r="D61" i="35"/>
  <c r="D10" i="35"/>
  <c r="D15" i="35" l="1"/>
  <c r="D64" i="35"/>
  <c r="D13" i="35"/>
</calcChain>
</file>

<file path=xl/sharedStrings.xml><?xml version="1.0" encoding="utf-8"?>
<sst xmlns="http://schemas.openxmlformats.org/spreadsheetml/2006/main" count="184" uniqueCount="92">
  <si>
    <t>Годы реализации</t>
  </si>
  <si>
    <t>Оценка расходов (тыс.руб. в ценах соответствующих лет)</t>
  </si>
  <si>
    <t>Всего</t>
  </si>
  <si>
    <t>Федеральный бюджет</t>
  </si>
  <si>
    <t>Комитет по дорожному хозяйству Ленинградской области</t>
  </si>
  <si>
    <t xml:space="preserve">Местные бюджеты </t>
  </si>
  <si>
    <t xml:space="preserve">Прочие источники </t>
  </si>
  <si>
    <t>Ответственный исполнитель, соисполнитель, участник</t>
  </si>
  <si>
    <t>Итого</t>
  </si>
  <si>
    <t>Итого:</t>
  </si>
  <si>
    <t>Управление Ленинградской области по государственному техническому надзору и контролю</t>
  </si>
  <si>
    <t xml:space="preserve">План реализации государственной программы </t>
  </si>
  <si>
    <t>Содержание автомобильных дорог общего пользования регионального и межмуниципального значения</t>
  </si>
  <si>
    <t>Капитальный ремонт автомобильных дорог общего пользования регионального и межмуниципального значения</t>
  </si>
  <si>
    <t>Ремонт автомобильных дорог общего пользования регионального и межмуниципального значения</t>
  </si>
  <si>
    <t>Оценка уязвимости объектов транспортной инфраструктуры Ленинградской области</t>
  </si>
  <si>
    <t>Комитет Ленинградской области по транспорту</t>
  </si>
  <si>
    <t>Кадастровые работы</t>
  </si>
  <si>
    <t>Проектная часть</t>
  </si>
  <si>
    <t>2022-2024</t>
  </si>
  <si>
    <t>Государственная программа Ленинградской области "Развитие транспортной системы Ленинградской области"</t>
  </si>
  <si>
    <t>Строительство автомобильных дорог общего пользования регионального и межмуниципального значения</t>
  </si>
  <si>
    <t>Процессная часть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</si>
  <si>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</si>
  <si>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Комитет по дорожному хозяйству Ленинградской области                               Комитет Ленинградской области по транспорту</t>
  </si>
  <si>
    <t>Приобретение дорожной техники и другого имущества, необходимого для функционирования и содержания а/д и обеспечения контроля качества выполненных дорожных работ</t>
  </si>
  <si>
    <t>Комитет по дорожному хозяйству Ленинградской области                               Комитет Ленинградской области по транспорту                      Управление Ленинградской области по государственному техническому надзору и контролю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</si>
  <si>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</si>
  <si>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</si>
  <si>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Обследование трасс регулярных автобусных маршрутов на соответствие требованиям обеспечения БДД</t>
  </si>
  <si>
    <t>Развитие информационных систем на общественном транспорте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</si>
  <si>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</si>
  <si>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Выполнение работ, связанных с организацией транспортного обслуживания населения</t>
  </si>
  <si>
    <t xml:space="preserve">Обеспечение деятельности (услуги, работы) государственных учреждений </t>
  </si>
  <si>
    <t xml:space="preserve">Обеспечение деятельности (услуги, работы) государственных учреждений  </t>
  </si>
  <si>
    <t>Капитальный ремонт  автомобильных дорог общего пользования регионального регионального и межмуниципального значения</t>
  </si>
  <si>
    <t>Строительство  автомобильных дорог общего пользования регионального и межмуниципального значения</t>
  </si>
  <si>
    <t>Реконструкция автомобильных дорог общего пользования регионального и межмуниципального значения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</si>
  <si>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</si>
  <si>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Федеральный (региональный) проект "Региональная и местная дорожная сеть" в том числе:</t>
  </si>
  <si>
    <t xml:space="preserve">Федеральный (региональный) проект "Общесистемные меры развития дорожного хозяйства" </t>
  </si>
  <si>
    <t xml:space="preserve">Федеральный (региональный) проект "Безопасность дорожного движения" </t>
  </si>
  <si>
    <t>Развитие инфраструктуры дорожного хозяйства</t>
  </si>
  <si>
    <t>Всего по федеральным проектам</t>
  </si>
  <si>
    <t>Развитие заправочной инфраструктуры компримированного природного газа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</si>
  <si>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</si>
  <si>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 xml:space="preserve"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</t>
  </si>
  <si>
    <t>2023</t>
  </si>
  <si>
    <t>2024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</si>
  <si>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значения. Ремонт автомобильных дорог общего пользования регионального и межмуниципального значения</t>
  </si>
  <si>
    <t>Федеральный (региональный) проект "Содействие развитию автомобильных дорог регионального, межмуниципального и местного значения", в том числе:</t>
  </si>
  <si>
    <t>Комплекс процессных мероприятий  "Создание условий для осуществления дорожной деятельности", в том числе:</t>
  </si>
  <si>
    <t>Комитет по дорожному хозяйству Ленинградской области, 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</si>
  <si>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</si>
  <si>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Мероприятия, направленные на достижение цели федерального  проекта "Безопасность дорожного движения", в том числе:</t>
  </si>
  <si>
    <t>Мероприятия, направленные на достижения цели федеральногопроекта "Региональная и местная дорожная сеть", в том числе: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</si>
  <si>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системы", том числе:</t>
  </si>
  <si>
    <t>Комплекс процессных мероприятий  "Обеспечение устойчивого функционирования и совершенствования системы транспортного обслуживания населения  Ленинградской области", в том числе: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</si>
  <si>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значения. Строительство (реконструкция) автомобильных дорог общего пользования регионального и межмуниципального значения</t>
  </si>
  <si>
    <t xml:space="preserve">&lt;*&gt; Средства федерального бюджета, предоставляемые в виде субсидии автономной некоммерческой организации "Дирекция по развитию транспортной системы Санкт-Петербурга и Ленинградской области" </t>
  </si>
  <si>
    <t>Субсидии автономной некоммерческой организации "Дирекция по развитию транспортной системы Санкт-Петербурга и Ленинградской области"*</t>
  </si>
  <si>
    <t xml:space="preserve">Финансовое обеспечение дорожной деятельности в рамках реализации национального проекта "Безопасные качественные дороги" </t>
  </si>
  <si>
    <t>Строительство подъезда к ТПУ "Кудрово" с реконструкцией транспортной развязки на км 12+575 автомобильной дороги Р-21 "Кола"</t>
  </si>
  <si>
    <t xml:space="preserve"> 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</si>
  <si>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</si>
  <si>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 xml:space="preserve">Комитет по строительству Ленинградской области </t>
  </si>
  <si>
    <t>Субсидии на строительство (реконструкцию) объектов транспортной инфраструктуры, включая их проектирование</t>
  </si>
  <si>
    <t xml:space="preserve">Комитет Ленинградской области по транспорту, Комитет по дорожному хозяйству Ленинградской области, Комитет по строительству Ленинградской области </t>
  </si>
  <si>
    <t>Разработка и реализация проектов оснащения объектов транспортной инфраструктуры Ленинградской области техническими средствами обеспечения транспортной безопасности</t>
  </si>
  <si>
    <t>Наименование государственной программы, подпрограммы, основного мероприятия, проекта</t>
  </si>
  <si>
    <t>Федеральный проект  "Электроавтомобиль и водородный автомобиль"</t>
  </si>
  <si>
    <t xml:space="preserve">Комитет экономического развития и инвестиционной деятельности Ленинградской области </t>
  </si>
  <si>
    <t>Обеспечение деятельности (услуги, работы) государственных учреждений ГКУ  "Ленавтодор " и ГКУ "ЦБДД"</t>
  </si>
  <si>
    <t>Изготовление нагрудного знака и удостоверения к Почетному званию Ленинградской области «Почетный работник транспорта Ленинградской области»</t>
  </si>
  <si>
    <t>Единовременные денежные выплаты лицам, удостоенным Почетного звания Ленинградской области Почетный работник транспорта Ленинградской области</t>
  </si>
  <si>
    <t xml:space="preserve">Областной бюджет </t>
  </si>
  <si>
    <t>Субсидии на строительство (реконструкцию), включая проектирование, автомобильных дорог общего пользования местного значения (остатки средств на начало текущего финансового года)</t>
  </si>
  <si>
    <t>Субсидии на строительство (реконструкцию), включая проектирование, автомобильных дорог общего пользования местного значения</t>
  </si>
  <si>
    <t xml:space="preserve"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</t>
  </si>
  <si>
    <t>Ремонт автомобильных дорог общего пользования регионального  и межмуниципального значения</t>
  </si>
  <si>
    <t>Приложение 1</t>
  </si>
  <si>
    <t>2022-2025</t>
  </si>
  <si>
    <t>2025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</si>
  <si>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</si>
  <si>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Строительство (реконструкция), включая проектирование, автомобильных дорог общего пользования местного значения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</si>
  <si>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</si>
  <si>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Федеральный проект   "Чистая энергетика", в том числе:</t>
  </si>
  <si>
    <t>Мероприятия, направленные на достижение цели федерального проекта "Чистая энергетика", в том числе: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</si>
  <si>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</si>
  <si>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 xml:space="preserve">Приведение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области, в том числе:
</t>
  </si>
  <si>
    <t>Дороги регионального и межмуниципального значения, обеспечивающие доступ к  садоводческим некоммерческим товариществам в Ленинградской области</t>
  </si>
  <si>
    <t>Дороги местного значения, обеспечивающие доступ к  садоводческим некоммерческим товариществам в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</si>
</sst>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,##0.00000"/>
    <numFmt numFmtId="168" formatCode="0.00000"/>
    <numFmt numFmtId="169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0" fontId="6" fillId="0" borderId="0"/>
    <xf numFmtId="0" fontId="21" fillId="0" borderId="0"/>
  </cellStyleXfs>
  <cellXfs count="166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/>
    <xf numFmtId="2" fontId="3" fillId="2" borderId="0" xfId="0" applyNumberFormat="1" applyFont="1" applyFill="1" applyBorder="1" applyAlignment="1">
      <alignment wrapText="1"/>
    </xf>
    <xf numFmtId="166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66" fontId="4" fillId="2" borderId="0" xfId="0" applyNumberFormat="1" applyFont="1" applyFill="1" applyBorder="1" applyAlignment="1">
      <alignment horizontal="center" vertical="center" wrapText="1"/>
    </xf>
    <xf numFmtId="0" fontId="1" fillId="0" borderId="0" xfId="0" applyFont="1"/>
    <xf numFmtId="166" fontId="5" fillId="0" borderId="0" xfId="0" applyNumberFormat="1" applyFont="1"/>
    <xf numFmtId="0" fontId="3" fillId="2" borderId="0" xfId="0" applyFont="1" applyFill="1" applyAlignment="1"/>
    <xf numFmtId="167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" fontId="3" fillId="2" borderId="0" xfId="0" applyNumberFormat="1" applyFont="1" applyFill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 wrapText="1"/>
    </xf>
    <xf numFmtId="167" fontId="3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167" fontId="3" fillId="2" borderId="0" xfId="0" applyNumberFormat="1" applyFont="1" applyFill="1" applyBorder="1" applyAlignment="1">
      <alignment horizontal="center" vertical="center" wrapText="1"/>
    </xf>
    <xf numFmtId="167" fontId="3" fillId="2" borderId="0" xfId="0" applyNumberFormat="1" applyFont="1" applyFill="1" applyBorder="1" applyAlignment="1">
      <alignment horizontal="center" vertical="center" wrapText="1"/>
    </xf>
    <xf numFmtId="167" fontId="3" fillId="2" borderId="0" xfId="0" applyNumberFormat="1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horizontal="center" vertical="center" wrapText="1"/>
    </xf>
    <xf numFmtId="0" fontId="5" fillId="0" borderId="0" xfId="0" applyFont="1"/>
    <xf numFmtId="167" fontId="3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166" fontId="14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69" fontId="1" fillId="0" borderId="0" xfId="0" applyNumberFormat="1" applyFont="1" applyFill="1"/>
    <xf numFmtId="169" fontId="11" fillId="0" borderId="0" xfId="0" applyNumberFormat="1" applyFont="1" applyFill="1" applyAlignment="1">
      <alignment horizontal="left" vertical="center" wrapText="1"/>
    </xf>
    <xf numFmtId="169" fontId="10" fillId="0" borderId="0" xfId="0" applyNumberFormat="1" applyFont="1" applyFill="1"/>
    <xf numFmtId="169" fontId="10" fillId="0" borderId="0" xfId="0" applyNumberFormat="1" applyFont="1" applyFill="1" applyAlignment="1">
      <alignment wrapText="1"/>
    </xf>
    <xf numFmtId="169" fontId="10" fillId="0" borderId="1" xfId="0" applyNumberFormat="1" applyFont="1" applyFill="1" applyBorder="1" applyAlignment="1">
      <alignment horizontal="center" vertical="center" wrapText="1"/>
    </xf>
    <xf numFmtId="169" fontId="11" fillId="0" borderId="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169" fontId="14" fillId="0" borderId="0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166" fontId="16" fillId="0" borderId="0" xfId="0" applyNumberFormat="1" applyFont="1" applyFill="1"/>
    <xf numFmtId="167" fontId="16" fillId="0" borderId="0" xfId="0" applyNumberFormat="1" applyFont="1" applyFill="1"/>
    <xf numFmtId="167" fontId="17" fillId="0" borderId="0" xfId="0" applyNumberFormat="1" applyFont="1" applyFill="1" applyAlignment="1">
      <alignment wrapText="1"/>
    </xf>
    <xf numFmtId="0" fontId="14" fillId="0" borderId="0" xfId="0" applyFont="1" applyFill="1"/>
    <xf numFmtId="166" fontId="14" fillId="0" borderId="0" xfId="0" applyNumberFormat="1" applyFont="1" applyFill="1"/>
    <xf numFmtId="167" fontId="16" fillId="0" borderId="0" xfId="0" applyNumberFormat="1" applyFont="1" applyFill="1" applyBorder="1" applyAlignment="1">
      <alignment vertical="center" wrapText="1"/>
    </xf>
    <xf numFmtId="167" fontId="18" fillId="0" borderId="0" xfId="0" applyNumberFormat="1" applyFont="1" applyFill="1" applyBorder="1" applyAlignment="1">
      <alignment horizontal="center" vertical="center" wrapText="1"/>
    </xf>
    <xf numFmtId="167" fontId="16" fillId="0" borderId="0" xfId="0" applyNumberFormat="1" applyFont="1" applyFill="1" applyBorder="1"/>
    <xf numFmtId="167" fontId="18" fillId="0" borderId="0" xfId="0" applyNumberFormat="1" applyFont="1" applyFill="1"/>
    <xf numFmtId="4" fontId="16" fillId="0" borderId="0" xfId="0" applyNumberFormat="1" applyFont="1" applyFill="1"/>
    <xf numFmtId="0" fontId="19" fillId="0" borderId="0" xfId="0" applyFont="1" applyFill="1"/>
    <xf numFmtId="168" fontId="17" fillId="0" borderId="0" xfId="0" applyNumberFormat="1" applyFont="1" applyFill="1" applyAlignment="1">
      <alignment wrapText="1"/>
    </xf>
    <xf numFmtId="2" fontId="17" fillId="0" borderId="0" xfId="0" applyNumberFormat="1" applyFont="1" applyFill="1" applyAlignment="1">
      <alignment wrapText="1"/>
    </xf>
    <xf numFmtId="2" fontId="16" fillId="0" borderId="0" xfId="0" applyNumberFormat="1" applyFont="1" applyFill="1"/>
    <xf numFmtId="0" fontId="16" fillId="0" borderId="0" xfId="0" applyFont="1" applyFill="1" applyBorder="1"/>
    <xf numFmtId="166" fontId="16" fillId="0" borderId="0" xfId="0" applyNumberFormat="1" applyFont="1" applyFill="1" applyBorder="1"/>
    <xf numFmtId="166" fontId="16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Fill="1" applyBorder="1" applyAlignment="1">
      <alignment horizontal="center" vertical="center" wrapText="1"/>
    </xf>
    <xf numFmtId="169" fontId="16" fillId="0" borderId="0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/>
    <xf numFmtId="166" fontId="10" fillId="0" borderId="1" xfId="0" applyNumberFormat="1" applyFont="1" applyFill="1" applyBorder="1" applyAlignment="1">
      <alignment horizontal="center" vertical="center" wrapText="1"/>
    </xf>
    <xf numFmtId="169" fontId="11" fillId="0" borderId="0" xfId="0" applyNumberFormat="1" applyFont="1" applyFill="1" applyBorder="1" applyAlignment="1">
      <alignment horizontal="center" vertical="center" wrapText="1"/>
    </xf>
    <xf numFmtId="169" fontId="11" fillId="0" borderId="5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horizontal="right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169" fontId="10" fillId="0" borderId="3" xfId="0" applyNumberFormat="1" applyFont="1" applyFill="1" applyBorder="1" applyAlignment="1">
      <alignment horizontal="center" vertical="center" wrapText="1"/>
    </xf>
    <xf numFmtId="169" fontId="10" fillId="0" borderId="5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69" fontId="10" fillId="0" borderId="0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167" fontId="18" fillId="2" borderId="0" xfId="0" applyNumberFormat="1" applyFont="1" applyFill="1" applyBorder="1" applyAlignment="1">
      <alignment horizontal="center" vertical="center" wrapText="1"/>
    </xf>
    <xf numFmtId="166" fontId="10" fillId="0" borderId="5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 applyProtection="1">
      <alignment horizontal="center" vertical="center" wrapText="1"/>
    </xf>
    <xf numFmtId="169" fontId="10" fillId="0" borderId="0" xfId="0" applyNumberFormat="1" applyFont="1" applyFill="1" applyAlignment="1">
      <alignment horizontal="center" vertical="center"/>
    </xf>
    <xf numFmtId="167" fontId="4" fillId="6" borderId="0" xfId="0" applyNumberFormat="1" applyFont="1" applyFill="1" applyBorder="1" applyAlignment="1">
      <alignment horizontal="center" vertical="center" wrapText="1"/>
    </xf>
    <xf numFmtId="167" fontId="4" fillId="2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/>
    </xf>
    <xf numFmtId="166" fontId="16" fillId="0" borderId="0" xfId="0" applyNumberFormat="1" applyFont="1" applyFill="1" applyAlignment="1">
      <alignment horizontal="center"/>
    </xf>
    <xf numFmtId="4" fontId="16" fillId="0" borderId="0" xfId="0" applyNumberFormat="1" applyFont="1" applyFill="1" applyAlignment="1">
      <alignment horizontal="center"/>
    </xf>
    <xf numFmtId="166" fontId="20" fillId="0" borderId="0" xfId="0" applyNumberFormat="1" applyFont="1"/>
    <xf numFmtId="167" fontId="16" fillId="0" borderId="0" xfId="0" applyNumberFormat="1" applyFont="1" applyFill="1" applyAlignment="1">
      <alignment horizontal="left"/>
    </xf>
    <xf numFmtId="2" fontId="22" fillId="0" borderId="0" xfId="0" applyNumberFormat="1" applyFont="1" applyFill="1" applyAlignment="1">
      <alignment wrapText="1"/>
    </xf>
    <xf numFmtId="168" fontId="11" fillId="0" borderId="0" xfId="0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169" fontId="10" fillId="0" borderId="1" xfId="0" applyNumberFormat="1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169" fontId="10" fillId="0" borderId="6" xfId="0" applyNumberFormat="1" applyFont="1" applyFill="1" applyBorder="1" applyAlignment="1">
      <alignment horizontal="center" vertical="center" wrapText="1"/>
    </xf>
    <xf numFmtId="169" fontId="10" fillId="0" borderId="8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left" vertical="center" wrapText="1"/>
    </xf>
    <xf numFmtId="2" fontId="10" fillId="0" borderId="4" xfId="0" applyNumberFormat="1" applyFont="1" applyFill="1" applyBorder="1" applyAlignment="1">
      <alignment horizontal="left" vertical="center" wrapText="1"/>
    </xf>
    <xf numFmtId="2" fontId="10" fillId="0" borderId="5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2" fontId="10" fillId="0" borderId="6" xfId="0" applyNumberFormat="1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169" fontId="1" fillId="0" borderId="0" xfId="0" applyNumberFormat="1" applyFont="1" applyFill="1" applyAlignment="1">
      <alignment horizontal="right" vertical="center"/>
    </xf>
    <xf numFmtId="169" fontId="0" fillId="0" borderId="0" xfId="0" applyNumberFormat="1" applyFill="1" applyAlignment="1">
      <alignment horizontal="right" vertical="center"/>
    </xf>
    <xf numFmtId="169" fontId="10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169" fontId="10" fillId="0" borderId="2" xfId="0" applyNumberFormat="1" applyFont="1" applyFill="1" applyBorder="1" applyAlignment="1"/>
    <xf numFmtId="169" fontId="10" fillId="0" borderId="6" xfId="0" applyNumberFormat="1" applyFont="1" applyFill="1" applyBorder="1" applyAlignment="1">
      <alignment horizontal="center" vertical="center" wrapText="1"/>
    </xf>
    <xf numFmtId="169" fontId="10" fillId="0" borderId="7" xfId="0" applyNumberFormat="1" applyFont="1" applyFill="1" applyBorder="1" applyAlignment="1">
      <alignment horizontal="center" vertical="center" wrapText="1"/>
    </xf>
    <xf numFmtId="169" fontId="10" fillId="0" borderId="8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8" xfId="0" applyFont="1" applyFill="1" applyBorder="1" applyAlignment="1">
      <alignment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</cellXfs>
  <cellStyles count="7">
    <cellStyle name="Денежный 2" xfId="2"/>
    <cellStyle name="Обычный" xfId="0" builtinId="0"/>
    <cellStyle name="Обычный 3" xfId="1"/>
    <cellStyle name="Обычный 3 2" xfId="6"/>
    <cellStyle name="Обычный 4" xfId="4"/>
    <cellStyle name="Обычный 6 2 4" xfId="5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84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264" sqref="J264"/>
    </sheetView>
  </sheetViews>
  <sheetFormatPr defaultColWidth="14.5703125" defaultRowHeight="15" x14ac:dyDescent="0.25"/>
  <cols>
    <col min="1" max="1" width="26.28515625" style="17" customWidth="1"/>
    <col min="2" max="2" width="28.7109375" style="28" customWidth="1"/>
    <col min="3" max="3" width="15.85546875" style="28" customWidth="1"/>
    <col min="4" max="4" width="18.42578125" style="40" customWidth="1"/>
    <col min="5" max="5" width="16.85546875" style="40" customWidth="1"/>
    <col min="6" max="6" width="18.5703125" style="42" customWidth="1"/>
    <col min="7" max="7" width="17" style="40" customWidth="1"/>
    <col min="8" max="8" width="16.42578125" style="42" customWidth="1"/>
    <col min="9" max="9" width="15.7109375" style="7" bestFit="1" customWidth="1"/>
    <col min="10" max="10" width="45.28515625" style="7" customWidth="1"/>
    <col min="11" max="11" width="26.42578125" style="7" customWidth="1"/>
    <col min="12" max="12" width="21.28515625" style="7" customWidth="1"/>
    <col min="13" max="13" width="17.7109375" style="7" customWidth="1"/>
    <col min="14" max="16384" width="14.5703125" style="7"/>
  </cols>
  <sheetData>
    <row r="1" spans="1:38" ht="24.75" customHeight="1" x14ac:dyDescent="0.25">
      <c r="F1" s="147" t="s">
        <v>80</v>
      </c>
      <c r="G1" s="148"/>
      <c r="H1" s="148"/>
      <c r="I1" s="5"/>
      <c r="J1" s="49"/>
      <c r="K1" s="49"/>
      <c r="L1" s="49"/>
      <c r="M1" s="49"/>
      <c r="N1" s="49"/>
      <c r="O1" s="49"/>
      <c r="P1" s="49"/>
    </row>
    <row r="2" spans="1:38" ht="21.75" customHeight="1" x14ac:dyDescent="0.25">
      <c r="A2" s="18"/>
      <c r="B2" s="155"/>
      <c r="C2" s="155"/>
      <c r="D2" s="41"/>
      <c r="E2" s="41"/>
      <c r="F2" s="149"/>
      <c r="G2" s="149"/>
      <c r="H2" s="149"/>
      <c r="I2" s="9"/>
      <c r="J2" s="49"/>
      <c r="K2" s="49"/>
      <c r="L2" s="49"/>
      <c r="M2" s="49"/>
      <c r="N2" s="49"/>
      <c r="O2" s="49"/>
      <c r="P2" s="49"/>
    </row>
    <row r="3" spans="1:38" ht="33" customHeight="1" x14ac:dyDescent="0.25">
      <c r="A3" s="18"/>
      <c r="B3" s="150" t="s">
        <v>11</v>
      </c>
      <c r="C3" s="150"/>
      <c r="D3" s="150"/>
      <c r="E3" s="150"/>
      <c r="F3" s="150"/>
      <c r="G3" s="42"/>
      <c r="I3" s="1"/>
      <c r="J3" s="49"/>
      <c r="K3" s="49"/>
      <c r="L3" s="49"/>
      <c r="M3" s="49"/>
      <c r="N3" s="49"/>
      <c r="O3" s="49"/>
      <c r="P3" s="49"/>
    </row>
    <row r="4" spans="1:38" ht="44.25" customHeight="1" x14ac:dyDescent="0.25">
      <c r="A4" s="18"/>
      <c r="B4" s="30"/>
      <c r="C4" s="30"/>
      <c r="D4" s="43"/>
      <c r="E4" s="43"/>
      <c r="F4" s="43"/>
      <c r="G4" s="42"/>
      <c r="I4" s="1"/>
      <c r="J4" s="51"/>
      <c r="K4" s="51"/>
      <c r="L4" s="51"/>
      <c r="M4" s="51"/>
      <c r="N4" s="50"/>
      <c r="O4" s="50"/>
      <c r="P4" s="49"/>
    </row>
    <row r="5" spans="1:38" ht="3.75" customHeight="1" x14ac:dyDescent="0.25">
      <c r="A5" s="18"/>
      <c r="B5" s="29"/>
      <c r="C5" s="29"/>
      <c r="D5" s="42"/>
      <c r="E5" s="42"/>
      <c r="F5" s="151"/>
      <c r="G5" s="151"/>
      <c r="H5" s="151"/>
      <c r="I5" s="2"/>
      <c r="J5" s="51"/>
      <c r="K5" s="51"/>
      <c r="L5" s="51"/>
      <c r="M5" s="51"/>
      <c r="N5" s="50"/>
      <c r="O5" s="50"/>
      <c r="P5" s="49"/>
    </row>
    <row r="6" spans="1:38" ht="36" customHeight="1" x14ac:dyDescent="0.25">
      <c r="A6" s="123" t="s">
        <v>69</v>
      </c>
      <c r="B6" s="123" t="s">
        <v>7</v>
      </c>
      <c r="C6" s="123" t="s">
        <v>0</v>
      </c>
      <c r="D6" s="152" t="s">
        <v>1</v>
      </c>
      <c r="E6" s="153"/>
      <c r="F6" s="153"/>
      <c r="G6" s="153"/>
      <c r="H6" s="154"/>
      <c r="I6" s="3"/>
      <c r="J6" s="52"/>
      <c r="K6" s="52"/>
      <c r="L6" s="51"/>
      <c r="M6" s="51"/>
      <c r="N6" s="50"/>
      <c r="O6" s="50"/>
      <c r="P6" s="49"/>
    </row>
    <row r="7" spans="1:38" ht="69.75" customHeight="1" x14ac:dyDescent="0.25">
      <c r="A7" s="125"/>
      <c r="B7" s="125"/>
      <c r="C7" s="125"/>
      <c r="D7" s="44" t="s">
        <v>2</v>
      </c>
      <c r="E7" s="44" t="s">
        <v>3</v>
      </c>
      <c r="F7" s="44" t="s">
        <v>75</v>
      </c>
      <c r="G7" s="44" t="s">
        <v>5</v>
      </c>
      <c r="H7" s="44" t="s">
        <v>6</v>
      </c>
      <c r="I7" s="10"/>
      <c r="J7" s="53"/>
      <c r="K7" s="54"/>
      <c r="L7" s="54"/>
      <c r="M7" s="54"/>
      <c r="N7" s="54"/>
      <c r="O7" s="54"/>
      <c r="P7" s="49"/>
    </row>
    <row r="8" spans="1:38" ht="24.75" customHeight="1" x14ac:dyDescent="0.25">
      <c r="A8" s="31">
        <v>1</v>
      </c>
      <c r="B8" s="31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69"/>
      <c r="J8" s="26"/>
      <c r="K8" s="54"/>
      <c r="L8" s="48"/>
      <c r="M8" s="54"/>
      <c r="N8" s="54"/>
      <c r="O8" s="54"/>
      <c r="P8" s="49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s="11" customFormat="1" ht="24.75" customHeight="1" x14ac:dyDescent="0.25">
      <c r="A9" s="157" t="s">
        <v>20</v>
      </c>
      <c r="B9" s="158"/>
      <c r="C9" s="32">
        <v>2022</v>
      </c>
      <c r="D9" s="76">
        <f>H9+G9+F9+E9</f>
        <v>25077880.017239999</v>
      </c>
      <c r="E9" s="76">
        <f>E23+E60+E135+E140+E145+E170+E183+E215+E241+E245+E124+E205</f>
        <v>5184423.7</v>
      </c>
      <c r="F9" s="76">
        <f>F23+F60+F135+F140+F145+F170+F183+F215+F245+F196</f>
        <v>19207636.53421</v>
      </c>
      <c r="G9" s="76">
        <f>G23+G60+J190+G140+G145+G170+G183+G215+G245+G196</f>
        <v>198795.18302999999</v>
      </c>
      <c r="H9" s="76">
        <f>H23+H60+H135+H140+H145+H170+H183+H215+H241+H245+H196</f>
        <v>487024.6</v>
      </c>
      <c r="I9" s="70"/>
      <c r="J9" s="55"/>
      <c r="K9" s="56"/>
      <c r="L9" s="73"/>
      <c r="M9" s="51"/>
      <c r="N9" s="73"/>
      <c r="O9" s="50"/>
      <c r="P9" s="49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 s="13" customFormat="1" ht="22.5" customHeight="1" x14ac:dyDescent="0.25">
      <c r="A10" s="157"/>
      <c r="B10" s="158"/>
      <c r="C10" s="33">
        <v>2023</v>
      </c>
      <c r="D10" s="45">
        <f>H10+G10+F10+E10</f>
        <v>23976043.916130994</v>
      </c>
      <c r="E10" s="45">
        <f>E24+E61+E136+E141+E146+E171+E184+E216+E242+E246+E125+E206</f>
        <v>3550104.9</v>
      </c>
      <c r="F10" s="45">
        <f>F24+F61+F136+F141+F146+F171+F184+F216+F246+F197</f>
        <v>18966936.747122105</v>
      </c>
      <c r="G10" s="45">
        <f>G24+G61+G136+G141+G146+G171+G184+G216+G246+G197</f>
        <v>114584.06900888887</v>
      </c>
      <c r="H10" s="45">
        <f>H24+H61+H136+H141+H146+H171+H184+H216+H242+H246+H197</f>
        <v>1344418.2</v>
      </c>
      <c r="I10" s="70"/>
      <c r="J10" s="55"/>
      <c r="K10" s="56"/>
      <c r="L10" s="73"/>
      <c r="M10" s="51"/>
      <c r="N10" s="73"/>
      <c r="O10" s="50"/>
      <c r="P10" s="49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 s="12" customFormat="1" ht="21.75" customHeight="1" x14ac:dyDescent="0.25">
      <c r="A11" s="159"/>
      <c r="B11" s="160"/>
      <c r="C11" s="33">
        <v>2024</v>
      </c>
      <c r="D11" s="45">
        <f>H11+G11+F11+E11</f>
        <v>18947788.604139335</v>
      </c>
      <c r="E11" s="45">
        <f>E25+E62+E137+E142+E147+E172+E185+E217+E243+E247+E126</f>
        <v>3989966.3000000003</v>
      </c>
      <c r="F11" s="45">
        <f>F25+F62+F137+F142+F147+F172+F185+F217+F247+F198</f>
        <v>14071567.793926001</v>
      </c>
      <c r="G11" s="45">
        <f>G25+G62+G137+G142+G147+G172+G185+G217+G247+G198</f>
        <v>74536.910213333322</v>
      </c>
      <c r="H11" s="45">
        <f>H25+H62+H137+H142+H147+H172+H185+H217+H243+H247+H198</f>
        <v>811717.6</v>
      </c>
      <c r="I11" s="70"/>
      <c r="J11" s="73"/>
      <c r="K11" s="51"/>
      <c r="L11" s="73"/>
      <c r="M11" s="51"/>
      <c r="N11" s="73"/>
      <c r="O11" s="50"/>
      <c r="P11" s="49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 s="12" customFormat="1" ht="21.75" customHeight="1" x14ac:dyDescent="0.25">
      <c r="A12" s="111"/>
      <c r="B12" s="112"/>
      <c r="C12" s="33">
        <v>2025</v>
      </c>
      <c r="D12" s="45">
        <f>H12+G12+F12+E12</f>
        <v>20694302.506887775</v>
      </c>
      <c r="E12" s="45">
        <f>E26+E63+E138+E143+E148+E173+E186+E218+E244+E248+E127</f>
        <v>5702966.2000000002</v>
      </c>
      <c r="F12" s="45">
        <f>F26+F63+F138+F143+F148+F173+F186+F218+F248+F199</f>
        <v>13691577.435159998</v>
      </c>
      <c r="G12" s="45">
        <f>G26+G63+G138+G143+G148+G173+G186+G218+G248+G199</f>
        <v>82358.871727777747</v>
      </c>
      <c r="H12" s="45">
        <f>H26+H63+H138+H143+H148+H173+H186+H218+H244+H248+H199</f>
        <v>1217400</v>
      </c>
      <c r="I12" s="70"/>
      <c r="J12" s="96"/>
      <c r="K12" s="51"/>
      <c r="L12" s="73"/>
      <c r="M12" s="51"/>
      <c r="N12" s="73"/>
      <c r="O12" s="50"/>
      <c r="P12" s="49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 ht="27" customHeight="1" x14ac:dyDescent="0.25">
      <c r="A13" s="161" t="s">
        <v>8</v>
      </c>
      <c r="B13" s="156"/>
      <c r="C13" s="34" t="s">
        <v>81</v>
      </c>
      <c r="D13" s="45">
        <f>D9+D10+D11+D12</f>
        <v>88696015.044398114</v>
      </c>
      <c r="E13" s="45">
        <f t="shared" ref="E13:H13" si="0">E9+E10+E11+E12</f>
        <v>18427461.100000001</v>
      </c>
      <c r="F13" s="45">
        <f t="shared" si="0"/>
        <v>65937718.510418102</v>
      </c>
      <c r="G13" s="45">
        <f t="shared" si="0"/>
        <v>470275.03397999995</v>
      </c>
      <c r="H13" s="45">
        <f t="shared" si="0"/>
        <v>3860560.4</v>
      </c>
      <c r="I13" s="70"/>
      <c r="J13" s="51"/>
      <c r="K13" s="49"/>
      <c r="L13" s="73"/>
      <c r="M13" s="49"/>
      <c r="N13" s="49"/>
      <c r="O13" s="49"/>
      <c r="P13" s="49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 ht="21.75" customHeight="1" x14ac:dyDescent="0.25">
      <c r="A14" s="135" t="s">
        <v>18</v>
      </c>
      <c r="B14" s="136"/>
      <c r="C14" s="136"/>
      <c r="D14" s="136"/>
      <c r="E14" s="136"/>
      <c r="F14" s="136"/>
      <c r="G14" s="136"/>
      <c r="H14" s="137"/>
      <c r="I14" s="70"/>
      <c r="J14" s="49"/>
      <c r="K14" s="49"/>
      <c r="L14" s="49"/>
      <c r="M14" s="49"/>
      <c r="N14" s="49"/>
      <c r="O14" s="49"/>
      <c r="P14" s="49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 s="25" customFormat="1" ht="36" hidden="1" customHeight="1" x14ac:dyDescent="0.2">
      <c r="A15" s="129" t="s">
        <v>18</v>
      </c>
      <c r="B15" s="132" t="s">
        <v>24</v>
      </c>
      <c r="C15" s="98">
        <v>2022</v>
      </c>
      <c r="D15" s="45" t="e">
        <f>D23+D60+#REF!+#REF!+D145+D170+D183</f>
        <v>#REF!</v>
      </c>
      <c r="E15" s="45" t="e">
        <f>E23+E60+#REF!+#REF!+E145+E170+E183</f>
        <v>#REF!</v>
      </c>
      <c r="F15" s="45" t="e">
        <f>F23+F60+#REF!+#REF!+F145+F170+F183</f>
        <v>#REF!</v>
      </c>
      <c r="G15" s="45" t="e">
        <f>G23+G60+#REF!+#REF!+G145+G170+G183</f>
        <v>#REF!</v>
      </c>
      <c r="H15" s="45" t="e">
        <f>H23+H60+#REF!+#REF!+H145+H170+H183</f>
        <v>#REF!</v>
      </c>
      <c r="I15" s="71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s="25" customFormat="1" ht="36" hidden="1" customHeight="1" x14ac:dyDescent="0.2">
      <c r="A16" s="130"/>
      <c r="B16" s="133"/>
      <c r="C16" s="98">
        <v>2023</v>
      </c>
      <c r="D16" s="45" t="e">
        <f t="shared" ref="D16:D22" si="1">H16+G16+F16+E16</f>
        <v>#REF!</v>
      </c>
      <c r="E16" s="45" t="e">
        <f>E24+E61+#REF!+#REF!+E146+E171+E184</f>
        <v>#REF!</v>
      </c>
      <c r="F16" s="45" t="e">
        <f>F24+F61+#REF!+#REF!+F146+F171+F184</f>
        <v>#REF!</v>
      </c>
      <c r="G16" s="45" t="e">
        <f>G24+G61+#REF!+#REF!+G146+G171+G184</f>
        <v>#REF!</v>
      </c>
      <c r="H16" s="45" t="e">
        <f>H24+H61+#REF!+#REF!+H146+H171+H184</f>
        <v>#REF!</v>
      </c>
      <c r="I16" s="71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s="25" customFormat="1" ht="36" hidden="1" customHeight="1" x14ac:dyDescent="0.2">
      <c r="A17" s="131"/>
      <c r="B17" s="134"/>
      <c r="C17" s="98">
        <v>2024</v>
      </c>
      <c r="D17" s="45" t="e">
        <f t="shared" si="1"/>
        <v>#REF!</v>
      </c>
      <c r="E17" s="45" t="e">
        <f>E25+E62+#REF!+#REF!+E147+E172+E185</f>
        <v>#REF!</v>
      </c>
      <c r="F17" s="45" t="e">
        <f>F25+F62+#REF!+#REF!+F147+F172+F185</f>
        <v>#REF!</v>
      </c>
      <c r="G17" s="45" t="e">
        <f>G25+G62+#REF!+#REF!+G147+G172+G185</f>
        <v>#REF!</v>
      </c>
      <c r="H17" s="45" t="e">
        <f>H25+H62+#REF!+#REF!+H147+H172+H185</f>
        <v>#REF!</v>
      </c>
      <c r="I17" s="71"/>
      <c r="J17" s="53"/>
      <c r="K17" s="54"/>
      <c r="L17" s="54"/>
      <c r="M17" s="54"/>
      <c r="N17" s="54"/>
      <c r="O17" s="54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25" customFormat="1" ht="26.25" hidden="1" customHeight="1" x14ac:dyDescent="0.2">
      <c r="A18" s="99" t="s">
        <v>8</v>
      </c>
      <c r="B18" s="109"/>
      <c r="C18" s="34" t="s">
        <v>19</v>
      </c>
      <c r="D18" s="45" t="e">
        <f t="shared" si="1"/>
        <v>#REF!</v>
      </c>
      <c r="E18" s="45" t="e">
        <f>SUM(E15:E17)</f>
        <v>#REF!</v>
      </c>
      <c r="F18" s="45" t="e">
        <f>SUM(F15:F17)</f>
        <v>#REF!</v>
      </c>
      <c r="G18" s="45" t="e">
        <f>SUM(G15:G17)</f>
        <v>#REF!</v>
      </c>
      <c r="H18" s="45" t="e">
        <f>SUM(H15:H17)</f>
        <v>#REF!</v>
      </c>
      <c r="I18" s="71"/>
      <c r="J18" s="54"/>
      <c r="K18" s="54"/>
      <c r="L18" s="54"/>
      <c r="M18" s="54"/>
      <c r="N18" s="54"/>
      <c r="O18" s="54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s="25" customFormat="1" ht="26.25" hidden="1" customHeight="1" x14ac:dyDescent="0.2">
      <c r="A19" s="132" t="s">
        <v>43</v>
      </c>
      <c r="B19" s="132" t="s">
        <v>4</v>
      </c>
      <c r="C19" s="98">
        <v>2022</v>
      </c>
      <c r="D19" s="45" t="e">
        <f t="shared" si="1"/>
        <v>#REF!</v>
      </c>
      <c r="E19" s="45" t="e">
        <f>E23+#REF!+#REF!</f>
        <v>#REF!</v>
      </c>
      <c r="F19" s="45" t="e">
        <f>F23+#REF!+#REF!</f>
        <v>#REF!</v>
      </c>
      <c r="G19" s="45"/>
      <c r="H19" s="45"/>
      <c r="I19" s="71"/>
      <c r="J19" s="54"/>
      <c r="K19" s="54"/>
      <c r="L19" s="54"/>
      <c r="M19" s="54"/>
      <c r="N19" s="54"/>
      <c r="O19" s="54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s="25" customFormat="1" ht="26.25" hidden="1" customHeight="1" x14ac:dyDescent="0.2">
      <c r="A20" s="133"/>
      <c r="B20" s="133"/>
      <c r="C20" s="98">
        <v>2023</v>
      </c>
      <c r="D20" s="45" t="e">
        <f t="shared" si="1"/>
        <v>#REF!</v>
      </c>
      <c r="E20" s="45" t="e">
        <f>E24+#REF!+#REF!</f>
        <v>#REF!</v>
      </c>
      <c r="F20" s="45" t="e">
        <f>F24+#REF!+#REF!</f>
        <v>#REF!</v>
      </c>
      <c r="G20" s="45"/>
      <c r="H20" s="45"/>
      <c r="I20" s="71"/>
      <c r="J20" s="54"/>
      <c r="K20" s="54"/>
      <c r="L20" s="54"/>
      <c r="M20" s="54"/>
      <c r="N20" s="54"/>
      <c r="O20" s="54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25" customFormat="1" ht="26.25" hidden="1" customHeight="1" x14ac:dyDescent="0.2">
      <c r="A21" s="134"/>
      <c r="B21" s="134"/>
      <c r="C21" s="98">
        <v>2024</v>
      </c>
      <c r="D21" s="45" t="e">
        <f t="shared" si="1"/>
        <v>#REF!</v>
      </c>
      <c r="E21" s="45" t="e">
        <f>E25+#REF!+#REF!</f>
        <v>#REF!</v>
      </c>
      <c r="F21" s="45" t="e">
        <f>F25+#REF!+#REF!</f>
        <v>#REF!</v>
      </c>
      <c r="G21" s="45"/>
      <c r="H21" s="45"/>
      <c r="I21" s="71"/>
      <c r="J21" s="54"/>
      <c r="K21" s="54"/>
      <c r="L21" s="54"/>
      <c r="M21" s="54"/>
      <c r="N21" s="54"/>
      <c r="O21" s="54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25" customFormat="1" ht="26.25" hidden="1" customHeight="1" x14ac:dyDescent="0.2">
      <c r="A22" s="110"/>
      <c r="B22" s="110"/>
      <c r="C22" s="34" t="s">
        <v>19</v>
      </c>
      <c r="D22" s="45" t="e">
        <f t="shared" si="1"/>
        <v>#REF!</v>
      </c>
      <c r="E22" s="45" t="e">
        <f>SUM(E19:E21)</f>
        <v>#REF!</v>
      </c>
      <c r="F22" s="45" t="e">
        <f>SUM(F19:F21)</f>
        <v>#REF!</v>
      </c>
      <c r="G22" s="45"/>
      <c r="H22" s="45"/>
      <c r="I22" s="71"/>
      <c r="J22" s="54"/>
      <c r="K22" s="54"/>
      <c r="L22" s="54"/>
      <c r="M22" s="54"/>
      <c r="N22" s="54"/>
      <c r="O22" s="54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ht="31.5" customHeight="1" x14ac:dyDescent="0.25">
      <c r="A23" s="118" t="s">
        <v>39</v>
      </c>
      <c r="B23" s="115" t="s">
        <v>4</v>
      </c>
      <c r="C23" s="31">
        <v>2022</v>
      </c>
      <c r="D23" s="44">
        <f t="shared" ref="D23:D59" si="2">H23+G23+F23+E23</f>
        <v>6177533.7115800008</v>
      </c>
      <c r="E23" s="44">
        <f>E28+E36+E40+E44+E48+E52</f>
        <v>3219180</v>
      </c>
      <c r="F23" s="44">
        <f>F28+F32+F36+F40+F44+F48+F52</f>
        <v>2958353.7115800004</v>
      </c>
      <c r="G23" s="45"/>
      <c r="H23" s="45"/>
      <c r="I23" s="69"/>
      <c r="J23" s="51"/>
      <c r="K23" s="75"/>
      <c r="L23" s="75"/>
      <c r="M23" s="75"/>
      <c r="N23" s="75"/>
      <c r="O23" s="49"/>
      <c r="P23" s="49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 ht="28.5" customHeight="1" x14ac:dyDescent="0.25">
      <c r="A24" s="119"/>
      <c r="B24" s="116"/>
      <c r="C24" s="31">
        <v>2023</v>
      </c>
      <c r="D24" s="44">
        <f t="shared" si="2"/>
        <v>3651337.2683521011</v>
      </c>
      <c r="E24" s="44">
        <f>E29+E37+E41+E45+E49+E53</f>
        <v>2467533.9</v>
      </c>
      <c r="F24" s="44">
        <f>F29+F33+F37+F41+F45+F49+F53</f>
        <v>1183803.3683521012</v>
      </c>
      <c r="G24" s="45"/>
      <c r="H24" s="45"/>
      <c r="I24" s="84">
        <f>I33+I41+I53</f>
        <v>-1432.6523378988368</v>
      </c>
      <c r="J24" s="47"/>
      <c r="K24" s="51">
        <f>F38+F67+F71+F75+F79+F83</f>
        <v>4123671.4924599999</v>
      </c>
      <c r="L24" s="73"/>
      <c r="M24" s="51"/>
      <c r="N24" s="50"/>
      <c r="O24" s="49"/>
      <c r="P24" s="49"/>
    </row>
    <row r="25" spans="1:38" ht="28.5" customHeight="1" x14ac:dyDescent="0.25">
      <c r="A25" s="119"/>
      <c r="B25" s="116"/>
      <c r="C25" s="31">
        <v>2024</v>
      </c>
      <c r="D25" s="44">
        <f t="shared" si="2"/>
        <v>6348518.7570400005</v>
      </c>
      <c r="E25" s="44">
        <f>E30+E38+E42+E46+E50+E54</f>
        <v>3923881.4000000004</v>
      </c>
      <c r="F25" s="44">
        <f>F30+F34+F38+F42+F46+F50+F54</f>
        <v>2424637.3570400001</v>
      </c>
      <c r="G25" s="45"/>
      <c r="H25" s="45"/>
      <c r="I25" s="16"/>
      <c r="J25" s="57"/>
      <c r="K25" s="51"/>
      <c r="L25" s="51"/>
      <c r="M25" s="51"/>
      <c r="N25" s="50"/>
      <c r="O25" s="49"/>
      <c r="P25" s="49"/>
    </row>
    <row r="26" spans="1:38" ht="28.5" customHeight="1" x14ac:dyDescent="0.25">
      <c r="A26" s="120"/>
      <c r="B26" s="117"/>
      <c r="C26" s="31">
        <v>2025</v>
      </c>
      <c r="D26" s="44">
        <f t="shared" si="2"/>
        <v>8280489.10953</v>
      </c>
      <c r="E26" s="44">
        <f>E31+E35+E39+E43+E47+E51+E59</f>
        <v>5547927.7000000002</v>
      </c>
      <c r="F26" s="44">
        <f>F31+F35+F39+F43+F47+F51+F59</f>
        <v>2732561.4095299998</v>
      </c>
      <c r="G26" s="45"/>
      <c r="H26" s="45"/>
      <c r="I26" s="24"/>
      <c r="J26" s="57"/>
      <c r="K26" s="51"/>
      <c r="L26" s="51"/>
      <c r="M26" s="51"/>
      <c r="N26" s="50"/>
      <c r="O26" s="49"/>
      <c r="P26" s="49"/>
    </row>
    <row r="27" spans="1:38" ht="29.25" customHeight="1" x14ac:dyDescent="0.25">
      <c r="A27" s="121" t="s">
        <v>8</v>
      </c>
      <c r="B27" s="156"/>
      <c r="C27" s="31" t="s">
        <v>81</v>
      </c>
      <c r="D27" s="44">
        <f>D23+D24+D25+D26</f>
        <v>24457878.846502103</v>
      </c>
      <c r="E27" s="44">
        <f>E23+E24+E25+E26</f>
        <v>15158523</v>
      </c>
      <c r="F27" s="44">
        <f>F23+F24+F25+F26</f>
        <v>9299355.8465021029</v>
      </c>
      <c r="G27" s="45"/>
      <c r="H27" s="45"/>
      <c r="I27" s="20"/>
      <c r="J27" s="57"/>
      <c r="K27" s="51"/>
      <c r="L27" s="51"/>
      <c r="M27" s="51"/>
      <c r="N27" s="50"/>
      <c r="O27" s="49"/>
      <c r="P27" s="49"/>
    </row>
    <row r="28" spans="1:38" ht="31.5" customHeight="1" x14ac:dyDescent="0.25">
      <c r="A28" s="118" t="s">
        <v>21</v>
      </c>
      <c r="B28" s="115" t="s">
        <v>4</v>
      </c>
      <c r="C28" s="31">
        <v>2022</v>
      </c>
      <c r="D28" s="44">
        <f t="shared" si="2"/>
        <v>708.98131000000001</v>
      </c>
      <c r="E28" s="44"/>
      <c r="F28" s="44">
        <v>708.98131000000001</v>
      </c>
      <c r="G28" s="44"/>
      <c r="H28" s="44"/>
      <c r="I28" s="16"/>
      <c r="J28" s="57"/>
      <c r="K28" s="51"/>
      <c r="L28" s="75"/>
      <c r="M28" s="51"/>
      <c r="N28" s="50"/>
      <c r="O28" s="49"/>
      <c r="P28" s="49"/>
    </row>
    <row r="29" spans="1:38" ht="32.25" customHeight="1" x14ac:dyDescent="0.25">
      <c r="A29" s="119"/>
      <c r="B29" s="116"/>
      <c r="C29" s="31">
        <v>2023</v>
      </c>
      <c r="D29" s="44"/>
      <c r="E29" s="44"/>
      <c r="F29" s="44"/>
      <c r="G29" s="44"/>
      <c r="H29" s="44"/>
      <c r="I29" s="16"/>
      <c r="J29" s="57"/>
      <c r="K29" s="51"/>
      <c r="L29" s="51"/>
      <c r="M29" s="51"/>
      <c r="N29" s="50"/>
      <c r="O29" s="49"/>
      <c r="P29" s="49"/>
    </row>
    <row r="30" spans="1:38" ht="31.5" customHeight="1" x14ac:dyDescent="0.25">
      <c r="A30" s="119"/>
      <c r="B30" s="116"/>
      <c r="C30" s="31">
        <v>2024</v>
      </c>
      <c r="D30" s="44"/>
      <c r="E30" s="44"/>
      <c r="F30" s="44"/>
      <c r="G30" s="44"/>
      <c r="H30" s="44"/>
      <c r="I30" s="16"/>
      <c r="J30" s="57"/>
      <c r="K30" s="57"/>
      <c r="L30" s="51"/>
      <c r="M30" s="51"/>
      <c r="N30" s="50"/>
      <c r="O30" s="49"/>
      <c r="P30" s="49"/>
    </row>
    <row r="31" spans="1:38" ht="31.5" customHeight="1" x14ac:dyDescent="0.25">
      <c r="A31" s="120"/>
      <c r="B31" s="105"/>
      <c r="C31" s="31">
        <v>2025</v>
      </c>
      <c r="D31" s="44"/>
      <c r="E31" s="44"/>
      <c r="F31" s="44"/>
      <c r="G31" s="44"/>
      <c r="H31" s="44"/>
      <c r="I31" s="24"/>
      <c r="J31" s="57"/>
      <c r="K31" s="57"/>
      <c r="L31" s="51"/>
      <c r="M31" s="51"/>
      <c r="N31" s="50"/>
      <c r="O31" s="49"/>
      <c r="P31" s="49"/>
    </row>
    <row r="32" spans="1:38" ht="31.5" customHeight="1" x14ac:dyDescent="0.25">
      <c r="A32" s="118" t="s">
        <v>37</v>
      </c>
      <c r="B32" s="115" t="s">
        <v>4</v>
      </c>
      <c r="C32" s="31">
        <v>2022</v>
      </c>
      <c r="D32" s="44">
        <f t="shared" si="2"/>
        <v>10984.7891</v>
      </c>
      <c r="E32" s="44"/>
      <c r="F32" s="44">
        <v>10984.7891</v>
      </c>
      <c r="G32" s="74"/>
      <c r="H32" s="74"/>
      <c r="I32" s="24"/>
      <c r="J32" s="57"/>
      <c r="K32" s="57"/>
      <c r="L32" s="51"/>
      <c r="M32" s="51"/>
      <c r="N32" s="50"/>
      <c r="O32" s="49"/>
      <c r="P32" s="49"/>
    </row>
    <row r="33" spans="1:16" ht="31.5" customHeight="1" x14ac:dyDescent="0.25">
      <c r="A33" s="119"/>
      <c r="B33" s="116"/>
      <c r="C33" s="31">
        <v>2023</v>
      </c>
      <c r="D33" s="44">
        <f t="shared" si="2"/>
        <v>300097.24526</v>
      </c>
      <c r="E33" s="44"/>
      <c r="F33" s="44">
        <v>300097.24526</v>
      </c>
      <c r="G33" s="74"/>
      <c r="H33" s="74"/>
      <c r="I33" s="89">
        <v>97.245259999999689</v>
      </c>
      <c r="J33" s="57"/>
      <c r="K33" s="57"/>
      <c r="L33" s="51"/>
      <c r="M33" s="51"/>
      <c r="N33" s="50"/>
      <c r="O33" s="49"/>
      <c r="P33" s="49"/>
    </row>
    <row r="34" spans="1:16" ht="31.5" customHeight="1" x14ac:dyDescent="0.25">
      <c r="A34" s="119"/>
      <c r="B34" s="116"/>
      <c r="C34" s="31">
        <v>2024</v>
      </c>
      <c r="D34" s="44"/>
      <c r="E34" s="44"/>
      <c r="F34" s="44"/>
      <c r="G34" s="74"/>
      <c r="H34" s="74"/>
      <c r="I34" s="24"/>
      <c r="J34" s="57"/>
      <c r="K34" s="57"/>
      <c r="L34" s="51"/>
      <c r="M34" s="51"/>
      <c r="N34" s="50"/>
      <c r="O34" s="49"/>
      <c r="P34" s="49"/>
    </row>
    <row r="35" spans="1:16" ht="31.5" customHeight="1" x14ac:dyDescent="0.25">
      <c r="A35" s="120"/>
      <c r="B35" s="117"/>
      <c r="C35" s="31">
        <v>2025</v>
      </c>
      <c r="D35" s="44"/>
      <c r="E35" s="44"/>
      <c r="F35" s="44"/>
      <c r="G35" s="74"/>
      <c r="H35" s="74"/>
      <c r="I35" s="24"/>
      <c r="J35" s="57"/>
      <c r="K35" s="57"/>
      <c r="L35" s="51"/>
      <c r="M35" s="51"/>
      <c r="N35" s="50"/>
      <c r="O35" s="49"/>
      <c r="P35" s="49"/>
    </row>
    <row r="36" spans="1:16" ht="31.5" customHeight="1" x14ac:dyDescent="0.25">
      <c r="A36" s="118" t="s">
        <v>42</v>
      </c>
      <c r="B36" s="115" t="s">
        <v>4</v>
      </c>
      <c r="C36" s="31">
        <v>2022</v>
      </c>
      <c r="D36" s="44">
        <v>2432091.5</v>
      </c>
      <c r="E36" s="44">
        <v>2432091.5</v>
      </c>
      <c r="F36" s="44"/>
      <c r="G36" s="44"/>
      <c r="H36" s="44"/>
      <c r="I36" s="21"/>
      <c r="K36" s="57"/>
      <c r="L36" s="51"/>
      <c r="M36" s="51"/>
      <c r="N36" s="50"/>
      <c r="O36" s="49"/>
      <c r="P36" s="49"/>
    </row>
    <row r="37" spans="1:16" ht="31.5" customHeight="1" x14ac:dyDescent="0.25">
      <c r="A37" s="119"/>
      <c r="B37" s="116"/>
      <c r="C37" s="31">
        <v>2023</v>
      </c>
      <c r="D37" s="44">
        <f t="shared" si="2"/>
        <v>1381953.7</v>
      </c>
      <c r="E37" s="44">
        <v>1381953.7</v>
      </c>
      <c r="F37" s="44"/>
      <c r="G37" s="44"/>
      <c r="H37" s="44"/>
      <c r="I37" s="21"/>
      <c r="J37" s="57"/>
      <c r="K37" s="57"/>
      <c r="L37" s="51"/>
      <c r="M37" s="51"/>
      <c r="N37" s="50"/>
      <c r="O37" s="49"/>
      <c r="P37" s="49"/>
    </row>
    <row r="38" spans="1:16" ht="31.5" customHeight="1" x14ac:dyDescent="0.25">
      <c r="A38" s="119"/>
      <c r="B38" s="116"/>
      <c r="C38" s="31">
        <v>2024</v>
      </c>
      <c r="D38" s="44">
        <f t="shared" si="2"/>
        <v>3776254.7761300001</v>
      </c>
      <c r="E38" s="44">
        <v>2530090.7000000002</v>
      </c>
      <c r="F38" s="44">
        <v>1246164.0761299999</v>
      </c>
      <c r="G38" s="44"/>
      <c r="H38" s="44"/>
      <c r="I38" s="21"/>
      <c r="J38" s="57"/>
      <c r="K38" s="57"/>
      <c r="L38" s="51"/>
      <c r="M38" s="51"/>
      <c r="N38" s="50"/>
      <c r="O38" s="49"/>
      <c r="P38" s="49"/>
    </row>
    <row r="39" spans="1:16" ht="31.5" customHeight="1" x14ac:dyDescent="0.25">
      <c r="A39" s="120"/>
      <c r="B39" s="117"/>
      <c r="C39" s="31">
        <v>2025</v>
      </c>
      <c r="D39" s="44">
        <f t="shared" si="2"/>
        <v>1540101.4925299999</v>
      </c>
      <c r="E39" s="44">
        <v>1031868</v>
      </c>
      <c r="F39" s="44">
        <v>508233.49252999999</v>
      </c>
      <c r="G39" s="44"/>
      <c r="H39" s="44"/>
      <c r="I39" s="24"/>
      <c r="J39" s="57"/>
      <c r="K39" s="57"/>
      <c r="L39" s="51"/>
      <c r="M39" s="51"/>
      <c r="N39" s="50"/>
      <c r="O39" s="49"/>
      <c r="P39" s="49"/>
    </row>
    <row r="40" spans="1:16" ht="42.75" customHeight="1" x14ac:dyDescent="0.25">
      <c r="A40" s="118" t="s">
        <v>35</v>
      </c>
      <c r="B40" s="115" t="s">
        <v>4</v>
      </c>
      <c r="C40" s="31">
        <v>2022</v>
      </c>
      <c r="D40" s="44">
        <f t="shared" si="2"/>
        <v>140203.94216999999</v>
      </c>
      <c r="E40" s="44"/>
      <c r="F40" s="44">
        <v>140203.94216999999</v>
      </c>
      <c r="G40" s="44"/>
      <c r="H40" s="44"/>
      <c r="I40" s="16"/>
      <c r="J40" s="57"/>
      <c r="K40" s="51"/>
      <c r="L40" s="51"/>
      <c r="M40" s="51"/>
      <c r="N40" s="50"/>
      <c r="O40" s="49"/>
      <c r="P40" s="49"/>
    </row>
    <row r="41" spans="1:16" ht="39.75" customHeight="1" x14ac:dyDescent="0.25">
      <c r="A41" s="119"/>
      <c r="B41" s="116"/>
      <c r="C41" s="31">
        <v>2023</v>
      </c>
      <c r="D41" s="44">
        <f t="shared" si="2"/>
        <v>147675.14757999999</v>
      </c>
      <c r="E41" s="44"/>
      <c r="F41" s="44">
        <v>147675.14757999999</v>
      </c>
      <c r="G41" s="44"/>
      <c r="H41" s="44"/>
      <c r="I41" s="48">
        <v>-1529.8981100000001</v>
      </c>
      <c r="K41" s="51"/>
      <c r="L41" s="51"/>
      <c r="M41" s="51"/>
      <c r="N41" s="50"/>
      <c r="O41" s="49"/>
      <c r="P41" s="49"/>
    </row>
    <row r="42" spans="1:16" ht="36.75" customHeight="1" x14ac:dyDescent="0.25">
      <c r="A42" s="119"/>
      <c r="B42" s="116"/>
      <c r="C42" s="31">
        <v>2024</v>
      </c>
      <c r="D42" s="44"/>
      <c r="E42" s="44"/>
      <c r="F42" s="44"/>
      <c r="G42" s="44"/>
      <c r="H42" s="44"/>
      <c r="I42" s="16"/>
      <c r="J42" s="57"/>
      <c r="K42" s="51"/>
      <c r="L42" s="51"/>
      <c r="M42" s="51"/>
      <c r="N42" s="50"/>
      <c r="O42" s="49"/>
      <c r="P42" s="49"/>
    </row>
    <row r="43" spans="1:16" ht="36.75" customHeight="1" x14ac:dyDescent="0.25">
      <c r="A43" s="120"/>
      <c r="B43" s="117"/>
      <c r="C43" s="31">
        <v>2025</v>
      </c>
      <c r="D43" s="44"/>
      <c r="E43" s="44"/>
      <c r="F43" s="44"/>
      <c r="G43" s="44"/>
      <c r="H43" s="44"/>
      <c r="I43" s="24"/>
      <c r="J43" s="57"/>
      <c r="K43" s="51"/>
      <c r="L43" s="51"/>
      <c r="M43" s="51"/>
      <c r="N43" s="50"/>
      <c r="O43" s="49"/>
      <c r="P43" s="49"/>
    </row>
    <row r="44" spans="1:16" ht="27.75" customHeight="1" x14ac:dyDescent="0.25">
      <c r="A44" s="118" t="s">
        <v>79</v>
      </c>
      <c r="B44" s="115" t="s">
        <v>4</v>
      </c>
      <c r="C44" s="31">
        <v>2022</v>
      </c>
      <c r="D44" s="44">
        <f t="shared" si="2"/>
        <v>2665054.2000000002</v>
      </c>
      <c r="E44" s="44"/>
      <c r="F44" s="97">
        <v>2665054.2000000002</v>
      </c>
      <c r="G44" s="44"/>
      <c r="H44" s="44"/>
      <c r="I44" s="19"/>
      <c r="J44" s="57"/>
      <c r="K44" s="51"/>
      <c r="L44" s="51"/>
      <c r="M44" s="51"/>
      <c r="N44" s="50"/>
      <c r="O44" s="49"/>
      <c r="P44" s="49"/>
    </row>
    <row r="45" spans="1:16" ht="25.5" customHeight="1" x14ac:dyDescent="0.25">
      <c r="A45" s="119"/>
      <c r="B45" s="116"/>
      <c r="C45" s="31">
        <v>2023</v>
      </c>
      <c r="D45" s="44">
        <f t="shared" si="2"/>
        <v>447610.87600000005</v>
      </c>
      <c r="E45" s="44"/>
      <c r="F45" s="44">
        <f>1133441.901-685831.025</f>
        <v>447610.87600000005</v>
      </c>
      <c r="G45" s="44"/>
      <c r="H45" s="44"/>
      <c r="I45" s="19"/>
      <c r="J45" s="57"/>
      <c r="K45" s="51"/>
      <c r="L45" s="51"/>
      <c r="M45" s="51"/>
      <c r="N45" s="50"/>
      <c r="O45" s="49"/>
      <c r="P45" s="49"/>
    </row>
    <row r="46" spans="1:16" ht="25.5" customHeight="1" x14ac:dyDescent="0.25">
      <c r="A46" s="119"/>
      <c r="B46" s="116"/>
      <c r="C46" s="31">
        <v>2024</v>
      </c>
      <c r="D46" s="44">
        <f t="shared" si="2"/>
        <v>491979.30991000001</v>
      </c>
      <c r="E46" s="44"/>
      <c r="F46" s="44">
        <v>491979.30991000001</v>
      </c>
      <c r="G46" s="44"/>
      <c r="H46" s="44"/>
      <c r="I46" s="19"/>
      <c r="J46" s="57"/>
      <c r="K46" s="58"/>
      <c r="L46" s="51"/>
      <c r="M46" s="51"/>
      <c r="N46" s="50"/>
      <c r="O46" s="49"/>
      <c r="P46" s="49"/>
    </row>
    <row r="47" spans="1:16" ht="25.5" customHeight="1" x14ac:dyDescent="0.25">
      <c r="A47" s="120"/>
      <c r="B47" s="117"/>
      <c r="C47" s="31">
        <v>2025</v>
      </c>
      <c r="D47" s="44"/>
      <c r="E47" s="44"/>
      <c r="F47" s="44"/>
      <c r="G47" s="44"/>
      <c r="H47" s="44"/>
      <c r="I47" s="24"/>
      <c r="J47" s="57"/>
      <c r="K47" s="58"/>
      <c r="L47" s="51"/>
      <c r="M47" s="51"/>
      <c r="N47" s="50"/>
      <c r="O47" s="49"/>
      <c r="P47" s="49"/>
    </row>
    <row r="48" spans="1:16" ht="32.25" customHeight="1" x14ac:dyDescent="0.25">
      <c r="A48" s="118" t="s">
        <v>61</v>
      </c>
      <c r="B48" s="115" t="s">
        <v>4</v>
      </c>
      <c r="C48" s="31">
        <v>2022</v>
      </c>
      <c r="D48" s="44">
        <f t="shared" si="2"/>
        <v>500000</v>
      </c>
      <c r="E48" s="44">
        <v>500000</v>
      </c>
      <c r="F48" s="44"/>
      <c r="G48" s="44"/>
      <c r="H48" s="44"/>
      <c r="I48" s="21"/>
      <c r="J48" s="51"/>
      <c r="K48" s="51"/>
      <c r="L48" s="51"/>
      <c r="M48" s="51"/>
      <c r="N48" s="50"/>
      <c r="O48" s="49"/>
      <c r="P48" s="49"/>
    </row>
    <row r="49" spans="1:16" ht="27.75" customHeight="1" x14ac:dyDescent="0.25">
      <c r="A49" s="119"/>
      <c r="B49" s="116"/>
      <c r="C49" s="31">
        <v>2023</v>
      </c>
      <c r="D49" s="44">
        <f t="shared" si="2"/>
        <v>500000</v>
      </c>
      <c r="E49" s="44">
        <v>500000</v>
      </c>
      <c r="F49" s="44"/>
      <c r="G49" s="44"/>
      <c r="H49" s="44"/>
      <c r="I49" s="21"/>
      <c r="J49" s="51"/>
      <c r="K49" s="51"/>
      <c r="L49" s="51"/>
      <c r="M49" s="51"/>
      <c r="N49" s="50"/>
      <c r="O49" s="49"/>
      <c r="P49" s="49"/>
    </row>
    <row r="50" spans="1:16" ht="29.25" customHeight="1" x14ac:dyDescent="0.25">
      <c r="A50" s="119"/>
      <c r="B50" s="116"/>
      <c r="C50" s="31">
        <v>2024</v>
      </c>
      <c r="D50" s="44">
        <f t="shared" si="2"/>
        <v>746268.65700000001</v>
      </c>
      <c r="E50" s="44">
        <v>500000</v>
      </c>
      <c r="F50" s="44">
        <v>246268.65700000001</v>
      </c>
      <c r="G50" s="44"/>
      <c r="H50" s="44"/>
      <c r="I50" s="21"/>
      <c r="J50" s="51"/>
      <c r="K50" s="51"/>
      <c r="L50" s="51"/>
      <c r="M50" s="51"/>
      <c r="N50" s="50"/>
      <c r="O50" s="49"/>
      <c r="P50" s="49"/>
    </row>
    <row r="51" spans="1:16" ht="29.25" customHeight="1" x14ac:dyDescent="0.25">
      <c r="A51" s="120"/>
      <c r="B51" s="117"/>
      <c r="C51" s="31">
        <v>2025</v>
      </c>
      <c r="D51" s="44">
        <f t="shared" si="2"/>
        <v>746268.65700000001</v>
      </c>
      <c r="E51" s="44">
        <v>500000</v>
      </c>
      <c r="F51" s="44">
        <v>246268.65700000001</v>
      </c>
      <c r="G51" s="44"/>
      <c r="H51" s="44"/>
      <c r="I51" s="24"/>
      <c r="J51" s="51"/>
      <c r="K51" s="51"/>
      <c r="L51" s="51"/>
      <c r="M51" s="51"/>
      <c r="N51" s="50"/>
      <c r="O51" s="49"/>
      <c r="P51" s="49"/>
    </row>
    <row r="52" spans="1:16" ht="33.75" customHeight="1" x14ac:dyDescent="0.25">
      <c r="A52" s="118" t="s">
        <v>46</v>
      </c>
      <c r="B52" s="115" t="s">
        <v>4</v>
      </c>
      <c r="C52" s="31">
        <v>2022</v>
      </c>
      <c r="D52" s="44">
        <f t="shared" si="2"/>
        <v>428490.299</v>
      </c>
      <c r="E52" s="44">
        <v>287088.5</v>
      </c>
      <c r="F52" s="44">
        <v>141401.799</v>
      </c>
      <c r="G52" s="44"/>
      <c r="H52" s="44"/>
      <c r="I52" s="21"/>
      <c r="J52" s="51"/>
      <c r="K52" s="51"/>
      <c r="L52" s="51"/>
      <c r="M52" s="51"/>
      <c r="N52" s="50"/>
      <c r="O52" s="49"/>
      <c r="P52" s="49"/>
    </row>
    <row r="53" spans="1:16" ht="36" customHeight="1" x14ac:dyDescent="0.25">
      <c r="A53" s="119"/>
      <c r="B53" s="116"/>
      <c r="C53" s="31">
        <v>2023</v>
      </c>
      <c r="D53" s="44">
        <f t="shared" si="2"/>
        <v>874000.2995121011</v>
      </c>
      <c r="E53" s="44">
        <v>585580.19999999995</v>
      </c>
      <c r="F53" s="44">
        <v>288420.09951210121</v>
      </c>
      <c r="G53" s="44"/>
      <c r="H53" s="44"/>
      <c r="I53" s="88">
        <v>5.1210116362199187E-4</v>
      </c>
      <c r="J53" s="51"/>
      <c r="K53" s="51"/>
      <c r="L53" s="51"/>
      <c r="M53" s="51"/>
      <c r="N53" s="50"/>
      <c r="O53" s="49"/>
      <c r="P53" s="49"/>
    </row>
    <row r="54" spans="1:16" ht="33" customHeight="1" x14ac:dyDescent="0.25">
      <c r="A54" s="119"/>
      <c r="B54" s="116"/>
      <c r="C54" s="31">
        <v>2024</v>
      </c>
      <c r="D54" s="44">
        <f t="shared" si="2"/>
        <v>1334016.014</v>
      </c>
      <c r="E54" s="44">
        <v>893790.7</v>
      </c>
      <c r="F54" s="44">
        <v>440225.31400000001</v>
      </c>
      <c r="G54" s="44"/>
      <c r="H54" s="44"/>
      <c r="I54" s="21"/>
      <c r="J54" s="51"/>
      <c r="K54" s="51"/>
      <c r="L54" s="51"/>
      <c r="M54" s="51"/>
      <c r="N54" s="50"/>
      <c r="O54" s="49"/>
      <c r="P54" s="49"/>
    </row>
    <row r="55" spans="1:16" s="23" customFormat="1" ht="27" hidden="1" customHeight="1" x14ac:dyDescent="0.2">
      <c r="A55" s="119"/>
      <c r="B55" s="116"/>
      <c r="C55" s="33">
        <v>2022</v>
      </c>
      <c r="D55" s="76">
        <f t="shared" si="2"/>
        <v>15170792.939650001</v>
      </c>
      <c r="E55" s="76">
        <f t="shared" ref="E55:H57" si="3">E60+E145+E170+E183</f>
        <v>52563.9</v>
      </c>
      <c r="F55" s="76">
        <f t="shared" si="3"/>
        <v>14687798.55662</v>
      </c>
      <c r="G55" s="76">
        <f t="shared" si="3"/>
        <v>198795.18302999999</v>
      </c>
      <c r="H55" s="76">
        <f t="shared" si="3"/>
        <v>231635.3</v>
      </c>
      <c r="I55" s="22"/>
      <c r="J55" s="53"/>
      <c r="K55" s="54"/>
      <c r="L55" s="54"/>
      <c r="M55" s="54"/>
      <c r="N55" s="54"/>
      <c r="O55" s="54"/>
      <c r="P55" s="53"/>
    </row>
    <row r="56" spans="1:16" s="23" customFormat="1" ht="27" hidden="1" customHeight="1" x14ac:dyDescent="0.2">
      <c r="A56" s="119"/>
      <c r="B56" s="116"/>
      <c r="C56" s="33">
        <v>2023</v>
      </c>
      <c r="D56" s="76">
        <f t="shared" si="2"/>
        <v>17242336.367098894</v>
      </c>
      <c r="E56" s="76">
        <f t="shared" si="3"/>
        <v>147859.6</v>
      </c>
      <c r="F56" s="76">
        <f t="shared" si="3"/>
        <v>15890474.498090003</v>
      </c>
      <c r="G56" s="76">
        <f t="shared" si="3"/>
        <v>114584.06900888887</v>
      </c>
      <c r="H56" s="76">
        <f t="shared" si="3"/>
        <v>1089418.2</v>
      </c>
      <c r="I56" s="22"/>
      <c r="J56" s="53"/>
      <c r="K56" s="54"/>
      <c r="L56" s="54"/>
      <c r="M56" s="54"/>
      <c r="N56" s="54"/>
      <c r="O56" s="54"/>
      <c r="P56" s="53"/>
    </row>
    <row r="57" spans="1:16" s="23" customFormat="1" ht="27" hidden="1" customHeight="1" x14ac:dyDescent="0.2">
      <c r="A57" s="119"/>
      <c r="B57" s="116"/>
      <c r="C57" s="33">
        <v>2024</v>
      </c>
      <c r="D57" s="76">
        <f t="shared" si="2"/>
        <v>10689393.662709335</v>
      </c>
      <c r="E57" s="76">
        <f t="shared" si="3"/>
        <v>66084.899999999994</v>
      </c>
      <c r="F57" s="76">
        <f t="shared" si="3"/>
        <v>9992054.2524960004</v>
      </c>
      <c r="G57" s="76">
        <f t="shared" si="3"/>
        <v>74536.910213333322</v>
      </c>
      <c r="H57" s="76">
        <f t="shared" si="3"/>
        <v>556717.6</v>
      </c>
      <c r="I57" s="22"/>
      <c r="J57" s="53"/>
      <c r="K57" s="54"/>
      <c r="L57" s="54"/>
      <c r="M57" s="54"/>
      <c r="N57" s="54"/>
      <c r="O57" s="54"/>
      <c r="P57" s="53"/>
    </row>
    <row r="58" spans="1:16" s="23" customFormat="1" ht="27" hidden="1" customHeight="1" x14ac:dyDescent="0.2">
      <c r="A58" s="119"/>
      <c r="B58" s="116"/>
      <c r="C58" s="33" t="s">
        <v>19</v>
      </c>
      <c r="D58" s="76">
        <f t="shared" si="2"/>
        <v>43102522.969458222</v>
      </c>
      <c r="E58" s="76">
        <f>SUM(E55:E57)</f>
        <v>266508.40000000002</v>
      </c>
      <c r="F58" s="76">
        <f>SUM(F55:F57)</f>
        <v>40570327.307206005</v>
      </c>
      <c r="G58" s="76">
        <f>SUM(G55:G57)</f>
        <v>387916.16225222219</v>
      </c>
      <c r="H58" s="76">
        <f>SUM(H55:H57)</f>
        <v>1877771.1</v>
      </c>
      <c r="I58" s="22"/>
      <c r="J58" s="53"/>
      <c r="K58" s="54"/>
      <c r="L58" s="54"/>
      <c r="M58" s="54"/>
      <c r="N58" s="54"/>
      <c r="O58" s="54"/>
      <c r="P58" s="53"/>
    </row>
    <row r="59" spans="1:16" s="23" customFormat="1" ht="31.5" customHeight="1" x14ac:dyDescent="0.2">
      <c r="A59" s="120"/>
      <c r="B59" s="117"/>
      <c r="C59" s="31">
        <v>2025</v>
      </c>
      <c r="D59" s="80">
        <f t="shared" si="2"/>
        <v>5994118.96</v>
      </c>
      <c r="E59" s="80">
        <v>4016059.7</v>
      </c>
      <c r="F59" s="80">
        <v>1978059.26</v>
      </c>
      <c r="G59" s="80"/>
      <c r="H59" s="76"/>
      <c r="I59" s="22"/>
      <c r="J59" s="53"/>
      <c r="K59" s="54"/>
      <c r="L59" s="54"/>
      <c r="M59" s="54"/>
      <c r="N59" s="54"/>
      <c r="O59" s="54"/>
      <c r="P59" s="53"/>
    </row>
    <row r="60" spans="1:16" ht="33" customHeight="1" x14ac:dyDescent="0.25">
      <c r="A60" s="118" t="s">
        <v>55</v>
      </c>
      <c r="B60" s="115" t="s">
        <v>4</v>
      </c>
      <c r="C60" s="31">
        <v>2022</v>
      </c>
      <c r="D60" s="44">
        <f t="shared" ref="D60:D83" si="4">H60+G60+F60+E60</f>
        <v>12424477.79706</v>
      </c>
      <c r="E60" s="44"/>
      <c r="F60" s="44">
        <f>F65+F69+F73+F77+F81+F85+F91+F95+F99+F103+F107+F111+F115+F117</f>
        <v>12231000.714029999</v>
      </c>
      <c r="G60" s="44">
        <f>G65+G69+G73+G77+G81+G85+G91+G95+G99+G103+G107+G111+G115+G117</f>
        <v>193477.08302999998</v>
      </c>
      <c r="H60" s="45"/>
      <c r="I60" s="15"/>
      <c r="J60" s="51">
        <v>249034.87122888886</v>
      </c>
      <c r="K60" s="51"/>
      <c r="L60" s="51"/>
      <c r="M60" s="51"/>
      <c r="N60" s="50"/>
      <c r="O60" s="49"/>
      <c r="P60" s="49"/>
    </row>
    <row r="61" spans="1:16" ht="28.5" customHeight="1" x14ac:dyDescent="0.25">
      <c r="A61" s="119"/>
      <c r="B61" s="116"/>
      <c r="C61" s="31">
        <v>2023</v>
      </c>
      <c r="D61" s="44">
        <f t="shared" si="4"/>
        <v>13744955.191208892</v>
      </c>
      <c r="E61" s="44"/>
      <c r="F61" s="44">
        <f>F66+F70+F74+F78+F82+F86+F92+F96+F100+F104+F108+F112+F119+F116+F118</f>
        <v>13230371.122200003</v>
      </c>
      <c r="G61" s="44">
        <f>G66+G70+G74+G78+G82+G86+G92+G96+G100+G104+G108+G112+G119</f>
        <v>114584.06900888887</v>
      </c>
      <c r="H61" s="44">
        <f>H66+H70+H74+H78+H82+H86+H92+H96+H100+H104+H108+H112+H119</f>
        <v>400000</v>
      </c>
      <c r="I61" s="16">
        <f>I66+I70+I75+I78+I86+J92+I96+I100+I104+I108+I112+I116+I118</f>
        <v>742401.05740000017</v>
      </c>
      <c r="J61" s="51">
        <v>106462</v>
      </c>
      <c r="K61" s="51"/>
      <c r="L61" s="51"/>
      <c r="M61" s="51"/>
      <c r="N61" s="50"/>
      <c r="O61" s="49"/>
      <c r="P61" s="49"/>
    </row>
    <row r="62" spans="1:16" ht="30" customHeight="1" x14ac:dyDescent="0.25">
      <c r="A62" s="119"/>
      <c r="B62" s="116"/>
      <c r="C62" s="31">
        <v>2024</v>
      </c>
      <c r="D62" s="44">
        <f t="shared" si="4"/>
        <v>8340848.1846833332</v>
      </c>
      <c r="E62" s="44"/>
      <c r="F62" s="44">
        <f>F67+F71+F75+F79+F83+F87+F93+F97+F101+F105+F109+J65+F113+F120</f>
        <v>7920193.67447</v>
      </c>
      <c r="G62" s="44">
        <f>G67+G71+G75+G79+G83+G87+G93+G97+G101+G105+G109+K65+G113+G120</f>
        <v>74536.910213333322</v>
      </c>
      <c r="H62" s="44">
        <f>H67+H71+H75+H79+H83+H87+H93+H97+H101+H105+H109+L65+H113+H120</f>
        <v>346117.6</v>
      </c>
      <c r="I62" s="16">
        <v>0</v>
      </c>
      <c r="J62" s="51">
        <f>J60-J61</f>
        <v>142572.87122888886</v>
      </c>
      <c r="K62" s="51"/>
      <c r="L62" s="51"/>
      <c r="M62" s="51"/>
      <c r="N62" s="50"/>
      <c r="O62" s="49"/>
      <c r="P62" s="49"/>
    </row>
    <row r="63" spans="1:16" ht="30" customHeight="1" x14ac:dyDescent="0.25">
      <c r="A63" s="120"/>
      <c r="B63" s="117"/>
      <c r="C63" s="31">
        <v>2025</v>
      </c>
      <c r="D63" s="44">
        <f t="shared" si="4"/>
        <v>7457561.026797777</v>
      </c>
      <c r="E63" s="44"/>
      <c r="F63" s="44">
        <f>F68+F72+F76+F80+F84+F88+F94+F98+F102+F106+F110+F114+F121</f>
        <v>7075202.1550699994</v>
      </c>
      <c r="G63" s="44">
        <f>G68+G72+G76+G80+G84+G88+G94+G98+G102+G106+G110+K66+G114+G121</f>
        <v>82358.871727777747</v>
      </c>
      <c r="H63" s="44">
        <f>H68+H72+H76+H80+H84+H88+H94+H98+H102+H106+H110+H114+H121</f>
        <v>300000</v>
      </c>
      <c r="I63" s="24">
        <f>I94+I98+I102</f>
        <v>0</v>
      </c>
      <c r="J63" s="82"/>
      <c r="K63" s="51"/>
      <c r="L63" s="51"/>
      <c r="M63" s="51"/>
      <c r="N63" s="50"/>
      <c r="O63" s="49"/>
      <c r="P63" s="49"/>
    </row>
    <row r="64" spans="1:16" ht="24.75" customHeight="1" x14ac:dyDescent="0.25">
      <c r="A64" s="121" t="s">
        <v>8</v>
      </c>
      <c r="B64" s="156"/>
      <c r="C64" s="31" t="s">
        <v>81</v>
      </c>
      <c r="D64" s="44">
        <f>SUM(D60:D63)</f>
        <v>41967842.199749999</v>
      </c>
      <c r="E64" s="44"/>
      <c r="F64" s="44">
        <f>SUM(F60:F63)</f>
        <v>40456767.665770002</v>
      </c>
      <c r="G64" s="44"/>
      <c r="H64" s="44">
        <f>SUM(H60:H63)</f>
        <v>1046117.6</v>
      </c>
      <c r="I64" s="20"/>
      <c r="J64" s="82"/>
      <c r="K64" s="51"/>
      <c r="L64" s="51"/>
      <c r="M64" s="51"/>
      <c r="N64" s="50"/>
      <c r="O64" s="49"/>
      <c r="P64" s="49"/>
    </row>
    <row r="65" spans="1:16" ht="31.5" customHeight="1" x14ac:dyDescent="0.25">
      <c r="A65" s="118" t="s">
        <v>36</v>
      </c>
      <c r="B65" s="123" t="s">
        <v>4</v>
      </c>
      <c r="C65" s="31">
        <v>2022</v>
      </c>
      <c r="D65" s="44">
        <f>H65+G65+F65+E65</f>
        <v>962525.08428000007</v>
      </c>
      <c r="E65" s="44"/>
      <c r="F65" s="44">
        <v>962525.08428000007</v>
      </c>
      <c r="G65" s="44"/>
      <c r="H65" s="44"/>
      <c r="I65" s="16"/>
      <c r="J65" s="51"/>
      <c r="K65" s="51"/>
      <c r="L65" s="51"/>
      <c r="M65" s="51"/>
      <c r="N65" s="50"/>
      <c r="O65" s="50"/>
      <c r="P65" s="49"/>
    </row>
    <row r="66" spans="1:16" ht="31.5" customHeight="1" x14ac:dyDescent="0.25">
      <c r="A66" s="119"/>
      <c r="B66" s="124"/>
      <c r="C66" s="31">
        <v>2023</v>
      </c>
      <c r="D66" s="44">
        <f t="shared" si="4"/>
        <v>779658.46747000003</v>
      </c>
      <c r="E66" s="44"/>
      <c r="F66" s="44">
        <v>779658.46747000003</v>
      </c>
      <c r="G66" s="44"/>
      <c r="H66" s="44"/>
      <c r="I66" s="84">
        <v>-121431.23973999999</v>
      </c>
      <c r="J66" s="51"/>
      <c r="K66" s="51"/>
      <c r="L66" s="51"/>
      <c r="M66" s="51"/>
      <c r="N66" s="50"/>
      <c r="O66" s="50"/>
      <c r="P66" s="49"/>
    </row>
    <row r="67" spans="1:16" ht="29.25" customHeight="1" x14ac:dyDescent="0.25">
      <c r="A67" s="119"/>
      <c r="B67" s="124"/>
      <c r="C67" s="31">
        <v>2024</v>
      </c>
      <c r="D67" s="44">
        <f t="shared" si="4"/>
        <v>381550.64859</v>
      </c>
      <c r="E67" s="44"/>
      <c r="F67" s="44">
        <v>381550.64859</v>
      </c>
      <c r="G67" s="44"/>
      <c r="H67" s="44"/>
      <c r="I67" s="84">
        <v>-44418.638050000009</v>
      </c>
      <c r="J67" s="51"/>
      <c r="K67" s="51"/>
      <c r="L67" s="51"/>
      <c r="M67" s="51"/>
      <c r="N67" s="50"/>
      <c r="O67" s="50"/>
      <c r="P67" s="49"/>
    </row>
    <row r="68" spans="1:16" ht="29.25" customHeight="1" x14ac:dyDescent="0.25">
      <c r="A68" s="120"/>
      <c r="B68" s="125"/>
      <c r="C68" s="31">
        <v>2025</v>
      </c>
      <c r="D68" s="44">
        <f t="shared" si="4"/>
        <v>579020</v>
      </c>
      <c r="E68" s="44"/>
      <c r="F68" s="44">
        <v>579020</v>
      </c>
      <c r="G68" s="44"/>
      <c r="H68" s="44"/>
      <c r="I68" s="24"/>
      <c r="J68" s="51"/>
      <c r="K68" s="82"/>
      <c r="L68" s="51"/>
      <c r="M68" s="51"/>
      <c r="N68" s="50"/>
      <c r="O68" s="50"/>
      <c r="P68" s="49"/>
    </row>
    <row r="69" spans="1:16" ht="30.75" customHeight="1" x14ac:dyDescent="0.25">
      <c r="A69" s="118" t="s">
        <v>37</v>
      </c>
      <c r="B69" s="115" t="s">
        <v>4</v>
      </c>
      <c r="C69" s="35">
        <v>2022</v>
      </c>
      <c r="D69" s="44">
        <f t="shared" si="4"/>
        <v>361051.54971000005</v>
      </c>
      <c r="E69" s="44"/>
      <c r="F69" s="44">
        <v>361051.54971000005</v>
      </c>
      <c r="G69" s="44"/>
      <c r="H69" s="44"/>
      <c r="I69" s="19"/>
      <c r="J69" s="51"/>
      <c r="L69" s="51"/>
      <c r="M69" s="51"/>
      <c r="N69" s="50"/>
      <c r="O69" s="50"/>
      <c r="P69" s="49"/>
    </row>
    <row r="70" spans="1:16" ht="30.75" customHeight="1" x14ac:dyDescent="0.25">
      <c r="A70" s="119"/>
      <c r="B70" s="116"/>
      <c r="C70" s="35">
        <v>2023</v>
      </c>
      <c r="D70" s="44">
        <f t="shared" si="4"/>
        <v>631867.53075000003</v>
      </c>
      <c r="E70" s="44"/>
      <c r="F70" s="44">
        <v>631867.53075000003</v>
      </c>
      <c r="G70" s="44"/>
      <c r="H70" s="44"/>
      <c r="I70" s="89">
        <v>178367.53074999998</v>
      </c>
      <c r="J70" s="51"/>
      <c r="K70" s="51"/>
      <c r="L70" s="51"/>
      <c r="M70" s="51"/>
      <c r="N70" s="50"/>
      <c r="O70" s="50"/>
      <c r="P70" s="49"/>
    </row>
    <row r="71" spans="1:16" ht="30.75" customHeight="1" x14ac:dyDescent="0.25">
      <c r="A71" s="119"/>
      <c r="B71" s="116"/>
      <c r="C71" s="35">
        <v>2024</v>
      </c>
      <c r="D71" s="44">
        <f t="shared" si="4"/>
        <v>106338.80597</v>
      </c>
      <c r="E71" s="44"/>
      <c r="F71" s="44">
        <v>106338.80597</v>
      </c>
      <c r="G71" s="44"/>
      <c r="H71" s="44"/>
      <c r="I71" s="19"/>
      <c r="J71" s="51"/>
      <c r="K71" s="51"/>
      <c r="L71" s="51"/>
      <c r="M71" s="51"/>
      <c r="N71" s="50"/>
      <c r="O71" s="50"/>
      <c r="P71" s="49"/>
    </row>
    <row r="72" spans="1:16" ht="30.75" customHeight="1" x14ac:dyDescent="0.25">
      <c r="A72" s="120"/>
      <c r="B72" s="117"/>
      <c r="C72" s="35">
        <v>2025</v>
      </c>
      <c r="D72" s="44">
        <f t="shared" si="4"/>
        <v>270000</v>
      </c>
      <c r="E72" s="44"/>
      <c r="F72" s="44">
        <v>270000</v>
      </c>
      <c r="G72" s="44"/>
      <c r="H72" s="44"/>
      <c r="I72" s="24"/>
      <c r="J72" s="51"/>
      <c r="K72" s="51"/>
      <c r="L72" s="51"/>
      <c r="M72" s="51"/>
      <c r="N72" s="50"/>
      <c r="O72" s="50"/>
      <c r="P72" s="49"/>
    </row>
    <row r="73" spans="1:16" ht="33.75" customHeight="1" x14ac:dyDescent="0.25">
      <c r="A73" s="118" t="s">
        <v>62</v>
      </c>
      <c r="B73" s="115" t="s">
        <v>4</v>
      </c>
      <c r="C73" s="35">
        <v>2022</v>
      </c>
      <c r="D73" s="44">
        <f t="shared" si="4"/>
        <v>2000000</v>
      </c>
      <c r="E73" s="44"/>
      <c r="F73" s="44">
        <v>2000000</v>
      </c>
      <c r="G73" s="44"/>
      <c r="H73" s="44"/>
      <c r="I73" s="24"/>
      <c r="J73" s="51"/>
      <c r="K73" s="51"/>
      <c r="L73" s="51"/>
      <c r="M73" s="51"/>
      <c r="N73" s="50"/>
      <c r="O73" s="50"/>
      <c r="P73" s="49"/>
    </row>
    <row r="74" spans="1:16" ht="35.25" customHeight="1" x14ac:dyDescent="0.25">
      <c r="A74" s="119"/>
      <c r="B74" s="116"/>
      <c r="C74" s="35">
        <v>2023</v>
      </c>
      <c r="D74" s="44">
        <f t="shared" si="4"/>
        <v>2000000</v>
      </c>
      <c r="E74" s="44"/>
      <c r="F74" s="44">
        <v>2000000</v>
      </c>
      <c r="G74" s="44"/>
      <c r="H74" s="44"/>
      <c r="I74" s="24"/>
      <c r="J74" s="51"/>
      <c r="K74" s="51"/>
      <c r="L74" s="51"/>
      <c r="M74" s="51"/>
      <c r="N74" s="50"/>
      <c r="O74" s="50"/>
      <c r="P74" s="49"/>
    </row>
    <row r="75" spans="1:16" ht="30.75" customHeight="1" x14ac:dyDescent="0.25">
      <c r="A75" s="119"/>
      <c r="B75" s="116"/>
      <c r="C75" s="35">
        <v>2024</v>
      </c>
      <c r="D75" s="44">
        <f t="shared" si="4"/>
        <v>835596.34883000003</v>
      </c>
      <c r="E75" s="44"/>
      <c r="F75" s="44">
        <v>835596.34883000003</v>
      </c>
      <c r="G75" s="44"/>
      <c r="H75" s="44"/>
      <c r="I75" s="84">
        <v>-125000</v>
      </c>
      <c r="J75" s="51"/>
      <c r="K75" s="51"/>
      <c r="L75" s="51"/>
      <c r="M75" s="51"/>
      <c r="N75" s="50"/>
      <c r="O75" s="50"/>
      <c r="P75" s="49"/>
    </row>
    <row r="76" spans="1:16" ht="30.75" customHeight="1" x14ac:dyDescent="0.25">
      <c r="A76" s="120"/>
      <c r="B76" s="117"/>
      <c r="C76" s="35">
        <v>2025</v>
      </c>
      <c r="D76" s="44">
        <f t="shared" si="4"/>
        <v>663994.96113000007</v>
      </c>
      <c r="E76" s="44"/>
      <c r="F76" s="44">
        <v>663994.96113000007</v>
      </c>
      <c r="G76" s="44"/>
      <c r="H76" s="44"/>
      <c r="I76" s="24"/>
      <c r="J76" s="51"/>
      <c r="K76" s="51"/>
      <c r="L76" s="51"/>
      <c r="M76" s="51"/>
      <c r="N76" s="50"/>
      <c r="O76" s="50"/>
      <c r="P76" s="49"/>
    </row>
    <row r="77" spans="1:16" ht="48" customHeight="1" x14ac:dyDescent="0.25">
      <c r="A77" s="118" t="s">
        <v>63</v>
      </c>
      <c r="B77" s="115" t="s">
        <v>4</v>
      </c>
      <c r="C77" s="35">
        <v>2022</v>
      </c>
      <c r="D77" s="44">
        <f t="shared" si="4"/>
        <v>701759.15662999998</v>
      </c>
      <c r="E77" s="44"/>
      <c r="F77" s="44">
        <v>701759.15662999998</v>
      </c>
      <c r="G77" s="44"/>
      <c r="H77" s="44"/>
      <c r="I77" s="24"/>
      <c r="J77" s="51"/>
      <c r="K77" s="51">
        <f>I67+I75+I97+I101+I109</f>
        <v>-7.2759576141834259E-12</v>
      </c>
      <c r="L77" s="51"/>
      <c r="M77" s="51"/>
      <c r="N77" s="50"/>
      <c r="O77" s="50"/>
      <c r="P77" s="49"/>
    </row>
    <row r="78" spans="1:16" ht="51" customHeight="1" x14ac:dyDescent="0.25">
      <c r="A78" s="119"/>
      <c r="B78" s="116"/>
      <c r="C78" s="35">
        <v>2023</v>
      </c>
      <c r="D78" s="44">
        <f t="shared" si="4"/>
        <v>1500000</v>
      </c>
      <c r="E78" s="44"/>
      <c r="F78" s="44">
        <v>1500000</v>
      </c>
      <c r="G78" s="44"/>
      <c r="H78" s="44"/>
      <c r="I78" s="84">
        <v>-40000</v>
      </c>
      <c r="J78" s="51"/>
      <c r="K78" s="51"/>
      <c r="L78" s="51"/>
      <c r="M78" s="51"/>
      <c r="N78" s="50"/>
      <c r="O78" s="50"/>
      <c r="P78" s="49"/>
    </row>
    <row r="79" spans="1:16" ht="48" customHeight="1" x14ac:dyDescent="0.25">
      <c r="A79" s="119"/>
      <c r="B79" s="116"/>
      <c r="C79" s="35">
        <v>2024</v>
      </c>
      <c r="D79" s="44">
        <f t="shared" si="4"/>
        <v>1020000</v>
      </c>
      <c r="E79" s="44"/>
      <c r="F79" s="44">
        <v>1020000</v>
      </c>
      <c r="G79" s="44"/>
      <c r="H79" s="44"/>
      <c r="I79" s="24"/>
      <c r="J79" s="51"/>
      <c r="K79" s="51"/>
      <c r="L79" s="51"/>
      <c r="M79" s="51"/>
      <c r="N79" s="50"/>
      <c r="O79" s="50"/>
      <c r="P79" s="49"/>
    </row>
    <row r="80" spans="1:16" ht="42" customHeight="1" x14ac:dyDescent="0.25">
      <c r="A80" s="120"/>
      <c r="B80" s="117"/>
      <c r="C80" s="35">
        <v>2025</v>
      </c>
      <c r="D80" s="44">
        <f t="shared" si="4"/>
        <v>1216606</v>
      </c>
      <c r="E80" s="44"/>
      <c r="F80" s="44">
        <v>1216606</v>
      </c>
      <c r="G80" s="44"/>
      <c r="H80" s="44"/>
      <c r="I80" s="24"/>
      <c r="J80" s="51"/>
      <c r="K80" s="51"/>
      <c r="L80" s="51"/>
      <c r="M80" s="51"/>
      <c r="N80" s="50"/>
      <c r="O80" s="50"/>
      <c r="P80" s="49"/>
    </row>
    <row r="81" spans="1:16" ht="35.25" customHeight="1" x14ac:dyDescent="0.25">
      <c r="A81" s="118" t="s">
        <v>64</v>
      </c>
      <c r="B81" s="115" t="s">
        <v>4</v>
      </c>
      <c r="C81" s="35">
        <v>2022</v>
      </c>
      <c r="D81" s="44">
        <f t="shared" si="4"/>
        <v>1262474.1839999999</v>
      </c>
      <c r="E81" s="44"/>
      <c r="F81" s="44">
        <v>1262474.1839999999</v>
      </c>
      <c r="G81" s="44"/>
      <c r="H81" s="44"/>
      <c r="I81" s="24"/>
      <c r="J81" s="51"/>
      <c r="K81" s="51"/>
      <c r="L81" s="51"/>
      <c r="M81" s="51"/>
      <c r="N81" s="50"/>
      <c r="O81" s="50"/>
      <c r="P81" s="49"/>
    </row>
    <row r="82" spans="1:16" ht="31.5" customHeight="1" x14ac:dyDescent="0.25">
      <c r="A82" s="119"/>
      <c r="B82" s="116"/>
      <c r="C82" s="35">
        <v>2023</v>
      </c>
      <c r="D82" s="44">
        <f t="shared" si="4"/>
        <v>1257989</v>
      </c>
      <c r="E82" s="44"/>
      <c r="F82" s="44">
        <v>1257989</v>
      </c>
      <c r="G82" s="44"/>
      <c r="H82" s="44"/>
      <c r="I82" s="24"/>
      <c r="J82" s="51"/>
      <c r="K82" s="51"/>
      <c r="L82" s="51"/>
      <c r="M82" s="51"/>
      <c r="N82" s="50"/>
      <c r="O82" s="50"/>
      <c r="P82" s="49"/>
    </row>
    <row r="83" spans="1:16" ht="33" customHeight="1" x14ac:dyDescent="0.25">
      <c r="A83" s="119"/>
      <c r="B83" s="116"/>
      <c r="C83" s="35">
        <v>2024</v>
      </c>
      <c r="D83" s="44">
        <f t="shared" si="4"/>
        <v>534021.61294000002</v>
      </c>
      <c r="E83" s="44"/>
      <c r="F83" s="44">
        <v>534021.61294000002</v>
      </c>
      <c r="G83" s="44"/>
      <c r="H83" s="44"/>
      <c r="I83" s="24"/>
      <c r="J83" s="51"/>
      <c r="K83" s="51"/>
      <c r="L83" s="51"/>
      <c r="M83" s="51"/>
      <c r="N83" s="50"/>
      <c r="O83" s="50"/>
      <c r="P83" s="49"/>
    </row>
    <row r="84" spans="1:16" ht="30" customHeight="1" x14ac:dyDescent="0.25">
      <c r="A84" s="120"/>
      <c r="B84" s="117"/>
      <c r="C84" s="35">
        <v>2025</v>
      </c>
      <c r="D84" s="44"/>
      <c r="E84" s="44"/>
      <c r="F84" s="44"/>
      <c r="G84" s="44"/>
      <c r="H84" s="44"/>
      <c r="I84" s="24"/>
      <c r="J84" s="51"/>
      <c r="K84" s="51"/>
      <c r="L84" s="51"/>
      <c r="M84" s="51"/>
      <c r="N84" s="50"/>
      <c r="O84" s="50"/>
      <c r="P84" s="49"/>
    </row>
    <row r="85" spans="1:16" ht="35.25" customHeight="1" x14ac:dyDescent="0.25">
      <c r="A85" s="118" t="s">
        <v>84</v>
      </c>
      <c r="B85" s="115" t="s">
        <v>4</v>
      </c>
      <c r="C85" s="31">
        <v>2022</v>
      </c>
      <c r="D85" s="44">
        <f>H85+G85+F85+E85</f>
        <v>548071.14728000003</v>
      </c>
      <c r="E85" s="100"/>
      <c r="F85" s="44">
        <f>F90+F89</f>
        <v>512207.27868000005</v>
      </c>
      <c r="G85" s="44">
        <v>35863.868599999994</v>
      </c>
      <c r="H85" s="44"/>
      <c r="I85" s="16"/>
      <c r="K85" s="51"/>
      <c r="L85" s="51"/>
      <c r="M85" s="51"/>
      <c r="N85" s="50"/>
      <c r="O85" s="50"/>
      <c r="P85" s="49"/>
    </row>
    <row r="86" spans="1:16" ht="33" customHeight="1" x14ac:dyDescent="0.25">
      <c r="A86" s="119"/>
      <c r="B86" s="116"/>
      <c r="C86" s="31">
        <v>2023</v>
      </c>
      <c r="D86" s="44">
        <f t="shared" ref="D86:D90" si="5">H86+G86+F86+E86</f>
        <v>450034.67333999998</v>
      </c>
      <c r="E86" s="100"/>
      <c r="F86" s="44">
        <v>419638.50673999998</v>
      </c>
      <c r="G86" s="44">
        <v>30396.166599999997</v>
      </c>
      <c r="H86" s="44"/>
      <c r="I86" s="4">
        <v>52617.728759999998</v>
      </c>
      <c r="J86" s="94">
        <v>5390.0895799999998</v>
      </c>
      <c r="K86" s="91"/>
      <c r="L86" s="50"/>
      <c r="M86" s="50"/>
      <c r="N86" s="50"/>
      <c r="O86" s="50"/>
      <c r="P86" s="49"/>
    </row>
    <row r="87" spans="1:16" ht="33.75" customHeight="1" x14ac:dyDescent="0.25">
      <c r="A87" s="119"/>
      <c r="B87" s="116"/>
      <c r="C87" s="31">
        <v>2024</v>
      </c>
      <c r="D87" s="44">
        <f t="shared" si="5"/>
        <v>83172.447440000004</v>
      </c>
      <c r="E87" s="100"/>
      <c r="F87" s="44">
        <v>78709.722330000004</v>
      </c>
      <c r="G87" s="44">
        <v>4462.7251100000003</v>
      </c>
      <c r="H87" s="44"/>
      <c r="I87" s="4"/>
      <c r="J87" s="50"/>
      <c r="K87" s="72"/>
      <c r="L87" s="50"/>
      <c r="M87" s="50"/>
      <c r="N87" s="50"/>
      <c r="O87" s="50"/>
      <c r="P87" s="49"/>
    </row>
    <row r="88" spans="1:16" ht="33.75" customHeight="1" x14ac:dyDescent="0.25">
      <c r="A88" s="120"/>
      <c r="B88" s="117"/>
      <c r="C88" s="31">
        <v>2025</v>
      </c>
      <c r="D88" s="44">
        <f t="shared" si="5"/>
        <v>220453.10322000002</v>
      </c>
      <c r="E88" s="100"/>
      <c r="F88" s="44">
        <v>204109.62155000001</v>
      </c>
      <c r="G88" s="44">
        <v>16343.481669999999</v>
      </c>
      <c r="H88" s="44"/>
      <c r="I88" s="4"/>
      <c r="J88" s="50"/>
      <c r="K88" s="72"/>
      <c r="L88" s="50"/>
      <c r="M88" s="50"/>
      <c r="N88" s="50"/>
      <c r="O88" s="50"/>
      <c r="P88" s="49"/>
    </row>
    <row r="89" spans="1:16" ht="93.75" hidden="1" customHeight="1" x14ac:dyDescent="0.25">
      <c r="A89" s="104" t="s">
        <v>77</v>
      </c>
      <c r="B89" s="113" t="s">
        <v>4</v>
      </c>
      <c r="C89" s="31">
        <v>2022</v>
      </c>
      <c r="D89" s="44">
        <f t="shared" si="5"/>
        <v>448354.17109999998</v>
      </c>
      <c r="E89" s="100"/>
      <c r="F89" s="44">
        <v>448354.17109999998</v>
      </c>
      <c r="G89" s="44"/>
      <c r="H89" s="44"/>
      <c r="I89" s="4"/>
      <c r="J89" s="50"/>
      <c r="K89" s="72"/>
      <c r="L89" s="50"/>
      <c r="M89" s="50"/>
      <c r="N89" s="50"/>
      <c r="O89" s="50"/>
      <c r="P89" s="49"/>
    </row>
    <row r="90" spans="1:16" ht="126.75" hidden="1" customHeight="1" x14ac:dyDescent="0.25">
      <c r="A90" s="104" t="s">
        <v>76</v>
      </c>
      <c r="B90" s="113" t="s">
        <v>4</v>
      </c>
      <c r="C90" s="31">
        <v>2022</v>
      </c>
      <c r="D90" s="44">
        <f t="shared" si="5"/>
        <v>63853.107580000054</v>
      </c>
      <c r="E90" s="100"/>
      <c r="F90" s="44">
        <v>63853.107580000054</v>
      </c>
      <c r="G90" s="44"/>
      <c r="H90" s="44"/>
      <c r="I90" s="4"/>
      <c r="J90" s="50"/>
      <c r="K90" s="72"/>
      <c r="L90" s="50"/>
      <c r="M90" s="50"/>
      <c r="N90" s="50"/>
      <c r="O90" s="50"/>
      <c r="P90" s="49"/>
    </row>
    <row r="91" spans="1:16" ht="26.25" customHeight="1" x14ac:dyDescent="0.25">
      <c r="A91" s="118" t="s">
        <v>12</v>
      </c>
      <c r="B91" s="115" t="s">
        <v>4</v>
      </c>
      <c r="C91" s="78">
        <v>2022</v>
      </c>
      <c r="D91" s="80">
        <f t="shared" ref="D91:D102" si="6">H91+G91+F91+E91</f>
        <v>2948268.4495200003</v>
      </c>
      <c r="E91" s="80"/>
      <c r="F91" s="87">
        <v>2948268.4495200003</v>
      </c>
      <c r="G91" s="44"/>
      <c r="H91" s="44"/>
      <c r="I91" s="4"/>
      <c r="J91" s="51"/>
      <c r="K91" s="92"/>
      <c r="L91" s="51"/>
      <c r="M91" s="59"/>
      <c r="N91" s="51"/>
      <c r="O91" s="49"/>
      <c r="P91" s="49"/>
    </row>
    <row r="92" spans="1:16" ht="27.75" customHeight="1" x14ac:dyDescent="0.3">
      <c r="A92" s="119"/>
      <c r="B92" s="116"/>
      <c r="C92" s="31">
        <v>2023</v>
      </c>
      <c r="D92" s="44">
        <f t="shared" si="6"/>
        <v>3697392.4644599999</v>
      </c>
      <c r="E92" s="44"/>
      <c r="F92" s="44">
        <v>3697392.4644599999</v>
      </c>
      <c r="G92" s="44"/>
      <c r="H92" s="44"/>
      <c r="I92" s="16">
        <v>403874.36445999984</v>
      </c>
      <c r="J92" s="90"/>
      <c r="K92" s="93"/>
      <c r="L92" s="60"/>
      <c r="M92" s="51"/>
      <c r="N92" s="51"/>
      <c r="O92" s="51"/>
      <c r="P92" s="49"/>
    </row>
    <row r="93" spans="1:16" ht="27" customHeight="1" x14ac:dyDescent="0.25">
      <c r="A93" s="119"/>
      <c r="B93" s="116"/>
      <c r="C93" s="31">
        <v>2024</v>
      </c>
      <c r="D93" s="44">
        <f t="shared" si="6"/>
        <v>2809820.7913899999</v>
      </c>
      <c r="E93" s="44"/>
      <c r="F93" s="44">
        <v>2809820.7913899999</v>
      </c>
      <c r="G93" s="44"/>
      <c r="H93" s="44"/>
      <c r="I93" s="16"/>
      <c r="J93" s="77"/>
      <c r="K93" s="51"/>
      <c r="L93" s="51"/>
      <c r="M93" s="51"/>
      <c r="N93" s="51"/>
      <c r="O93" s="51"/>
      <c r="P93" s="49"/>
    </row>
    <row r="94" spans="1:16" ht="27" customHeight="1" x14ac:dyDescent="0.25">
      <c r="A94" s="120"/>
      <c r="B94" s="117"/>
      <c r="C94" s="31">
        <v>2025</v>
      </c>
      <c r="D94" s="44">
        <f t="shared" si="6"/>
        <v>2703360.0588699998</v>
      </c>
      <c r="E94" s="44"/>
      <c r="F94" s="44">
        <v>2703360.0588699998</v>
      </c>
      <c r="G94" s="44"/>
      <c r="H94" s="44"/>
      <c r="I94" s="84">
        <v>-85000</v>
      </c>
      <c r="J94" s="77"/>
      <c r="K94" s="51"/>
      <c r="L94" s="51"/>
      <c r="M94" s="51"/>
      <c r="N94" s="51"/>
      <c r="O94" s="51"/>
      <c r="P94" s="49"/>
    </row>
    <row r="95" spans="1:16" ht="26.25" customHeight="1" x14ac:dyDescent="0.25">
      <c r="A95" s="118" t="s">
        <v>13</v>
      </c>
      <c r="B95" s="115" t="s">
        <v>4</v>
      </c>
      <c r="C95" s="31">
        <v>2022</v>
      </c>
      <c r="D95" s="44">
        <f t="shared" si="6"/>
        <v>450390.55259000004</v>
      </c>
      <c r="E95" s="44"/>
      <c r="F95" s="44">
        <v>450390.55259000004</v>
      </c>
      <c r="G95" s="44"/>
      <c r="H95" s="44"/>
      <c r="I95" s="4"/>
      <c r="J95" s="51"/>
      <c r="K95" s="57"/>
      <c r="L95" s="51"/>
      <c r="M95" s="49"/>
      <c r="N95" s="51"/>
      <c r="O95" s="49"/>
      <c r="P95" s="49"/>
    </row>
    <row r="96" spans="1:16" ht="23.25" customHeight="1" x14ac:dyDescent="0.25">
      <c r="A96" s="119"/>
      <c r="B96" s="116"/>
      <c r="C96" s="31">
        <v>2023</v>
      </c>
      <c r="D96" s="44">
        <f t="shared" si="6"/>
        <v>828020.79027</v>
      </c>
      <c r="E96" s="44"/>
      <c r="F96" s="44">
        <v>828020.79027</v>
      </c>
      <c r="G96" s="44"/>
      <c r="H96" s="44"/>
      <c r="I96" s="4">
        <v>5548.0404799999669</v>
      </c>
      <c r="J96" s="51"/>
      <c r="K96" s="49"/>
      <c r="L96" s="51"/>
      <c r="M96" s="49"/>
      <c r="N96" s="51"/>
      <c r="O96" s="49"/>
      <c r="P96" s="49"/>
    </row>
    <row r="97" spans="1:16" ht="27" customHeight="1" x14ac:dyDescent="0.25">
      <c r="A97" s="119"/>
      <c r="B97" s="116"/>
      <c r="C97" s="31">
        <v>2024</v>
      </c>
      <c r="D97" s="44">
        <f t="shared" si="6"/>
        <v>645797.27197999996</v>
      </c>
      <c r="E97" s="44"/>
      <c r="F97" s="44">
        <v>645797.27197999996</v>
      </c>
      <c r="G97" s="44"/>
      <c r="H97" s="44"/>
      <c r="I97" s="4">
        <v>130000</v>
      </c>
      <c r="J97" s="51"/>
      <c r="K97" s="49"/>
      <c r="L97" s="51"/>
      <c r="M97" s="49"/>
      <c r="N97" s="51"/>
      <c r="O97" s="49"/>
      <c r="P97" s="49"/>
    </row>
    <row r="98" spans="1:16" ht="28.5" customHeight="1" x14ac:dyDescent="0.25">
      <c r="A98" s="120"/>
      <c r="B98" s="117"/>
      <c r="C98" s="31">
        <v>2025</v>
      </c>
      <c r="D98" s="44">
        <f t="shared" si="6"/>
        <v>50000</v>
      </c>
      <c r="E98" s="44"/>
      <c r="F98" s="44">
        <v>50000</v>
      </c>
      <c r="G98" s="44"/>
      <c r="H98" s="44"/>
      <c r="I98" s="4">
        <v>50000</v>
      </c>
      <c r="J98" s="51"/>
      <c r="L98" s="51"/>
      <c r="M98" s="49"/>
      <c r="N98" s="51"/>
      <c r="O98" s="49"/>
      <c r="P98" s="49"/>
    </row>
    <row r="99" spans="1:16" ht="27" customHeight="1" x14ac:dyDescent="0.25">
      <c r="A99" s="118" t="s">
        <v>14</v>
      </c>
      <c r="B99" s="115" t="s">
        <v>4</v>
      </c>
      <c r="C99" s="31">
        <v>2022</v>
      </c>
      <c r="D99" s="44">
        <f t="shared" si="6"/>
        <v>1890219.07965</v>
      </c>
      <c r="E99" s="44"/>
      <c r="F99" s="44">
        <v>1890219.07965</v>
      </c>
      <c r="G99" s="44"/>
      <c r="H99" s="44"/>
      <c r="I99" s="16"/>
      <c r="J99" s="51"/>
      <c r="K99" s="51"/>
      <c r="L99" s="51"/>
      <c r="M99" s="49"/>
      <c r="N99" s="51"/>
      <c r="O99" s="49"/>
      <c r="P99" s="49"/>
    </row>
    <row r="100" spans="1:16" ht="21.75" customHeight="1" x14ac:dyDescent="0.25">
      <c r="A100" s="119"/>
      <c r="B100" s="116"/>
      <c r="C100" s="31">
        <v>2023</v>
      </c>
      <c r="D100" s="44">
        <f t="shared" si="6"/>
        <v>1041475.8408100001</v>
      </c>
      <c r="E100" s="44"/>
      <c r="F100" s="44">
        <v>1041475.8408100001</v>
      </c>
      <c r="G100" s="44"/>
      <c r="H100" s="44"/>
      <c r="I100" s="16">
        <v>902887.83014000009</v>
      </c>
      <c r="J100" s="51"/>
      <c r="K100" s="51"/>
      <c r="L100" s="51"/>
      <c r="M100" s="49"/>
      <c r="N100" s="51"/>
      <c r="O100" s="49"/>
      <c r="P100" s="49"/>
    </row>
    <row r="101" spans="1:16" ht="24" customHeight="1" x14ac:dyDescent="0.25">
      <c r="A101" s="119"/>
      <c r="B101" s="116"/>
      <c r="C101" s="31">
        <v>2024</v>
      </c>
      <c r="D101" s="44">
        <f t="shared" si="6"/>
        <v>34418.638050000001</v>
      </c>
      <c r="E101" s="44"/>
      <c r="F101" s="44">
        <v>34418.638050000001</v>
      </c>
      <c r="G101" s="44"/>
      <c r="H101" s="44"/>
      <c r="I101" s="4">
        <v>34418.638050000001</v>
      </c>
      <c r="J101" s="51"/>
      <c r="K101" s="51"/>
      <c r="L101" s="51"/>
      <c r="M101" s="49"/>
      <c r="N101" s="51"/>
      <c r="O101" s="49"/>
      <c r="P101" s="49"/>
    </row>
    <row r="102" spans="1:16" ht="24.75" customHeight="1" x14ac:dyDescent="0.25">
      <c r="A102" s="120"/>
      <c r="B102" s="117"/>
      <c r="C102" s="31">
        <v>2025</v>
      </c>
      <c r="D102" s="44">
        <f t="shared" si="6"/>
        <v>35000.002999999997</v>
      </c>
      <c r="E102" s="44"/>
      <c r="F102" s="44">
        <v>35000.002999999997</v>
      </c>
      <c r="G102" s="44"/>
      <c r="H102" s="44"/>
      <c r="I102" s="4">
        <v>35000</v>
      </c>
      <c r="J102" s="51"/>
      <c r="K102" s="51"/>
      <c r="L102" s="51"/>
      <c r="M102" s="49"/>
      <c r="N102" s="51"/>
      <c r="O102" s="49"/>
      <c r="P102" s="49"/>
    </row>
    <row r="103" spans="1:16" ht="27" customHeight="1" x14ac:dyDescent="0.25">
      <c r="A103" s="126" t="s">
        <v>83</v>
      </c>
      <c r="B103" s="115" t="s">
        <v>4</v>
      </c>
      <c r="C103" s="31">
        <v>2022</v>
      </c>
      <c r="D103" s="44">
        <f>H103+G103+F103+E103</f>
        <v>1162534.7477500001</v>
      </c>
      <c r="E103" s="44"/>
      <c r="F103" s="44">
        <v>1004921.53332</v>
      </c>
      <c r="G103" s="44">
        <v>157613.21442999999</v>
      </c>
      <c r="H103" s="44"/>
      <c r="I103" s="4"/>
      <c r="J103" s="61"/>
      <c r="K103" s="62"/>
      <c r="L103" s="50"/>
      <c r="M103" s="49"/>
      <c r="N103" s="50"/>
      <c r="O103" s="49"/>
      <c r="P103" s="49"/>
    </row>
    <row r="104" spans="1:16" ht="27.75" customHeight="1" x14ac:dyDescent="0.25">
      <c r="A104" s="127"/>
      <c r="B104" s="116"/>
      <c r="C104" s="31">
        <v>2023</v>
      </c>
      <c r="D104" s="44">
        <f t="shared" ref="D104:D173" si="7">H104+G104+F104+E104</f>
        <v>829670.65971888881</v>
      </c>
      <c r="E104" s="44"/>
      <c r="F104" s="44">
        <v>746854.70426999999</v>
      </c>
      <c r="G104" s="44">
        <v>82815.955448888868</v>
      </c>
      <c r="H104" s="44"/>
      <c r="I104" s="4">
        <v>13751.05798</v>
      </c>
      <c r="J104" s="95">
        <v>1359.994749999998</v>
      </c>
      <c r="K104" s="62"/>
      <c r="L104" s="50"/>
      <c r="M104" s="49"/>
      <c r="N104" s="50"/>
      <c r="O104" s="49"/>
      <c r="P104" s="49"/>
    </row>
    <row r="105" spans="1:16" ht="27.75" customHeight="1" x14ac:dyDescent="0.25">
      <c r="A105" s="127"/>
      <c r="B105" s="116"/>
      <c r="C105" s="31">
        <v>2024</v>
      </c>
      <c r="D105" s="44">
        <f t="shared" si="7"/>
        <v>700741.85103333334</v>
      </c>
      <c r="E105" s="44"/>
      <c r="F105" s="44">
        <v>630667.66593000002</v>
      </c>
      <c r="G105" s="44">
        <f t="shared" ref="G105:G106" si="8">F105/0.9-F105</f>
        <v>70074.185103333322</v>
      </c>
      <c r="H105" s="44"/>
      <c r="I105" s="4"/>
      <c r="J105" s="62"/>
      <c r="K105" s="62"/>
      <c r="L105" s="51"/>
      <c r="M105" s="49"/>
      <c r="N105" s="50"/>
      <c r="O105" s="49"/>
      <c r="P105" s="49"/>
    </row>
    <row r="106" spans="1:16" ht="27.75" customHeight="1" x14ac:dyDescent="0.25">
      <c r="A106" s="128"/>
      <c r="B106" s="117"/>
      <c r="C106" s="78">
        <v>2025</v>
      </c>
      <c r="D106" s="80">
        <f t="shared" si="7"/>
        <v>660153.90057777776</v>
      </c>
      <c r="E106" s="80"/>
      <c r="F106" s="80">
        <v>594138.51052000001</v>
      </c>
      <c r="G106" s="80">
        <f t="shared" si="8"/>
        <v>66015.390057777753</v>
      </c>
      <c r="H106" s="80"/>
      <c r="I106" s="4"/>
      <c r="J106" s="62"/>
      <c r="K106" s="62"/>
      <c r="L106" s="51"/>
      <c r="M106" s="49"/>
      <c r="N106" s="50"/>
      <c r="O106" s="49"/>
      <c r="P106" s="49"/>
    </row>
    <row r="107" spans="1:16" ht="30.75" customHeight="1" x14ac:dyDescent="0.25">
      <c r="A107" s="118" t="s">
        <v>17</v>
      </c>
      <c r="B107" s="123" t="s">
        <v>4</v>
      </c>
      <c r="C107" s="78">
        <v>2022</v>
      </c>
      <c r="D107" s="80">
        <f t="shared" si="7"/>
        <v>37699.748649999994</v>
      </c>
      <c r="E107" s="80"/>
      <c r="F107" s="80">
        <v>37699.748649999994</v>
      </c>
      <c r="G107" s="80"/>
      <c r="H107" s="80"/>
      <c r="I107" s="4"/>
      <c r="J107" s="63"/>
      <c r="K107" s="50"/>
      <c r="L107" s="51"/>
      <c r="M107" s="50"/>
      <c r="N107" s="50"/>
      <c r="O107" s="50"/>
      <c r="P107" s="49"/>
    </row>
    <row r="108" spans="1:16" ht="27.75" customHeight="1" x14ac:dyDescent="0.25">
      <c r="A108" s="119"/>
      <c r="B108" s="124"/>
      <c r="C108" s="31">
        <v>2023</v>
      </c>
      <c r="D108" s="44">
        <f t="shared" si="7"/>
        <v>8923.8174299999991</v>
      </c>
      <c r="E108" s="44"/>
      <c r="F108" s="44">
        <v>8923.8174299999991</v>
      </c>
      <c r="G108" s="44"/>
      <c r="H108" s="44"/>
      <c r="I108" s="4">
        <v>8923.8174299999991</v>
      </c>
      <c r="J108" s="49"/>
      <c r="K108" s="50"/>
      <c r="L108" s="50"/>
      <c r="M108" s="50"/>
      <c r="N108" s="50"/>
      <c r="O108" s="50"/>
      <c r="P108" s="49"/>
    </row>
    <row r="109" spans="1:16" ht="27.75" customHeight="1" x14ac:dyDescent="0.25">
      <c r="A109" s="119"/>
      <c r="B109" s="124"/>
      <c r="C109" s="31">
        <v>2024</v>
      </c>
      <c r="D109" s="44">
        <f t="shared" si="7"/>
        <v>5000</v>
      </c>
      <c r="E109" s="44"/>
      <c r="F109" s="44">
        <v>5000</v>
      </c>
      <c r="G109" s="44"/>
      <c r="H109" s="44"/>
      <c r="I109" s="4">
        <v>5000</v>
      </c>
      <c r="J109" s="49"/>
      <c r="K109" s="50"/>
      <c r="L109" s="50"/>
      <c r="M109" s="50"/>
      <c r="N109" s="50"/>
      <c r="O109" s="50"/>
      <c r="P109" s="49"/>
    </row>
    <row r="110" spans="1:16" ht="27" customHeight="1" x14ac:dyDescent="0.25">
      <c r="A110" s="120"/>
      <c r="B110" s="125"/>
      <c r="C110" s="31">
        <v>2025</v>
      </c>
      <c r="D110" s="44">
        <f t="shared" si="7"/>
        <v>10000</v>
      </c>
      <c r="E110" s="44"/>
      <c r="F110" s="44">
        <v>10000</v>
      </c>
      <c r="G110" s="44"/>
      <c r="H110" s="44"/>
      <c r="I110" s="4"/>
      <c r="J110" s="49"/>
      <c r="K110" s="50"/>
      <c r="L110" s="50"/>
      <c r="M110" s="50"/>
      <c r="N110" s="50"/>
      <c r="O110" s="50"/>
      <c r="P110" s="49"/>
    </row>
    <row r="111" spans="1:16" ht="40.5" customHeight="1" x14ac:dyDescent="0.25">
      <c r="A111" s="118" t="s">
        <v>68</v>
      </c>
      <c r="B111" s="123" t="s">
        <v>4</v>
      </c>
      <c r="C111" s="31">
        <v>2022</v>
      </c>
      <c r="D111" s="44">
        <f t="shared" si="7"/>
        <v>98606.137000000002</v>
      </c>
      <c r="E111" s="44"/>
      <c r="F111" s="44">
        <v>98606.137000000002</v>
      </c>
      <c r="G111" s="44"/>
      <c r="H111" s="44"/>
      <c r="I111" s="15"/>
      <c r="J111" s="77"/>
      <c r="K111" s="50"/>
      <c r="L111" s="50"/>
      <c r="M111" s="50"/>
      <c r="N111" s="50"/>
      <c r="O111" s="50"/>
      <c r="P111" s="49"/>
    </row>
    <row r="112" spans="1:16" ht="34.5" customHeight="1" x14ac:dyDescent="0.25">
      <c r="A112" s="119"/>
      <c r="B112" s="124"/>
      <c r="C112" s="31">
        <v>2023</v>
      </c>
      <c r="D112" s="44">
        <f t="shared" si="7"/>
        <v>218100</v>
      </c>
      <c r="E112" s="44"/>
      <c r="F112" s="97">
        <v>218100</v>
      </c>
      <c r="G112" s="44"/>
      <c r="H112" s="44"/>
      <c r="I112" s="4">
        <v>-133713.7084</v>
      </c>
      <c r="J112" s="77"/>
      <c r="K112" s="50"/>
      <c r="L112" s="50"/>
      <c r="M112" s="50"/>
      <c r="N112" s="50"/>
      <c r="O112" s="50"/>
      <c r="P112" s="49"/>
    </row>
    <row r="113" spans="1:16" ht="34.5" customHeight="1" x14ac:dyDescent="0.25">
      <c r="A113" s="119"/>
      <c r="B113" s="124"/>
      <c r="C113" s="78">
        <v>2024</v>
      </c>
      <c r="D113" s="80">
        <f t="shared" si="7"/>
        <v>751742.76845999993</v>
      </c>
      <c r="E113" s="80"/>
      <c r="F113" s="80">
        <v>751742.76845999993</v>
      </c>
      <c r="G113" s="80"/>
      <c r="H113" s="80"/>
      <c r="I113" s="4"/>
      <c r="J113" s="49"/>
      <c r="K113" s="50"/>
      <c r="L113" s="50"/>
      <c r="M113" s="50"/>
      <c r="N113" s="50"/>
      <c r="O113" s="50"/>
      <c r="P113" s="49"/>
    </row>
    <row r="114" spans="1:16" ht="32.25" customHeight="1" x14ac:dyDescent="0.25">
      <c r="A114" s="120"/>
      <c r="B114" s="125"/>
      <c r="C114" s="78">
        <v>2025</v>
      </c>
      <c r="D114" s="80">
        <f t="shared" si="7"/>
        <v>673973</v>
      </c>
      <c r="E114" s="80"/>
      <c r="F114" s="80">
        <v>673973</v>
      </c>
      <c r="G114" s="80"/>
      <c r="H114" s="80"/>
      <c r="I114" s="4"/>
      <c r="J114" s="49"/>
      <c r="K114" s="50"/>
      <c r="L114" s="50"/>
      <c r="M114" s="50"/>
      <c r="N114" s="50"/>
      <c r="O114" s="50"/>
      <c r="P114" s="49"/>
    </row>
    <row r="115" spans="1:16" ht="36" customHeight="1" x14ac:dyDescent="0.25">
      <c r="A115" s="118" t="s">
        <v>15</v>
      </c>
      <c r="B115" s="115" t="s">
        <v>4</v>
      </c>
      <c r="C115" s="35">
        <v>2022</v>
      </c>
      <c r="D115" s="44">
        <f t="shared" si="7"/>
        <v>294.40000000000003</v>
      </c>
      <c r="E115" s="44"/>
      <c r="F115" s="44">
        <v>294.40000000000003</v>
      </c>
      <c r="G115" s="44"/>
      <c r="H115" s="44"/>
      <c r="I115" s="4"/>
      <c r="J115" s="49"/>
      <c r="K115" s="50"/>
      <c r="L115" s="50"/>
      <c r="M115" s="50"/>
      <c r="N115" s="50"/>
      <c r="O115" s="50"/>
      <c r="P115" s="49"/>
    </row>
    <row r="116" spans="1:16" ht="34.5" customHeight="1" x14ac:dyDescent="0.25">
      <c r="A116" s="120"/>
      <c r="B116" s="117"/>
      <c r="C116" s="35">
        <v>2023</v>
      </c>
      <c r="D116" s="44">
        <f t="shared" si="7"/>
        <v>150</v>
      </c>
      <c r="E116" s="44"/>
      <c r="F116" s="44">
        <v>150</v>
      </c>
      <c r="G116" s="44"/>
      <c r="H116" s="44"/>
      <c r="I116" s="4">
        <v>150</v>
      </c>
      <c r="J116" s="49"/>
      <c r="K116" s="50"/>
      <c r="L116" s="50"/>
      <c r="M116" s="50"/>
      <c r="N116" s="50"/>
      <c r="O116" s="50"/>
      <c r="P116" s="49"/>
    </row>
    <row r="117" spans="1:16" ht="53.25" customHeight="1" x14ac:dyDescent="0.25">
      <c r="A117" s="118" t="s">
        <v>38</v>
      </c>
      <c r="B117" s="115" t="s">
        <v>4</v>
      </c>
      <c r="C117" s="35">
        <v>2022</v>
      </c>
      <c r="D117" s="44">
        <f t="shared" si="7"/>
        <v>583.55999999999995</v>
      </c>
      <c r="E117" s="44"/>
      <c r="F117" s="44">
        <v>583.55999999999995</v>
      </c>
      <c r="G117" s="44"/>
      <c r="H117" s="44"/>
      <c r="I117" s="4"/>
      <c r="J117" s="49"/>
      <c r="K117" s="50"/>
      <c r="L117" s="50"/>
      <c r="M117" s="50"/>
      <c r="N117" s="50"/>
      <c r="O117" s="50"/>
      <c r="P117" s="49"/>
    </row>
    <row r="118" spans="1:16" ht="45.75" customHeight="1" x14ac:dyDescent="0.25">
      <c r="A118" s="120"/>
      <c r="B118" s="117"/>
      <c r="C118" s="35">
        <v>2023</v>
      </c>
      <c r="D118" s="44">
        <f t="shared" si="7"/>
        <v>300</v>
      </c>
      <c r="E118" s="44"/>
      <c r="F118" s="44">
        <v>300</v>
      </c>
      <c r="G118" s="44"/>
      <c r="H118" s="44"/>
      <c r="I118" s="4">
        <v>300</v>
      </c>
      <c r="J118" s="49"/>
      <c r="K118" s="50"/>
      <c r="L118" s="50"/>
      <c r="M118" s="50"/>
      <c r="N118" s="50"/>
      <c r="O118" s="50"/>
      <c r="P118" s="49"/>
    </row>
    <row r="119" spans="1:16" ht="57" customHeight="1" x14ac:dyDescent="0.25">
      <c r="A119" s="163" t="s">
        <v>89</v>
      </c>
      <c r="B119" s="115" t="s">
        <v>4</v>
      </c>
      <c r="C119" s="35">
        <v>2023</v>
      </c>
      <c r="D119" s="44">
        <f>H119+G119+F119+E119</f>
        <v>501371.94695999997</v>
      </c>
      <c r="E119" s="44"/>
      <c r="F119" s="44">
        <f>F123+F122</f>
        <v>100000</v>
      </c>
      <c r="G119" s="44">
        <f>G123+G122</f>
        <v>1371.94696</v>
      </c>
      <c r="H119" s="44">
        <f>H123+H122</f>
        <v>400000</v>
      </c>
      <c r="I119" s="4">
        <v>1371.94696</v>
      </c>
      <c r="J119" s="49"/>
      <c r="K119" s="50"/>
      <c r="L119" s="50"/>
      <c r="M119" s="50"/>
      <c r="N119" s="50"/>
      <c r="O119" s="50"/>
      <c r="P119" s="49"/>
    </row>
    <row r="120" spans="1:16" ht="46.5" customHeight="1" x14ac:dyDescent="0.25">
      <c r="A120" s="164"/>
      <c r="B120" s="116"/>
      <c r="C120" s="35">
        <v>2024</v>
      </c>
      <c r="D120" s="44">
        <f t="shared" ref="D120:D123" si="9">H120+G120+F120+E120</f>
        <v>432647</v>
      </c>
      <c r="E120" s="44"/>
      <c r="F120" s="44">
        <v>86529.4</v>
      </c>
      <c r="G120" s="44"/>
      <c r="H120" s="44">
        <v>346117.6</v>
      </c>
      <c r="I120" s="4"/>
      <c r="J120" s="49"/>
      <c r="K120" s="50"/>
      <c r="L120" s="50"/>
      <c r="M120" s="50"/>
      <c r="N120" s="50"/>
      <c r="O120" s="50"/>
      <c r="P120" s="49"/>
    </row>
    <row r="121" spans="1:16" ht="47.25" customHeight="1" x14ac:dyDescent="0.25">
      <c r="A121" s="165"/>
      <c r="B121" s="116"/>
      <c r="C121" s="35">
        <v>2025</v>
      </c>
      <c r="D121" s="44">
        <f t="shared" si="9"/>
        <v>375000</v>
      </c>
      <c r="E121" s="44"/>
      <c r="F121" s="44">
        <v>75000</v>
      </c>
      <c r="G121" s="44"/>
      <c r="H121" s="44">
        <v>300000</v>
      </c>
      <c r="I121" s="4"/>
      <c r="J121" s="49"/>
      <c r="K121" s="50"/>
      <c r="L121" s="50"/>
      <c r="M121" s="50"/>
      <c r="N121" s="50"/>
      <c r="O121" s="50"/>
      <c r="P121" s="49"/>
    </row>
    <row r="122" spans="1:16" ht="106.5" customHeight="1" x14ac:dyDescent="0.25">
      <c r="A122" s="36" t="s">
        <v>90</v>
      </c>
      <c r="B122" s="116"/>
      <c r="C122" s="35">
        <v>2023</v>
      </c>
      <c r="D122" s="44">
        <f t="shared" si="9"/>
        <v>364177.25082000002</v>
      </c>
      <c r="E122" s="44"/>
      <c r="F122" s="44">
        <v>72835.450159999993</v>
      </c>
      <c r="G122" s="44"/>
      <c r="H122" s="44">
        <v>291341.80066000001</v>
      </c>
      <c r="I122" s="4"/>
      <c r="J122" s="49"/>
      <c r="K122" s="50"/>
      <c r="L122" s="50"/>
      <c r="M122" s="50"/>
      <c r="N122" s="50"/>
      <c r="O122" s="50"/>
      <c r="P122" s="49"/>
    </row>
    <row r="123" spans="1:16" ht="101.25" customHeight="1" x14ac:dyDescent="0.25">
      <c r="A123" s="36" t="s">
        <v>91</v>
      </c>
      <c r="B123" s="117"/>
      <c r="C123" s="35">
        <v>2023</v>
      </c>
      <c r="D123" s="44">
        <f t="shared" si="9"/>
        <v>137194.69614000001</v>
      </c>
      <c r="E123" s="44"/>
      <c r="F123" s="44">
        <v>27164.54984</v>
      </c>
      <c r="G123" s="44">
        <v>1371.94696</v>
      </c>
      <c r="H123" s="44">
        <v>108658.19934000001</v>
      </c>
      <c r="I123" s="4"/>
      <c r="J123" s="49"/>
      <c r="K123" s="50"/>
      <c r="L123" s="50"/>
      <c r="M123" s="50"/>
      <c r="N123" s="50"/>
      <c r="O123" s="50"/>
      <c r="P123" s="49"/>
    </row>
    <row r="124" spans="1:16" s="28" customFormat="1" ht="61.5" customHeight="1" x14ac:dyDescent="0.25">
      <c r="A124" s="118" t="s">
        <v>50</v>
      </c>
      <c r="B124" s="115" t="s">
        <v>4</v>
      </c>
      <c r="C124" s="38">
        <v>2022</v>
      </c>
      <c r="D124" s="44">
        <f t="shared" si="7"/>
        <v>1854079.8</v>
      </c>
      <c r="E124" s="44">
        <v>1854079.8</v>
      </c>
      <c r="F124" s="44"/>
      <c r="G124" s="44"/>
      <c r="H124" s="44"/>
      <c r="I124" s="39"/>
      <c r="J124" s="49"/>
      <c r="K124" s="50"/>
      <c r="L124" s="50"/>
      <c r="M124" s="50"/>
      <c r="N124" s="50"/>
      <c r="O124" s="50"/>
      <c r="P124" s="49"/>
    </row>
    <row r="125" spans="1:16" s="28" customFormat="1" ht="57.75" customHeight="1" x14ac:dyDescent="0.25">
      <c r="A125" s="119"/>
      <c r="B125" s="116"/>
      <c r="C125" s="38" t="s">
        <v>47</v>
      </c>
      <c r="D125" s="44">
        <f t="shared" si="7"/>
        <v>898831.4</v>
      </c>
      <c r="E125" s="44">
        <v>898831.4</v>
      </c>
      <c r="F125" s="44"/>
      <c r="G125" s="44"/>
      <c r="H125" s="44"/>
      <c r="I125" s="39"/>
      <c r="J125" s="49"/>
      <c r="K125" s="50"/>
      <c r="L125" s="50"/>
      <c r="M125" s="50"/>
      <c r="N125" s="50"/>
      <c r="O125" s="50"/>
      <c r="P125" s="49"/>
    </row>
    <row r="126" spans="1:16" s="28" customFormat="1" ht="36" hidden="1" customHeight="1" x14ac:dyDescent="0.25">
      <c r="A126" s="119"/>
      <c r="B126" s="116"/>
      <c r="C126" s="38" t="s">
        <v>48</v>
      </c>
      <c r="D126" s="44"/>
      <c r="E126" s="44"/>
      <c r="F126" s="44"/>
      <c r="G126" s="44"/>
      <c r="H126" s="44"/>
      <c r="I126" s="39"/>
      <c r="J126" s="49"/>
      <c r="K126" s="50"/>
      <c r="L126" s="50"/>
      <c r="M126" s="50"/>
      <c r="N126" s="50"/>
      <c r="O126" s="50"/>
      <c r="P126" s="49"/>
    </row>
    <row r="127" spans="1:16" s="28" customFormat="1" ht="36" hidden="1" customHeight="1" x14ac:dyDescent="0.25">
      <c r="A127" s="120"/>
      <c r="B127" s="117"/>
      <c r="C127" s="38" t="s">
        <v>82</v>
      </c>
      <c r="D127" s="44"/>
      <c r="E127" s="44"/>
      <c r="F127" s="44"/>
      <c r="G127" s="44"/>
      <c r="H127" s="44"/>
      <c r="I127" s="39"/>
      <c r="J127" s="49"/>
      <c r="K127" s="50"/>
      <c r="L127" s="50"/>
      <c r="M127" s="50"/>
      <c r="N127" s="50"/>
      <c r="O127" s="50"/>
      <c r="P127" s="49"/>
    </row>
    <row r="128" spans="1:16" s="28" customFormat="1" ht="27.75" customHeight="1" x14ac:dyDescent="0.25">
      <c r="A128" s="141" t="s">
        <v>9</v>
      </c>
      <c r="B128" s="141"/>
      <c r="C128" s="38" t="s">
        <v>81</v>
      </c>
      <c r="D128" s="44">
        <f t="shared" si="7"/>
        <v>2752911.2</v>
      </c>
      <c r="E128" s="44">
        <f>SUM(E124:E126)</f>
        <v>2752911.2</v>
      </c>
      <c r="F128" s="44"/>
      <c r="G128" s="44"/>
      <c r="H128" s="44"/>
      <c r="I128" s="39"/>
      <c r="J128" s="49"/>
      <c r="K128" s="50"/>
      <c r="L128" s="50"/>
      <c r="M128" s="50"/>
      <c r="N128" s="50"/>
      <c r="O128" s="50"/>
      <c r="P128" s="49"/>
    </row>
    <row r="129" spans="1:16" ht="84.75" customHeight="1" x14ac:dyDescent="0.25">
      <c r="A129" s="141" t="s">
        <v>58</v>
      </c>
      <c r="B129" s="140" t="s">
        <v>4</v>
      </c>
      <c r="C129" s="38">
        <v>2022</v>
      </c>
      <c r="D129" s="44">
        <f t="shared" si="7"/>
        <v>1188162.3999999999</v>
      </c>
      <c r="E129" s="44">
        <v>1188162.3999999999</v>
      </c>
      <c r="F129" s="44"/>
      <c r="G129" s="80"/>
      <c r="H129" s="80"/>
      <c r="I129" s="4"/>
      <c r="J129" s="49"/>
      <c r="K129" s="50"/>
      <c r="L129" s="50"/>
      <c r="M129" s="50"/>
      <c r="N129" s="50"/>
      <c r="O129" s="50"/>
      <c r="P129" s="49"/>
    </row>
    <row r="130" spans="1:16" ht="76.5" customHeight="1" x14ac:dyDescent="0.25">
      <c r="A130" s="141"/>
      <c r="B130" s="140"/>
      <c r="C130" s="38" t="s">
        <v>47</v>
      </c>
      <c r="D130" s="44">
        <f t="shared" si="7"/>
        <v>232914</v>
      </c>
      <c r="E130" s="44">
        <v>232914</v>
      </c>
      <c r="F130" s="44"/>
      <c r="G130" s="80"/>
      <c r="H130" s="80"/>
      <c r="I130" s="4"/>
      <c r="J130" s="162"/>
      <c r="K130" s="50"/>
      <c r="L130" s="50"/>
      <c r="M130" s="50"/>
      <c r="N130" s="50"/>
      <c r="O130" s="50"/>
      <c r="P130" s="49"/>
    </row>
    <row r="131" spans="1:16" ht="81" customHeight="1" x14ac:dyDescent="0.25">
      <c r="A131" s="141"/>
      <c r="B131" s="140"/>
      <c r="C131" s="38" t="s">
        <v>48</v>
      </c>
      <c r="D131" s="44"/>
      <c r="E131" s="44"/>
      <c r="F131" s="44"/>
      <c r="G131" s="80"/>
      <c r="H131" s="80"/>
      <c r="I131" s="4"/>
      <c r="J131" s="162"/>
      <c r="K131" s="50"/>
      <c r="L131" s="50"/>
      <c r="M131" s="50"/>
      <c r="N131" s="50"/>
      <c r="O131" s="50"/>
      <c r="P131" s="49"/>
    </row>
    <row r="132" spans="1:16" ht="74.25" customHeight="1" x14ac:dyDescent="0.25">
      <c r="A132" s="141" t="s">
        <v>49</v>
      </c>
      <c r="B132" s="140" t="s">
        <v>4</v>
      </c>
      <c r="C132" s="38">
        <v>2022</v>
      </c>
      <c r="D132" s="44">
        <f t="shared" si="7"/>
        <v>665917.4</v>
      </c>
      <c r="E132" s="87">
        <v>665917.4</v>
      </c>
      <c r="F132" s="44"/>
      <c r="G132" s="80"/>
      <c r="H132" s="80"/>
      <c r="I132" s="4"/>
      <c r="J132" s="162"/>
      <c r="K132" s="50"/>
      <c r="L132" s="50"/>
      <c r="M132" s="50"/>
      <c r="N132" s="50"/>
      <c r="O132" s="50"/>
      <c r="P132" s="49"/>
    </row>
    <row r="133" spans="1:16" ht="69.75" customHeight="1" x14ac:dyDescent="0.25">
      <c r="A133" s="141"/>
      <c r="B133" s="140"/>
      <c r="C133" s="38" t="s">
        <v>47</v>
      </c>
      <c r="D133" s="44">
        <f t="shared" si="7"/>
        <v>665917.4</v>
      </c>
      <c r="E133" s="44">
        <f>E125-E130</f>
        <v>665917.4</v>
      </c>
      <c r="F133" s="44"/>
      <c r="G133" s="80"/>
      <c r="H133" s="80"/>
      <c r="I133" s="4"/>
      <c r="J133" s="49"/>
      <c r="K133" s="50"/>
      <c r="L133" s="50"/>
      <c r="M133" s="50"/>
      <c r="N133" s="50"/>
      <c r="O133" s="50"/>
      <c r="P133" s="49"/>
    </row>
    <row r="134" spans="1:16" ht="69.75" customHeight="1" x14ac:dyDescent="0.25">
      <c r="A134" s="141"/>
      <c r="B134" s="140"/>
      <c r="C134" s="38" t="s">
        <v>48</v>
      </c>
      <c r="D134" s="44"/>
      <c r="E134" s="44"/>
      <c r="F134" s="44"/>
      <c r="G134" s="80"/>
      <c r="H134" s="80"/>
      <c r="I134" s="4"/>
      <c r="J134" s="49"/>
      <c r="K134" s="50"/>
      <c r="L134" s="50"/>
      <c r="M134" s="50"/>
      <c r="N134" s="50"/>
      <c r="O134" s="50"/>
      <c r="P134" s="49"/>
    </row>
    <row r="135" spans="1:16" ht="23.25" customHeight="1" x14ac:dyDescent="0.25">
      <c r="A135" s="118" t="s">
        <v>40</v>
      </c>
      <c r="B135" s="115" t="s">
        <v>4</v>
      </c>
      <c r="C135" s="31">
        <v>2022</v>
      </c>
      <c r="D135" s="44">
        <f t="shared" ref="D135:D144" si="10">H135+G135+F135+E135</f>
        <v>100925.7975</v>
      </c>
      <c r="E135" s="44"/>
      <c r="F135" s="44">
        <v>100925.7975</v>
      </c>
      <c r="G135" s="80"/>
      <c r="H135" s="80"/>
      <c r="I135" s="4"/>
      <c r="J135" s="49"/>
      <c r="K135" s="50"/>
      <c r="L135" s="50"/>
      <c r="M135" s="50"/>
      <c r="N135" s="50"/>
      <c r="O135" s="50"/>
      <c r="P135" s="49"/>
    </row>
    <row r="136" spans="1:16" ht="23.25" customHeight="1" x14ac:dyDescent="0.25">
      <c r="A136" s="119"/>
      <c r="B136" s="116"/>
      <c r="C136" s="31">
        <v>2023</v>
      </c>
      <c r="D136" s="44">
        <f t="shared" si="10"/>
        <v>127000</v>
      </c>
      <c r="E136" s="44"/>
      <c r="F136" s="44">
        <v>127000</v>
      </c>
      <c r="G136" s="80"/>
      <c r="H136" s="80"/>
      <c r="I136" s="4"/>
      <c r="J136" s="49"/>
      <c r="K136" s="50"/>
      <c r="L136" s="50"/>
      <c r="M136" s="50"/>
      <c r="N136" s="50"/>
      <c r="O136" s="50"/>
      <c r="P136" s="49"/>
    </row>
    <row r="137" spans="1:16" ht="31.5" customHeight="1" x14ac:dyDescent="0.25">
      <c r="A137" s="119"/>
      <c r="B137" s="116"/>
      <c r="C137" s="31">
        <v>2024</v>
      </c>
      <c r="D137" s="44">
        <f t="shared" si="10"/>
        <v>137300</v>
      </c>
      <c r="E137" s="44"/>
      <c r="F137" s="44">
        <v>137300</v>
      </c>
      <c r="G137" s="80"/>
      <c r="H137" s="80"/>
      <c r="I137" s="4"/>
      <c r="J137" s="49"/>
      <c r="K137" s="50"/>
      <c r="L137" s="50"/>
      <c r="M137" s="50"/>
      <c r="N137" s="50"/>
      <c r="O137" s="50"/>
      <c r="P137" s="49"/>
    </row>
    <row r="138" spans="1:16" ht="31.5" customHeight="1" x14ac:dyDescent="0.25">
      <c r="A138" s="120"/>
      <c r="B138" s="117"/>
      <c r="C138" s="31">
        <v>2025</v>
      </c>
      <c r="D138" s="44"/>
      <c r="E138" s="44"/>
      <c r="F138" s="44"/>
      <c r="G138" s="80"/>
      <c r="H138" s="80"/>
      <c r="I138" s="4"/>
      <c r="J138" s="49"/>
      <c r="K138" s="50"/>
      <c r="L138" s="50"/>
      <c r="M138" s="50"/>
      <c r="N138" s="50"/>
      <c r="O138" s="50"/>
      <c r="P138" s="49"/>
    </row>
    <row r="139" spans="1:16" ht="23.25" customHeight="1" x14ac:dyDescent="0.25">
      <c r="A139" s="121" t="s">
        <v>9</v>
      </c>
      <c r="B139" s="122"/>
      <c r="C139" s="31" t="s">
        <v>81</v>
      </c>
      <c r="D139" s="44">
        <f t="shared" si="10"/>
        <v>365225.79749999999</v>
      </c>
      <c r="E139" s="44"/>
      <c r="F139" s="44">
        <f>SUM(F135:F137)</f>
        <v>365225.79749999999</v>
      </c>
      <c r="G139" s="80"/>
      <c r="H139" s="80"/>
      <c r="I139" s="4"/>
      <c r="J139" s="49"/>
      <c r="K139" s="50"/>
      <c r="L139" s="50"/>
      <c r="M139" s="50"/>
      <c r="N139" s="50"/>
      <c r="O139" s="50"/>
      <c r="P139" s="49"/>
    </row>
    <row r="140" spans="1:16" ht="23.25" customHeight="1" x14ac:dyDescent="0.25">
      <c r="A140" s="118" t="s">
        <v>41</v>
      </c>
      <c r="B140" s="115" t="s">
        <v>4</v>
      </c>
      <c r="C140" s="78">
        <v>2022</v>
      </c>
      <c r="D140" s="80">
        <f t="shared" si="10"/>
        <v>264672.27983000001</v>
      </c>
      <c r="E140" s="80"/>
      <c r="F140" s="80">
        <v>264672.27983000001</v>
      </c>
      <c r="G140" s="80"/>
      <c r="H140" s="80"/>
      <c r="I140" s="4"/>
      <c r="J140" s="49"/>
      <c r="K140" s="50"/>
      <c r="L140" s="50"/>
      <c r="M140" s="50"/>
      <c r="N140" s="50"/>
      <c r="O140" s="50"/>
      <c r="P140" s="49"/>
    </row>
    <row r="141" spans="1:16" ht="23.25" customHeight="1" x14ac:dyDescent="0.25">
      <c r="A141" s="119"/>
      <c r="B141" s="116"/>
      <c r="C141" s="78">
        <v>2023</v>
      </c>
      <c r="D141" s="80">
        <f t="shared" si="10"/>
        <v>43234.315649999997</v>
      </c>
      <c r="E141" s="80"/>
      <c r="F141" s="80">
        <v>43234.315649999997</v>
      </c>
      <c r="G141" s="80"/>
      <c r="H141" s="80"/>
      <c r="I141" s="4"/>
      <c r="J141" s="49"/>
      <c r="K141" s="50"/>
      <c r="L141" s="50"/>
      <c r="M141" s="50"/>
      <c r="N141" s="50"/>
      <c r="O141" s="50"/>
      <c r="P141" s="49"/>
    </row>
    <row r="142" spans="1:16" ht="23.25" customHeight="1" x14ac:dyDescent="0.25">
      <c r="A142" s="119"/>
      <c r="B142" s="116"/>
      <c r="C142" s="78">
        <v>2024</v>
      </c>
      <c r="D142" s="80">
        <f t="shared" si="10"/>
        <v>337321.8</v>
      </c>
      <c r="E142" s="80"/>
      <c r="F142" s="80">
        <v>337321.8</v>
      </c>
      <c r="G142" s="80"/>
      <c r="H142" s="80"/>
      <c r="I142" s="4"/>
      <c r="J142" s="49"/>
      <c r="K142" s="50"/>
      <c r="L142" s="50"/>
      <c r="M142" s="50"/>
      <c r="N142" s="50"/>
      <c r="O142" s="50"/>
      <c r="P142" s="49"/>
    </row>
    <row r="143" spans="1:16" ht="23.25" customHeight="1" x14ac:dyDescent="0.25">
      <c r="A143" s="120"/>
      <c r="B143" s="117"/>
      <c r="C143" s="78">
        <v>2025</v>
      </c>
      <c r="D143" s="80"/>
      <c r="E143" s="80"/>
      <c r="F143" s="80"/>
      <c r="G143" s="80"/>
      <c r="H143" s="80"/>
      <c r="I143" s="4"/>
      <c r="J143" s="49"/>
      <c r="K143" s="50"/>
      <c r="L143" s="50"/>
      <c r="M143" s="50"/>
      <c r="N143" s="50"/>
      <c r="O143" s="50"/>
      <c r="P143" s="49"/>
    </row>
    <row r="144" spans="1:16" ht="23.25" customHeight="1" x14ac:dyDescent="0.25">
      <c r="A144" s="121" t="s">
        <v>9</v>
      </c>
      <c r="B144" s="122"/>
      <c r="C144" s="78" t="s">
        <v>81</v>
      </c>
      <c r="D144" s="80">
        <f t="shared" si="10"/>
        <v>645228.39547999995</v>
      </c>
      <c r="E144" s="80"/>
      <c r="F144" s="80">
        <f>SUM(F140:F142)</f>
        <v>645228.39547999995</v>
      </c>
      <c r="G144" s="80"/>
      <c r="H144" s="80"/>
      <c r="I144" s="4"/>
      <c r="J144" s="49"/>
      <c r="K144" s="50"/>
      <c r="L144" s="50"/>
      <c r="M144" s="50"/>
      <c r="N144" s="50"/>
      <c r="O144" s="50"/>
      <c r="P144" s="49"/>
    </row>
    <row r="145" spans="1:16" ht="37.5" customHeight="1" x14ac:dyDescent="0.25">
      <c r="A145" s="118" t="s">
        <v>54</v>
      </c>
      <c r="B145" s="115" t="s">
        <v>67</v>
      </c>
      <c r="C145" s="37">
        <v>2022</v>
      </c>
      <c r="D145" s="80">
        <f>SUM(E145:H145)</f>
        <v>2368810.9425900006</v>
      </c>
      <c r="E145" s="80"/>
      <c r="F145" s="80">
        <f>F150+F154+F158+F162+F166</f>
        <v>2363492.8425900005</v>
      </c>
      <c r="G145" s="80">
        <f>G166</f>
        <v>5318.1</v>
      </c>
      <c r="H145" s="80"/>
      <c r="I145" s="14"/>
      <c r="J145" s="59"/>
      <c r="K145" s="50"/>
      <c r="L145" s="50"/>
      <c r="M145" s="50"/>
      <c r="N145" s="50"/>
      <c r="O145" s="50"/>
      <c r="P145" s="49"/>
    </row>
    <row r="146" spans="1:16" ht="34.5" customHeight="1" x14ac:dyDescent="0.25">
      <c r="A146" s="119"/>
      <c r="B146" s="116"/>
      <c r="C146" s="37">
        <v>2023</v>
      </c>
      <c r="D146" s="80">
        <f t="shared" ref="D146:D148" si="11">SUM(E146:H146)</f>
        <v>2429627.3758900003</v>
      </c>
      <c r="E146" s="80"/>
      <c r="F146" s="80">
        <f>F151+F155+F159+F163+F167</f>
        <v>2429627.3758900003</v>
      </c>
      <c r="G146" s="80"/>
      <c r="H146" s="80"/>
      <c r="I146" s="14">
        <v>582423.3849900004</v>
      </c>
      <c r="J146" s="59"/>
      <c r="K146" s="50"/>
      <c r="L146" s="50"/>
      <c r="M146" s="50"/>
      <c r="N146" s="50"/>
      <c r="O146" s="50"/>
      <c r="P146" s="49"/>
    </row>
    <row r="147" spans="1:16" ht="39.75" customHeight="1" x14ac:dyDescent="0.25">
      <c r="A147" s="119"/>
      <c r="B147" s="116"/>
      <c r="C147" s="37">
        <v>2024</v>
      </c>
      <c r="D147" s="80">
        <f t="shared" si="11"/>
        <v>1963352.1780259998</v>
      </c>
      <c r="E147" s="80"/>
      <c r="F147" s="80">
        <f>F152+F156+F160+F164+F168</f>
        <v>1963352.1780259998</v>
      </c>
      <c r="G147" s="80"/>
      <c r="H147" s="80"/>
      <c r="I147" s="14"/>
      <c r="J147" s="59"/>
      <c r="K147" s="50"/>
      <c r="L147" s="50"/>
      <c r="M147" s="50"/>
      <c r="N147" s="50"/>
      <c r="O147" s="50"/>
      <c r="P147" s="49"/>
    </row>
    <row r="148" spans="1:16" ht="39.75" customHeight="1" x14ac:dyDescent="0.25">
      <c r="A148" s="120"/>
      <c r="B148" s="117"/>
      <c r="C148" s="37">
        <v>2025</v>
      </c>
      <c r="D148" s="80">
        <f t="shared" si="11"/>
        <v>2896138.8436600002</v>
      </c>
      <c r="E148" s="80"/>
      <c r="F148" s="80">
        <f>F153+F157+F161+F165+F169</f>
        <v>2896138.8436600002</v>
      </c>
      <c r="G148" s="80"/>
      <c r="H148" s="80"/>
      <c r="I148" s="14"/>
      <c r="J148" s="59"/>
      <c r="K148" s="50"/>
      <c r="L148" s="50"/>
      <c r="M148" s="50"/>
      <c r="N148" s="50"/>
      <c r="O148" s="50"/>
      <c r="P148" s="49"/>
    </row>
    <row r="149" spans="1:16" ht="27" customHeight="1" x14ac:dyDescent="0.25">
      <c r="A149" s="114" t="s">
        <v>9</v>
      </c>
      <c r="B149" s="36"/>
      <c r="C149" s="106" t="s">
        <v>81</v>
      </c>
      <c r="D149" s="80">
        <f>H149+G149+F149+E149</f>
        <v>9657929.3401660006</v>
      </c>
      <c r="E149" s="80"/>
      <c r="F149" s="80">
        <f>SUM(F145:F148)</f>
        <v>9652611.240166001</v>
      </c>
      <c r="G149" s="80">
        <f>SUM(G145:G148)</f>
        <v>5318.1</v>
      </c>
      <c r="H149" s="80"/>
      <c r="I149" s="14"/>
      <c r="J149" s="59"/>
      <c r="K149" s="50"/>
      <c r="L149" s="50"/>
      <c r="M149" s="50"/>
      <c r="N149" s="50"/>
      <c r="O149" s="50"/>
      <c r="P149" s="49"/>
    </row>
    <row r="150" spans="1:16" ht="27" customHeight="1" x14ac:dyDescent="0.25">
      <c r="A150" s="118" t="s">
        <v>27</v>
      </c>
      <c r="B150" s="115" t="s">
        <v>16</v>
      </c>
      <c r="C150" s="37">
        <v>2022</v>
      </c>
      <c r="D150" s="80">
        <f>H150+G150+F150+E150</f>
        <v>858.1</v>
      </c>
      <c r="E150" s="80"/>
      <c r="F150" s="80">
        <v>858.1</v>
      </c>
      <c r="G150" s="80"/>
      <c r="H150" s="80"/>
      <c r="I150" s="14"/>
      <c r="J150" s="59"/>
      <c r="K150" s="50"/>
      <c r="L150" s="50"/>
      <c r="M150" s="50"/>
      <c r="N150" s="50"/>
      <c r="O150" s="50"/>
      <c r="P150" s="49"/>
    </row>
    <row r="151" spans="1:16" ht="27" customHeight="1" x14ac:dyDescent="0.25">
      <c r="A151" s="119"/>
      <c r="B151" s="116"/>
      <c r="C151" s="37">
        <v>2023</v>
      </c>
      <c r="D151" s="80">
        <f t="shared" ref="D151:D161" si="12">H151+G151+F151+E151</f>
        <v>776.2</v>
      </c>
      <c r="E151" s="80"/>
      <c r="F151" s="85">
        <v>776.2</v>
      </c>
      <c r="G151" s="80"/>
      <c r="H151" s="80"/>
      <c r="I151" s="14"/>
      <c r="J151" s="59"/>
      <c r="K151" s="50"/>
      <c r="L151" s="50"/>
      <c r="M151" s="50"/>
      <c r="N151" s="50"/>
      <c r="O151" s="50"/>
      <c r="P151" s="49"/>
    </row>
    <row r="152" spans="1:16" ht="27" customHeight="1" x14ac:dyDescent="0.25">
      <c r="A152" s="119"/>
      <c r="B152" s="116"/>
      <c r="C152" s="37">
        <v>2024</v>
      </c>
      <c r="D152" s="80">
        <f t="shared" si="12"/>
        <v>776.2</v>
      </c>
      <c r="E152" s="80"/>
      <c r="F152" s="85">
        <v>776.2</v>
      </c>
      <c r="G152" s="80"/>
      <c r="H152" s="80"/>
      <c r="I152" s="14"/>
      <c r="J152" s="59"/>
      <c r="K152" s="50"/>
      <c r="L152" s="50"/>
      <c r="M152" s="50"/>
      <c r="N152" s="50"/>
      <c r="O152" s="50"/>
      <c r="P152" s="49"/>
    </row>
    <row r="153" spans="1:16" ht="27" customHeight="1" x14ac:dyDescent="0.25">
      <c r="A153" s="120"/>
      <c r="B153" s="117"/>
      <c r="C153" s="37">
        <v>2025</v>
      </c>
      <c r="D153" s="80">
        <f t="shared" si="12"/>
        <v>776.2</v>
      </c>
      <c r="E153" s="80"/>
      <c r="F153" s="85">
        <v>776.2</v>
      </c>
      <c r="G153" s="80"/>
      <c r="H153" s="80"/>
      <c r="I153" s="14"/>
      <c r="J153" s="59"/>
      <c r="K153" s="50"/>
      <c r="L153" s="50"/>
      <c r="M153" s="50"/>
      <c r="N153" s="50"/>
      <c r="O153" s="50"/>
      <c r="P153" s="49"/>
    </row>
    <row r="154" spans="1:16" ht="43.5" customHeight="1" x14ac:dyDescent="0.25">
      <c r="A154" s="118" t="s">
        <v>28</v>
      </c>
      <c r="B154" s="115" t="s">
        <v>16</v>
      </c>
      <c r="C154" s="37">
        <v>2022</v>
      </c>
      <c r="D154" s="80">
        <f t="shared" si="12"/>
        <v>1749.3</v>
      </c>
      <c r="E154" s="80"/>
      <c r="F154" s="80">
        <v>1749.3</v>
      </c>
      <c r="G154" s="80"/>
      <c r="H154" s="80"/>
      <c r="I154" s="14"/>
      <c r="J154" s="59"/>
      <c r="K154" s="50"/>
      <c r="L154" s="50"/>
      <c r="M154" s="50"/>
      <c r="N154" s="50"/>
      <c r="O154" s="50"/>
      <c r="P154" s="49"/>
    </row>
    <row r="155" spans="1:16" ht="41.25" customHeight="1" x14ac:dyDescent="0.25">
      <c r="A155" s="119"/>
      <c r="B155" s="116"/>
      <c r="C155" s="37">
        <v>2023</v>
      </c>
      <c r="D155" s="80">
        <f t="shared" si="12"/>
        <v>1574.4</v>
      </c>
      <c r="E155" s="80"/>
      <c r="F155" s="85">
        <v>1574.4</v>
      </c>
      <c r="G155" s="80"/>
      <c r="H155" s="80"/>
      <c r="I155" s="14"/>
      <c r="J155" s="59"/>
      <c r="K155" s="50"/>
      <c r="L155" s="50"/>
      <c r="M155" s="50"/>
      <c r="N155" s="50"/>
      <c r="O155" s="50"/>
      <c r="P155" s="49"/>
    </row>
    <row r="156" spans="1:16" ht="38.25" customHeight="1" x14ac:dyDescent="0.25">
      <c r="A156" s="119"/>
      <c r="B156" s="116"/>
      <c r="C156" s="37">
        <v>2024</v>
      </c>
      <c r="D156" s="80">
        <f t="shared" si="12"/>
        <v>1574.4</v>
      </c>
      <c r="E156" s="80"/>
      <c r="F156" s="85">
        <v>1574.4</v>
      </c>
      <c r="G156" s="80"/>
      <c r="H156" s="80"/>
      <c r="I156" s="14"/>
      <c r="J156" s="59"/>
      <c r="K156" s="50"/>
      <c r="L156" s="50"/>
      <c r="M156" s="50"/>
      <c r="N156" s="50"/>
      <c r="O156" s="50"/>
      <c r="P156" s="49"/>
    </row>
    <row r="157" spans="1:16" ht="38.25" customHeight="1" x14ac:dyDescent="0.25">
      <c r="A157" s="120"/>
      <c r="B157" s="117"/>
      <c r="C157" s="37">
        <v>2025</v>
      </c>
      <c r="D157" s="80">
        <f t="shared" si="12"/>
        <v>1574.4</v>
      </c>
      <c r="E157" s="80"/>
      <c r="F157" s="85">
        <v>1574.4</v>
      </c>
      <c r="G157" s="80"/>
      <c r="H157" s="80"/>
      <c r="I157" s="14"/>
      <c r="J157" s="59"/>
      <c r="K157" s="50"/>
      <c r="L157" s="50"/>
      <c r="M157" s="50"/>
      <c r="N157" s="50"/>
      <c r="O157" s="50"/>
      <c r="P157" s="49"/>
    </row>
    <row r="158" spans="1:16" ht="30" customHeight="1" x14ac:dyDescent="0.25">
      <c r="A158" s="118" t="s">
        <v>29</v>
      </c>
      <c r="B158" s="115" t="s">
        <v>16</v>
      </c>
      <c r="C158" s="37">
        <v>2022</v>
      </c>
      <c r="D158" s="80">
        <f t="shared" si="12"/>
        <v>3013.8</v>
      </c>
      <c r="E158" s="80"/>
      <c r="F158" s="80">
        <v>3013.8</v>
      </c>
      <c r="G158" s="80"/>
      <c r="H158" s="80"/>
      <c r="I158" s="14"/>
      <c r="J158" s="59"/>
      <c r="K158" s="50"/>
      <c r="L158" s="50"/>
      <c r="M158" s="50"/>
      <c r="N158" s="50"/>
      <c r="O158" s="50"/>
      <c r="P158" s="49"/>
    </row>
    <row r="159" spans="1:16" ht="27" customHeight="1" x14ac:dyDescent="0.25">
      <c r="A159" s="119"/>
      <c r="B159" s="116"/>
      <c r="C159" s="37">
        <v>2023</v>
      </c>
      <c r="D159" s="80">
        <f t="shared" si="12"/>
        <v>3545.6</v>
      </c>
      <c r="E159" s="80"/>
      <c r="F159" s="85">
        <v>3545.6</v>
      </c>
      <c r="G159" s="80"/>
      <c r="H159" s="80"/>
      <c r="I159" s="14"/>
      <c r="J159" s="59"/>
      <c r="K159" s="50"/>
      <c r="L159" s="50"/>
      <c r="M159" s="50"/>
      <c r="N159" s="50"/>
      <c r="O159" s="50"/>
      <c r="P159" s="49"/>
    </row>
    <row r="160" spans="1:16" ht="27" customHeight="1" x14ac:dyDescent="0.25">
      <c r="A160" s="119"/>
      <c r="B160" s="116"/>
      <c r="C160" s="37">
        <v>2024</v>
      </c>
      <c r="D160" s="80">
        <f t="shared" si="12"/>
        <v>3545.6</v>
      </c>
      <c r="E160" s="80"/>
      <c r="F160" s="85">
        <v>3545.6</v>
      </c>
      <c r="G160" s="80"/>
      <c r="H160" s="80"/>
      <c r="I160" s="14"/>
      <c r="J160" s="59"/>
      <c r="K160" s="50"/>
      <c r="L160" s="50"/>
      <c r="M160" s="50"/>
      <c r="N160" s="50"/>
      <c r="O160" s="50"/>
      <c r="P160" s="49"/>
    </row>
    <row r="161" spans="1:16" ht="27" customHeight="1" x14ac:dyDescent="0.25">
      <c r="A161" s="120"/>
      <c r="B161" s="117"/>
      <c r="C161" s="37">
        <v>2025</v>
      </c>
      <c r="D161" s="80">
        <f t="shared" si="12"/>
        <v>3545.6</v>
      </c>
      <c r="E161" s="80"/>
      <c r="F161" s="85">
        <v>3545.6</v>
      </c>
      <c r="G161" s="80"/>
      <c r="H161" s="80"/>
      <c r="I161" s="14"/>
      <c r="J161" s="59"/>
      <c r="K161" s="50"/>
      <c r="L161" s="50"/>
      <c r="M161" s="50"/>
      <c r="N161" s="50"/>
      <c r="O161" s="50"/>
      <c r="P161" s="49"/>
    </row>
    <row r="162" spans="1:16" ht="57" customHeight="1" x14ac:dyDescent="0.25">
      <c r="A162" s="126" t="s">
        <v>78</v>
      </c>
      <c r="B162" s="123" t="s">
        <v>4</v>
      </c>
      <c r="C162" s="31">
        <v>2022</v>
      </c>
      <c r="D162" s="44">
        <f t="shared" si="7"/>
        <v>2287216.9425900001</v>
      </c>
      <c r="E162" s="44"/>
      <c r="F162" s="44">
        <v>2287216.9425900001</v>
      </c>
      <c r="G162" s="44"/>
      <c r="H162" s="44"/>
      <c r="I162" s="14"/>
      <c r="J162" s="59"/>
      <c r="K162" s="50"/>
      <c r="L162" s="50"/>
      <c r="M162" s="50"/>
      <c r="N162" s="50"/>
      <c r="O162" s="50"/>
      <c r="P162" s="49"/>
    </row>
    <row r="163" spans="1:16" ht="50.25" customHeight="1" x14ac:dyDescent="0.25">
      <c r="A163" s="127"/>
      <c r="B163" s="124"/>
      <c r="C163" s="31">
        <v>2023</v>
      </c>
      <c r="D163" s="44">
        <f t="shared" si="7"/>
        <v>2368894.7758900002</v>
      </c>
      <c r="E163" s="44"/>
      <c r="F163" s="44">
        <v>2368894.7758900002</v>
      </c>
      <c r="G163" s="44"/>
      <c r="H163" s="44"/>
      <c r="I163" s="14">
        <v>582423.38499000017</v>
      </c>
      <c r="J163" s="49"/>
      <c r="K163" s="50"/>
      <c r="L163" s="50"/>
      <c r="M163" s="50"/>
      <c r="N163" s="50"/>
      <c r="O163" s="50"/>
      <c r="P163" s="49"/>
    </row>
    <row r="164" spans="1:16" ht="54.75" customHeight="1" x14ac:dyDescent="0.25">
      <c r="A164" s="127"/>
      <c r="B164" s="124"/>
      <c r="C164" s="31">
        <v>2024</v>
      </c>
      <c r="D164" s="44">
        <f t="shared" si="7"/>
        <v>1957455.9780259999</v>
      </c>
      <c r="E164" s="44"/>
      <c r="F164" s="44">
        <v>1957455.9780259999</v>
      </c>
      <c r="G164" s="44"/>
      <c r="H164" s="44"/>
      <c r="I164" s="4"/>
      <c r="J164" s="59"/>
      <c r="K164" s="50"/>
      <c r="L164" s="50"/>
      <c r="M164" s="50"/>
      <c r="N164" s="50"/>
      <c r="O164" s="50"/>
      <c r="P164" s="49"/>
    </row>
    <row r="165" spans="1:16" ht="60" customHeight="1" x14ac:dyDescent="0.25">
      <c r="A165" s="128"/>
      <c r="B165" s="125"/>
      <c r="C165" s="31">
        <v>2025</v>
      </c>
      <c r="D165" s="44">
        <f t="shared" si="7"/>
        <v>2890242.6436600001</v>
      </c>
      <c r="E165" s="44"/>
      <c r="F165" s="107">
        <v>2890242.6436600001</v>
      </c>
      <c r="G165" s="44"/>
      <c r="H165" s="108"/>
      <c r="I165" s="4"/>
      <c r="J165" s="59"/>
      <c r="K165" s="50"/>
      <c r="L165" s="50"/>
      <c r="M165" s="50"/>
      <c r="N165" s="50"/>
      <c r="O165" s="50"/>
      <c r="P165" s="49"/>
    </row>
    <row r="166" spans="1:16" ht="31.5" customHeight="1" x14ac:dyDescent="0.25">
      <c r="A166" s="126" t="s">
        <v>66</v>
      </c>
      <c r="B166" s="123" t="s">
        <v>65</v>
      </c>
      <c r="C166" s="31">
        <v>2022</v>
      </c>
      <c r="D166" s="44">
        <f t="shared" si="7"/>
        <v>75972.800000000003</v>
      </c>
      <c r="E166" s="100"/>
      <c r="F166" s="107">
        <v>70654.7</v>
      </c>
      <c r="G166" s="44">
        <v>5318.1</v>
      </c>
      <c r="H166" s="108"/>
      <c r="I166" s="4"/>
      <c r="J166" s="49"/>
      <c r="K166" s="50"/>
      <c r="L166" s="50"/>
      <c r="M166" s="50"/>
      <c r="N166" s="50"/>
      <c r="O166" s="50"/>
      <c r="P166" s="49"/>
    </row>
    <row r="167" spans="1:16" ht="31.5" customHeight="1" x14ac:dyDescent="0.25">
      <c r="A167" s="127"/>
      <c r="B167" s="124"/>
      <c r="C167" s="31">
        <v>2023</v>
      </c>
      <c r="D167" s="44">
        <f t="shared" si="7"/>
        <v>58963.9</v>
      </c>
      <c r="E167" s="44"/>
      <c r="F167" s="80">
        <v>54836.4</v>
      </c>
      <c r="G167" s="80">
        <v>4127.5</v>
      </c>
      <c r="H167" s="44"/>
      <c r="I167" s="4"/>
      <c r="J167" s="49"/>
      <c r="K167" s="50"/>
      <c r="L167" s="50"/>
      <c r="M167" s="50"/>
      <c r="N167" s="50"/>
      <c r="O167" s="50"/>
      <c r="P167" s="49"/>
    </row>
    <row r="168" spans="1:16" ht="31.5" customHeight="1" x14ac:dyDescent="0.25">
      <c r="A168" s="127"/>
      <c r="B168" s="124"/>
      <c r="C168" s="31">
        <v>2024</v>
      </c>
      <c r="D168" s="44"/>
      <c r="E168" s="44"/>
      <c r="F168" s="44"/>
      <c r="G168" s="44"/>
      <c r="H168" s="44"/>
      <c r="I168" s="4"/>
      <c r="J168" s="49"/>
      <c r="K168" s="50"/>
      <c r="L168" s="50"/>
      <c r="M168" s="50"/>
      <c r="N168" s="50"/>
      <c r="O168" s="50"/>
      <c r="P168" s="49"/>
    </row>
    <row r="169" spans="1:16" ht="31.5" customHeight="1" x14ac:dyDescent="0.25">
      <c r="A169" s="128"/>
      <c r="B169" s="125"/>
      <c r="C169" s="31">
        <v>2025</v>
      </c>
      <c r="D169" s="44"/>
      <c r="E169" s="44"/>
      <c r="F169" s="44"/>
      <c r="G169" s="44"/>
      <c r="H169" s="44"/>
      <c r="I169" s="4"/>
      <c r="J169" s="49"/>
      <c r="K169" s="50"/>
      <c r="L169" s="50"/>
      <c r="M169" s="50"/>
      <c r="N169" s="50"/>
      <c r="O169" s="50"/>
      <c r="P169" s="49"/>
    </row>
    <row r="170" spans="1:16" s="5" customFormat="1" ht="32.25" customHeight="1" x14ac:dyDescent="0.25">
      <c r="A170" s="126" t="s">
        <v>56</v>
      </c>
      <c r="B170" s="123" t="s">
        <v>16</v>
      </c>
      <c r="C170" s="31">
        <v>2022</v>
      </c>
      <c r="D170" s="44">
        <f t="shared" si="7"/>
        <v>183261.3</v>
      </c>
      <c r="E170" s="44">
        <f t="shared" ref="E170:F173" si="13">E175+E179</f>
        <v>30000</v>
      </c>
      <c r="F170" s="44">
        <f t="shared" si="13"/>
        <v>71626</v>
      </c>
      <c r="G170" s="44"/>
      <c r="H170" s="44">
        <f>H175+H179</f>
        <v>81635.3</v>
      </c>
      <c r="I170" s="6"/>
      <c r="J170" s="49"/>
      <c r="K170" s="50"/>
      <c r="L170" s="50"/>
      <c r="M170" s="50"/>
      <c r="N170" s="50"/>
      <c r="O170" s="50"/>
      <c r="P170" s="49"/>
    </row>
    <row r="171" spans="1:16" s="5" customFormat="1" ht="28.5" customHeight="1" x14ac:dyDescent="0.25">
      <c r="A171" s="127"/>
      <c r="B171" s="124"/>
      <c r="C171" s="31">
        <v>2023</v>
      </c>
      <c r="D171" s="44">
        <f t="shared" si="7"/>
        <v>234404.69999999998</v>
      </c>
      <c r="E171" s="44">
        <f t="shared" si="13"/>
        <v>30075.599999999999</v>
      </c>
      <c r="F171" s="44">
        <f t="shared" si="13"/>
        <v>117310.9</v>
      </c>
      <c r="G171" s="44"/>
      <c r="H171" s="44">
        <f>H176+H180</f>
        <v>87018.2</v>
      </c>
      <c r="I171" s="6"/>
      <c r="J171" s="48"/>
      <c r="K171" s="50"/>
      <c r="L171" s="50"/>
      <c r="M171" s="50"/>
      <c r="N171" s="50"/>
      <c r="O171" s="50"/>
      <c r="P171" s="49"/>
    </row>
    <row r="172" spans="1:16" s="5" customFormat="1" ht="28.5" customHeight="1" x14ac:dyDescent="0.25">
      <c r="A172" s="127"/>
      <c r="B172" s="124"/>
      <c r="C172" s="31">
        <v>2024</v>
      </c>
      <c r="D172" s="44">
        <f t="shared" si="7"/>
        <v>164414</v>
      </c>
      <c r="E172" s="44">
        <f t="shared" si="13"/>
        <v>30293.5</v>
      </c>
      <c r="F172" s="44">
        <f t="shared" si="13"/>
        <v>74120.5</v>
      </c>
      <c r="G172" s="44"/>
      <c r="H172" s="44">
        <f>H177+H181</f>
        <v>60000</v>
      </c>
      <c r="I172" s="6"/>
      <c r="J172" s="49"/>
      <c r="K172" s="50"/>
      <c r="L172" s="50"/>
      <c r="M172" s="50"/>
      <c r="N172" s="50"/>
      <c r="O172" s="50"/>
      <c r="P172" s="49"/>
    </row>
    <row r="173" spans="1:16" s="5" customFormat="1" ht="29.25" customHeight="1" x14ac:dyDescent="0.25">
      <c r="A173" s="128"/>
      <c r="B173" s="125"/>
      <c r="C173" s="31">
        <v>2025</v>
      </c>
      <c r="D173" s="44">
        <f t="shared" si="7"/>
        <v>164414</v>
      </c>
      <c r="E173" s="44">
        <f t="shared" si="13"/>
        <v>30293.5</v>
      </c>
      <c r="F173" s="44">
        <f t="shared" si="13"/>
        <v>74120.5</v>
      </c>
      <c r="G173" s="44"/>
      <c r="H173" s="44">
        <f>H178+H182</f>
        <v>60000</v>
      </c>
      <c r="I173" s="6"/>
      <c r="J173" s="49"/>
      <c r="K173" s="50"/>
      <c r="L173" s="50"/>
      <c r="M173" s="50"/>
      <c r="N173" s="50"/>
      <c r="O173" s="50"/>
      <c r="P173" s="49"/>
    </row>
    <row r="174" spans="1:16" s="5" customFormat="1" ht="26.25" customHeight="1" x14ac:dyDescent="0.25">
      <c r="A174" s="121" t="s">
        <v>8</v>
      </c>
      <c r="B174" s="122"/>
      <c r="C174" s="81" t="s">
        <v>81</v>
      </c>
      <c r="D174" s="44">
        <f>D170+D171+D172+D173</f>
        <v>746494</v>
      </c>
      <c r="E174" s="44">
        <f>E170+E171+E172+E173</f>
        <v>120662.6</v>
      </c>
      <c r="F174" s="44">
        <f>F170+F171+F172+F173</f>
        <v>337177.9</v>
      </c>
      <c r="G174" s="44"/>
      <c r="H174" s="44">
        <f>H170+H171+H172+H173</f>
        <v>288653.5</v>
      </c>
      <c r="I174" s="6"/>
      <c r="J174" s="49"/>
      <c r="K174" s="50"/>
      <c r="L174" s="50"/>
      <c r="M174" s="50"/>
      <c r="N174" s="50"/>
      <c r="O174" s="50"/>
      <c r="P174" s="49"/>
    </row>
    <row r="175" spans="1:16" s="5" customFormat="1" ht="39" customHeight="1" x14ac:dyDescent="0.25">
      <c r="A175" s="118" t="s">
        <v>60</v>
      </c>
      <c r="B175" s="115" t="s">
        <v>16</v>
      </c>
      <c r="C175" s="35">
        <v>2022</v>
      </c>
      <c r="D175" s="44">
        <v>171635.3</v>
      </c>
      <c r="E175" s="44">
        <v>30000</v>
      </c>
      <c r="F175" s="44">
        <v>60000</v>
      </c>
      <c r="G175" s="44"/>
      <c r="H175" s="44">
        <v>81635.3</v>
      </c>
      <c r="I175" s="6"/>
      <c r="J175" s="49"/>
      <c r="K175" s="50"/>
      <c r="L175" s="50"/>
      <c r="M175" s="50"/>
      <c r="N175" s="50"/>
      <c r="O175" s="50"/>
      <c r="P175" s="49"/>
    </row>
    <row r="176" spans="1:16" s="5" customFormat="1" ht="37.5" customHeight="1" x14ac:dyDescent="0.25">
      <c r="A176" s="119"/>
      <c r="B176" s="116"/>
      <c r="C176" s="35">
        <v>2023</v>
      </c>
      <c r="D176" s="44">
        <v>179928.4</v>
      </c>
      <c r="E176" s="44">
        <v>30075.599999999999</v>
      </c>
      <c r="F176" s="44">
        <v>60836.3</v>
      </c>
      <c r="G176" s="44"/>
      <c r="H176" s="44">
        <v>87018.2</v>
      </c>
      <c r="I176" s="6"/>
      <c r="J176" s="49"/>
      <c r="K176" s="50"/>
      <c r="L176" s="50"/>
      <c r="M176" s="50"/>
      <c r="N176" s="50"/>
      <c r="O176" s="50"/>
      <c r="P176" s="49"/>
    </row>
    <row r="177" spans="1:16" s="5" customFormat="1" ht="36" customHeight="1" x14ac:dyDescent="0.25">
      <c r="A177" s="119"/>
      <c r="B177" s="116"/>
      <c r="C177" s="35">
        <v>2024</v>
      </c>
      <c r="D177" s="44">
        <f>H177+G177+F177+E177</f>
        <v>150293.5</v>
      </c>
      <c r="E177" s="44">
        <v>30293.5</v>
      </c>
      <c r="F177" s="44">
        <v>60000</v>
      </c>
      <c r="G177" s="44"/>
      <c r="H177" s="44">
        <v>60000</v>
      </c>
      <c r="I177" s="6"/>
      <c r="J177" s="49"/>
      <c r="K177" s="50"/>
      <c r="L177" s="50"/>
      <c r="M177" s="50"/>
      <c r="N177" s="50"/>
      <c r="O177" s="50"/>
      <c r="P177" s="49"/>
    </row>
    <row r="178" spans="1:16" s="5" customFormat="1" ht="36" customHeight="1" x14ac:dyDescent="0.25">
      <c r="A178" s="120"/>
      <c r="B178" s="117"/>
      <c r="C178" s="35">
        <v>2025</v>
      </c>
      <c r="D178" s="44">
        <f>H178+G178+F178+E178</f>
        <v>150293.5</v>
      </c>
      <c r="E178" s="44">
        <v>30293.5</v>
      </c>
      <c r="F178" s="44">
        <v>60000</v>
      </c>
      <c r="G178" s="44"/>
      <c r="H178" s="44">
        <v>60000</v>
      </c>
      <c r="I178" s="6"/>
      <c r="J178" s="49"/>
      <c r="K178" s="50"/>
      <c r="L178" s="50"/>
      <c r="M178" s="50"/>
      <c r="N178" s="50"/>
      <c r="O178" s="50"/>
      <c r="P178" s="49"/>
    </row>
    <row r="179" spans="1:16" s="5" customFormat="1" ht="26.25" customHeight="1" x14ac:dyDescent="0.25">
      <c r="A179" s="118" t="s">
        <v>30</v>
      </c>
      <c r="B179" s="115" t="s">
        <v>16</v>
      </c>
      <c r="C179" s="35">
        <v>2022</v>
      </c>
      <c r="D179" s="44">
        <v>11626</v>
      </c>
      <c r="E179" s="44">
        <v>0</v>
      </c>
      <c r="F179" s="44">
        <v>11626</v>
      </c>
      <c r="G179" s="44"/>
      <c r="H179" s="44">
        <v>0</v>
      </c>
      <c r="I179" s="6"/>
      <c r="J179" s="49"/>
      <c r="K179" s="50"/>
      <c r="L179" s="50"/>
      <c r="M179" s="50"/>
      <c r="N179" s="50"/>
      <c r="O179" s="50"/>
      <c r="P179" s="49"/>
    </row>
    <row r="180" spans="1:16" s="5" customFormat="1" ht="26.25" customHeight="1" x14ac:dyDescent="0.25">
      <c r="A180" s="119"/>
      <c r="B180" s="116"/>
      <c r="C180" s="35">
        <v>2023</v>
      </c>
      <c r="D180" s="44">
        <v>56474.6</v>
      </c>
      <c r="E180" s="44">
        <v>0</v>
      </c>
      <c r="F180" s="74">
        <v>56474.6</v>
      </c>
      <c r="G180" s="44"/>
      <c r="H180" s="44">
        <v>0</v>
      </c>
      <c r="I180" s="6"/>
      <c r="J180" s="49"/>
      <c r="K180" s="50"/>
      <c r="L180" s="50"/>
      <c r="M180" s="50"/>
      <c r="N180" s="50"/>
      <c r="O180" s="50"/>
      <c r="P180" s="49"/>
    </row>
    <row r="181" spans="1:16" s="5" customFormat="1" ht="26.25" customHeight="1" x14ac:dyDescent="0.25">
      <c r="A181" s="119"/>
      <c r="B181" s="116"/>
      <c r="C181" s="35">
        <v>2024</v>
      </c>
      <c r="D181" s="44">
        <v>14120.5</v>
      </c>
      <c r="E181" s="44">
        <v>0</v>
      </c>
      <c r="F181" s="74">
        <v>14120.5</v>
      </c>
      <c r="G181" s="44"/>
      <c r="H181" s="44">
        <v>0</v>
      </c>
      <c r="I181" s="6"/>
      <c r="J181" s="49"/>
      <c r="K181" s="50"/>
      <c r="L181" s="50"/>
      <c r="M181" s="50"/>
      <c r="N181" s="50"/>
      <c r="O181" s="50"/>
      <c r="P181" s="49"/>
    </row>
    <row r="182" spans="1:16" s="5" customFormat="1" ht="26.25" customHeight="1" x14ac:dyDescent="0.25">
      <c r="A182" s="120"/>
      <c r="B182" s="117"/>
      <c r="C182" s="35">
        <v>2025</v>
      </c>
      <c r="D182" s="44">
        <v>14120.5</v>
      </c>
      <c r="E182" s="44">
        <v>0</v>
      </c>
      <c r="F182" s="74">
        <v>14120.5</v>
      </c>
      <c r="G182" s="44"/>
      <c r="H182" s="44">
        <v>0</v>
      </c>
      <c r="I182" s="6"/>
      <c r="J182" s="49"/>
      <c r="K182" s="50"/>
      <c r="L182" s="50"/>
      <c r="M182" s="50"/>
      <c r="N182" s="50"/>
      <c r="O182" s="50"/>
      <c r="P182" s="49"/>
    </row>
    <row r="183" spans="1:16" s="5" customFormat="1" ht="27.75" customHeight="1" x14ac:dyDescent="0.25">
      <c r="A183" s="118" t="s">
        <v>86</v>
      </c>
      <c r="B183" s="115" t="s">
        <v>16</v>
      </c>
      <c r="C183" s="35">
        <v>2022</v>
      </c>
      <c r="D183" s="44">
        <f t="shared" ref="D183:D206" si="14">H183+G183+F183+E183</f>
        <v>194242.9</v>
      </c>
      <c r="E183" s="44">
        <f t="shared" ref="E183:F185" si="15">E188+E192</f>
        <v>22563.9</v>
      </c>
      <c r="F183" s="44">
        <f t="shared" si="15"/>
        <v>21679</v>
      </c>
      <c r="G183" s="44"/>
      <c r="H183" s="44">
        <f>H188+H192</f>
        <v>150000</v>
      </c>
      <c r="I183" s="6"/>
      <c r="J183" s="49"/>
      <c r="K183" s="50"/>
      <c r="L183" s="50"/>
      <c r="M183" s="50"/>
      <c r="N183" s="50"/>
      <c r="O183" s="50"/>
      <c r="P183" s="49"/>
    </row>
    <row r="184" spans="1:16" s="5" customFormat="1" ht="30" customHeight="1" x14ac:dyDescent="0.25">
      <c r="A184" s="119"/>
      <c r="B184" s="116"/>
      <c r="C184" s="35">
        <v>2023</v>
      </c>
      <c r="D184" s="44">
        <f t="shared" si="14"/>
        <v>833349.1</v>
      </c>
      <c r="E184" s="44">
        <f t="shared" si="15"/>
        <v>117784</v>
      </c>
      <c r="F184" s="44">
        <f t="shared" si="15"/>
        <v>113165.1</v>
      </c>
      <c r="G184" s="44"/>
      <c r="H184" s="44">
        <f>H189+H193</f>
        <v>602400</v>
      </c>
      <c r="I184" s="6"/>
      <c r="J184" s="49"/>
      <c r="K184" s="50"/>
      <c r="L184" s="50"/>
      <c r="M184" s="50"/>
      <c r="N184" s="50"/>
      <c r="O184" s="50"/>
      <c r="P184" s="49"/>
    </row>
    <row r="185" spans="1:16" s="5" customFormat="1" ht="30" customHeight="1" x14ac:dyDescent="0.25">
      <c r="A185" s="119"/>
      <c r="B185" s="116"/>
      <c r="C185" s="35">
        <v>2024</v>
      </c>
      <c r="D185" s="44">
        <f t="shared" si="14"/>
        <v>220779.3</v>
      </c>
      <c r="E185" s="44">
        <f t="shared" si="15"/>
        <v>35791.4</v>
      </c>
      <c r="F185" s="44">
        <f t="shared" si="15"/>
        <v>34387.9</v>
      </c>
      <c r="G185" s="44"/>
      <c r="H185" s="44">
        <f>H190+H194</f>
        <v>150600</v>
      </c>
      <c r="I185" s="6"/>
      <c r="J185" s="64"/>
      <c r="K185" s="48"/>
      <c r="L185" s="50"/>
      <c r="M185" s="50"/>
      <c r="N185" s="50"/>
      <c r="O185" s="50"/>
      <c r="P185" s="49"/>
    </row>
    <row r="186" spans="1:16" s="5" customFormat="1" ht="30" customHeight="1" x14ac:dyDescent="0.25">
      <c r="A186" s="120"/>
      <c r="B186" s="117"/>
      <c r="C186" s="35">
        <v>2025</v>
      </c>
      <c r="D186" s="44">
        <f t="shared" si="14"/>
        <v>856981.7</v>
      </c>
      <c r="E186" s="44">
        <f>E191+E195</f>
        <v>124745</v>
      </c>
      <c r="F186" s="44">
        <f>F191+F195</f>
        <v>129836.7</v>
      </c>
      <c r="G186" s="44"/>
      <c r="H186" s="44">
        <f>H191+H195</f>
        <v>602400</v>
      </c>
      <c r="I186" s="6"/>
      <c r="J186" s="64"/>
      <c r="K186" s="48"/>
      <c r="L186" s="50"/>
      <c r="M186" s="50"/>
      <c r="N186" s="50"/>
      <c r="O186" s="50"/>
      <c r="P186" s="49"/>
    </row>
    <row r="187" spans="1:16" s="5" customFormat="1" ht="26.25" customHeight="1" x14ac:dyDescent="0.25">
      <c r="A187" s="121" t="s">
        <v>8</v>
      </c>
      <c r="B187" s="122"/>
      <c r="C187" s="35" t="s">
        <v>81</v>
      </c>
      <c r="D187" s="44">
        <f t="shared" si="14"/>
        <v>2105353</v>
      </c>
      <c r="E187" s="44">
        <f>E183+E184+E185+E186</f>
        <v>300884.3</v>
      </c>
      <c r="F187" s="44">
        <f>F183+F184+F185+F186</f>
        <v>299068.7</v>
      </c>
      <c r="G187" s="44"/>
      <c r="H187" s="44">
        <f>H183+H184+H185+H186</f>
        <v>1505400</v>
      </c>
      <c r="I187" s="6"/>
      <c r="J187" s="64"/>
      <c r="K187" s="65"/>
      <c r="L187" s="50"/>
      <c r="M187" s="50"/>
      <c r="N187" s="50"/>
      <c r="O187" s="50"/>
      <c r="P187" s="49"/>
    </row>
    <row r="188" spans="1:16" s="5" customFormat="1" ht="30" customHeight="1" x14ac:dyDescent="0.25">
      <c r="A188" s="144" t="s">
        <v>44</v>
      </c>
      <c r="B188" s="115" t="s">
        <v>16</v>
      </c>
      <c r="C188" s="35">
        <v>2022</v>
      </c>
      <c r="D188" s="44">
        <f t="shared" si="14"/>
        <v>186000</v>
      </c>
      <c r="E188" s="74">
        <v>18360</v>
      </c>
      <c r="F188" s="74">
        <v>17640</v>
      </c>
      <c r="G188" s="74"/>
      <c r="H188" s="74">
        <v>150000</v>
      </c>
      <c r="I188" s="6"/>
      <c r="J188" s="64"/>
      <c r="K188" s="65"/>
      <c r="L188" s="50"/>
      <c r="M188" s="50"/>
      <c r="N188" s="50"/>
      <c r="O188" s="50"/>
      <c r="P188" s="49"/>
    </row>
    <row r="189" spans="1:16" s="5" customFormat="1" ht="29.25" customHeight="1" x14ac:dyDescent="0.25">
      <c r="A189" s="145"/>
      <c r="B189" s="116"/>
      <c r="C189" s="35">
        <v>2023</v>
      </c>
      <c r="D189" s="44">
        <f t="shared" si="14"/>
        <v>746400</v>
      </c>
      <c r="E189" s="74">
        <v>73440</v>
      </c>
      <c r="F189" s="74">
        <v>70560</v>
      </c>
      <c r="G189" s="74"/>
      <c r="H189" s="74">
        <f>150600*4</f>
        <v>602400</v>
      </c>
      <c r="I189" s="6"/>
      <c r="J189" s="64"/>
      <c r="K189" s="65"/>
      <c r="L189" s="50"/>
      <c r="M189" s="50"/>
      <c r="N189" s="50"/>
      <c r="O189" s="50"/>
      <c r="P189" s="49"/>
    </row>
    <row r="190" spans="1:16" s="5" customFormat="1" ht="29.25" customHeight="1" x14ac:dyDescent="0.25">
      <c r="A190" s="145"/>
      <c r="B190" s="116"/>
      <c r="C190" s="35">
        <v>2024</v>
      </c>
      <c r="D190" s="44">
        <f t="shared" si="14"/>
        <v>186600</v>
      </c>
      <c r="E190" s="74">
        <v>18360</v>
      </c>
      <c r="F190" s="74">
        <v>17640</v>
      </c>
      <c r="G190" s="74"/>
      <c r="H190" s="74">
        <v>150600</v>
      </c>
      <c r="I190" s="6"/>
      <c r="J190" s="64"/>
      <c r="K190" s="65"/>
      <c r="L190" s="50"/>
      <c r="M190" s="50"/>
      <c r="N190" s="50"/>
      <c r="O190" s="50"/>
      <c r="P190" s="49"/>
    </row>
    <row r="191" spans="1:16" s="5" customFormat="1" ht="29.25" customHeight="1" x14ac:dyDescent="0.25">
      <c r="A191" s="146"/>
      <c r="B191" s="117"/>
      <c r="C191" s="35">
        <v>2025</v>
      </c>
      <c r="D191" s="44">
        <f t="shared" si="14"/>
        <v>746400</v>
      </c>
      <c r="E191" s="74">
        <v>70560</v>
      </c>
      <c r="F191" s="74">
        <v>73440</v>
      </c>
      <c r="G191" s="74"/>
      <c r="H191" s="74">
        <f>150600*4</f>
        <v>602400</v>
      </c>
      <c r="I191" s="6"/>
      <c r="J191" s="64"/>
      <c r="K191" s="65"/>
      <c r="L191" s="50"/>
      <c r="M191" s="50"/>
      <c r="N191" s="50"/>
      <c r="O191" s="50"/>
      <c r="P191" s="49"/>
    </row>
    <row r="192" spans="1:16" s="5" customFormat="1" ht="51.75" customHeight="1" x14ac:dyDescent="0.25">
      <c r="A192" s="118" t="s">
        <v>45</v>
      </c>
      <c r="B192" s="115" t="s">
        <v>16</v>
      </c>
      <c r="C192" s="35">
        <v>2022</v>
      </c>
      <c r="D192" s="44">
        <f t="shared" si="14"/>
        <v>8242.9</v>
      </c>
      <c r="E192" s="44">
        <v>4203.8999999999996</v>
      </c>
      <c r="F192" s="44">
        <v>4039</v>
      </c>
      <c r="G192" s="44"/>
      <c r="H192" s="44"/>
      <c r="I192" s="6"/>
      <c r="J192" s="48"/>
      <c r="K192" s="65"/>
      <c r="L192" s="50"/>
      <c r="M192" s="50"/>
      <c r="N192" s="50"/>
      <c r="O192" s="50"/>
      <c r="P192" s="49"/>
    </row>
    <row r="193" spans="1:16" s="5" customFormat="1" ht="45" customHeight="1" x14ac:dyDescent="0.25">
      <c r="A193" s="119"/>
      <c r="B193" s="116"/>
      <c r="C193" s="35">
        <v>2023</v>
      </c>
      <c r="D193" s="44">
        <f t="shared" si="14"/>
        <v>86949.1</v>
      </c>
      <c r="E193" s="74">
        <v>44344</v>
      </c>
      <c r="F193" s="86">
        <v>42605.1</v>
      </c>
      <c r="G193" s="44"/>
      <c r="H193" s="44"/>
      <c r="I193" s="6"/>
      <c r="J193" s="49"/>
      <c r="K193" s="50"/>
      <c r="L193" s="50"/>
      <c r="M193" s="50"/>
      <c r="N193" s="50"/>
      <c r="O193" s="50"/>
      <c r="P193" s="49"/>
    </row>
    <row r="194" spans="1:16" s="5" customFormat="1" ht="43.5" customHeight="1" x14ac:dyDescent="0.25">
      <c r="A194" s="119"/>
      <c r="B194" s="116"/>
      <c r="C194" s="35">
        <v>2024</v>
      </c>
      <c r="D194" s="44">
        <f t="shared" si="14"/>
        <v>34179.300000000003</v>
      </c>
      <c r="E194" s="74">
        <v>17431.400000000001</v>
      </c>
      <c r="F194" s="86">
        <v>16747.900000000001</v>
      </c>
      <c r="G194" s="44"/>
      <c r="H194" s="44"/>
      <c r="I194" s="6"/>
      <c r="J194" s="75"/>
      <c r="K194" s="50"/>
      <c r="L194" s="50"/>
      <c r="M194" s="50"/>
      <c r="N194" s="50"/>
      <c r="O194" s="50"/>
      <c r="P194" s="49"/>
    </row>
    <row r="195" spans="1:16" s="5" customFormat="1" ht="43.5" customHeight="1" x14ac:dyDescent="0.25">
      <c r="A195" s="120"/>
      <c r="B195" s="117"/>
      <c r="C195" s="35">
        <v>2025</v>
      </c>
      <c r="D195" s="44">
        <f t="shared" si="14"/>
        <v>110581.7</v>
      </c>
      <c r="E195" s="74">
        <v>54185</v>
      </c>
      <c r="F195" s="86">
        <v>56396.7</v>
      </c>
      <c r="G195" s="44"/>
      <c r="H195" s="44"/>
      <c r="I195" s="6"/>
      <c r="J195" s="75"/>
      <c r="K195" s="50"/>
      <c r="L195" s="50"/>
      <c r="M195" s="50"/>
      <c r="N195" s="50"/>
      <c r="O195" s="50"/>
      <c r="P195" s="49"/>
    </row>
    <row r="196" spans="1:16" s="5" customFormat="1" ht="33.75" customHeight="1" x14ac:dyDescent="0.25">
      <c r="A196" s="118" t="s">
        <v>87</v>
      </c>
      <c r="B196" s="115" t="s">
        <v>16</v>
      </c>
      <c r="C196" s="35">
        <v>2022</v>
      </c>
      <c r="D196" s="44">
        <f>H196+G196+F196+E196</f>
        <v>300397.8</v>
      </c>
      <c r="E196" s="44"/>
      <c r="F196" s="44">
        <f>F201</f>
        <v>45008.5</v>
      </c>
      <c r="G196" s="44"/>
      <c r="H196" s="44">
        <f t="shared" ref="H196:H197" si="16">H201</f>
        <v>255389.3</v>
      </c>
      <c r="I196" s="6"/>
      <c r="J196" s="49"/>
      <c r="K196" s="50"/>
      <c r="L196" s="50"/>
      <c r="M196" s="50"/>
      <c r="N196" s="50"/>
      <c r="O196" s="50"/>
      <c r="P196" s="49"/>
    </row>
    <row r="197" spans="1:16" s="5" customFormat="1" ht="30.75" customHeight="1" x14ac:dyDescent="0.25">
      <c r="A197" s="119"/>
      <c r="B197" s="116"/>
      <c r="C197" s="35">
        <v>2023</v>
      </c>
      <c r="D197" s="44">
        <f t="shared" si="14"/>
        <v>320379.8</v>
      </c>
      <c r="E197" s="44"/>
      <c r="F197" s="44">
        <f t="shared" ref="F197:F199" si="17">F202</f>
        <v>65379.8</v>
      </c>
      <c r="G197" s="44"/>
      <c r="H197" s="44">
        <f t="shared" si="16"/>
        <v>255000</v>
      </c>
      <c r="I197" s="6"/>
      <c r="J197" s="49"/>
      <c r="K197" s="50"/>
      <c r="L197" s="50"/>
      <c r="M197" s="50"/>
      <c r="N197" s="50"/>
      <c r="O197" s="50"/>
      <c r="P197" s="49"/>
    </row>
    <row r="198" spans="1:16" s="5" customFormat="1" ht="38.25" customHeight="1" x14ac:dyDescent="0.25">
      <c r="A198" s="119"/>
      <c r="B198" s="116"/>
      <c r="C198" s="35">
        <v>2024</v>
      </c>
      <c r="D198" s="44">
        <f t="shared" si="14"/>
        <v>328741.5</v>
      </c>
      <c r="E198" s="44"/>
      <c r="F198" s="44">
        <f t="shared" si="17"/>
        <v>73741.5</v>
      </c>
      <c r="G198" s="44"/>
      <c r="H198" s="44">
        <f>H203</f>
        <v>255000</v>
      </c>
      <c r="I198" s="6"/>
      <c r="J198" s="49"/>
      <c r="K198" s="50"/>
      <c r="L198" s="50"/>
      <c r="M198" s="50"/>
      <c r="N198" s="50"/>
      <c r="O198" s="50"/>
      <c r="P198" s="49"/>
    </row>
    <row r="199" spans="1:16" s="5" customFormat="1" ht="38.25" customHeight="1" x14ac:dyDescent="0.25">
      <c r="A199" s="120"/>
      <c r="B199" s="117"/>
      <c r="C199" s="35">
        <v>2025</v>
      </c>
      <c r="D199" s="44">
        <f t="shared" si="14"/>
        <v>328741.5</v>
      </c>
      <c r="E199" s="44"/>
      <c r="F199" s="44">
        <f t="shared" si="17"/>
        <v>73741.5</v>
      </c>
      <c r="G199" s="44"/>
      <c r="H199" s="44">
        <f>H204</f>
        <v>255000</v>
      </c>
      <c r="I199" s="6"/>
      <c r="J199" s="49"/>
      <c r="K199" s="50"/>
      <c r="L199" s="50"/>
      <c r="M199" s="50"/>
      <c r="N199" s="50"/>
      <c r="O199" s="50"/>
      <c r="P199" s="49"/>
    </row>
    <row r="200" spans="1:16" s="5" customFormat="1" ht="30.75" customHeight="1" x14ac:dyDescent="0.25">
      <c r="A200" s="121" t="s">
        <v>8</v>
      </c>
      <c r="B200" s="122"/>
      <c r="C200" s="35" t="s">
        <v>81</v>
      </c>
      <c r="D200" s="44">
        <f>D196+D197+D198+D199</f>
        <v>1278260.6000000001</v>
      </c>
      <c r="E200" s="44"/>
      <c r="F200" s="44">
        <f>F196+F197+F198+F199</f>
        <v>257871.3</v>
      </c>
      <c r="G200" s="44"/>
      <c r="H200" s="44">
        <f>H196+H197+H198+H199</f>
        <v>1020389.3</v>
      </c>
      <c r="I200" s="6"/>
      <c r="J200" s="49"/>
      <c r="K200" s="50"/>
      <c r="L200" s="50"/>
      <c r="M200" s="50"/>
      <c r="N200" s="50"/>
      <c r="O200" s="50"/>
      <c r="P200" s="49"/>
    </row>
    <row r="201" spans="1:16" s="5" customFormat="1" ht="46.5" customHeight="1" x14ac:dyDescent="0.25">
      <c r="A201" s="118" t="s">
        <v>31</v>
      </c>
      <c r="B201" s="115" t="s">
        <v>16</v>
      </c>
      <c r="C201" s="35">
        <v>2022</v>
      </c>
      <c r="D201" s="44">
        <f t="shared" si="14"/>
        <v>300397.8</v>
      </c>
      <c r="E201" s="44"/>
      <c r="F201" s="74">
        <v>45008.5</v>
      </c>
      <c r="G201" s="44"/>
      <c r="H201" s="44">
        <v>255389.3</v>
      </c>
      <c r="I201" s="6"/>
      <c r="J201" s="49"/>
      <c r="K201" s="50"/>
      <c r="L201" s="50"/>
      <c r="M201" s="50"/>
      <c r="N201" s="50"/>
      <c r="O201" s="50"/>
      <c r="P201" s="49"/>
    </row>
    <row r="202" spans="1:16" s="5" customFormat="1" ht="48" customHeight="1" x14ac:dyDescent="0.25">
      <c r="A202" s="119"/>
      <c r="B202" s="116"/>
      <c r="C202" s="35">
        <v>2023</v>
      </c>
      <c r="D202" s="44">
        <f t="shared" si="14"/>
        <v>320379.8</v>
      </c>
      <c r="E202" s="44"/>
      <c r="F202" s="74">
        <v>65379.8</v>
      </c>
      <c r="G202" s="44"/>
      <c r="H202" s="44">
        <v>255000</v>
      </c>
      <c r="I202" s="6"/>
      <c r="J202" s="49"/>
      <c r="K202" s="50"/>
      <c r="L202" s="50"/>
      <c r="M202" s="50"/>
      <c r="N202" s="50"/>
      <c r="O202" s="50"/>
      <c r="P202" s="49"/>
    </row>
    <row r="203" spans="1:16" s="5" customFormat="1" ht="48.75" customHeight="1" x14ac:dyDescent="0.25">
      <c r="A203" s="119"/>
      <c r="B203" s="116"/>
      <c r="C203" s="35">
        <v>2024</v>
      </c>
      <c r="D203" s="79">
        <f t="shared" si="14"/>
        <v>328741.5</v>
      </c>
      <c r="E203" s="79"/>
      <c r="F203" s="74">
        <v>73741.5</v>
      </c>
      <c r="G203" s="44"/>
      <c r="H203" s="44">
        <v>255000</v>
      </c>
      <c r="I203" s="6"/>
      <c r="J203" s="49"/>
      <c r="K203" s="50"/>
      <c r="L203" s="50"/>
      <c r="M203" s="50"/>
      <c r="N203" s="50"/>
      <c r="O203" s="50"/>
      <c r="P203" s="49"/>
    </row>
    <row r="204" spans="1:16" s="5" customFormat="1" ht="48.75" customHeight="1" x14ac:dyDescent="0.25">
      <c r="A204" s="120"/>
      <c r="B204" s="117"/>
      <c r="C204" s="46">
        <v>2025</v>
      </c>
      <c r="D204" s="79">
        <f t="shared" si="14"/>
        <v>328741.5</v>
      </c>
      <c r="E204" s="79"/>
      <c r="F204" s="74">
        <v>73741.5</v>
      </c>
      <c r="G204" s="44"/>
      <c r="H204" s="44">
        <v>255000</v>
      </c>
      <c r="I204" s="6"/>
      <c r="J204" s="49"/>
      <c r="K204" s="50"/>
      <c r="L204" s="50"/>
      <c r="M204" s="50"/>
      <c r="N204" s="50"/>
      <c r="O204" s="50"/>
      <c r="P204" s="49"/>
    </row>
    <row r="205" spans="1:16" s="5" customFormat="1" ht="26.25" customHeight="1" x14ac:dyDescent="0.25">
      <c r="A205" s="118" t="s">
        <v>70</v>
      </c>
      <c r="B205" s="115" t="s">
        <v>71</v>
      </c>
      <c r="C205" s="46">
        <v>2022</v>
      </c>
      <c r="D205" s="44">
        <f t="shared" si="14"/>
        <v>58600</v>
      </c>
      <c r="E205" s="113">
        <v>58600</v>
      </c>
      <c r="F205" s="108"/>
      <c r="G205" s="44"/>
      <c r="H205" s="44"/>
      <c r="I205" s="6"/>
      <c r="J205" s="49"/>
      <c r="K205" s="50"/>
      <c r="L205" s="50"/>
      <c r="M205" s="50"/>
      <c r="N205" s="50"/>
      <c r="O205" s="50"/>
      <c r="P205" s="49"/>
    </row>
    <row r="206" spans="1:16" s="5" customFormat="1" ht="24.75" customHeight="1" x14ac:dyDescent="0.25">
      <c r="A206" s="119"/>
      <c r="B206" s="116"/>
      <c r="C206" s="35">
        <v>2023</v>
      </c>
      <c r="D206" s="80">
        <f t="shared" si="14"/>
        <v>35880</v>
      </c>
      <c r="E206" s="80">
        <v>35880</v>
      </c>
      <c r="F206" s="44"/>
      <c r="G206" s="44"/>
      <c r="H206" s="44"/>
      <c r="I206" s="6"/>
      <c r="J206" s="49"/>
      <c r="K206" s="50"/>
      <c r="L206" s="50"/>
      <c r="M206" s="50"/>
      <c r="N206" s="50"/>
      <c r="O206" s="50"/>
      <c r="P206" s="49"/>
    </row>
    <row r="207" spans="1:16" s="5" customFormat="1" ht="23.25" customHeight="1" x14ac:dyDescent="0.25">
      <c r="A207" s="119"/>
      <c r="B207" s="116"/>
      <c r="C207" s="35">
        <v>2024</v>
      </c>
      <c r="D207" s="35"/>
      <c r="E207" s="44"/>
      <c r="F207" s="44"/>
      <c r="G207" s="44"/>
      <c r="H207" s="44"/>
      <c r="I207" s="6"/>
      <c r="J207" s="49"/>
      <c r="K207" s="50"/>
      <c r="L207" s="50"/>
      <c r="M207" s="50"/>
      <c r="N207" s="50"/>
      <c r="O207" s="50"/>
      <c r="P207" s="49"/>
    </row>
    <row r="208" spans="1:16" s="5" customFormat="1" ht="23.25" customHeight="1" x14ac:dyDescent="0.25">
      <c r="A208" s="120"/>
      <c r="B208" s="117"/>
      <c r="C208" s="35">
        <v>2025</v>
      </c>
      <c r="D208" s="35"/>
      <c r="E208" s="44"/>
      <c r="F208" s="44"/>
      <c r="G208" s="44"/>
      <c r="H208" s="44"/>
      <c r="I208" s="6"/>
      <c r="J208" s="49"/>
      <c r="K208" s="50"/>
      <c r="L208" s="50"/>
      <c r="M208" s="50"/>
      <c r="N208" s="50"/>
      <c r="O208" s="50"/>
      <c r="P208" s="49"/>
    </row>
    <row r="209" spans="1:16" s="5" customFormat="1" ht="23.25" customHeight="1" x14ac:dyDescent="0.25">
      <c r="A209" s="121" t="s">
        <v>8</v>
      </c>
      <c r="B209" s="122"/>
      <c r="C209" s="35" t="s">
        <v>81</v>
      </c>
      <c r="D209" s="35">
        <f t="shared" ref="D209" si="18">H209+G209+F209+E209</f>
        <v>94480</v>
      </c>
      <c r="E209" s="44">
        <f>SUM(E205:E207)</f>
        <v>94480</v>
      </c>
      <c r="F209" s="44"/>
      <c r="G209" s="44"/>
      <c r="H209" s="44"/>
      <c r="I209" s="6"/>
      <c r="J209" s="49"/>
      <c r="K209" s="50"/>
      <c r="L209" s="50"/>
      <c r="M209" s="50"/>
      <c r="N209" s="50"/>
      <c r="O209" s="50"/>
      <c r="P209" s="49"/>
    </row>
    <row r="210" spans="1:16" s="5" customFormat="1" ht="26.25" customHeight="1" x14ac:dyDescent="0.25">
      <c r="A210" s="135" t="s">
        <v>22</v>
      </c>
      <c r="B210" s="136"/>
      <c r="C210" s="136"/>
      <c r="D210" s="136"/>
      <c r="E210" s="136"/>
      <c r="F210" s="136"/>
      <c r="G210" s="136"/>
      <c r="H210" s="137"/>
      <c r="I210" s="6"/>
      <c r="J210" s="49"/>
      <c r="K210" s="50"/>
      <c r="L210" s="50"/>
      <c r="M210" s="50"/>
      <c r="N210" s="50"/>
      <c r="O210" s="50"/>
      <c r="P210" s="49"/>
    </row>
    <row r="211" spans="1:16" s="27" customFormat="1" ht="42.75" hidden="1" customHeight="1" x14ac:dyDescent="0.25">
      <c r="A211" s="129" t="s">
        <v>22</v>
      </c>
      <c r="B211" s="132" t="s">
        <v>26</v>
      </c>
      <c r="C211" s="33">
        <v>2022</v>
      </c>
      <c r="D211" s="45">
        <f>H211+G211+F211+E211</f>
        <v>1162347.6886799999</v>
      </c>
      <c r="E211" s="45"/>
      <c r="F211" s="45">
        <f>F215+F241+F245</f>
        <v>1162347.6886799999</v>
      </c>
      <c r="G211" s="44"/>
      <c r="H211" s="44"/>
      <c r="J211" s="66"/>
      <c r="K211" s="66"/>
      <c r="L211" s="66"/>
      <c r="M211" s="66"/>
      <c r="N211" s="66"/>
      <c r="O211" s="49"/>
      <c r="P211" s="49"/>
    </row>
    <row r="212" spans="1:16" s="27" customFormat="1" ht="51.75" hidden="1" customHeight="1" x14ac:dyDescent="0.25">
      <c r="A212" s="130"/>
      <c r="B212" s="133"/>
      <c r="C212" s="33">
        <v>2023</v>
      </c>
      <c r="D212" s="45">
        <f t="shared" ref="D212:D219" si="19">H212+G212+F212+E212</f>
        <v>1668908.7650300001</v>
      </c>
      <c r="E212" s="45"/>
      <c r="F212" s="45">
        <f>F216+F242+F246</f>
        <v>1668908.7650300001</v>
      </c>
      <c r="G212" s="44"/>
      <c r="H212" s="44"/>
      <c r="J212" s="66"/>
      <c r="K212" s="66"/>
      <c r="L212" s="66"/>
      <c r="M212" s="66"/>
      <c r="N212" s="66"/>
      <c r="O212" s="49"/>
      <c r="P212" s="49"/>
    </row>
    <row r="213" spans="1:16" s="27" customFormat="1" ht="57" hidden="1" customHeight="1" x14ac:dyDescent="0.25">
      <c r="A213" s="131"/>
      <c r="B213" s="134"/>
      <c r="C213" s="33">
        <v>2024</v>
      </c>
      <c r="D213" s="45">
        <f t="shared" si="19"/>
        <v>1116876.88439</v>
      </c>
      <c r="E213" s="45"/>
      <c r="F213" s="45">
        <f>F217+F243+F247</f>
        <v>1116876.88439</v>
      </c>
      <c r="G213" s="44"/>
      <c r="H213" s="44"/>
      <c r="J213" s="66"/>
      <c r="K213" s="66"/>
      <c r="L213" s="66"/>
      <c r="M213" s="66"/>
      <c r="N213" s="66"/>
      <c r="O213" s="49"/>
      <c r="P213" s="49"/>
    </row>
    <row r="214" spans="1:16" s="27" customFormat="1" ht="24.75" hidden="1" customHeight="1" x14ac:dyDescent="0.25">
      <c r="A214" s="101" t="s">
        <v>8</v>
      </c>
      <c r="B214" s="102"/>
      <c r="C214" s="33" t="s">
        <v>19</v>
      </c>
      <c r="D214" s="45">
        <f t="shared" si="19"/>
        <v>3948133.3381000003</v>
      </c>
      <c r="E214" s="45"/>
      <c r="F214" s="45">
        <f>SUM(F211:F213)</f>
        <v>3948133.3381000003</v>
      </c>
      <c r="G214" s="44"/>
      <c r="H214" s="44"/>
      <c r="J214" s="66"/>
      <c r="K214" s="66"/>
      <c r="L214" s="66"/>
      <c r="M214" s="66"/>
      <c r="N214" s="66"/>
      <c r="O214" s="49"/>
      <c r="P214" s="49"/>
    </row>
    <row r="215" spans="1:16" s="5" customFormat="1" ht="37.5" customHeight="1" x14ac:dyDescent="0.25">
      <c r="A215" s="118" t="s">
        <v>51</v>
      </c>
      <c r="B215" s="115" t="s">
        <v>52</v>
      </c>
      <c r="C215" s="113">
        <v>2022</v>
      </c>
      <c r="D215" s="44">
        <f t="shared" si="19"/>
        <v>1119977.64668</v>
      </c>
      <c r="E215" s="44"/>
      <c r="F215" s="44">
        <f>F230+F234+F241</f>
        <v>1119977.64668</v>
      </c>
      <c r="G215" s="44"/>
      <c r="H215" s="44"/>
      <c r="I215" s="6"/>
      <c r="J215" s="49"/>
      <c r="K215" s="50"/>
      <c r="L215" s="50"/>
      <c r="M215" s="50"/>
      <c r="N215" s="50"/>
      <c r="O215" s="50"/>
      <c r="P215" s="49"/>
    </row>
    <row r="216" spans="1:16" s="5" customFormat="1" ht="33.75" customHeight="1" x14ac:dyDescent="0.25">
      <c r="A216" s="119"/>
      <c r="B216" s="116"/>
      <c r="C216" s="113">
        <v>2023</v>
      </c>
      <c r="D216" s="44">
        <f t="shared" si="19"/>
        <v>1290387.4650300001</v>
      </c>
      <c r="E216" s="44"/>
      <c r="F216" s="44">
        <f>F231+F235+F238+F242</f>
        <v>1290387.4650300001</v>
      </c>
      <c r="G216" s="44"/>
      <c r="H216" s="44"/>
      <c r="I216" s="6">
        <f>I235+I231</f>
        <v>132422.98364000005</v>
      </c>
      <c r="J216" s="49"/>
      <c r="K216" s="50"/>
      <c r="L216" s="50"/>
      <c r="M216" s="50"/>
      <c r="N216" s="50"/>
      <c r="O216" s="50"/>
      <c r="P216" s="49"/>
    </row>
    <row r="217" spans="1:16" s="5" customFormat="1" ht="34.5" customHeight="1" x14ac:dyDescent="0.25">
      <c r="A217" s="119"/>
      <c r="B217" s="116"/>
      <c r="C217" s="113">
        <v>2024</v>
      </c>
      <c r="D217" s="44">
        <f t="shared" si="19"/>
        <v>1020181.48439</v>
      </c>
      <c r="E217" s="44"/>
      <c r="F217" s="44">
        <f>F232+F236+F239+F243</f>
        <v>1020181.48439</v>
      </c>
      <c r="G217" s="44"/>
      <c r="H217" s="44"/>
      <c r="I217" s="6"/>
      <c r="J217" s="49"/>
      <c r="K217" s="50"/>
      <c r="L217" s="50"/>
      <c r="M217" s="50"/>
      <c r="N217" s="50"/>
      <c r="O217" s="50"/>
      <c r="P217" s="49"/>
    </row>
    <row r="218" spans="1:16" s="5" customFormat="1" ht="34.5" customHeight="1" x14ac:dyDescent="0.25">
      <c r="A218" s="120"/>
      <c r="B218" s="117"/>
      <c r="C218" s="113">
        <v>2025</v>
      </c>
      <c r="D218" s="44">
        <f t="shared" si="19"/>
        <v>685173.30689999997</v>
      </c>
      <c r="E218" s="44"/>
      <c r="F218" s="44">
        <f>F233+F237+F240+F244</f>
        <v>685173.30689999997</v>
      </c>
      <c r="G218" s="44"/>
      <c r="H218" s="44"/>
      <c r="I218" s="6"/>
      <c r="J218" s="49"/>
      <c r="K218" s="50"/>
      <c r="L218" s="50"/>
      <c r="M218" s="50"/>
      <c r="N218" s="50"/>
      <c r="O218" s="50"/>
      <c r="P218" s="49"/>
    </row>
    <row r="219" spans="1:16" s="5" customFormat="1" ht="26.25" customHeight="1" x14ac:dyDescent="0.25">
      <c r="A219" s="121" t="s">
        <v>8</v>
      </c>
      <c r="B219" s="122"/>
      <c r="C219" s="113" t="s">
        <v>81</v>
      </c>
      <c r="D219" s="44">
        <f t="shared" si="19"/>
        <v>4115719.9029999999</v>
      </c>
      <c r="E219" s="44"/>
      <c r="F219" s="44">
        <f>SUM(F215:F218)</f>
        <v>4115719.9029999999</v>
      </c>
      <c r="G219" s="44"/>
      <c r="H219" s="44"/>
      <c r="I219" s="6"/>
      <c r="J219" s="49"/>
      <c r="K219" s="50"/>
      <c r="L219" s="50"/>
      <c r="M219" s="50"/>
      <c r="N219" s="50"/>
      <c r="O219" s="50"/>
      <c r="P219" s="49"/>
    </row>
    <row r="220" spans="1:16" s="5" customFormat="1" ht="35.25" hidden="1" customHeight="1" x14ac:dyDescent="0.25">
      <c r="A220" s="118" t="s">
        <v>34</v>
      </c>
      <c r="B220" s="115" t="s">
        <v>4</v>
      </c>
      <c r="C220" s="113">
        <v>2022</v>
      </c>
      <c r="D220" s="44">
        <f>H220+G220+F220+E220</f>
        <v>648950.83149000001</v>
      </c>
      <c r="E220" s="44"/>
      <c r="F220" s="44">
        <v>648950.83149000001</v>
      </c>
      <c r="G220" s="44"/>
      <c r="H220" s="108"/>
      <c r="I220" s="6"/>
      <c r="J220" s="49"/>
      <c r="K220" s="50"/>
      <c r="L220" s="50"/>
      <c r="M220" s="50"/>
      <c r="N220" s="50"/>
      <c r="O220" s="50"/>
      <c r="P220" s="49"/>
    </row>
    <row r="221" spans="1:16" s="5" customFormat="1" ht="36.75" hidden="1" customHeight="1" x14ac:dyDescent="0.25">
      <c r="A221" s="119"/>
      <c r="B221" s="116"/>
      <c r="C221" s="113">
        <v>2023</v>
      </c>
      <c r="D221" s="44">
        <f t="shared" ref="D221:D259" si="20">H221+G221+F221+E221</f>
        <v>641647.96342000004</v>
      </c>
      <c r="E221" s="44"/>
      <c r="F221" s="44">
        <v>641647.96342000004</v>
      </c>
      <c r="G221" s="44"/>
      <c r="H221" s="108"/>
      <c r="I221" s="6"/>
      <c r="J221" s="49"/>
      <c r="K221" s="50"/>
      <c r="L221" s="50"/>
      <c r="M221" s="50"/>
      <c r="N221" s="50"/>
      <c r="O221" s="50"/>
      <c r="P221" s="49"/>
    </row>
    <row r="222" spans="1:16" s="5" customFormat="1" ht="36.75" hidden="1" customHeight="1" x14ac:dyDescent="0.25">
      <c r="A222" s="120"/>
      <c r="B222" s="117"/>
      <c r="C222" s="113">
        <v>2024</v>
      </c>
      <c r="D222" s="44">
        <f t="shared" si="20"/>
        <v>627598.63376</v>
      </c>
      <c r="E222" s="44"/>
      <c r="F222" s="44">
        <v>627598.63376</v>
      </c>
      <c r="G222" s="44"/>
      <c r="H222" s="108"/>
      <c r="I222" s="6"/>
      <c r="J222" s="48"/>
      <c r="K222" s="50"/>
      <c r="L222" s="50"/>
      <c r="M222" s="50"/>
      <c r="N222" s="50"/>
      <c r="O222" s="50"/>
      <c r="P222" s="49"/>
    </row>
    <row r="223" spans="1:16" s="5" customFormat="1" ht="63.75" hidden="1" customHeight="1" x14ac:dyDescent="0.25">
      <c r="A223" s="118" t="s">
        <v>23</v>
      </c>
      <c r="B223" s="115" t="s">
        <v>4</v>
      </c>
      <c r="C223" s="113">
        <v>2022</v>
      </c>
      <c r="D223" s="44">
        <f t="shared" si="20"/>
        <v>126000</v>
      </c>
      <c r="E223" s="44"/>
      <c r="F223" s="44">
        <v>126000</v>
      </c>
      <c r="G223" s="44"/>
      <c r="H223" s="108"/>
      <c r="I223" s="6"/>
      <c r="J223" s="49"/>
      <c r="K223" s="50"/>
      <c r="L223" s="50"/>
      <c r="M223" s="50"/>
      <c r="N223" s="50"/>
      <c r="O223" s="50"/>
      <c r="P223" s="49"/>
    </row>
    <row r="224" spans="1:16" s="5" customFormat="1" ht="57.75" hidden="1" customHeight="1" x14ac:dyDescent="0.25">
      <c r="A224" s="119"/>
      <c r="B224" s="116"/>
      <c r="C224" s="113">
        <v>2023</v>
      </c>
      <c r="D224" s="44">
        <f t="shared" si="20"/>
        <v>155000</v>
      </c>
      <c r="E224" s="44"/>
      <c r="F224" s="44">
        <v>155000</v>
      </c>
      <c r="G224" s="44"/>
      <c r="H224" s="108"/>
      <c r="I224" s="6"/>
      <c r="J224" s="49"/>
      <c r="K224" s="50"/>
      <c r="L224" s="50"/>
      <c r="M224" s="50"/>
      <c r="N224" s="50"/>
      <c r="O224" s="50"/>
      <c r="P224" s="49"/>
    </row>
    <row r="225" spans="1:16" s="5" customFormat="1" ht="63" hidden="1" customHeight="1" x14ac:dyDescent="0.25">
      <c r="A225" s="120"/>
      <c r="B225" s="117"/>
      <c r="C225" s="113">
        <v>2024</v>
      </c>
      <c r="D225" s="44">
        <f t="shared" si="20"/>
        <v>55000</v>
      </c>
      <c r="E225" s="44"/>
      <c r="F225" s="44">
        <v>55000</v>
      </c>
      <c r="G225" s="44"/>
      <c r="H225" s="108"/>
      <c r="I225" s="6"/>
      <c r="J225" s="49"/>
      <c r="K225" s="50"/>
      <c r="L225" s="50"/>
      <c r="M225" s="50"/>
      <c r="N225" s="50"/>
      <c r="O225" s="50"/>
      <c r="P225" s="49"/>
    </row>
    <row r="226" spans="1:16" s="5" customFormat="1" ht="42" hidden="1" customHeight="1" x14ac:dyDescent="0.25">
      <c r="A226" s="118" t="s">
        <v>25</v>
      </c>
      <c r="B226" s="115" t="s">
        <v>4</v>
      </c>
      <c r="C226" s="113">
        <v>2022</v>
      </c>
      <c r="D226" s="44">
        <f t="shared" si="20"/>
        <v>0</v>
      </c>
      <c r="E226" s="44"/>
      <c r="F226" s="44">
        <v>0</v>
      </c>
      <c r="G226" s="44"/>
      <c r="H226" s="108"/>
      <c r="I226" s="6"/>
      <c r="J226" s="49"/>
      <c r="K226" s="50"/>
      <c r="L226" s="50"/>
      <c r="M226" s="50"/>
      <c r="N226" s="50"/>
      <c r="O226" s="50"/>
      <c r="P226" s="49"/>
    </row>
    <row r="227" spans="1:16" s="5" customFormat="1" ht="39.75" hidden="1" customHeight="1" x14ac:dyDescent="0.25">
      <c r="A227" s="119"/>
      <c r="B227" s="116"/>
      <c r="C227" s="113">
        <v>2023</v>
      </c>
      <c r="D227" s="44">
        <f t="shared" si="20"/>
        <v>0</v>
      </c>
      <c r="E227" s="44"/>
      <c r="F227" s="44">
        <v>0</v>
      </c>
      <c r="G227" s="44"/>
      <c r="H227" s="108"/>
      <c r="I227" s="6"/>
      <c r="J227" s="49"/>
      <c r="K227" s="50"/>
      <c r="L227" s="50"/>
      <c r="M227" s="50"/>
      <c r="N227" s="50"/>
      <c r="O227" s="50"/>
      <c r="P227" s="49"/>
    </row>
    <row r="228" spans="1:16" s="5" customFormat="1" ht="51" hidden="1" customHeight="1" x14ac:dyDescent="0.25">
      <c r="A228" s="120"/>
      <c r="B228" s="117"/>
      <c r="C228" s="113">
        <v>2024</v>
      </c>
      <c r="D228" s="44">
        <f t="shared" si="20"/>
        <v>0</v>
      </c>
      <c r="E228" s="44"/>
      <c r="F228" s="44">
        <v>0</v>
      </c>
      <c r="G228" s="44"/>
      <c r="H228" s="108"/>
      <c r="I228" s="6"/>
      <c r="J228" s="49"/>
      <c r="K228" s="50"/>
      <c r="L228" s="50"/>
      <c r="M228" s="50"/>
      <c r="N228" s="50"/>
      <c r="O228" s="50"/>
      <c r="P228" s="49"/>
    </row>
    <row r="229" spans="1:16" s="5" customFormat="1" ht="26.25" hidden="1" customHeight="1" x14ac:dyDescent="0.25">
      <c r="A229" s="114" t="s">
        <v>8</v>
      </c>
      <c r="B229" s="113"/>
      <c r="C229" s="113" t="s">
        <v>19</v>
      </c>
      <c r="D229" s="44">
        <f t="shared" si="20"/>
        <v>0</v>
      </c>
      <c r="E229" s="44"/>
      <c r="F229" s="44">
        <v>0</v>
      </c>
      <c r="G229" s="44"/>
      <c r="H229" s="108"/>
      <c r="I229" s="6"/>
      <c r="J229" s="49"/>
      <c r="K229" s="50"/>
      <c r="L229" s="50"/>
      <c r="M229" s="50"/>
      <c r="N229" s="50"/>
      <c r="O229" s="50"/>
      <c r="P229" s="49"/>
    </row>
    <row r="230" spans="1:16" s="5" customFormat="1" ht="32.25" customHeight="1" x14ac:dyDescent="0.25">
      <c r="A230" s="118" t="s">
        <v>72</v>
      </c>
      <c r="B230" s="115" t="s">
        <v>4</v>
      </c>
      <c r="C230" s="113">
        <v>2022</v>
      </c>
      <c r="D230" s="44">
        <f t="shared" si="20"/>
        <v>682670.07507999998</v>
      </c>
      <c r="E230" s="44"/>
      <c r="F230" s="44">
        <v>682670.07507999998</v>
      </c>
      <c r="G230" s="103"/>
      <c r="H230" s="108"/>
      <c r="I230" s="6"/>
      <c r="J230" s="49"/>
      <c r="K230" s="50"/>
      <c r="L230" s="50"/>
      <c r="M230" s="50"/>
      <c r="N230" s="50"/>
      <c r="O230" s="50"/>
      <c r="P230" s="49"/>
    </row>
    <row r="231" spans="1:16" s="5" customFormat="1" ht="31.5" customHeight="1" x14ac:dyDescent="0.25">
      <c r="A231" s="119"/>
      <c r="B231" s="116"/>
      <c r="C231" s="113">
        <v>2023</v>
      </c>
      <c r="D231" s="44">
        <f t="shared" si="20"/>
        <v>702229.09103000001</v>
      </c>
      <c r="E231" s="44"/>
      <c r="F231" s="44">
        <v>702229.09103000001</v>
      </c>
      <c r="G231" s="44"/>
      <c r="H231" s="108"/>
      <c r="I231" s="6">
        <v>15064.31364</v>
      </c>
      <c r="J231" s="49"/>
      <c r="K231" s="50"/>
      <c r="L231" s="50"/>
      <c r="M231" s="50"/>
      <c r="N231" s="50"/>
      <c r="O231" s="50"/>
      <c r="P231" s="49"/>
    </row>
    <row r="232" spans="1:16" s="5" customFormat="1" ht="32.25" customHeight="1" x14ac:dyDescent="0.25">
      <c r="A232" s="119"/>
      <c r="B232" s="116"/>
      <c r="C232" s="113">
        <v>2024</v>
      </c>
      <c r="D232" s="44">
        <f t="shared" si="20"/>
        <v>654667.48439</v>
      </c>
      <c r="E232" s="44"/>
      <c r="F232" s="44">
        <v>654667.48439</v>
      </c>
      <c r="G232" s="44"/>
      <c r="H232" s="108"/>
      <c r="I232" s="6"/>
      <c r="J232" s="49"/>
      <c r="K232" s="50"/>
      <c r="L232" s="50"/>
      <c r="M232" s="50"/>
      <c r="N232" s="50"/>
      <c r="O232" s="50"/>
      <c r="P232" s="49"/>
    </row>
    <row r="233" spans="1:16" s="5" customFormat="1" ht="32.25" customHeight="1" x14ac:dyDescent="0.25">
      <c r="A233" s="120"/>
      <c r="B233" s="117"/>
      <c r="C233" s="113">
        <v>2025</v>
      </c>
      <c r="D233" s="44">
        <f t="shared" si="20"/>
        <v>619659.30689999997</v>
      </c>
      <c r="E233" s="44"/>
      <c r="F233" s="44">
        <v>619659.30689999997</v>
      </c>
      <c r="G233" s="44"/>
      <c r="H233" s="108"/>
      <c r="I233" s="6"/>
      <c r="J233" s="49"/>
      <c r="K233" s="50"/>
      <c r="L233" s="50"/>
      <c r="M233" s="50"/>
      <c r="N233" s="50"/>
      <c r="O233" s="50"/>
      <c r="P233" s="49"/>
    </row>
    <row r="234" spans="1:16" s="5" customFormat="1" ht="53.25" customHeight="1" x14ac:dyDescent="0.25">
      <c r="A234" s="118" t="s">
        <v>23</v>
      </c>
      <c r="B234" s="115" t="s">
        <v>4</v>
      </c>
      <c r="C234" s="113">
        <v>2022</v>
      </c>
      <c r="D234" s="44">
        <f t="shared" si="20"/>
        <v>425837.57160000002</v>
      </c>
      <c r="E234" s="44"/>
      <c r="F234" s="44">
        <v>425837.57160000002</v>
      </c>
      <c r="G234" s="44"/>
      <c r="H234" s="108"/>
      <c r="I234" s="6"/>
      <c r="J234" s="49"/>
      <c r="K234" s="50"/>
      <c r="L234" s="50"/>
      <c r="M234" s="50"/>
      <c r="N234" s="50"/>
      <c r="O234" s="50"/>
      <c r="P234" s="49"/>
    </row>
    <row r="235" spans="1:16" s="5" customFormat="1" ht="45.75" customHeight="1" x14ac:dyDescent="0.25">
      <c r="A235" s="119"/>
      <c r="B235" s="116"/>
      <c r="C235" s="113">
        <v>2023</v>
      </c>
      <c r="D235" s="44">
        <f>H235+G235+F235+E235</f>
        <v>576144.37400000007</v>
      </c>
      <c r="E235" s="44"/>
      <c r="F235" s="44">
        <v>576144.37400000007</v>
      </c>
      <c r="G235" s="44"/>
      <c r="H235" s="108"/>
      <c r="I235" s="6">
        <v>117358.67000000004</v>
      </c>
      <c r="J235" s="49"/>
      <c r="K235" s="50"/>
      <c r="L235" s="50"/>
      <c r="M235" s="50"/>
      <c r="N235" s="50"/>
      <c r="O235" s="50"/>
      <c r="P235" s="49"/>
    </row>
    <row r="236" spans="1:16" s="5" customFormat="1" ht="45" customHeight="1" x14ac:dyDescent="0.25">
      <c r="A236" s="119"/>
      <c r="B236" s="116"/>
      <c r="C236" s="113">
        <v>2024</v>
      </c>
      <c r="D236" s="44">
        <f t="shared" si="20"/>
        <v>355000</v>
      </c>
      <c r="E236" s="44"/>
      <c r="F236" s="44">
        <v>355000</v>
      </c>
      <c r="G236" s="44"/>
      <c r="H236" s="108"/>
      <c r="I236" s="6"/>
      <c r="J236" s="49"/>
      <c r="K236" s="50"/>
      <c r="L236" s="50"/>
      <c r="M236" s="50"/>
      <c r="N236" s="50"/>
      <c r="O236" s="50"/>
      <c r="P236" s="49"/>
    </row>
    <row r="237" spans="1:16" s="5" customFormat="1" ht="42.75" customHeight="1" x14ac:dyDescent="0.25">
      <c r="A237" s="120"/>
      <c r="B237" s="117"/>
      <c r="C237" s="113">
        <v>2025</v>
      </c>
      <c r="D237" s="44">
        <f t="shared" si="20"/>
        <v>55000</v>
      </c>
      <c r="E237" s="44"/>
      <c r="F237" s="44">
        <v>55000</v>
      </c>
      <c r="G237" s="44"/>
      <c r="H237" s="108"/>
      <c r="I237" s="6"/>
      <c r="J237" s="49"/>
      <c r="K237" s="50"/>
      <c r="L237" s="50"/>
      <c r="M237" s="50"/>
      <c r="N237" s="50"/>
      <c r="O237" s="50"/>
      <c r="P237" s="49"/>
    </row>
    <row r="238" spans="1:16" s="5" customFormat="1" ht="52.5" customHeight="1" x14ac:dyDescent="0.25">
      <c r="A238" s="118" t="s">
        <v>88</v>
      </c>
      <c r="B238" s="115" t="s">
        <v>4</v>
      </c>
      <c r="C238" s="113">
        <v>2023</v>
      </c>
      <c r="D238" s="44">
        <f t="shared" si="20"/>
        <v>150</v>
      </c>
      <c r="E238" s="44"/>
      <c r="F238" s="44">
        <v>150</v>
      </c>
      <c r="G238" s="44"/>
      <c r="H238" s="108"/>
      <c r="I238" s="6"/>
      <c r="J238" s="49"/>
      <c r="K238" s="50"/>
      <c r="L238" s="50"/>
      <c r="M238" s="50"/>
      <c r="N238" s="50"/>
      <c r="O238" s="50"/>
      <c r="P238" s="49"/>
    </row>
    <row r="239" spans="1:16" s="5" customFormat="1" ht="48.75" customHeight="1" x14ac:dyDescent="0.25">
      <c r="A239" s="119"/>
      <c r="B239" s="116"/>
      <c r="C239" s="113">
        <v>2024</v>
      </c>
      <c r="D239" s="44">
        <f t="shared" si="20"/>
        <v>150</v>
      </c>
      <c r="E239" s="44"/>
      <c r="F239" s="44">
        <v>150</v>
      </c>
      <c r="G239" s="44"/>
      <c r="H239" s="108"/>
      <c r="I239" s="6"/>
      <c r="J239" s="49"/>
      <c r="K239" s="50"/>
      <c r="L239" s="50"/>
      <c r="M239" s="50"/>
      <c r="N239" s="50"/>
      <c r="O239" s="50"/>
      <c r="P239" s="49"/>
    </row>
    <row r="240" spans="1:16" s="5" customFormat="1" ht="42.75" customHeight="1" x14ac:dyDescent="0.25">
      <c r="A240" s="120"/>
      <c r="B240" s="117"/>
      <c r="C240" s="113">
        <v>2025</v>
      </c>
      <c r="D240" s="44">
        <f t="shared" si="20"/>
        <v>150</v>
      </c>
      <c r="E240" s="44"/>
      <c r="F240" s="44">
        <v>150</v>
      </c>
      <c r="G240" s="44"/>
      <c r="H240" s="108"/>
      <c r="I240" s="6"/>
      <c r="J240" s="49"/>
      <c r="K240" s="50"/>
      <c r="L240" s="50"/>
      <c r="M240" s="50"/>
      <c r="N240" s="50"/>
      <c r="O240" s="50"/>
      <c r="P240" s="49"/>
    </row>
    <row r="241" spans="1:16" s="5" customFormat="1" ht="28.5" customHeight="1" x14ac:dyDescent="0.25">
      <c r="A241" s="126" t="s">
        <v>53</v>
      </c>
      <c r="B241" s="123" t="s">
        <v>10</v>
      </c>
      <c r="C241" s="31">
        <v>2022</v>
      </c>
      <c r="D241" s="44">
        <f t="shared" si="20"/>
        <v>11470</v>
      </c>
      <c r="E241" s="44"/>
      <c r="F241" s="44">
        <v>11470</v>
      </c>
      <c r="G241" s="44"/>
      <c r="H241" s="44"/>
      <c r="I241" s="6"/>
      <c r="J241" s="49"/>
      <c r="K241" s="50"/>
      <c r="L241" s="50"/>
      <c r="M241" s="50"/>
      <c r="N241" s="50"/>
      <c r="O241" s="50"/>
      <c r="P241" s="49"/>
    </row>
    <row r="242" spans="1:16" s="5" customFormat="1" ht="27" customHeight="1" x14ac:dyDescent="0.25">
      <c r="A242" s="127"/>
      <c r="B242" s="124"/>
      <c r="C242" s="31">
        <v>2023</v>
      </c>
      <c r="D242" s="44">
        <f t="shared" si="20"/>
        <v>11864</v>
      </c>
      <c r="E242" s="44"/>
      <c r="F242" s="44">
        <v>11864</v>
      </c>
      <c r="G242" s="44"/>
      <c r="H242" s="44"/>
      <c r="I242" s="6"/>
      <c r="J242" s="49"/>
      <c r="K242" s="50"/>
      <c r="L242" s="50"/>
      <c r="M242" s="50"/>
      <c r="N242" s="50"/>
      <c r="O242" s="50"/>
      <c r="P242" s="49"/>
    </row>
    <row r="243" spans="1:16" s="5" customFormat="1" ht="27" customHeight="1" x14ac:dyDescent="0.25">
      <c r="A243" s="127"/>
      <c r="B243" s="124"/>
      <c r="C243" s="31">
        <v>2024</v>
      </c>
      <c r="D243" s="44">
        <f t="shared" si="20"/>
        <v>10364</v>
      </c>
      <c r="E243" s="44"/>
      <c r="F243" s="44">
        <v>10364</v>
      </c>
      <c r="G243" s="44"/>
      <c r="H243" s="44"/>
      <c r="I243" s="6"/>
      <c r="J243" s="49"/>
      <c r="K243" s="50"/>
      <c r="L243" s="50"/>
      <c r="M243" s="50"/>
      <c r="N243" s="50"/>
      <c r="O243" s="50"/>
      <c r="P243" s="49"/>
    </row>
    <row r="244" spans="1:16" s="5" customFormat="1" ht="27" customHeight="1" x14ac:dyDescent="0.25">
      <c r="A244" s="128"/>
      <c r="B244" s="125"/>
      <c r="C244" s="78">
        <v>2025</v>
      </c>
      <c r="D244" s="80">
        <f t="shared" si="20"/>
        <v>10364</v>
      </c>
      <c r="E244" s="80"/>
      <c r="F244" s="80">
        <v>10364</v>
      </c>
      <c r="G244" s="80"/>
      <c r="H244" s="80"/>
      <c r="I244" s="6"/>
      <c r="J244" s="49"/>
      <c r="K244" s="50"/>
      <c r="L244" s="50"/>
      <c r="M244" s="50"/>
      <c r="N244" s="50"/>
      <c r="O244" s="50"/>
      <c r="P244" s="49"/>
    </row>
    <row r="245" spans="1:16" ht="45.75" customHeight="1" x14ac:dyDescent="0.25">
      <c r="A245" s="126" t="s">
        <v>57</v>
      </c>
      <c r="B245" s="123" t="s">
        <v>16</v>
      </c>
      <c r="C245" s="78">
        <v>2022</v>
      </c>
      <c r="D245" s="80">
        <f t="shared" si="20"/>
        <v>30900.041999999998</v>
      </c>
      <c r="E245" s="80"/>
      <c r="F245" s="80">
        <f>F250+F254+F260+F264</f>
        <v>30900.041999999998</v>
      </c>
      <c r="G245" s="80"/>
      <c r="H245" s="80"/>
      <c r="I245" s="6"/>
      <c r="J245" s="49"/>
      <c r="K245" s="50"/>
      <c r="L245" s="50"/>
      <c r="M245" s="50"/>
      <c r="N245" s="50"/>
      <c r="O245" s="50"/>
      <c r="P245" s="49"/>
    </row>
    <row r="246" spans="1:16" ht="45" customHeight="1" x14ac:dyDescent="0.25">
      <c r="A246" s="127"/>
      <c r="B246" s="124"/>
      <c r="C246" s="31">
        <v>2023</v>
      </c>
      <c r="D246" s="44">
        <f t="shared" si="20"/>
        <v>366657.3</v>
      </c>
      <c r="E246" s="80"/>
      <c r="F246" s="80">
        <f>F251+F257+F267+F270+F263</f>
        <v>366657.3</v>
      </c>
      <c r="G246" s="80"/>
      <c r="H246" s="80"/>
      <c r="I246" s="6"/>
      <c r="J246" s="49"/>
      <c r="K246" s="50"/>
      <c r="L246" s="50"/>
      <c r="M246" s="50"/>
      <c r="N246" s="50"/>
      <c r="O246" s="50"/>
      <c r="P246" s="49"/>
    </row>
    <row r="247" spans="1:16" ht="45.75" customHeight="1" x14ac:dyDescent="0.25">
      <c r="A247" s="127"/>
      <c r="B247" s="124"/>
      <c r="C247" s="31">
        <v>2024</v>
      </c>
      <c r="D247" s="44">
        <f t="shared" si="20"/>
        <v>86331.4</v>
      </c>
      <c r="E247" s="80"/>
      <c r="F247" s="80">
        <f>F252+F258+F268+F271</f>
        <v>86331.4</v>
      </c>
      <c r="G247" s="80"/>
      <c r="H247" s="80"/>
      <c r="I247" s="6"/>
      <c r="J247" s="49"/>
      <c r="K247" s="50"/>
      <c r="L247" s="50"/>
      <c r="M247" s="50"/>
      <c r="N247" s="50"/>
      <c r="O247" s="50"/>
      <c r="P247" s="49"/>
    </row>
    <row r="248" spans="1:16" ht="45.75" customHeight="1" x14ac:dyDescent="0.25">
      <c r="A248" s="128"/>
      <c r="B248" s="125"/>
      <c r="C248" s="31">
        <v>2025</v>
      </c>
      <c r="D248" s="44">
        <f>H248+F248+E248</f>
        <v>24803.02</v>
      </c>
      <c r="E248" s="80"/>
      <c r="F248" s="80">
        <f>F253+F259+F269+F272</f>
        <v>24803.02</v>
      </c>
      <c r="G248" s="80"/>
      <c r="H248" s="80"/>
      <c r="I248" s="6"/>
      <c r="J248" s="49"/>
      <c r="K248" s="50"/>
      <c r="L248" s="50"/>
      <c r="M248" s="50"/>
      <c r="N248" s="50"/>
      <c r="O248" s="50"/>
      <c r="P248" s="49"/>
    </row>
    <row r="249" spans="1:16" ht="26.25" customHeight="1" x14ac:dyDescent="0.25">
      <c r="A249" s="142" t="s">
        <v>8</v>
      </c>
      <c r="B249" s="143"/>
      <c r="C249" s="31" t="s">
        <v>81</v>
      </c>
      <c r="D249" s="44">
        <f>SUM(D245:D248)</f>
        <v>508691.76199999999</v>
      </c>
      <c r="E249" s="80"/>
      <c r="F249" s="80">
        <f>SUM(F245:F248)</f>
        <v>508691.76199999999</v>
      </c>
      <c r="G249" s="80"/>
      <c r="H249" s="80"/>
      <c r="I249" s="6"/>
      <c r="J249" s="49"/>
      <c r="K249" s="50"/>
      <c r="L249" s="50"/>
      <c r="M249" s="50"/>
      <c r="N249" s="50"/>
      <c r="O249" s="50"/>
      <c r="P249" s="49"/>
    </row>
    <row r="250" spans="1:16" ht="30" customHeight="1" x14ac:dyDescent="0.25">
      <c r="A250" s="126" t="s">
        <v>33</v>
      </c>
      <c r="B250" s="123" t="s">
        <v>16</v>
      </c>
      <c r="C250" s="31">
        <v>2022</v>
      </c>
      <c r="D250" s="44">
        <f t="shared" si="20"/>
        <v>27969.1</v>
      </c>
      <c r="E250" s="44"/>
      <c r="F250" s="97">
        <v>27969.1</v>
      </c>
      <c r="G250" s="44"/>
      <c r="H250" s="44"/>
      <c r="J250" s="66"/>
      <c r="K250" s="66"/>
      <c r="L250" s="66"/>
      <c r="M250" s="66"/>
      <c r="N250" s="66"/>
      <c r="O250" s="49"/>
      <c r="P250" s="49"/>
    </row>
    <row r="251" spans="1:16" ht="25.5" customHeight="1" x14ac:dyDescent="0.25">
      <c r="A251" s="127"/>
      <c r="B251" s="124"/>
      <c r="C251" s="31">
        <v>2023</v>
      </c>
      <c r="D251" s="44">
        <f t="shared" si="20"/>
        <v>28238.9</v>
      </c>
      <c r="E251" s="44"/>
      <c r="F251" s="44">
        <v>28238.9</v>
      </c>
      <c r="G251" s="44"/>
      <c r="H251" s="44"/>
      <c r="J251" s="66"/>
      <c r="K251" s="66"/>
      <c r="L251" s="66"/>
      <c r="M251" s="66"/>
      <c r="N251" s="66"/>
      <c r="O251" s="49"/>
      <c r="P251" s="49"/>
    </row>
    <row r="252" spans="1:16" ht="33" customHeight="1" x14ac:dyDescent="0.25">
      <c r="A252" s="127"/>
      <c r="B252" s="124"/>
      <c r="C252" s="31">
        <v>2024</v>
      </c>
      <c r="D252" s="44">
        <f t="shared" si="20"/>
        <v>24653</v>
      </c>
      <c r="E252" s="44"/>
      <c r="F252" s="44">
        <v>24653</v>
      </c>
      <c r="G252" s="44"/>
      <c r="H252" s="44"/>
      <c r="J252" s="66"/>
      <c r="K252" s="66"/>
      <c r="L252" s="66"/>
      <c r="M252" s="66"/>
      <c r="N252" s="66"/>
      <c r="O252" s="49"/>
      <c r="P252" s="49"/>
    </row>
    <row r="253" spans="1:16" ht="33" customHeight="1" x14ac:dyDescent="0.25">
      <c r="A253" s="128"/>
      <c r="B253" s="125"/>
      <c r="C253" s="31">
        <v>2025</v>
      </c>
      <c r="D253" s="44">
        <f t="shared" si="20"/>
        <v>24653</v>
      </c>
      <c r="E253" s="44"/>
      <c r="F253" s="44">
        <v>24653</v>
      </c>
      <c r="G253" s="44"/>
      <c r="H253" s="44"/>
      <c r="J253" s="66"/>
      <c r="K253" s="66"/>
      <c r="L253" s="66"/>
      <c r="M253" s="66"/>
      <c r="N253" s="66"/>
      <c r="O253" s="49"/>
      <c r="P253" s="49"/>
    </row>
    <row r="254" spans="1:16" ht="33.75" customHeight="1" x14ac:dyDescent="0.25">
      <c r="A254" s="126" t="s">
        <v>32</v>
      </c>
      <c r="B254" s="123" t="s">
        <v>16</v>
      </c>
      <c r="C254" s="31">
        <v>2022</v>
      </c>
      <c r="D254" s="44">
        <f t="shared" si="20"/>
        <v>2480.9420000000005</v>
      </c>
      <c r="E254" s="44"/>
      <c r="F254" s="44">
        <f>2480.9+0.01+0.016+0.016</f>
        <v>2480.9420000000005</v>
      </c>
      <c r="G254" s="44"/>
      <c r="H254" s="44"/>
      <c r="J254" s="66"/>
      <c r="K254" s="66"/>
      <c r="L254" s="66"/>
      <c r="M254" s="66"/>
      <c r="N254" s="66"/>
      <c r="O254" s="49"/>
      <c r="P254" s="49"/>
    </row>
    <row r="255" spans="1:16" ht="30.75" hidden="1" customHeight="1" x14ac:dyDescent="0.25">
      <c r="A255" s="127"/>
      <c r="B255" s="124"/>
      <c r="C255" s="31">
        <v>2023</v>
      </c>
      <c r="D255" s="44">
        <f t="shared" si="20"/>
        <v>0</v>
      </c>
      <c r="E255" s="44"/>
      <c r="F255" s="44"/>
      <c r="G255" s="44"/>
      <c r="H255" s="44"/>
      <c r="J255" s="66"/>
      <c r="K255" s="66"/>
      <c r="L255" s="66"/>
      <c r="M255" s="66"/>
      <c r="N255" s="66"/>
      <c r="O255" s="49"/>
      <c r="P255" s="49"/>
    </row>
    <row r="256" spans="1:16" ht="31.5" hidden="1" customHeight="1" x14ac:dyDescent="0.25">
      <c r="A256" s="127"/>
      <c r="B256" s="124"/>
      <c r="C256" s="31">
        <v>2024</v>
      </c>
      <c r="D256" s="44">
        <f t="shared" si="20"/>
        <v>0</v>
      </c>
      <c r="E256" s="44"/>
      <c r="F256" s="44"/>
      <c r="G256" s="44"/>
      <c r="H256" s="44"/>
      <c r="J256" s="66"/>
      <c r="K256" s="66"/>
      <c r="L256" s="66"/>
      <c r="M256" s="66"/>
      <c r="N256" s="66"/>
      <c r="O256" s="49"/>
      <c r="P256" s="49"/>
    </row>
    <row r="257" spans="1:16" ht="31.5" customHeight="1" x14ac:dyDescent="0.25">
      <c r="A257" s="127"/>
      <c r="B257" s="124"/>
      <c r="C257" s="31">
        <v>2023</v>
      </c>
      <c r="D257" s="81">
        <f t="shared" si="20"/>
        <v>28434.400000000001</v>
      </c>
      <c r="E257" s="44"/>
      <c r="F257" s="81">
        <v>28434.400000000001</v>
      </c>
      <c r="G257" s="44"/>
      <c r="H257" s="44"/>
      <c r="J257" s="66"/>
      <c r="K257" s="66"/>
      <c r="L257" s="66"/>
      <c r="M257" s="66"/>
      <c r="N257" s="66"/>
      <c r="O257" s="49"/>
      <c r="P257" s="49"/>
    </row>
    <row r="258" spans="1:16" ht="31.5" customHeight="1" x14ac:dyDescent="0.25">
      <c r="A258" s="127"/>
      <c r="B258" s="124"/>
      <c r="C258" s="31">
        <v>2024</v>
      </c>
      <c r="D258" s="81">
        <f t="shared" si="20"/>
        <v>61528.4</v>
      </c>
      <c r="E258" s="44"/>
      <c r="F258" s="81">
        <v>61528.4</v>
      </c>
      <c r="G258" s="44"/>
      <c r="H258" s="44"/>
      <c r="J258" s="66"/>
      <c r="K258" s="66"/>
      <c r="L258" s="66"/>
      <c r="M258" s="66"/>
      <c r="N258" s="66"/>
      <c r="O258" s="49"/>
      <c r="P258" s="49"/>
    </row>
    <row r="259" spans="1:16" ht="31.5" customHeight="1" x14ac:dyDescent="0.25">
      <c r="A259" s="128"/>
      <c r="B259" s="125"/>
      <c r="C259" s="31">
        <v>2025</v>
      </c>
      <c r="D259" s="81">
        <f t="shared" si="20"/>
        <v>0.02</v>
      </c>
      <c r="E259" s="44"/>
      <c r="F259" s="81">
        <v>0.02</v>
      </c>
      <c r="G259" s="44"/>
      <c r="H259" s="44"/>
      <c r="J259" s="66"/>
      <c r="K259" s="66"/>
      <c r="L259" s="66"/>
      <c r="M259" s="66"/>
      <c r="N259" s="66"/>
      <c r="O259" s="49"/>
      <c r="P259" s="49"/>
    </row>
    <row r="260" spans="1:16" ht="63.75" customHeight="1" x14ac:dyDescent="0.25">
      <c r="A260" s="126" t="s">
        <v>73</v>
      </c>
      <c r="B260" s="123" t="s">
        <v>16</v>
      </c>
      <c r="C260" s="31">
        <v>2022</v>
      </c>
      <c r="D260" s="44">
        <v>300</v>
      </c>
      <c r="E260" s="44"/>
      <c r="F260" s="44">
        <v>300</v>
      </c>
      <c r="G260" s="44"/>
      <c r="H260" s="44"/>
      <c r="J260" s="66"/>
      <c r="K260" s="66"/>
      <c r="L260" s="66"/>
      <c r="M260" s="66"/>
      <c r="N260" s="66"/>
      <c r="O260" s="49"/>
      <c r="P260" s="49"/>
    </row>
    <row r="261" spans="1:16" ht="33.75" hidden="1" customHeight="1" x14ac:dyDescent="0.25">
      <c r="A261" s="127"/>
      <c r="B261" s="124"/>
      <c r="C261" s="31">
        <v>2023</v>
      </c>
      <c r="D261" s="44"/>
      <c r="E261" s="44"/>
      <c r="F261" s="44">
        <v>300</v>
      </c>
      <c r="G261" s="44"/>
      <c r="H261" s="44"/>
      <c r="J261" s="66"/>
      <c r="K261" s="66"/>
      <c r="L261" s="66"/>
      <c r="M261" s="66"/>
      <c r="N261" s="66"/>
      <c r="O261" s="49"/>
      <c r="P261" s="49"/>
    </row>
    <row r="262" spans="1:16" ht="36.75" hidden="1" customHeight="1" x14ac:dyDescent="0.25">
      <c r="A262" s="127"/>
      <c r="B262" s="124"/>
      <c r="C262" s="31">
        <v>2024</v>
      </c>
      <c r="D262" s="44"/>
      <c r="E262" s="44"/>
      <c r="F262" s="44"/>
      <c r="G262" s="44"/>
      <c r="H262" s="44"/>
      <c r="J262" s="66"/>
      <c r="K262" s="66"/>
      <c r="L262" s="66"/>
      <c r="M262" s="66"/>
      <c r="N262" s="66"/>
      <c r="O262" s="49"/>
      <c r="P262" s="49"/>
    </row>
    <row r="263" spans="1:16" ht="51.75" customHeight="1" x14ac:dyDescent="0.25">
      <c r="A263" s="128"/>
      <c r="B263" s="125"/>
      <c r="C263" s="31">
        <v>2023</v>
      </c>
      <c r="D263" s="44">
        <f>F263</f>
        <v>270</v>
      </c>
      <c r="E263" s="44"/>
      <c r="F263" s="44">
        <v>270</v>
      </c>
      <c r="G263" s="44"/>
      <c r="H263" s="44"/>
      <c r="J263" s="66"/>
      <c r="K263" s="66"/>
      <c r="L263" s="66"/>
      <c r="M263" s="66"/>
      <c r="N263" s="66"/>
      <c r="O263" s="49"/>
      <c r="P263" s="49"/>
    </row>
    <row r="264" spans="1:16" ht="29.25" customHeight="1" x14ac:dyDescent="0.25">
      <c r="A264" s="126" t="s">
        <v>74</v>
      </c>
      <c r="B264" s="123" t="s">
        <v>16</v>
      </c>
      <c r="C264" s="31">
        <v>2022</v>
      </c>
      <c r="D264" s="44">
        <v>150</v>
      </c>
      <c r="E264" s="44"/>
      <c r="F264" s="44">
        <v>150</v>
      </c>
      <c r="G264" s="44"/>
      <c r="H264" s="44"/>
      <c r="J264" s="66"/>
      <c r="K264" s="66"/>
      <c r="L264" s="66"/>
      <c r="M264" s="66"/>
      <c r="N264" s="66"/>
      <c r="O264" s="49"/>
      <c r="P264" s="49"/>
    </row>
    <row r="265" spans="1:16" ht="35.25" hidden="1" customHeight="1" x14ac:dyDescent="0.25">
      <c r="A265" s="127"/>
      <c r="B265" s="124"/>
      <c r="C265" s="31">
        <v>2023</v>
      </c>
      <c r="D265" s="44"/>
      <c r="E265" s="44"/>
      <c r="F265" s="44">
        <v>150</v>
      </c>
      <c r="G265" s="44"/>
      <c r="H265" s="44"/>
      <c r="J265" s="66"/>
      <c r="K265" s="66"/>
      <c r="L265" s="66"/>
      <c r="M265" s="66"/>
      <c r="N265" s="66"/>
      <c r="O265" s="49"/>
      <c r="P265" s="49"/>
    </row>
    <row r="266" spans="1:16" ht="39" hidden="1" customHeight="1" x14ac:dyDescent="0.25">
      <c r="A266" s="127"/>
      <c r="B266" s="124"/>
      <c r="C266" s="31">
        <v>2024</v>
      </c>
      <c r="D266" s="44"/>
      <c r="E266" s="44"/>
      <c r="F266" s="44">
        <v>150</v>
      </c>
      <c r="G266" s="44"/>
      <c r="H266" s="44"/>
      <c r="J266" s="66"/>
      <c r="K266" s="66"/>
      <c r="L266" s="66"/>
      <c r="M266" s="66"/>
      <c r="N266" s="66"/>
      <c r="O266" s="49"/>
      <c r="P266" s="49"/>
    </row>
    <row r="267" spans="1:16" ht="27.75" customHeight="1" x14ac:dyDescent="0.25">
      <c r="A267" s="127"/>
      <c r="B267" s="124"/>
      <c r="C267" s="31">
        <v>2023</v>
      </c>
      <c r="D267" s="44">
        <v>150</v>
      </c>
      <c r="E267" s="44"/>
      <c r="F267" s="44">
        <v>150</v>
      </c>
      <c r="G267" s="44"/>
      <c r="H267" s="44"/>
      <c r="J267" s="66"/>
      <c r="K267" s="66"/>
      <c r="L267" s="66"/>
      <c r="M267" s="66"/>
      <c r="N267" s="66"/>
      <c r="O267" s="49"/>
      <c r="P267" s="49"/>
    </row>
    <row r="268" spans="1:16" ht="33" customHeight="1" x14ac:dyDescent="0.25">
      <c r="A268" s="127"/>
      <c r="B268" s="124"/>
      <c r="C268" s="31">
        <v>2024</v>
      </c>
      <c r="D268" s="44">
        <v>150</v>
      </c>
      <c r="E268" s="44"/>
      <c r="F268" s="44">
        <v>150</v>
      </c>
      <c r="G268" s="44"/>
      <c r="H268" s="44"/>
      <c r="J268" s="66"/>
      <c r="K268" s="66"/>
      <c r="L268" s="66"/>
      <c r="M268" s="66"/>
      <c r="N268" s="66"/>
      <c r="O268" s="49"/>
      <c r="P268" s="49"/>
    </row>
    <row r="269" spans="1:16" ht="27.75" customHeight="1" x14ac:dyDescent="0.25">
      <c r="A269" s="128"/>
      <c r="B269" s="125"/>
      <c r="C269" s="31">
        <v>2025</v>
      </c>
      <c r="D269" s="44">
        <v>150</v>
      </c>
      <c r="E269" s="44"/>
      <c r="F269" s="44">
        <v>150</v>
      </c>
      <c r="G269" s="44"/>
      <c r="H269" s="44"/>
      <c r="J269" s="66"/>
      <c r="K269" s="66"/>
      <c r="L269" s="66"/>
      <c r="M269" s="66"/>
      <c r="N269" s="66"/>
      <c r="O269" s="49"/>
      <c r="P269" s="49"/>
    </row>
    <row r="270" spans="1:16" ht="148.5" customHeight="1" x14ac:dyDescent="0.25">
      <c r="A270" s="83" t="s">
        <v>85</v>
      </c>
      <c r="B270" s="81" t="s">
        <v>16</v>
      </c>
      <c r="C270" s="31">
        <v>2023</v>
      </c>
      <c r="D270" s="44">
        <f>H270+G270+F270+E270</f>
        <v>309564</v>
      </c>
      <c r="E270" s="44"/>
      <c r="F270" s="44">
        <v>309564</v>
      </c>
      <c r="G270" s="44"/>
      <c r="H270" s="44"/>
      <c r="J270" s="66"/>
      <c r="K270" s="66"/>
      <c r="L270" s="66"/>
      <c r="M270" s="66"/>
      <c r="N270" s="66"/>
      <c r="O270" s="49"/>
      <c r="P270" s="49"/>
    </row>
    <row r="271" spans="1:16" ht="17.25" customHeight="1" x14ac:dyDescent="0.25">
      <c r="A271" s="138" t="s">
        <v>59</v>
      </c>
      <c r="B271" s="138"/>
      <c r="C271" s="138"/>
      <c r="D271" s="138"/>
      <c r="E271" s="138"/>
      <c r="F271" s="138"/>
      <c r="G271" s="138"/>
      <c r="H271" s="138"/>
      <c r="J271" s="66"/>
      <c r="K271" s="66"/>
      <c r="L271" s="66"/>
      <c r="M271" s="66"/>
      <c r="N271" s="66"/>
      <c r="O271" s="49"/>
      <c r="P271" s="49"/>
    </row>
    <row r="272" spans="1:16" ht="41.25" customHeight="1" x14ac:dyDescent="0.25">
      <c r="A272" s="139"/>
      <c r="B272" s="139"/>
      <c r="C272" s="139"/>
      <c r="D272" s="139"/>
      <c r="E272" s="139"/>
      <c r="F272" s="139"/>
      <c r="G272" s="139"/>
      <c r="H272" s="139"/>
      <c r="J272" s="66"/>
      <c r="K272" s="66"/>
      <c r="L272" s="66"/>
      <c r="M272" s="66"/>
      <c r="N272" s="66"/>
      <c r="O272" s="49"/>
      <c r="P272" s="49"/>
    </row>
    <row r="273" spans="1:16" x14ac:dyDescent="0.25">
      <c r="A273" s="18"/>
      <c r="B273" s="29"/>
      <c r="C273" s="29"/>
      <c r="D273" s="42"/>
      <c r="E273" s="42"/>
      <c r="G273" s="42"/>
      <c r="J273" s="66"/>
      <c r="K273" s="66"/>
      <c r="L273" s="66"/>
      <c r="M273" s="66"/>
      <c r="N273" s="66"/>
      <c r="O273" s="49"/>
      <c r="P273" s="49"/>
    </row>
    <row r="274" spans="1:16" ht="15" customHeight="1" x14ac:dyDescent="0.25">
      <c r="A274" s="18"/>
      <c r="B274" s="29"/>
      <c r="C274" s="29"/>
      <c r="D274" s="42"/>
      <c r="E274" s="42"/>
      <c r="G274" s="42"/>
      <c r="J274" s="66"/>
      <c r="K274" s="66"/>
      <c r="L274" s="66"/>
      <c r="M274" s="66"/>
      <c r="N274" s="66"/>
      <c r="O274" s="49"/>
      <c r="P274" s="49"/>
    </row>
    <row r="275" spans="1:16" x14ac:dyDescent="0.25">
      <c r="A275" s="18"/>
      <c r="B275" s="29"/>
      <c r="C275" s="29"/>
      <c r="D275" s="42"/>
      <c r="E275" s="42"/>
      <c r="G275" s="42"/>
      <c r="J275" s="66"/>
      <c r="K275" s="66"/>
      <c r="L275" s="66"/>
      <c r="M275" s="66"/>
      <c r="N275" s="66"/>
      <c r="O275" s="49"/>
      <c r="P275" s="49"/>
    </row>
    <row r="276" spans="1:16" x14ac:dyDescent="0.25">
      <c r="A276" s="18"/>
      <c r="B276" s="29"/>
      <c r="C276" s="29"/>
      <c r="D276" s="42"/>
      <c r="E276" s="42"/>
      <c r="G276" s="42"/>
      <c r="J276" s="66"/>
      <c r="K276" s="66"/>
      <c r="L276" s="66"/>
      <c r="M276" s="66"/>
      <c r="N276" s="66"/>
      <c r="O276" s="49"/>
      <c r="P276" s="49"/>
    </row>
    <row r="277" spans="1:16" x14ac:dyDescent="0.25">
      <c r="A277" s="18"/>
      <c r="B277" s="29"/>
      <c r="C277" s="29"/>
      <c r="D277" s="42"/>
      <c r="E277" s="42"/>
      <c r="G277" s="42"/>
      <c r="J277" s="66"/>
      <c r="K277" s="66"/>
      <c r="L277" s="66"/>
      <c r="M277" s="66"/>
      <c r="N277" s="66"/>
      <c r="O277" s="49"/>
      <c r="P277" s="49"/>
    </row>
    <row r="278" spans="1:16" x14ac:dyDescent="0.25">
      <c r="A278" s="18"/>
      <c r="B278" s="29"/>
      <c r="C278" s="29"/>
      <c r="D278" s="42"/>
      <c r="E278" s="42"/>
      <c r="G278" s="42"/>
      <c r="J278" s="67"/>
      <c r="K278" s="67"/>
      <c r="L278" s="67"/>
      <c r="M278" s="67"/>
      <c r="N278" s="67"/>
      <c r="O278" s="49"/>
      <c r="P278" s="49"/>
    </row>
    <row r="279" spans="1:16" x14ac:dyDescent="0.25">
      <c r="A279" s="18"/>
      <c r="B279" s="29"/>
      <c r="C279" s="29"/>
      <c r="D279" s="42"/>
      <c r="E279" s="42"/>
      <c r="G279" s="42"/>
      <c r="J279" s="49"/>
      <c r="K279" s="49"/>
      <c r="L279" s="49"/>
      <c r="M279" s="49"/>
      <c r="N279" s="49"/>
      <c r="O279" s="49"/>
      <c r="P279" s="49"/>
    </row>
    <row r="280" spans="1:16" x14ac:dyDescent="0.25">
      <c r="A280" s="18"/>
      <c r="B280" s="29"/>
      <c r="C280" s="29"/>
      <c r="D280" s="42"/>
      <c r="E280" s="42"/>
      <c r="G280" s="42"/>
      <c r="J280" s="49"/>
      <c r="K280" s="49"/>
      <c r="L280" s="49"/>
      <c r="M280" s="49"/>
      <c r="N280" s="49"/>
      <c r="O280" s="49"/>
      <c r="P280" s="49"/>
    </row>
    <row r="281" spans="1:16" x14ac:dyDescent="0.25">
      <c r="A281" s="18"/>
      <c r="B281" s="29"/>
      <c r="C281" s="29"/>
      <c r="D281" s="42"/>
      <c r="E281" s="42"/>
      <c r="G281" s="42"/>
      <c r="J281" s="68"/>
      <c r="K281" s="66"/>
      <c r="L281" s="66"/>
      <c r="M281" s="66"/>
      <c r="N281" s="66"/>
      <c r="O281" s="49"/>
      <c r="P281" s="49"/>
    </row>
    <row r="282" spans="1:16" x14ac:dyDescent="0.25">
      <c r="A282" s="18"/>
      <c r="B282" s="29"/>
      <c r="C282" s="29"/>
      <c r="D282" s="42"/>
      <c r="E282" s="42"/>
      <c r="G282" s="42"/>
      <c r="J282" s="50"/>
      <c r="K282" s="50"/>
      <c r="L282" s="50"/>
      <c r="M282" s="50"/>
      <c r="N282" s="50"/>
      <c r="O282" s="49"/>
      <c r="P282" s="49"/>
    </row>
    <row r="283" spans="1:16" x14ac:dyDescent="0.25">
      <c r="A283" s="18"/>
      <c r="B283" s="29"/>
      <c r="C283" s="29"/>
      <c r="D283" s="42"/>
      <c r="E283" s="42"/>
      <c r="G283" s="42"/>
      <c r="J283" s="8"/>
      <c r="K283" s="8"/>
      <c r="L283" s="8"/>
      <c r="M283" s="8"/>
      <c r="N283" s="8"/>
    </row>
    <row r="284" spans="1:16" x14ac:dyDescent="0.25">
      <c r="J284" s="8"/>
      <c r="K284" s="8"/>
      <c r="L284" s="8"/>
      <c r="M284" s="8"/>
      <c r="N284" s="8"/>
    </row>
  </sheetData>
  <mergeCells count="146">
    <mergeCell ref="J130:J132"/>
    <mergeCell ref="A119:A121"/>
    <mergeCell ref="A144:B144"/>
    <mergeCell ref="A139:B139"/>
    <mergeCell ref="A135:A138"/>
    <mergeCell ref="B135:B138"/>
    <mergeCell ref="A99:A102"/>
    <mergeCell ref="B99:B102"/>
    <mergeCell ref="B60:B63"/>
    <mergeCell ref="A60:A63"/>
    <mergeCell ref="B69:B72"/>
    <mergeCell ref="A69:A72"/>
    <mergeCell ref="B73:B76"/>
    <mergeCell ref="A73:A76"/>
    <mergeCell ref="B77:B80"/>
    <mergeCell ref="B85:B88"/>
    <mergeCell ref="A85:A88"/>
    <mergeCell ref="B91:B94"/>
    <mergeCell ref="A91:A94"/>
    <mergeCell ref="B95:B98"/>
    <mergeCell ref="A95:A98"/>
    <mergeCell ref="B65:B68"/>
    <mergeCell ref="A65:A68"/>
    <mergeCell ref="B119:B123"/>
    <mergeCell ref="A14:H14"/>
    <mergeCell ref="A27:B27"/>
    <mergeCell ref="A28:A31"/>
    <mergeCell ref="A32:A35"/>
    <mergeCell ref="A36:A39"/>
    <mergeCell ref="B36:B39"/>
    <mergeCell ref="B103:B106"/>
    <mergeCell ref="A103:A106"/>
    <mergeCell ref="B107:B110"/>
    <mergeCell ref="A107:A110"/>
    <mergeCell ref="B32:B35"/>
    <mergeCell ref="B23:B26"/>
    <mergeCell ref="A23:A26"/>
    <mergeCell ref="B40:B43"/>
    <mergeCell ref="A40:A43"/>
    <mergeCell ref="A44:A47"/>
    <mergeCell ref="B44:B47"/>
    <mergeCell ref="B48:B51"/>
    <mergeCell ref="A48:A51"/>
    <mergeCell ref="B52:B59"/>
    <mergeCell ref="A52:A59"/>
    <mergeCell ref="A77:A80"/>
    <mergeCell ref="B81:B84"/>
    <mergeCell ref="A81:A84"/>
    <mergeCell ref="A264:A269"/>
    <mergeCell ref="B264:B269"/>
    <mergeCell ref="B196:B199"/>
    <mergeCell ref="A196:A199"/>
    <mergeCell ref="B250:B253"/>
    <mergeCell ref="F1:H1"/>
    <mergeCell ref="F2:H2"/>
    <mergeCell ref="B3:F3"/>
    <mergeCell ref="F5:H5"/>
    <mergeCell ref="A6:A7"/>
    <mergeCell ref="B6:B7"/>
    <mergeCell ref="D6:H6"/>
    <mergeCell ref="C6:C7"/>
    <mergeCell ref="B2:C2"/>
    <mergeCell ref="A19:A21"/>
    <mergeCell ref="B19:B21"/>
    <mergeCell ref="B28:B30"/>
    <mergeCell ref="A64:B64"/>
    <mergeCell ref="A15:A17"/>
    <mergeCell ref="B15:B17"/>
    <mergeCell ref="A9:B11"/>
    <mergeCell ref="A13:B13"/>
    <mergeCell ref="A223:A225"/>
    <mergeCell ref="A220:A222"/>
    <mergeCell ref="A271:H272"/>
    <mergeCell ref="B129:B131"/>
    <mergeCell ref="A132:A134"/>
    <mergeCell ref="B132:B134"/>
    <mergeCell ref="A128:B128"/>
    <mergeCell ref="A129:A131"/>
    <mergeCell ref="A249:B249"/>
    <mergeCell ref="B238:B240"/>
    <mergeCell ref="A238:A240"/>
    <mergeCell ref="A219:B219"/>
    <mergeCell ref="B223:B225"/>
    <mergeCell ref="A187:B187"/>
    <mergeCell ref="B192:B195"/>
    <mergeCell ref="A192:A195"/>
    <mergeCell ref="A174:B174"/>
    <mergeCell ref="B188:B191"/>
    <mergeCell ref="A188:A191"/>
    <mergeCell ref="B166:B169"/>
    <mergeCell ref="A166:A169"/>
    <mergeCell ref="A145:A148"/>
    <mergeCell ref="B150:B153"/>
    <mergeCell ref="A150:A153"/>
    <mergeCell ref="B154:B157"/>
    <mergeCell ref="A154:A157"/>
    <mergeCell ref="A260:A263"/>
    <mergeCell ref="B260:B263"/>
    <mergeCell ref="B111:B114"/>
    <mergeCell ref="B170:B173"/>
    <mergeCell ref="A170:A173"/>
    <mergeCell ref="B175:B178"/>
    <mergeCell ref="A175:A178"/>
    <mergeCell ref="B179:B182"/>
    <mergeCell ref="A179:A182"/>
    <mergeCell ref="B183:B186"/>
    <mergeCell ref="A183:A186"/>
    <mergeCell ref="B140:B143"/>
    <mergeCell ref="A140:A143"/>
    <mergeCell ref="B124:B127"/>
    <mergeCell ref="A124:A127"/>
    <mergeCell ref="A111:A114"/>
    <mergeCell ref="B145:B148"/>
    <mergeCell ref="A254:A259"/>
    <mergeCell ref="B254:B259"/>
    <mergeCell ref="A209:B209"/>
    <mergeCell ref="A226:A228"/>
    <mergeCell ref="B226:B228"/>
    <mergeCell ref="B245:B248"/>
    <mergeCell ref="A245:A248"/>
    <mergeCell ref="B205:B208"/>
    <mergeCell ref="A205:A208"/>
    <mergeCell ref="A250:A253"/>
    <mergeCell ref="B215:B218"/>
    <mergeCell ref="A215:A218"/>
    <mergeCell ref="A241:A244"/>
    <mergeCell ref="B241:B244"/>
    <mergeCell ref="B234:B237"/>
    <mergeCell ref="A234:A237"/>
    <mergeCell ref="B220:B222"/>
    <mergeCell ref="A211:A213"/>
    <mergeCell ref="B211:B213"/>
    <mergeCell ref="A210:H210"/>
    <mergeCell ref="B230:B233"/>
    <mergeCell ref="A230:A233"/>
    <mergeCell ref="B158:B161"/>
    <mergeCell ref="A158:A161"/>
    <mergeCell ref="A115:A116"/>
    <mergeCell ref="B115:B116"/>
    <mergeCell ref="A117:A118"/>
    <mergeCell ref="B117:B118"/>
    <mergeCell ref="B201:B204"/>
    <mergeCell ref="A201:A204"/>
    <mergeCell ref="A200:B200"/>
    <mergeCell ref="B162:B165"/>
    <mergeCell ref="A162:A165"/>
  </mergeCells>
  <pageMargins left="0.23622047244094491" right="0.23622047244094491" top="0.39370078740157483" bottom="0.3937007874015748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реализации</vt:lpstr>
      <vt:lpstr>'План реализации'!Область_печати</vt:lpstr>
    </vt:vector>
  </TitlesOfParts>
  <Company>КДХ ЛО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Колесниченко С.А.</dc:creator>
  <cp:lastModifiedBy>Жанна Николаевна Решетникова</cp:lastModifiedBy>
  <cp:lastPrinted>2023-04-12T08:27:12Z</cp:lastPrinted>
  <dcterms:created xsi:type="dcterms:W3CDTF">2014-01-24T10:53:56Z</dcterms:created>
  <dcterms:modified xsi:type="dcterms:W3CDTF">2023-04-14T06:29:13Z</dcterms:modified>
</cp:coreProperties>
</file>