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45" windowWidth="16815" windowHeight="1120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Лист1!$A$1:$H$110</definedName>
  </definedNames>
  <calcPr calcId="145621"/>
</workbook>
</file>

<file path=xl/calcChain.xml><?xml version="1.0" encoding="utf-8"?>
<calcChain xmlns="http://schemas.openxmlformats.org/spreadsheetml/2006/main">
  <c r="E15" i="1" l="1"/>
  <c r="F18" i="1"/>
  <c r="E18" i="1"/>
  <c r="H17" i="1"/>
  <c r="G17" i="1"/>
  <c r="F17" i="1"/>
  <c r="E17" i="1"/>
  <c r="H16" i="1"/>
  <c r="G16" i="1"/>
  <c r="F16" i="1"/>
  <c r="E16" i="1"/>
  <c r="H15" i="1"/>
  <c r="G15" i="1"/>
  <c r="D15" i="1" s="1"/>
  <c r="F15" i="1"/>
  <c r="F71" i="1"/>
  <c r="D71" i="1"/>
  <c r="D70" i="1"/>
  <c r="E91" i="1"/>
  <c r="D91" i="1"/>
  <c r="D51" i="1" l="1"/>
  <c r="E52" i="1"/>
  <c r="D31" i="1" l="1"/>
  <c r="D35" i="1" s="1"/>
  <c r="D22" i="1"/>
  <c r="F100" i="1" l="1"/>
  <c r="G96" i="1" l="1"/>
  <c r="G35" i="1"/>
  <c r="E35" i="1" l="1"/>
  <c r="F35" i="1"/>
  <c r="F30" i="1"/>
  <c r="D27" i="1"/>
  <c r="I19" i="1" l="1"/>
  <c r="K19" i="1"/>
  <c r="L19" i="1"/>
  <c r="E106" i="1"/>
  <c r="E76" i="1"/>
  <c r="F76" i="1"/>
  <c r="G71" i="1"/>
  <c r="E47" i="1"/>
  <c r="E19" i="1"/>
  <c r="G18" i="1"/>
  <c r="H18" i="1"/>
  <c r="D56" i="1"/>
  <c r="D41" i="1"/>
  <c r="F42" i="1"/>
  <c r="D39" i="1"/>
  <c r="D95" i="1"/>
  <c r="D90" i="1"/>
  <c r="F86" i="1"/>
  <c r="D85" i="1"/>
  <c r="D80" i="1"/>
  <c r="D75" i="1"/>
  <c r="H19" i="1" l="1"/>
  <c r="D42" i="1"/>
  <c r="F53" i="1"/>
  <c r="F57" i="1" s="1"/>
  <c r="F101" i="1"/>
  <c r="F91" i="1"/>
  <c r="F81" i="1"/>
  <c r="H10" i="1" l="1"/>
  <c r="E10" i="1"/>
  <c r="E11" i="1"/>
  <c r="E12" i="1"/>
  <c r="D100" i="1"/>
  <c r="F96" i="1"/>
  <c r="G40" i="1"/>
  <c r="H40" i="1"/>
  <c r="D105" i="1"/>
  <c r="H12" i="1"/>
  <c r="H11" i="1"/>
  <c r="G10" i="1" l="1"/>
  <c r="G19" i="1"/>
  <c r="D17" i="1"/>
  <c r="D18" i="1"/>
  <c r="G13" i="1"/>
  <c r="D13" i="1" s="1"/>
  <c r="J15" i="1"/>
  <c r="H14" i="1"/>
  <c r="G12" i="1"/>
  <c r="G11" i="1"/>
  <c r="E14" i="1"/>
  <c r="J16" i="1"/>
  <c r="J19" i="1" s="1"/>
  <c r="G14" i="1" l="1"/>
  <c r="E25" i="1" l="1"/>
  <c r="F25" i="1"/>
  <c r="D21" i="1"/>
  <c r="D25" i="1" s="1"/>
  <c r="F102" i="1"/>
  <c r="F106" i="1" s="1"/>
  <c r="D36" i="1" l="1"/>
  <c r="D50" i="1"/>
  <c r="D67" i="1"/>
  <c r="D60" i="1" l="1"/>
  <c r="D48" i="1" l="1"/>
  <c r="D49" i="1" l="1"/>
  <c r="D52" i="1" s="1"/>
  <c r="D54" i="1"/>
  <c r="D89" i="1"/>
  <c r="D84" i="1"/>
  <c r="D83" i="1"/>
  <c r="D82" i="1"/>
  <c r="D86" i="1" s="1"/>
  <c r="D79" i="1"/>
  <c r="D78" i="1"/>
  <c r="D59" i="1"/>
  <c r="F58" i="1"/>
  <c r="D73" i="1"/>
  <c r="D74" i="1"/>
  <c r="D72" i="1"/>
  <c r="D43" i="1"/>
  <c r="D47" i="1" s="1"/>
  <c r="D68" i="1"/>
  <c r="D69" i="1"/>
  <c r="D26" i="1"/>
  <c r="D30" i="1" s="1"/>
  <c r="D103" i="1"/>
  <c r="D104" i="1"/>
  <c r="D102" i="1"/>
  <c r="D99" i="1"/>
  <c r="D97" i="1"/>
  <c r="D93" i="1"/>
  <c r="D94" i="1"/>
  <c r="D92" i="1"/>
  <c r="H65" i="1"/>
  <c r="D64" i="1"/>
  <c r="D63" i="1"/>
  <c r="D38" i="1"/>
  <c r="F37" i="1"/>
  <c r="D76" i="1" l="1"/>
  <c r="D96" i="1"/>
  <c r="D106" i="1"/>
  <c r="F10" i="1"/>
  <c r="F14" i="1" s="1"/>
  <c r="F62" i="1"/>
  <c r="F40" i="1"/>
  <c r="D16" i="1"/>
  <c r="D53" i="1"/>
  <c r="D55" i="1"/>
  <c r="D12" i="1"/>
  <c r="D88" i="1"/>
  <c r="D87" i="1"/>
  <c r="D58" i="1"/>
  <c r="D62" i="1" s="1"/>
  <c r="D37" i="1"/>
  <c r="D40" i="1" s="1"/>
  <c r="D77" i="1"/>
  <c r="D81" i="1" s="1"/>
  <c r="D65" i="1"/>
  <c r="D98" i="1"/>
  <c r="D101" i="1" s="1"/>
  <c r="D57" i="1" l="1"/>
  <c r="D19" i="1"/>
  <c r="F19" i="1"/>
  <c r="D10" i="1"/>
  <c r="J11" i="1"/>
  <c r="J10" i="1" l="1"/>
  <c r="D11" i="1" l="1"/>
  <c r="D14" i="1" s="1"/>
</calcChain>
</file>

<file path=xl/sharedStrings.xml><?xml version="1.0" encoding="utf-8"?>
<sst xmlns="http://schemas.openxmlformats.org/spreadsheetml/2006/main" count="76" uniqueCount="41">
  <si>
    <t>к государственной программе…</t>
  </si>
  <si>
    <t>ПЛАН</t>
  </si>
  <si>
    <t>реализации государственной программы Ленинградской области</t>
  </si>
  <si>
    <t>Годы реализации</t>
  </si>
  <si>
    <t>Оценка расходов (тыс. рублей в ценах соответствующих лет)</t>
  </si>
  <si>
    <t>всего</t>
  </si>
  <si>
    <t>федеральный бюджет</t>
  </si>
  <si>
    <t>местные бюджеты</t>
  </si>
  <si>
    <t>прочие источники</t>
  </si>
  <si>
    <t>Государственная программа Ленинградской области "Охрана окружающей среды Ленинградской области"</t>
  </si>
  <si>
    <t>Ответственный исполнитель - Комитет по природным ресурсам Ленинградской области</t>
  </si>
  <si>
    <t>Итого</t>
  </si>
  <si>
    <t>Ответственный исполнитель, участник</t>
  </si>
  <si>
    <t>Проектная часть</t>
  </si>
  <si>
    <t>Мероприятия, направленные на достижение цели федерального проекта "Чистая страна"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</si>
  <si>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</si>
  <si>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Мероприятия, направленные на достижение цели федерального проекта "Сохранение лесов"</t>
  </si>
  <si>
    <t>Приоритетный проект "Тропа 47"</t>
  </si>
  <si>
    <t>Процессная часть</t>
  </si>
  <si>
    <t>Участник - Комитет Ленинградской области по обращению с отходами</t>
  </si>
  <si>
    <t xml:space="preserve">Участник - Комитет по природным ресурсам Ленинградской области </t>
  </si>
  <si>
    <t xml:space="preserve">Участник - Комитет по охране, контролю и регулированию использования объектов животного мира Ленинградской области </t>
  </si>
  <si>
    <t xml:space="preserve">Участник - Комитет государственного экологического надзора Ленинградской области </t>
  </si>
  <si>
    <t>Наименование государственной программы, структурного элемента государственной программы</t>
  </si>
  <si>
    <t xml:space="preserve">областной бюджет Ленинградской области </t>
  </si>
  <si>
    <t>Федеральный (региональный) проект "Чистая страна"</t>
  </si>
  <si>
    <t>Федеральный (региональный) проект "Комплексная система обращения с твердыми коммунальными отходами"</t>
  </si>
  <si>
    <t>Комплекс процессных мероприятий 1 "Мониторинг, регулирование качества окружающей среды и формирование экологической культуры населения Ленинградской области"</t>
  </si>
  <si>
    <t>Комплекс процессных мероприятий 2 "Обеспечение безопасности гидротехнических сооружений и осуществление отдельных полномочий в области водных отношений"</t>
  </si>
  <si>
    <t xml:space="preserve">Комплекс процессных мероприятий 3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 </t>
  </si>
  <si>
    <t>Комплекс процессных мероприятий 4 "Минерально-сырьевая база и государственная экологическая экспертиза"</t>
  </si>
  <si>
    <t>Комплекс процессных мероприятий 5 "Реализация функций в сфере лесных отношений"</t>
  </si>
  <si>
    <t>Комплекс процессных мероприятий 6 "Реализация функций в сфере обращения с отходами"</t>
  </si>
  <si>
    <t>Комплекс процессных мероприятий 7 "Осуществление контроля (надзора) за соблюдением природоохранного законодательства"</t>
  </si>
  <si>
    <t>Комплекс процессных мероприятий 8 "Сохранение, воспроизводство и использование объектов животного мира, водных биологических и охотничьих ресурсов"</t>
  </si>
  <si>
    <t>Приоритетный проект "Развитие системы обращения с отходами на территории Ленинградской области"</t>
  </si>
  <si>
    <t>Федеральный (региональный) проект "Сохранение уникальных водных объектов"</t>
  </si>
  <si>
    <t>Федеральный (региональный) проект "Сохранение лесов"</t>
  </si>
  <si>
    <t>Приложение 3</t>
  </si>
  <si>
    <t>"Охрана окружающей среды Ленинградской области" на 2022-2025 годы</t>
  </si>
  <si>
    <t>Мероприятия, направленные на достижение цели федерального проекта "Генеральная уборка"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</si>
</sst>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right" vertical="center"/>
    </xf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Border="1"/>
    <xf numFmtId="2" fontId="2" fillId="0" borderId="0" xfId="0" applyNumberFormat="1" applyFont="1" applyBorder="1"/>
    <xf numFmtId="0" fontId="1" fillId="2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/>
    <xf numFmtId="0" fontId="2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vertical="top" wrapText="1"/>
    </xf>
    <xf numFmtId="0" fontId="2" fillId="2" borderId="0" xfId="0" applyFont="1" applyFill="1"/>
    <xf numFmtId="164" fontId="1" fillId="2" borderId="7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/>
    <xf numFmtId="0" fontId="1" fillId="0" borderId="0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left" vertical="top" wrapText="1"/>
    </xf>
    <xf numFmtId="164" fontId="1" fillId="2" borderId="4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164" fontId="1" fillId="2" borderId="5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0"/>
  <sheetViews>
    <sheetView tabSelected="1" topLeftCell="A7" zoomScale="80" zoomScaleNormal="80" zoomScaleSheetLayoutView="80" workbookViewId="0">
      <selection activeCell="E15" sqref="E15"/>
    </sheetView>
  </sheetViews>
  <sheetFormatPr defaultRowHeight="15.75" x14ac:dyDescent="0.25"/>
  <cols>
    <col min="1" max="1" width="43.42578125" style="4" customWidth="1"/>
    <col min="2" max="2" width="28.7109375" style="4" customWidth="1"/>
    <col min="3" max="3" width="16.42578125" style="4" customWidth="1"/>
    <col min="4" max="4" width="20.5703125" style="26" customWidth="1"/>
    <col min="5" max="5" width="15.140625" style="26" customWidth="1"/>
    <col min="6" max="6" width="18.5703125" style="26" customWidth="1"/>
    <col min="7" max="7" width="14" style="4" customWidth="1"/>
    <col min="8" max="8" width="18.85546875" style="4" customWidth="1"/>
    <col min="9" max="9" width="14.7109375" style="4" hidden="1" customWidth="1"/>
    <col min="10" max="10" width="11.7109375" style="4" hidden="1" customWidth="1"/>
    <col min="11" max="11" width="14.28515625" style="4" hidden="1" customWidth="1"/>
    <col min="12" max="12" width="12.7109375" style="4" hidden="1" customWidth="1"/>
    <col min="13" max="13" width="11.28515625" style="4" bestFit="1" customWidth="1"/>
    <col min="14" max="16384" width="9.140625" style="4"/>
  </cols>
  <sheetData>
    <row r="1" spans="1:12" x14ac:dyDescent="0.25">
      <c r="A1" s="1"/>
      <c r="B1" s="1"/>
      <c r="C1" s="1"/>
      <c r="D1" s="2"/>
      <c r="E1" s="2"/>
      <c r="F1" s="2"/>
      <c r="G1" s="1"/>
      <c r="H1" s="3" t="s">
        <v>38</v>
      </c>
    </row>
    <row r="2" spans="1:12" x14ac:dyDescent="0.25">
      <c r="A2" s="5"/>
      <c r="B2" s="1"/>
      <c r="C2" s="1"/>
      <c r="D2" s="2"/>
      <c r="E2" s="2"/>
      <c r="F2" s="2"/>
      <c r="G2" s="1"/>
      <c r="H2" s="3" t="s">
        <v>0</v>
      </c>
    </row>
    <row r="3" spans="1:12" x14ac:dyDescent="0.25">
      <c r="A3" s="37" t="s">
        <v>1</v>
      </c>
      <c r="B3" s="37"/>
      <c r="C3" s="37"/>
      <c r="D3" s="37"/>
      <c r="E3" s="37"/>
      <c r="F3" s="37"/>
      <c r="G3" s="37"/>
      <c r="H3" s="37"/>
    </row>
    <row r="4" spans="1:12" x14ac:dyDescent="0.25">
      <c r="A4" s="37" t="s">
        <v>2</v>
      </c>
      <c r="B4" s="37"/>
      <c r="C4" s="37"/>
      <c r="D4" s="37"/>
      <c r="E4" s="37"/>
      <c r="F4" s="37"/>
      <c r="G4" s="37"/>
      <c r="H4" s="37"/>
    </row>
    <row r="5" spans="1:12" x14ac:dyDescent="0.25">
      <c r="A5" s="37" t="s">
        <v>39</v>
      </c>
      <c r="B5" s="37"/>
      <c r="C5" s="37"/>
      <c r="D5" s="37"/>
      <c r="E5" s="37"/>
      <c r="F5" s="37"/>
      <c r="G5" s="37"/>
      <c r="H5" s="37"/>
    </row>
    <row r="6" spans="1:12" x14ac:dyDescent="0.25">
      <c r="A6" s="6"/>
      <c r="B6" s="6"/>
      <c r="C6" s="6"/>
      <c r="D6" s="7"/>
      <c r="E6" s="7"/>
      <c r="F6" s="7"/>
      <c r="G6" s="8"/>
      <c r="H6" s="8"/>
    </row>
    <row r="7" spans="1:12" x14ac:dyDescent="0.25">
      <c r="A7" s="38" t="s">
        <v>23</v>
      </c>
      <c r="B7" s="38" t="s">
        <v>12</v>
      </c>
      <c r="C7" s="38" t="s">
        <v>3</v>
      </c>
      <c r="D7" s="38" t="s">
        <v>4</v>
      </c>
      <c r="E7" s="38"/>
      <c r="F7" s="38"/>
      <c r="G7" s="38"/>
      <c r="H7" s="38"/>
    </row>
    <row r="8" spans="1:12" ht="67.5" customHeight="1" x14ac:dyDescent="0.25">
      <c r="A8" s="38"/>
      <c r="B8" s="38"/>
      <c r="C8" s="38"/>
      <c r="D8" s="9" t="s">
        <v>5</v>
      </c>
      <c r="E8" s="9" t="s">
        <v>6</v>
      </c>
      <c r="F8" s="9" t="s">
        <v>24</v>
      </c>
      <c r="G8" s="10" t="s">
        <v>7</v>
      </c>
      <c r="H8" s="10" t="s">
        <v>8</v>
      </c>
    </row>
    <row r="9" spans="1:12" x14ac:dyDescent="0.25">
      <c r="A9" s="10">
        <v>1</v>
      </c>
      <c r="B9" s="10">
        <v>2</v>
      </c>
      <c r="C9" s="10">
        <v>3</v>
      </c>
      <c r="D9" s="9">
        <v>4</v>
      </c>
      <c r="E9" s="9">
        <v>5</v>
      </c>
      <c r="F9" s="9">
        <v>6</v>
      </c>
      <c r="G9" s="10">
        <v>7</v>
      </c>
      <c r="H9" s="10">
        <v>8</v>
      </c>
    </row>
    <row r="10" spans="1:12" ht="21.95" hidden="1" customHeight="1" x14ac:dyDescent="0.25">
      <c r="A10" s="35" t="s">
        <v>9</v>
      </c>
      <c r="B10" s="36" t="s">
        <v>10</v>
      </c>
      <c r="C10" s="9">
        <v>2022</v>
      </c>
      <c r="D10" s="11">
        <f>SUM(E10:H10)</f>
        <v>3956864.0999999996</v>
      </c>
      <c r="E10" s="11">
        <f>SUM(E21+E26+E31+E36+E43+E48+E53+E58+E63+E67+E72+E77+E82+E87+E92+E97+E102)</f>
        <v>613766.6</v>
      </c>
      <c r="F10" s="11">
        <f>SUM(F21+F26+F31+F36+F43+F48+F53+F58+F63+F67+F72+F77+F82+F87+F92+F97+F102)</f>
        <v>1986774.7</v>
      </c>
      <c r="G10" s="11">
        <f>SUM(G21+G26+G31+G36+G43+G48+G53+G58+G63+G67+G72+G77+G82+G87+G92+G97+G102)</f>
        <v>32788.300000000003</v>
      </c>
      <c r="H10" s="11">
        <f>SUM(H21+H26+H31+H36+H43+H48+H53+H58+H63+H67+H72+H77+H82+H87+H92+H97+H102)</f>
        <v>1323534.5</v>
      </c>
      <c r="J10" s="12">
        <f>2527182.9-E10</f>
        <v>1913416.2999999998</v>
      </c>
      <c r="K10" s="13"/>
      <c r="L10" s="14"/>
    </row>
    <row r="11" spans="1:12" ht="21.95" hidden="1" customHeight="1" x14ac:dyDescent="0.25">
      <c r="A11" s="35"/>
      <c r="B11" s="36"/>
      <c r="C11" s="9">
        <v>2023</v>
      </c>
      <c r="D11" s="11" t="e">
        <f>SUM(E11:H11)</f>
        <v>#REF!</v>
      </c>
      <c r="E11" s="11">
        <f>SUM(E22+E27+E32+E37+E44+E49+E54+E59+E64+E68+E73+E78+E83+E88+E93+E98+E103)-0.1</f>
        <v>516516.10000000003</v>
      </c>
      <c r="F11" s="11">
        <v>2134090.1</v>
      </c>
      <c r="G11" s="11" t="e">
        <f>#REF!+#REF!</f>
        <v>#REF!</v>
      </c>
      <c r="H11" s="11">
        <f>H22+H27+H32+H37+H44+H49+H54+H59+H64+H68+H73+H78+H83+H88+H93+H98+H103</f>
        <v>3245612</v>
      </c>
      <c r="J11" s="12">
        <f>2612913.7-E11</f>
        <v>2096397.6</v>
      </c>
      <c r="K11" s="13"/>
      <c r="L11" s="13"/>
    </row>
    <row r="12" spans="1:12" ht="21.95" hidden="1" customHeight="1" x14ac:dyDescent="0.25">
      <c r="A12" s="35"/>
      <c r="B12" s="36"/>
      <c r="C12" s="9">
        <v>2024</v>
      </c>
      <c r="D12" s="11" t="e">
        <f>SUM(E12:H12)</f>
        <v>#REF!</v>
      </c>
      <c r="E12" s="11">
        <f>SUM(E23+E28+E38+E45+E50+E55+E69+E74+E79+E84+E89+E94+E99+E104)-0.1</f>
        <v>495362.30000000005</v>
      </c>
      <c r="F12" s="11">
        <v>2078676.9</v>
      </c>
      <c r="G12" s="11" t="e">
        <f>#REF!+#REF!</f>
        <v>#REF!</v>
      </c>
      <c r="H12" s="11">
        <f>H23+H28+H38+H45+H50+H55+H69+H74+H79+H84+H89+H94+H99+H104</f>
        <v>2850000</v>
      </c>
      <c r="K12" s="13"/>
      <c r="L12" s="13"/>
    </row>
    <row r="13" spans="1:12" ht="21.95" hidden="1" customHeight="1" x14ac:dyDescent="0.25">
      <c r="A13" s="15"/>
      <c r="B13" s="9"/>
      <c r="C13" s="9">
        <v>2025</v>
      </c>
      <c r="D13" s="11" t="e">
        <f>SUM(E13:H13)</f>
        <v>#REF!</v>
      </c>
      <c r="E13" s="11"/>
      <c r="F13" s="11">
        <v>2079144.3</v>
      </c>
      <c r="G13" s="11" t="e">
        <f>#REF!+#REF!</f>
        <v>#REF!</v>
      </c>
      <c r="H13" s="11"/>
      <c r="K13" s="13"/>
      <c r="L13" s="13"/>
    </row>
    <row r="14" spans="1:12" hidden="1" x14ac:dyDescent="0.25">
      <c r="A14" s="47" t="s">
        <v>11</v>
      </c>
      <c r="B14" s="47"/>
      <c r="C14" s="9"/>
      <c r="D14" s="11" t="e">
        <f>SUM(D10:D13)</f>
        <v>#REF!</v>
      </c>
      <c r="E14" s="11">
        <f t="shared" ref="E14:H14" si="0">SUM(E10:E13)</f>
        <v>1625645</v>
      </c>
      <c r="F14" s="11">
        <f t="shared" si="0"/>
        <v>8278685.9999999991</v>
      </c>
      <c r="G14" s="11" t="e">
        <f>SUM(G10:G13)</f>
        <v>#REF!</v>
      </c>
      <c r="H14" s="11">
        <f t="shared" si="0"/>
        <v>7419146.5</v>
      </c>
      <c r="I14" s="12"/>
    </row>
    <row r="15" spans="1:12" ht="21.95" customHeight="1" x14ac:dyDescent="0.25">
      <c r="A15" s="54" t="s">
        <v>9</v>
      </c>
      <c r="B15" s="51" t="s">
        <v>10</v>
      </c>
      <c r="C15" s="9">
        <v>2022</v>
      </c>
      <c r="D15" s="11">
        <f>SUM(E15:H15)</f>
        <v>3956864.0999999996</v>
      </c>
      <c r="E15" s="11">
        <f t="shared" ref="E15:H16" si="1">E21+E26+E31+E36+E43+E48+E53+E58+E63+E67+E72+E77+E82+E87+E92+E97+E102</f>
        <v>613766.6</v>
      </c>
      <c r="F15" s="11">
        <f t="shared" si="1"/>
        <v>1986774.7</v>
      </c>
      <c r="G15" s="11">
        <f t="shared" si="1"/>
        <v>32788.300000000003</v>
      </c>
      <c r="H15" s="11">
        <f t="shared" si="1"/>
        <v>1323534.5</v>
      </c>
      <c r="J15" s="12">
        <f>2527182.9-E15</f>
        <v>1913416.2999999998</v>
      </c>
      <c r="K15" s="13"/>
      <c r="L15" s="14"/>
    </row>
    <row r="16" spans="1:12" ht="21.95" customHeight="1" x14ac:dyDescent="0.25">
      <c r="A16" s="55"/>
      <c r="B16" s="52"/>
      <c r="C16" s="9">
        <v>2023</v>
      </c>
      <c r="D16" s="11">
        <f>SUM(E16:H16)</f>
        <v>5963093.5</v>
      </c>
      <c r="E16" s="11">
        <f t="shared" si="1"/>
        <v>516516.2</v>
      </c>
      <c r="F16" s="11">
        <f t="shared" si="1"/>
        <v>2144765.5</v>
      </c>
      <c r="G16" s="11">
        <f t="shared" si="1"/>
        <v>56199.8</v>
      </c>
      <c r="H16" s="11">
        <f t="shared" si="1"/>
        <v>3245612</v>
      </c>
      <c r="J16" s="12">
        <f>2612913.7-E16</f>
        <v>2096397.5000000002</v>
      </c>
      <c r="K16" s="13"/>
      <c r="L16" s="13"/>
    </row>
    <row r="17" spans="1:12" ht="21.95" customHeight="1" x14ac:dyDescent="0.25">
      <c r="A17" s="55"/>
      <c r="B17" s="52"/>
      <c r="C17" s="9">
        <v>2024</v>
      </c>
      <c r="D17" s="11">
        <f>SUM(E17:H17)</f>
        <v>5459079.2000000002</v>
      </c>
      <c r="E17" s="11">
        <f>E23+E28+E33+E38+E45+E50+E55+E60+E69+E74+E79+E84+E89+E94+E99+E104</f>
        <v>495362.4</v>
      </c>
      <c r="F17" s="11">
        <f>F23+F28+F33+F38+F45+F50+F55+F60+F69+F74+F79+F84+F89+F94+F99+F104</f>
        <v>2078676.8</v>
      </c>
      <c r="G17" s="11">
        <f>G23+G28+G33+G38+G45+G50+G55+G60+G69+G74+G79+G84+G89+G94+G99+G104</f>
        <v>35040</v>
      </c>
      <c r="H17" s="11">
        <f>H23+H28+H33+H38+H45+H50+H55+H60+H69+H74+H79+H84+H89+H94+H99+H104</f>
        <v>2850000</v>
      </c>
      <c r="K17" s="13"/>
      <c r="L17" s="13"/>
    </row>
    <row r="18" spans="1:12" ht="21.95" customHeight="1" x14ac:dyDescent="0.25">
      <c r="A18" s="56"/>
      <c r="B18" s="53"/>
      <c r="C18" s="9">
        <v>2025</v>
      </c>
      <c r="D18" s="11">
        <f>SUM(E18:H18)</f>
        <v>2598927.7999999998</v>
      </c>
      <c r="E18" s="11">
        <f>E24+E29+E34+E39+E41+E46+E51+E56+E61+E70+E75+E80+E85+E90+E95+E100+E105</f>
        <v>506246.1</v>
      </c>
      <c r="F18" s="11">
        <f>F24+F29+F34+F39+F41+F46+F51+F56+F61+F70+F75+F80+F85+F90+F95+F100+F105+0.1</f>
        <v>2079144.4000000001</v>
      </c>
      <c r="G18" s="11">
        <f>G24+G29+G34+G39+G41+G46+G51+G56+G61+G70+G75+G80+G85+G90+G95+G100+G105</f>
        <v>13537.3</v>
      </c>
      <c r="H18" s="11">
        <f>H24+H29+H34+H39+H41+H46+H51+H56+H61+H70+H75+H80+H85+H90+H95+H100+H105</f>
        <v>0</v>
      </c>
      <c r="K18" s="13"/>
      <c r="L18" s="13"/>
    </row>
    <row r="19" spans="1:12" x14ac:dyDescent="0.25">
      <c r="A19" s="47" t="s">
        <v>11</v>
      </c>
      <c r="B19" s="47"/>
      <c r="C19" s="9"/>
      <c r="D19" s="11">
        <f>SUM(D15:D18)</f>
        <v>17977964.600000001</v>
      </c>
      <c r="E19" s="11">
        <f t="shared" ref="E19:L19" si="2">SUM(E15:E18)</f>
        <v>2131891.3000000003</v>
      </c>
      <c r="F19" s="11">
        <f t="shared" si="2"/>
        <v>8289361.4000000004</v>
      </c>
      <c r="G19" s="11">
        <f t="shared" si="2"/>
        <v>137565.4</v>
      </c>
      <c r="H19" s="11">
        <f t="shared" si="2"/>
        <v>7419146.5</v>
      </c>
      <c r="I19" s="16">
        <f t="shared" si="2"/>
        <v>0</v>
      </c>
      <c r="J19" s="16">
        <f t="shared" si="2"/>
        <v>4009813.8</v>
      </c>
      <c r="K19" s="16">
        <f t="shared" si="2"/>
        <v>0</v>
      </c>
      <c r="L19" s="16">
        <f t="shared" si="2"/>
        <v>0</v>
      </c>
    </row>
    <row r="20" spans="1:12" x14ac:dyDescent="0.25">
      <c r="A20" s="57" t="s">
        <v>13</v>
      </c>
      <c r="B20" s="58"/>
      <c r="C20" s="58"/>
      <c r="D20" s="58"/>
      <c r="E20" s="58"/>
      <c r="F20" s="58"/>
      <c r="G20" s="58"/>
      <c r="H20" s="59"/>
      <c r="I20" s="12"/>
    </row>
    <row r="21" spans="1:12" ht="16.5" customHeight="1" x14ac:dyDescent="0.25">
      <c r="A21" s="39" t="s">
        <v>25</v>
      </c>
      <c r="B21" s="60" t="s">
        <v>19</v>
      </c>
      <c r="C21" s="17">
        <v>2022</v>
      </c>
      <c r="D21" s="11">
        <f>E21+F21+G21+H21</f>
        <v>62328.6</v>
      </c>
      <c r="E21" s="11">
        <v>31787.5</v>
      </c>
      <c r="F21" s="11">
        <v>30541.1</v>
      </c>
      <c r="G21" s="11"/>
      <c r="H21" s="11"/>
    </row>
    <row r="22" spans="1:12" x14ac:dyDescent="0.25">
      <c r="A22" s="40"/>
      <c r="B22" s="61"/>
      <c r="C22" s="17">
        <v>2023</v>
      </c>
      <c r="D22" s="11">
        <f>E22+F22+G22+H22</f>
        <v>75000</v>
      </c>
      <c r="E22" s="32">
        <v>38250</v>
      </c>
      <c r="F22" s="32">
        <v>36750</v>
      </c>
      <c r="G22" s="11"/>
      <c r="H22" s="11"/>
    </row>
    <row r="23" spans="1:12" x14ac:dyDescent="0.25">
      <c r="A23" s="40"/>
      <c r="B23" s="61"/>
      <c r="C23" s="17">
        <v>2024</v>
      </c>
      <c r="D23" s="11"/>
      <c r="E23" s="32"/>
      <c r="F23" s="32"/>
      <c r="G23" s="11"/>
      <c r="H23" s="11"/>
    </row>
    <row r="24" spans="1:12" x14ac:dyDescent="0.25">
      <c r="A24" s="41"/>
      <c r="B24" s="62"/>
      <c r="C24" s="17">
        <v>2025</v>
      </c>
      <c r="D24" s="11"/>
      <c r="E24" s="32"/>
      <c r="F24" s="32"/>
      <c r="G24" s="11"/>
      <c r="H24" s="11"/>
    </row>
    <row r="25" spans="1:12" x14ac:dyDescent="0.25">
      <c r="A25" s="18" t="s">
        <v>11</v>
      </c>
      <c r="B25" s="19"/>
      <c r="C25" s="17"/>
      <c r="D25" s="11">
        <f>SUM(D21:D23)</f>
        <v>137328.6</v>
      </c>
      <c r="E25" s="32">
        <f>SUM(E21:E23)</f>
        <v>70037.5</v>
      </c>
      <c r="F25" s="32">
        <f t="shared" ref="F25" si="3">SUM(F21:F23)</f>
        <v>67291.100000000006</v>
      </c>
      <c r="G25" s="11"/>
      <c r="H25" s="11"/>
    </row>
    <row r="26" spans="1:12" ht="16.5" customHeight="1" x14ac:dyDescent="0.25">
      <c r="A26" s="39" t="s">
        <v>14</v>
      </c>
      <c r="B26" s="60" t="s">
        <v>19</v>
      </c>
      <c r="C26" s="17">
        <v>2022</v>
      </c>
      <c r="D26" s="11">
        <f>H26+G26+F26+E26</f>
        <v>7512.5</v>
      </c>
      <c r="E26" s="32"/>
      <c r="F26" s="32">
        <v>7512.5</v>
      </c>
      <c r="G26" s="11"/>
      <c r="H26" s="11"/>
    </row>
    <row r="27" spans="1:12" ht="16.5" customHeight="1" x14ac:dyDescent="0.25">
      <c r="A27" s="40"/>
      <c r="B27" s="61"/>
      <c r="C27" s="17">
        <v>2023</v>
      </c>
      <c r="D27" s="11">
        <f t="shared" ref="D27" si="4">H27+G27+F27+E27</f>
        <v>1700</v>
      </c>
      <c r="E27" s="32"/>
      <c r="F27" s="32">
        <v>1700</v>
      </c>
      <c r="G27" s="11"/>
      <c r="H27" s="11"/>
    </row>
    <row r="28" spans="1:12" ht="16.5" customHeight="1" x14ac:dyDescent="0.25">
      <c r="A28" s="40"/>
      <c r="B28" s="61"/>
      <c r="C28" s="17">
        <v>2024</v>
      </c>
      <c r="D28" s="11"/>
      <c r="E28" s="11"/>
      <c r="F28" s="11"/>
      <c r="G28" s="11"/>
      <c r="H28" s="11"/>
    </row>
    <row r="29" spans="1:12" ht="16.5" customHeight="1" x14ac:dyDescent="0.25">
      <c r="A29" s="41"/>
      <c r="B29" s="62"/>
      <c r="C29" s="17">
        <v>2025</v>
      </c>
      <c r="D29" s="11"/>
      <c r="E29" s="11"/>
      <c r="F29" s="11"/>
      <c r="G29" s="11"/>
      <c r="H29" s="11"/>
    </row>
    <row r="30" spans="1:12" x14ac:dyDescent="0.25">
      <c r="A30" s="18" t="s">
        <v>11</v>
      </c>
      <c r="B30" s="20"/>
      <c r="C30" s="21"/>
      <c r="D30" s="11">
        <f>SUM(D26:D29)</f>
        <v>9212.5</v>
      </c>
      <c r="E30" s="11"/>
      <c r="F30" s="11">
        <f>SUM(F26:F29)</f>
        <v>9212.5</v>
      </c>
      <c r="G30" s="11"/>
      <c r="H30" s="11"/>
    </row>
    <row r="31" spans="1:12" ht="15.75" customHeight="1" x14ac:dyDescent="0.25">
      <c r="A31" s="39" t="s">
        <v>26</v>
      </c>
      <c r="B31" s="48" t="s">
        <v>19</v>
      </c>
      <c r="C31" s="17">
        <v>2022</v>
      </c>
      <c r="D31" s="11">
        <f>E31+F31+G31</f>
        <v>4863.6000000000004</v>
      </c>
      <c r="E31" s="11">
        <v>2905.3</v>
      </c>
      <c r="F31" s="11">
        <v>1431</v>
      </c>
      <c r="G31" s="11">
        <v>527.29999999999995</v>
      </c>
      <c r="H31" s="11"/>
    </row>
    <row r="32" spans="1:12" x14ac:dyDescent="0.25">
      <c r="A32" s="40"/>
      <c r="B32" s="49"/>
      <c r="C32" s="17">
        <v>2023</v>
      </c>
      <c r="D32" s="11"/>
      <c r="E32" s="11"/>
      <c r="F32" s="11"/>
      <c r="G32" s="11"/>
      <c r="H32" s="11"/>
    </row>
    <row r="33" spans="1:13" x14ac:dyDescent="0.25">
      <c r="A33" s="40"/>
      <c r="B33" s="49"/>
      <c r="C33" s="17">
        <v>2024</v>
      </c>
      <c r="D33" s="11"/>
      <c r="E33" s="11"/>
      <c r="F33" s="11"/>
      <c r="G33" s="11"/>
      <c r="H33" s="11"/>
    </row>
    <row r="34" spans="1:13" x14ac:dyDescent="0.25">
      <c r="A34" s="41"/>
      <c r="B34" s="50"/>
      <c r="C34" s="17">
        <v>2025</v>
      </c>
      <c r="D34" s="11"/>
      <c r="E34" s="11"/>
      <c r="F34" s="11"/>
      <c r="G34" s="11"/>
      <c r="H34" s="11"/>
    </row>
    <row r="35" spans="1:13" x14ac:dyDescent="0.25">
      <c r="A35" s="18" t="s">
        <v>11</v>
      </c>
      <c r="B35" s="20"/>
      <c r="C35" s="21"/>
      <c r="D35" s="11">
        <f>SUM(D31:D34)</f>
        <v>4863.6000000000004</v>
      </c>
      <c r="E35" s="11">
        <f>SUM(E31:E34)</f>
        <v>2905.3</v>
      </c>
      <c r="F35" s="11">
        <f>SUM(F31:F34)</f>
        <v>1431</v>
      </c>
      <c r="G35" s="11">
        <f>SUM(G31:G34)</f>
        <v>527.29999999999995</v>
      </c>
      <c r="H35" s="11"/>
    </row>
    <row r="36" spans="1:13" ht="18.75" customHeight="1" x14ac:dyDescent="0.25">
      <c r="A36" s="39" t="s">
        <v>15</v>
      </c>
      <c r="B36" s="48" t="s">
        <v>19</v>
      </c>
      <c r="C36" s="17">
        <v>2022</v>
      </c>
      <c r="D36" s="11">
        <f>H36+G36+F36+E36</f>
        <v>335960.6</v>
      </c>
      <c r="E36" s="11"/>
      <c r="F36" s="11">
        <v>197370.4</v>
      </c>
      <c r="G36" s="11">
        <v>28590.2</v>
      </c>
      <c r="H36" s="11">
        <v>110000</v>
      </c>
      <c r="M36" s="12"/>
    </row>
    <row r="37" spans="1:13" x14ac:dyDescent="0.25">
      <c r="A37" s="40"/>
      <c r="B37" s="49"/>
      <c r="C37" s="17">
        <v>2023</v>
      </c>
      <c r="D37" s="11">
        <f t="shared" ref="D37:D39" si="5">H37+G37+F37+E37</f>
        <v>1509510.9</v>
      </c>
      <c r="E37" s="11"/>
      <c r="F37" s="11">
        <f>167344+5000</f>
        <v>172344</v>
      </c>
      <c r="G37" s="11">
        <v>27166.9</v>
      </c>
      <c r="H37" s="11">
        <v>1310000</v>
      </c>
    </row>
    <row r="38" spans="1:13" x14ac:dyDescent="0.25">
      <c r="A38" s="40"/>
      <c r="B38" s="49"/>
      <c r="C38" s="17">
        <v>2024</v>
      </c>
      <c r="D38" s="11">
        <f t="shared" si="5"/>
        <v>3042992.7</v>
      </c>
      <c r="E38" s="11"/>
      <c r="F38" s="11">
        <v>170007.5</v>
      </c>
      <c r="G38" s="32">
        <v>22985.200000000001</v>
      </c>
      <c r="H38" s="11">
        <v>2850000</v>
      </c>
    </row>
    <row r="39" spans="1:13" x14ac:dyDescent="0.25">
      <c r="A39" s="41"/>
      <c r="B39" s="50"/>
      <c r="C39" s="17">
        <v>2025</v>
      </c>
      <c r="D39" s="11">
        <f t="shared" si="5"/>
        <v>66158</v>
      </c>
      <c r="E39" s="11"/>
      <c r="F39" s="11">
        <v>58467.199999999997</v>
      </c>
      <c r="G39" s="32">
        <v>7690.8</v>
      </c>
      <c r="H39" s="11"/>
    </row>
    <row r="40" spans="1:13" x14ac:dyDescent="0.25">
      <c r="A40" s="18" t="s">
        <v>11</v>
      </c>
      <c r="B40" s="20"/>
      <c r="C40" s="21"/>
      <c r="D40" s="11">
        <f>SUM(D36:D39)</f>
        <v>4954622.2</v>
      </c>
      <c r="E40" s="11"/>
      <c r="F40" s="11">
        <f t="shared" ref="F40:H40" si="6">SUM(F36:F39)</f>
        <v>598189.1</v>
      </c>
      <c r="G40" s="11">
        <f t="shared" si="6"/>
        <v>86433.1</v>
      </c>
      <c r="H40" s="11">
        <f t="shared" si="6"/>
        <v>4270000</v>
      </c>
    </row>
    <row r="41" spans="1:13" ht="47.25" x14ac:dyDescent="0.25">
      <c r="A41" s="34" t="s">
        <v>40</v>
      </c>
      <c r="B41" s="34" t="s">
        <v>19</v>
      </c>
      <c r="C41" s="17">
        <v>2025</v>
      </c>
      <c r="D41" s="11">
        <f t="shared" ref="D41" si="7">H41+G41+F41+E41</f>
        <v>154778.5</v>
      </c>
      <c r="E41" s="11"/>
      <c r="F41" s="11">
        <v>154778.5</v>
      </c>
      <c r="G41" s="11"/>
      <c r="H41" s="11"/>
    </row>
    <row r="42" spans="1:13" x14ac:dyDescent="0.25">
      <c r="A42" s="18" t="s">
        <v>11</v>
      </c>
      <c r="B42" s="20"/>
      <c r="C42" s="21"/>
      <c r="D42" s="11">
        <f>SUM(D41:D41)</f>
        <v>154778.5</v>
      </c>
      <c r="E42" s="11"/>
      <c r="F42" s="11">
        <f>SUM(F41:F41)</f>
        <v>154778.5</v>
      </c>
      <c r="G42" s="11"/>
      <c r="H42" s="11"/>
    </row>
    <row r="43" spans="1:13" ht="18" customHeight="1" x14ac:dyDescent="0.25">
      <c r="A43" s="39" t="s">
        <v>36</v>
      </c>
      <c r="B43" s="48" t="s">
        <v>20</v>
      </c>
      <c r="C43" s="17">
        <v>2022</v>
      </c>
      <c r="D43" s="22">
        <f>SUM(E43:H43)</f>
        <v>21323.200000000001</v>
      </c>
      <c r="E43" s="22">
        <v>21323.200000000001</v>
      </c>
      <c r="F43" s="22"/>
      <c r="G43" s="22"/>
      <c r="H43" s="22"/>
    </row>
    <row r="44" spans="1:13" x14ac:dyDescent="0.25">
      <c r="A44" s="40"/>
      <c r="B44" s="49"/>
      <c r="C44" s="17">
        <v>2023</v>
      </c>
      <c r="D44" s="22"/>
      <c r="E44" s="22"/>
      <c r="F44" s="22"/>
      <c r="G44" s="22"/>
      <c r="H44" s="22"/>
    </row>
    <row r="45" spans="1:13" x14ac:dyDescent="0.25">
      <c r="A45" s="40"/>
      <c r="B45" s="49"/>
      <c r="C45" s="17">
        <v>2024</v>
      </c>
      <c r="D45" s="22"/>
      <c r="E45" s="22"/>
      <c r="F45" s="22"/>
      <c r="G45" s="22"/>
      <c r="H45" s="22"/>
    </row>
    <row r="46" spans="1:13" x14ac:dyDescent="0.25">
      <c r="A46" s="41"/>
      <c r="B46" s="50"/>
      <c r="C46" s="17">
        <v>2025</v>
      </c>
      <c r="D46" s="22"/>
      <c r="E46" s="22"/>
      <c r="F46" s="22"/>
      <c r="G46" s="22"/>
      <c r="H46" s="22"/>
    </row>
    <row r="47" spans="1:13" x14ac:dyDescent="0.25">
      <c r="A47" s="18" t="s">
        <v>11</v>
      </c>
      <c r="B47" s="20"/>
      <c r="C47" s="21"/>
      <c r="D47" s="22">
        <f>SUM(D43:D46)</f>
        <v>21323.200000000001</v>
      </c>
      <c r="E47" s="22">
        <f>SUM(E43:E46)</f>
        <v>21323.200000000001</v>
      </c>
      <c r="F47" s="22"/>
      <c r="G47" s="22"/>
      <c r="H47" s="22"/>
    </row>
    <row r="48" spans="1:13" ht="15.75" customHeight="1" x14ac:dyDescent="0.25">
      <c r="A48" s="39" t="s">
        <v>37</v>
      </c>
      <c r="B48" s="48" t="s">
        <v>20</v>
      </c>
      <c r="C48" s="17">
        <v>2022</v>
      </c>
      <c r="D48" s="22">
        <f>E48</f>
        <v>40862.199999999997</v>
      </c>
      <c r="E48" s="22">
        <v>40862.199999999997</v>
      </c>
      <c r="F48" s="22"/>
      <c r="G48" s="22"/>
      <c r="H48" s="22"/>
    </row>
    <row r="49" spans="1:8" x14ac:dyDescent="0.25">
      <c r="A49" s="40"/>
      <c r="B49" s="49"/>
      <c r="C49" s="17">
        <v>2023</v>
      </c>
      <c r="D49" s="22">
        <f>E49</f>
        <v>31614.2</v>
      </c>
      <c r="E49" s="31">
        <v>31614.2</v>
      </c>
      <c r="F49" s="31"/>
      <c r="G49" s="22"/>
      <c r="H49" s="22"/>
    </row>
    <row r="50" spans="1:8" x14ac:dyDescent="0.25">
      <c r="A50" s="40"/>
      <c r="B50" s="49"/>
      <c r="C50" s="17">
        <v>2024</v>
      </c>
      <c r="D50" s="22">
        <f>E50</f>
        <v>83415.3</v>
      </c>
      <c r="E50" s="31">
        <v>83415.3</v>
      </c>
      <c r="F50" s="31"/>
      <c r="G50" s="22"/>
      <c r="H50" s="22"/>
    </row>
    <row r="51" spans="1:8" x14ac:dyDescent="0.25">
      <c r="A51" s="41"/>
      <c r="B51" s="50"/>
      <c r="C51" s="17">
        <v>2025</v>
      </c>
      <c r="D51" s="22">
        <f>E51</f>
        <v>91080.3</v>
      </c>
      <c r="E51" s="31">
        <v>91080.3</v>
      </c>
      <c r="F51" s="31"/>
      <c r="G51" s="22"/>
      <c r="H51" s="22"/>
    </row>
    <row r="52" spans="1:8" x14ac:dyDescent="0.25">
      <c r="A52" s="18" t="s">
        <v>11</v>
      </c>
      <c r="B52" s="20"/>
      <c r="C52" s="21"/>
      <c r="D52" s="22">
        <f>SUM(D48:D51)</f>
        <v>246972</v>
      </c>
      <c r="E52" s="31">
        <f>SUM(E48:E51)</f>
        <v>246972</v>
      </c>
      <c r="F52" s="31"/>
      <c r="G52" s="22"/>
      <c r="H52" s="22"/>
    </row>
    <row r="53" spans="1:8" ht="16.5" customHeight="1" x14ac:dyDescent="0.25">
      <c r="A53" s="39" t="s">
        <v>16</v>
      </c>
      <c r="B53" s="48" t="s">
        <v>20</v>
      </c>
      <c r="C53" s="17">
        <v>2022</v>
      </c>
      <c r="D53" s="22">
        <f>F53</f>
        <v>35798.9</v>
      </c>
      <c r="E53" s="31"/>
      <c r="F53" s="31">
        <f>37993-2194.1</f>
        <v>35798.9</v>
      </c>
      <c r="G53" s="22"/>
      <c r="H53" s="22"/>
    </row>
    <row r="54" spans="1:8" x14ac:dyDescent="0.25">
      <c r="A54" s="40"/>
      <c r="B54" s="49"/>
      <c r="C54" s="17">
        <v>2023</v>
      </c>
      <c r="D54" s="22">
        <f t="shared" ref="D54:D56" si="8">F54</f>
        <v>10000</v>
      </c>
      <c r="E54" s="31"/>
      <c r="F54" s="31">
        <v>10000</v>
      </c>
      <c r="G54" s="22"/>
      <c r="H54" s="22"/>
    </row>
    <row r="55" spans="1:8" x14ac:dyDescent="0.25">
      <c r="A55" s="40"/>
      <c r="B55" s="49"/>
      <c r="C55" s="17">
        <v>2024</v>
      </c>
      <c r="D55" s="22">
        <f t="shared" si="8"/>
        <v>10000</v>
      </c>
      <c r="E55" s="31"/>
      <c r="F55" s="31">
        <v>10000</v>
      </c>
      <c r="G55" s="22"/>
      <c r="H55" s="22"/>
    </row>
    <row r="56" spans="1:8" x14ac:dyDescent="0.25">
      <c r="A56" s="41"/>
      <c r="B56" s="50"/>
      <c r="C56" s="17">
        <v>2025</v>
      </c>
      <c r="D56" s="22">
        <f t="shared" si="8"/>
        <v>10000</v>
      </c>
      <c r="E56" s="31"/>
      <c r="F56" s="31">
        <v>10000</v>
      </c>
      <c r="G56" s="22"/>
      <c r="H56" s="22"/>
    </row>
    <row r="57" spans="1:8" x14ac:dyDescent="0.25">
      <c r="A57" s="18" t="s">
        <v>11</v>
      </c>
      <c r="B57" s="20"/>
      <c r="C57" s="21"/>
      <c r="D57" s="22">
        <f>SUM(D53:D56)</f>
        <v>65798.899999999994</v>
      </c>
      <c r="E57" s="31"/>
      <c r="F57" s="31">
        <f>SUM(F53:F56)</f>
        <v>65798.899999999994</v>
      </c>
      <c r="G57" s="22"/>
      <c r="H57" s="22"/>
    </row>
    <row r="58" spans="1:8" ht="21" customHeight="1" x14ac:dyDescent="0.25">
      <c r="A58" s="39" t="s">
        <v>17</v>
      </c>
      <c r="B58" s="48" t="s">
        <v>20</v>
      </c>
      <c r="C58" s="17">
        <v>2022</v>
      </c>
      <c r="D58" s="22">
        <f>SUM(E58:H58)</f>
        <v>36000</v>
      </c>
      <c r="E58" s="22"/>
      <c r="F58" s="22">
        <f>21000+15000</f>
        <v>36000</v>
      </c>
      <c r="G58" s="22"/>
      <c r="H58" s="22"/>
    </row>
    <row r="59" spans="1:8" ht="20.25" customHeight="1" x14ac:dyDescent="0.25">
      <c r="A59" s="40"/>
      <c r="B59" s="49"/>
      <c r="C59" s="17">
        <v>2023</v>
      </c>
      <c r="D59" s="22">
        <f t="shared" ref="D59:D60" si="9">SUM(E59:H59)</f>
        <v>32400</v>
      </c>
      <c r="E59" s="22"/>
      <c r="F59" s="22">
        <v>32400</v>
      </c>
      <c r="G59" s="22"/>
      <c r="H59" s="22"/>
    </row>
    <row r="60" spans="1:8" ht="18.75" customHeight="1" x14ac:dyDescent="0.25">
      <c r="A60" s="41"/>
      <c r="B60" s="50"/>
      <c r="C60" s="17">
        <v>2024</v>
      </c>
      <c r="D60" s="22">
        <f t="shared" si="9"/>
        <v>21900</v>
      </c>
      <c r="E60" s="22"/>
      <c r="F60" s="22">
        <v>21900</v>
      </c>
      <c r="G60" s="22"/>
      <c r="H60" s="22"/>
    </row>
    <row r="61" spans="1:8" ht="18.75" customHeight="1" x14ac:dyDescent="0.25">
      <c r="A61" s="23"/>
      <c r="B61" s="24"/>
      <c r="C61" s="17">
        <v>2025</v>
      </c>
      <c r="D61" s="22"/>
      <c r="E61" s="22"/>
      <c r="F61" s="22"/>
      <c r="G61" s="22"/>
      <c r="H61" s="22"/>
    </row>
    <row r="62" spans="1:8" ht="15" customHeight="1" x14ac:dyDescent="0.25">
      <c r="A62" s="25" t="s">
        <v>11</v>
      </c>
      <c r="B62" s="20"/>
      <c r="C62" s="21"/>
      <c r="D62" s="22">
        <f>SUM(D58:D61)</f>
        <v>90300</v>
      </c>
      <c r="E62" s="22"/>
      <c r="F62" s="22">
        <f>SUM(F58:F61)</f>
        <v>90300</v>
      </c>
      <c r="G62" s="22"/>
      <c r="H62" s="22"/>
    </row>
    <row r="63" spans="1:8" ht="25.5" customHeight="1" x14ac:dyDescent="0.25">
      <c r="A63" s="42" t="s">
        <v>35</v>
      </c>
      <c r="B63" s="43" t="s">
        <v>19</v>
      </c>
      <c r="C63" s="17">
        <v>2022</v>
      </c>
      <c r="D63" s="11">
        <f t="shared" ref="D63:D64" si="10">H63+G63+F63+E63</f>
        <v>1213534.5</v>
      </c>
      <c r="E63" s="11"/>
      <c r="F63" s="11"/>
      <c r="G63" s="11"/>
      <c r="H63" s="11">
        <v>1213534.5</v>
      </c>
    </row>
    <row r="64" spans="1:8" ht="25.5" customHeight="1" x14ac:dyDescent="0.25">
      <c r="A64" s="42"/>
      <c r="B64" s="43"/>
      <c r="C64" s="17">
        <v>2023</v>
      </c>
      <c r="D64" s="11">
        <f t="shared" si="10"/>
        <v>1935612</v>
      </c>
      <c r="E64" s="11"/>
      <c r="F64" s="11"/>
      <c r="G64" s="11"/>
      <c r="H64" s="11">
        <v>1935612</v>
      </c>
    </row>
    <row r="65" spans="1:8" x14ac:dyDescent="0.25">
      <c r="A65" s="18" t="s">
        <v>11</v>
      </c>
      <c r="B65" s="20"/>
      <c r="C65" s="11"/>
      <c r="D65" s="11">
        <f>SUM(D63:D64)</f>
        <v>3149146.5</v>
      </c>
      <c r="E65" s="11"/>
      <c r="F65" s="11"/>
      <c r="G65" s="11"/>
      <c r="H65" s="11">
        <f>SUM(H63:H64)</f>
        <v>3149146.5</v>
      </c>
    </row>
    <row r="66" spans="1:8" x14ac:dyDescent="0.25">
      <c r="A66" s="44" t="s">
        <v>18</v>
      </c>
      <c r="B66" s="45"/>
      <c r="C66" s="45"/>
      <c r="D66" s="45"/>
      <c r="E66" s="45"/>
      <c r="F66" s="45"/>
      <c r="G66" s="45"/>
      <c r="H66" s="46"/>
    </row>
    <row r="67" spans="1:8" ht="21.95" customHeight="1" x14ac:dyDescent="0.25">
      <c r="A67" s="39" t="s">
        <v>27</v>
      </c>
      <c r="B67" s="48" t="s">
        <v>20</v>
      </c>
      <c r="C67" s="17">
        <v>2022</v>
      </c>
      <c r="D67" s="22">
        <f>SUM(E67:H67)</f>
        <v>39123.199999999997</v>
      </c>
      <c r="E67" s="22"/>
      <c r="F67" s="22">
        <v>38982</v>
      </c>
      <c r="G67" s="22">
        <v>141.19999999999999</v>
      </c>
      <c r="H67" s="22"/>
    </row>
    <row r="68" spans="1:8" ht="21.95" customHeight="1" x14ac:dyDescent="0.25">
      <c r="A68" s="40"/>
      <c r="B68" s="49"/>
      <c r="C68" s="17">
        <v>2023</v>
      </c>
      <c r="D68" s="22">
        <f t="shared" ref="D68:D70" si="11">SUM(E68:H68)</f>
        <v>40752.300000000003</v>
      </c>
      <c r="E68" s="22"/>
      <c r="F68" s="22">
        <v>40614.5</v>
      </c>
      <c r="G68" s="22">
        <v>137.80000000000001</v>
      </c>
      <c r="H68" s="22"/>
    </row>
    <row r="69" spans="1:8" ht="21.95" customHeight="1" x14ac:dyDescent="0.25">
      <c r="A69" s="40"/>
      <c r="B69" s="49"/>
      <c r="C69" s="17">
        <v>2024</v>
      </c>
      <c r="D69" s="22">
        <f t="shared" si="11"/>
        <v>40750.300000000003</v>
      </c>
      <c r="E69" s="22"/>
      <c r="F69" s="22">
        <v>40585.300000000003</v>
      </c>
      <c r="G69" s="22">
        <v>165</v>
      </c>
      <c r="H69" s="22"/>
    </row>
    <row r="70" spans="1:8" ht="21.95" customHeight="1" x14ac:dyDescent="0.25">
      <c r="A70" s="41"/>
      <c r="B70" s="50"/>
      <c r="C70" s="17">
        <v>2025</v>
      </c>
      <c r="D70" s="22">
        <f t="shared" si="11"/>
        <v>41266.400000000001</v>
      </c>
      <c r="E70" s="22"/>
      <c r="F70" s="22">
        <v>41052.800000000003</v>
      </c>
      <c r="G70" s="22">
        <v>213.6</v>
      </c>
      <c r="H70" s="22"/>
    </row>
    <row r="71" spans="1:8" ht="15" customHeight="1" x14ac:dyDescent="0.25">
      <c r="A71" s="25" t="s">
        <v>11</v>
      </c>
      <c r="B71" s="20"/>
      <c r="C71" s="21"/>
      <c r="D71" s="31">
        <f>SUM(D67:D70)</f>
        <v>161892.20000000001</v>
      </c>
      <c r="E71" s="31"/>
      <c r="F71" s="31">
        <f>SUM(F67:F70)</f>
        <v>161234.6</v>
      </c>
      <c r="G71" s="22">
        <f t="shared" ref="G71" si="12">SUM(G67:G70)</f>
        <v>657.6</v>
      </c>
      <c r="H71" s="22"/>
    </row>
    <row r="72" spans="1:8" ht="21.95" customHeight="1" x14ac:dyDescent="0.25">
      <c r="A72" s="39" t="s">
        <v>28</v>
      </c>
      <c r="B72" s="48" t="s">
        <v>20</v>
      </c>
      <c r="C72" s="17">
        <v>2022</v>
      </c>
      <c r="D72" s="31">
        <f>SUM(E72:H72)</f>
        <v>61380.600000000006</v>
      </c>
      <c r="E72" s="31">
        <v>17265.2</v>
      </c>
      <c r="F72" s="31">
        <v>44115.4</v>
      </c>
      <c r="G72" s="22"/>
      <c r="H72" s="22"/>
    </row>
    <row r="73" spans="1:8" ht="21.95" customHeight="1" x14ac:dyDescent="0.25">
      <c r="A73" s="40"/>
      <c r="B73" s="49"/>
      <c r="C73" s="17">
        <v>2023</v>
      </c>
      <c r="D73" s="31">
        <f t="shared" ref="D73:D75" si="13">SUM(E73:H73)</f>
        <v>76526.5</v>
      </c>
      <c r="E73" s="31">
        <v>16458.5</v>
      </c>
      <c r="F73" s="31">
        <v>60068</v>
      </c>
      <c r="G73" s="22"/>
      <c r="H73" s="22"/>
    </row>
    <row r="74" spans="1:8" ht="21.95" customHeight="1" x14ac:dyDescent="0.25">
      <c r="A74" s="40"/>
      <c r="B74" s="49"/>
      <c r="C74" s="17">
        <v>2024</v>
      </c>
      <c r="D74" s="31">
        <f t="shared" si="13"/>
        <v>76483.100000000006</v>
      </c>
      <c r="E74" s="31">
        <v>16415.099999999999</v>
      </c>
      <c r="F74" s="31">
        <v>60068</v>
      </c>
      <c r="G74" s="22"/>
      <c r="H74" s="22"/>
    </row>
    <row r="75" spans="1:8" ht="21.95" customHeight="1" x14ac:dyDescent="0.25">
      <c r="A75" s="41"/>
      <c r="B75" s="50"/>
      <c r="C75" s="17">
        <v>2025</v>
      </c>
      <c r="D75" s="31">
        <f t="shared" si="13"/>
        <v>76483.3</v>
      </c>
      <c r="E75" s="31">
        <v>16415.3</v>
      </c>
      <c r="F75" s="31">
        <v>60068</v>
      </c>
      <c r="G75" s="22"/>
      <c r="H75" s="22"/>
    </row>
    <row r="76" spans="1:8" ht="15" customHeight="1" x14ac:dyDescent="0.25">
      <c r="A76" s="25" t="s">
        <v>11</v>
      </c>
      <c r="B76" s="20"/>
      <c r="C76" s="21"/>
      <c r="D76" s="31">
        <f>SUM(D72:D75)</f>
        <v>290873.5</v>
      </c>
      <c r="E76" s="31">
        <f>SUM(E72:E75)</f>
        <v>66554.099999999991</v>
      </c>
      <c r="F76" s="31">
        <f t="shared" ref="F76" si="14">SUM(F72:F75)</f>
        <v>224319.4</v>
      </c>
      <c r="G76" s="22"/>
      <c r="H76" s="22"/>
    </row>
    <row r="77" spans="1:8" ht="24.75" customHeight="1" x14ac:dyDescent="0.25">
      <c r="A77" s="39" t="s">
        <v>29</v>
      </c>
      <c r="B77" s="48" t="s">
        <v>20</v>
      </c>
      <c r="C77" s="17">
        <v>2022</v>
      </c>
      <c r="D77" s="31">
        <f>F77</f>
        <v>105665.5</v>
      </c>
      <c r="E77" s="31"/>
      <c r="F77" s="31">
        <v>105665.5</v>
      </c>
      <c r="G77" s="22"/>
      <c r="H77" s="22"/>
    </row>
    <row r="78" spans="1:8" ht="24.75" customHeight="1" x14ac:dyDescent="0.25">
      <c r="A78" s="40"/>
      <c r="B78" s="49"/>
      <c r="C78" s="17">
        <v>2023</v>
      </c>
      <c r="D78" s="22">
        <f t="shared" ref="D78:D80" si="15">F78</f>
        <v>106596.2</v>
      </c>
      <c r="E78" s="22"/>
      <c r="F78" s="22">
        <v>106596.2</v>
      </c>
      <c r="G78" s="22"/>
      <c r="H78" s="22"/>
    </row>
    <row r="79" spans="1:8" ht="24.75" customHeight="1" x14ac:dyDescent="0.25">
      <c r="A79" s="40"/>
      <c r="B79" s="49"/>
      <c r="C79" s="17">
        <v>2024</v>
      </c>
      <c r="D79" s="22">
        <f t="shared" si="15"/>
        <v>117096.2</v>
      </c>
      <c r="E79" s="22"/>
      <c r="F79" s="22">
        <v>117096.2</v>
      </c>
      <c r="G79" s="22"/>
      <c r="H79" s="22"/>
    </row>
    <row r="80" spans="1:8" ht="24.75" customHeight="1" x14ac:dyDescent="0.25">
      <c r="A80" s="41"/>
      <c r="B80" s="50"/>
      <c r="C80" s="17">
        <v>2025</v>
      </c>
      <c r="D80" s="22">
        <f t="shared" si="15"/>
        <v>138996.20000000001</v>
      </c>
      <c r="E80" s="22"/>
      <c r="F80" s="22">
        <v>138996.20000000001</v>
      </c>
      <c r="G80" s="22"/>
      <c r="H80" s="22"/>
    </row>
    <row r="81" spans="1:13" ht="15" customHeight="1" x14ac:dyDescent="0.25">
      <c r="A81" s="25" t="s">
        <v>11</v>
      </c>
      <c r="B81" s="20"/>
      <c r="C81" s="21"/>
      <c r="D81" s="22">
        <f>SUM(D77:D80)</f>
        <v>468354.10000000003</v>
      </c>
      <c r="E81" s="22"/>
      <c r="F81" s="22">
        <f>SUM(F77:F80)</f>
        <v>468354.10000000003</v>
      </c>
      <c r="G81" s="22"/>
      <c r="H81" s="22"/>
    </row>
    <row r="82" spans="1:13" ht="17.25" customHeight="1" x14ac:dyDescent="0.25">
      <c r="A82" s="39" t="s">
        <v>30</v>
      </c>
      <c r="B82" s="48" t="s">
        <v>20</v>
      </c>
      <c r="C82" s="17">
        <v>2022</v>
      </c>
      <c r="D82" s="22">
        <f>F82</f>
        <v>31100.6</v>
      </c>
      <c r="E82" s="22"/>
      <c r="F82" s="22">
        <v>31100.6</v>
      </c>
      <c r="G82" s="22"/>
      <c r="H82" s="22"/>
    </row>
    <row r="83" spans="1:13" ht="15.75" customHeight="1" x14ac:dyDescent="0.25">
      <c r="A83" s="40"/>
      <c r="B83" s="49"/>
      <c r="C83" s="17">
        <v>2023</v>
      </c>
      <c r="D83" s="22">
        <f t="shared" ref="D83:D85" si="16">F83</f>
        <v>32358.3</v>
      </c>
      <c r="E83" s="22"/>
      <c r="F83" s="22">
        <v>32358.3</v>
      </c>
      <c r="G83" s="22"/>
      <c r="H83" s="22"/>
    </row>
    <row r="84" spans="1:13" ht="15.75" customHeight="1" x14ac:dyDescent="0.25">
      <c r="A84" s="40"/>
      <c r="B84" s="49"/>
      <c r="C84" s="17">
        <v>2024</v>
      </c>
      <c r="D84" s="22">
        <f t="shared" si="16"/>
        <v>31732.3</v>
      </c>
      <c r="E84" s="22"/>
      <c r="F84" s="22">
        <v>31732.3</v>
      </c>
      <c r="G84" s="22"/>
      <c r="H84" s="22"/>
    </row>
    <row r="85" spans="1:13" ht="15.75" customHeight="1" x14ac:dyDescent="0.25">
      <c r="A85" s="41"/>
      <c r="B85" s="50"/>
      <c r="C85" s="17">
        <v>2025</v>
      </c>
      <c r="D85" s="22">
        <f t="shared" si="16"/>
        <v>31732.3</v>
      </c>
      <c r="E85" s="22"/>
      <c r="F85" s="22">
        <v>31732.3</v>
      </c>
      <c r="G85" s="22"/>
      <c r="H85" s="22"/>
    </row>
    <row r="86" spans="1:13" ht="15" customHeight="1" x14ac:dyDescent="0.25">
      <c r="A86" s="25" t="s">
        <v>11</v>
      </c>
      <c r="B86" s="20"/>
      <c r="C86" s="21"/>
      <c r="D86" s="22">
        <f>SUM(D82:D85)</f>
        <v>126923.5</v>
      </c>
      <c r="E86" s="22"/>
      <c r="F86" s="22">
        <f>SUM(F82:F85)</f>
        <v>126923.5</v>
      </c>
      <c r="G86" s="22"/>
      <c r="H86" s="22"/>
    </row>
    <row r="87" spans="1:13" ht="16.5" customHeight="1" x14ac:dyDescent="0.25">
      <c r="A87" s="39" t="s">
        <v>31</v>
      </c>
      <c r="B87" s="48" t="s">
        <v>20</v>
      </c>
      <c r="C87" s="17">
        <v>2022</v>
      </c>
      <c r="D87" s="22">
        <f>E87+F87</f>
        <v>1661236.5</v>
      </c>
      <c r="E87" s="22">
        <v>493189.3</v>
      </c>
      <c r="F87" s="22">
        <v>1168047.2</v>
      </c>
      <c r="G87" s="22"/>
      <c r="H87" s="22"/>
      <c r="M87" s="12"/>
    </row>
    <row r="88" spans="1:13" ht="15.75" customHeight="1" x14ac:dyDescent="0.25">
      <c r="A88" s="40"/>
      <c r="B88" s="49"/>
      <c r="C88" s="17">
        <v>2023</v>
      </c>
      <c r="D88" s="22">
        <f>E88+F88</f>
        <v>1684894.4000000001</v>
      </c>
      <c r="E88" s="31">
        <v>423166.3</v>
      </c>
      <c r="F88" s="31">
        <v>1261728.1000000001</v>
      </c>
      <c r="G88" s="22"/>
      <c r="H88" s="22"/>
    </row>
    <row r="89" spans="1:13" ht="15" customHeight="1" x14ac:dyDescent="0.25">
      <c r="A89" s="40"/>
      <c r="B89" s="49"/>
      <c r="C89" s="17">
        <v>2024</v>
      </c>
      <c r="D89" s="22">
        <f>E89+F89</f>
        <v>1649624.7000000002</v>
      </c>
      <c r="E89" s="31">
        <v>387896.6</v>
      </c>
      <c r="F89" s="31">
        <v>1261728.1000000001</v>
      </c>
      <c r="G89" s="22"/>
      <c r="H89" s="22"/>
    </row>
    <row r="90" spans="1:13" ht="15" customHeight="1" x14ac:dyDescent="0.25">
      <c r="A90" s="41"/>
      <c r="B90" s="50"/>
      <c r="C90" s="17">
        <v>2025</v>
      </c>
      <c r="D90" s="22">
        <f>E90+F90</f>
        <v>1652180.2000000002</v>
      </c>
      <c r="E90" s="31">
        <v>390452.1</v>
      </c>
      <c r="F90" s="31">
        <v>1261728.1000000001</v>
      </c>
      <c r="G90" s="22"/>
      <c r="H90" s="22"/>
    </row>
    <row r="91" spans="1:13" ht="15" customHeight="1" x14ac:dyDescent="0.25">
      <c r="A91" s="25" t="s">
        <v>11</v>
      </c>
      <c r="B91" s="20"/>
      <c r="C91" s="21"/>
      <c r="D91" s="22">
        <f>SUM(D87:D90)</f>
        <v>6647935.8000000007</v>
      </c>
      <c r="E91" s="31">
        <f>SUM(E87:E90)</f>
        <v>1694704.2999999998</v>
      </c>
      <c r="F91" s="31">
        <f t="shared" ref="F91" si="17">SUM(F87:F90)</f>
        <v>4953231.5</v>
      </c>
      <c r="G91" s="22"/>
      <c r="H91" s="22"/>
    </row>
    <row r="92" spans="1:13" ht="17.25" customHeight="1" x14ac:dyDescent="0.25">
      <c r="A92" s="39" t="s">
        <v>32</v>
      </c>
      <c r="B92" s="48" t="s">
        <v>19</v>
      </c>
      <c r="C92" s="17">
        <v>2022</v>
      </c>
      <c r="D92" s="22">
        <f t="shared" ref="D92:D95" si="18">H92+G92+F92+E92</f>
        <v>53212.6</v>
      </c>
      <c r="E92" s="11"/>
      <c r="F92" s="22">
        <v>49683</v>
      </c>
      <c r="G92" s="11">
        <v>3529.6</v>
      </c>
      <c r="H92" s="11"/>
      <c r="I92" s="26"/>
      <c r="J92" s="26"/>
      <c r="K92" s="26"/>
      <c r="L92" s="26"/>
      <c r="M92" s="12"/>
    </row>
    <row r="93" spans="1:13" ht="15.75" customHeight="1" x14ac:dyDescent="0.25">
      <c r="A93" s="40"/>
      <c r="B93" s="49"/>
      <c r="C93" s="17">
        <v>2023</v>
      </c>
      <c r="D93" s="22">
        <f>H93+G93+F93+E93</f>
        <v>154588.9</v>
      </c>
      <c r="E93" s="11"/>
      <c r="F93" s="22">
        <v>125693.8</v>
      </c>
      <c r="G93" s="32">
        <v>28895.1</v>
      </c>
      <c r="H93" s="11"/>
    </row>
    <row r="94" spans="1:13" ht="15.75" customHeight="1" x14ac:dyDescent="0.25">
      <c r="A94" s="40"/>
      <c r="B94" s="49"/>
      <c r="C94" s="17">
        <v>2024</v>
      </c>
      <c r="D94" s="22">
        <f t="shared" si="18"/>
        <v>132936.6</v>
      </c>
      <c r="E94" s="11"/>
      <c r="F94" s="22">
        <v>121046.8</v>
      </c>
      <c r="G94" s="32">
        <v>11889.8</v>
      </c>
      <c r="H94" s="11"/>
    </row>
    <row r="95" spans="1:13" ht="15.75" customHeight="1" x14ac:dyDescent="0.25">
      <c r="A95" s="41"/>
      <c r="B95" s="50"/>
      <c r="C95" s="17">
        <v>2025</v>
      </c>
      <c r="D95" s="22">
        <f t="shared" si="18"/>
        <v>83441.5</v>
      </c>
      <c r="E95" s="11"/>
      <c r="F95" s="22">
        <v>77808.600000000006</v>
      </c>
      <c r="G95" s="32">
        <v>5632.9</v>
      </c>
      <c r="H95" s="11"/>
    </row>
    <row r="96" spans="1:13" ht="27.75" customHeight="1" x14ac:dyDescent="0.25">
      <c r="A96" s="18" t="s">
        <v>11</v>
      </c>
      <c r="B96" s="20"/>
      <c r="C96" s="21"/>
      <c r="D96" s="22">
        <f>SUM(D92:D95)</f>
        <v>424179.6</v>
      </c>
      <c r="E96" s="22"/>
      <c r="F96" s="22">
        <f t="shared" ref="F96:G96" si="19">SUM(F92:F95)</f>
        <v>374232.19999999995</v>
      </c>
      <c r="G96" s="22">
        <f t="shared" si="19"/>
        <v>49947.4</v>
      </c>
      <c r="H96" s="22"/>
    </row>
    <row r="97" spans="1:8" ht="21.95" customHeight="1" x14ac:dyDescent="0.25">
      <c r="A97" s="39" t="s">
        <v>33</v>
      </c>
      <c r="B97" s="48" t="s">
        <v>22</v>
      </c>
      <c r="C97" s="17">
        <v>2022</v>
      </c>
      <c r="D97" s="11">
        <f>SUM(E97:H97)</f>
        <v>142323.70000000001</v>
      </c>
      <c r="E97" s="11"/>
      <c r="F97" s="11">
        <v>142323.70000000001</v>
      </c>
      <c r="G97" s="27"/>
      <c r="H97" s="22"/>
    </row>
    <row r="98" spans="1:8" ht="21.95" customHeight="1" x14ac:dyDescent="0.25">
      <c r="A98" s="40"/>
      <c r="B98" s="49"/>
      <c r="C98" s="17">
        <v>2023</v>
      </c>
      <c r="D98" s="11">
        <f t="shared" ref="D98:D100" si="20">SUM(E98:H98)</f>
        <v>147541.20000000001</v>
      </c>
      <c r="E98" s="11"/>
      <c r="F98" s="11">
        <v>147541.20000000001</v>
      </c>
      <c r="G98" s="27"/>
      <c r="H98" s="22"/>
    </row>
    <row r="99" spans="1:8" ht="21.95" customHeight="1" x14ac:dyDescent="0.25">
      <c r="A99" s="40"/>
      <c r="B99" s="49"/>
      <c r="C99" s="17">
        <v>2024</v>
      </c>
      <c r="D99" s="11">
        <f t="shared" si="20"/>
        <v>147541.20000000001</v>
      </c>
      <c r="E99" s="11"/>
      <c r="F99" s="11">
        <v>147541.20000000001</v>
      </c>
      <c r="G99" s="27"/>
      <c r="H99" s="22"/>
    </row>
    <row r="100" spans="1:8" ht="21.95" customHeight="1" x14ac:dyDescent="0.25">
      <c r="A100" s="41"/>
      <c r="B100" s="50"/>
      <c r="C100" s="17">
        <v>2025</v>
      </c>
      <c r="D100" s="32">
        <f t="shared" si="20"/>
        <v>147541.20000000001</v>
      </c>
      <c r="E100" s="32"/>
      <c r="F100" s="32">
        <f>147541.1+0.1</f>
        <v>147541.20000000001</v>
      </c>
      <c r="G100" s="27"/>
      <c r="H100" s="22"/>
    </row>
    <row r="101" spans="1:8" ht="15" customHeight="1" x14ac:dyDescent="0.25">
      <c r="A101" s="25" t="s">
        <v>11</v>
      </c>
      <c r="B101" s="20"/>
      <c r="C101" s="21"/>
      <c r="D101" s="32">
        <f>SUM(D97:D100)</f>
        <v>584947.30000000005</v>
      </c>
      <c r="E101" s="32"/>
      <c r="F101" s="32">
        <f t="shared" ref="F101" si="21">SUM(F97:F100)</f>
        <v>584947.30000000005</v>
      </c>
      <c r="G101" s="27"/>
      <c r="H101" s="22"/>
    </row>
    <row r="102" spans="1:8" ht="24.75" customHeight="1" x14ac:dyDescent="0.25">
      <c r="A102" s="39" t="s">
        <v>34</v>
      </c>
      <c r="B102" s="48" t="s">
        <v>21</v>
      </c>
      <c r="C102" s="17">
        <v>2022</v>
      </c>
      <c r="D102" s="32">
        <f>SUM(E102:H102)</f>
        <v>104637.29999999999</v>
      </c>
      <c r="E102" s="33">
        <v>6433.9</v>
      </c>
      <c r="F102" s="33">
        <f>97103.4+1100</f>
        <v>98203.4</v>
      </c>
      <c r="G102" s="22"/>
      <c r="H102" s="22"/>
    </row>
    <row r="103" spans="1:8" ht="24.75" customHeight="1" x14ac:dyDescent="0.25">
      <c r="A103" s="40"/>
      <c r="B103" s="49"/>
      <c r="C103" s="17">
        <v>2023</v>
      </c>
      <c r="D103" s="32">
        <f t="shared" ref="D103:D105" si="22">SUM(E103:H103)</f>
        <v>123998.59999999999</v>
      </c>
      <c r="E103" s="31">
        <v>7027.2</v>
      </c>
      <c r="F103" s="31">
        <v>116971.4</v>
      </c>
      <c r="G103" s="22"/>
      <c r="H103" s="22"/>
    </row>
    <row r="104" spans="1:8" ht="24.75" customHeight="1" x14ac:dyDescent="0.25">
      <c r="A104" s="40"/>
      <c r="B104" s="49"/>
      <c r="C104" s="17">
        <v>2024</v>
      </c>
      <c r="D104" s="32">
        <f t="shared" si="22"/>
        <v>104606.79999999999</v>
      </c>
      <c r="E104" s="31">
        <v>7635.4</v>
      </c>
      <c r="F104" s="31">
        <v>96971.4</v>
      </c>
      <c r="G104" s="22"/>
      <c r="H104" s="22"/>
    </row>
    <row r="105" spans="1:8" ht="24.75" customHeight="1" x14ac:dyDescent="0.25">
      <c r="A105" s="41"/>
      <c r="B105" s="50"/>
      <c r="C105" s="17">
        <v>2025</v>
      </c>
      <c r="D105" s="32">
        <f t="shared" si="22"/>
        <v>105269.79999999999</v>
      </c>
      <c r="E105" s="31">
        <v>8298.4</v>
      </c>
      <c r="F105" s="31">
        <v>96971.4</v>
      </c>
      <c r="G105" s="22"/>
      <c r="H105" s="22"/>
    </row>
    <row r="106" spans="1:8" ht="15" customHeight="1" x14ac:dyDescent="0.25">
      <c r="A106" s="25" t="s">
        <v>11</v>
      </c>
      <c r="B106" s="20"/>
      <c r="C106" s="20"/>
      <c r="D106" s="32">
        <f>SUM(D102:D105)</f>
        <v>438512.49999999994</v>
      </c>
      <c r="E106" s="32">
        <f>SUM(E102:E105)</f>
        <v>29394.9</v>
      </c>
      <c r="F106" s="32">
        <f t="shared" ref="F106" si="23">SUM(F102:F105)</f>
        <v>409117.6</v>
      </c>
      <c r="G106" s="22"/>
      <c r="H106" s="22"/>
    </row>
    <row r="107" spans="1:8" ht="15" customHeight="1" x14ac:dyDescent="0.25">
      <c r="A107" s="28"/>
      <c r="B107" s="12"/>
      <c r="C107" s="12"/>
      <c r="D107" s="29"/>
      <c r="E107" s="29"/>
      <c r="F107" s="29"/>
      <c r="G107" s="12"/>
      <c r="H107" s="12"/>
    </row>
    <row r="108" spans="1:8" ht="15" customHeight="1" x14ac:dyDescent="0.25">
      <c r="A108" s="28"/>
      <c r="B108" s="12"/>
      <c r="C108" s="12"/>
      <c r="D108" s="29"/>
      <c r="E108" s="29"/>
      <c r="F108" s="29"/>
      <c r="G108" s="12"/>
      <c r="H108" s="12"/>
    </row>
    <row r="109" spans="1:8" ht="15" customHeight="1" x14ac:dyDescent="0.25">
      <c r="A109" s="30"/>
    </row>
    <row r="110" spans="1:8" ht="15" customHeight="1" x14ac:dyDescent="0.25">
      <c r="A110" s="30"/>
    </row>
  </sheetData>
  <mergeCells count="49">
    <mergeCell ref="A19:B19"/>
    <mergeCell ref="B72:B75"/>
    <mergeCell ref="A77:A80"/>
    <mergeCell ref="B77:B80"/>
    <mergeCell ref="A82:A85"/>
    <mergeCell ref="A43:A46"/>
    <mergeCell ref="B48:B51"/>
    <mergeCell ref="A48:A51"/>
    <mergeCell ref="A53:A56"/>
    <mergeCell ref="B53:B56"/>
    <mergeCell ref="A102:A105"/>
    <mergeCell ref="B102:B105"/>
    <mergeCell ref="A67:A70"/>
    <mergeCell ref="B67:B70"/>
    <mergeCell ref="A20:H20"/>
    <mergeCell ref="B21:B24"/>
    <mergeCell ref="A21:A24"/>
    <mergeCell ref="B26:B29"/>
    <mergeCell ref="A26:A29"/>
    <mergeCell ref="B31:B34"/>
    <mergeCell ref="A31:A34"/>
    <mergeCell ref="A58:A60"/>
    <mergeCell ref="B58:B60"/>
    <mergeCell ref="A72:A75"/>
    <mergeCell ref="A97:A100"/>
    <mergeCell ref="A63:A64"/>
    <mergeCell ref="B63:B64"/>
    <mergeCell ref="A66:H66"/>
    <mergeCell ref="A14:B14"/>
    <mergeCell ref="B82:B85"/>
    <mergeCell ref="A87:A90"/>
    <mergeCell ref="B87:B90"/>
    <mergeCell ref="B92:B95"/>
    <mergeCell ref="A92:A95"/>
    <mergeCell ref="B97:B100"/>
    <mergeCell ref="B15:B18"/>
    <mergeCell ref="A15:A18"/>
    <mergeCell ref="A36:A39"/>
    <mergeCell ref="B36:B39"/>
    <mergeCell ref="B43:B46"/>
    <mergeCell ref="A10:A12"/>
    <mergeCell ref="B10:B12"/>
    <mergeCell ref="A3:H3"/>
    <mergeCell ref="A4:H4"/>
    <mergeCell ref="A5:H5"/>
    <mergeCell ref="A7:A8"/>
    <mergeCell ref="B7:B8"/>
    <mergeCell ref="C7:C8"/>
    <mergeCell ref="D7:H7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Петровна Иванова</dc:creator>
  <cp:lastModifiedBy>Наталья Михайловна Торопова</cp:lastModifiedBy>
  <cp:lastPrinted>2022-09-19T12:12:36Z</cp:lastPrinted>
  <dcterms:created xsi:type="dcterms:W3CDTF">2019-11-06T08:37:30Z</dcterms:created>
  <dcterms:modified xsi:type="dcterms:W3CDTF">2022-12-05T08:27:47Z</dcterms:modified>
</cp:coreProperties>
</file>