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20" yWindow="-150" windowWidth="10995" windowHeight="933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S9" i="1" l="1"/>
  <c r="Q9" i="1"/>
  <c r="N9" i="1"/>
  <c r="L10" i="1"/>
  <c r="L9" i="1"/>
  <c r="I11" i="1"/>
  <c r="I9" i="1"/>
  <c r="P20" i="1" l="1"/>
  <c r="Q20" i="1" s="1"/>
  <c r="O20" i="1"/>
  <c r="S20" i="1" s="1"/>
  <c r="K20" i="1"/>
  <c r="J20" i="1"/>
  <c r="F20" i="1"/>
  <c r="L20" i="1" s="1"/>
  <c r="E20" i="1"/>
  <c r="P10" i="1"/>
  <c r="Q10" i="1" s="1"/>
  <c r="O10" i="1"/>
  <c r="K10" i="1"/>
  <c r="J10" i="1"/>
  <c r="S10" i="1" s="1"/>
  <c r="F10" i="1"/>
  <c r="E10" i="1"/>
  <c r="S11" i="1"/>
  <c r="S12" i="1"/>
  <c r="S13" i="1"/>
  <c r="S14" i="1"/>
  <c r="S15" i="1"/>
  <c r="S17" i="1"/>
  <c r="S18" i="1"/>
  <c r="S19" i="1"/>
  <c r="S21" i="1"/>
  <c r="S22" i="1"/>
  <c r="S23" i="1"/>
  <c r="S24" i="1"/>
  <c r="Q12" i="1"/>
  <c r="Q13" i="1"/>
  <c r="Q14" i="1"/>
  <c r="Q15" i="1"/>
  <c r="Q17" i="1"/>
  <c r="Q18" i="1"/>
  <c r="Q19" i="1"/>
  <c r="Q21" i="1"/>
  <c r="Q22" i="1"/>
  <c r="Q23" i="1"/>
  <c r="Q24" i="1"/>
  <c r="N11" i="1"/>
  <c r="N12" i="1"/>
  <c r="N13" i="1"/>
  <c r="N14" i="1"/>
  <c r="N15" i="1"/>
  <c r="N17" i="1"/>
  <c r="N18" i="1"/>
  <c r="N19" i="1"/>
  <c r="N20" i="1"/>
  <c r="N21" i="1"/>
  <c r="N22" i="1"/>
  <c r="N23" i="1"/>
  <c r="N24" i="1"/>
  <c r="L12" i="1"/>
  <c r="L13" i="1"/>
  <c r="L14" i="1"/>
  <c r="L15" i="1"/>
  <c r="L17" i="1"/>
  <c r="L18" i="1"/>
  <c r="L19" i="1"/>
  <c r="L21" i="1"/>
  <c r="L22" i="1"/>
  <c r="L23" i="1"/>
  <c r="L24" i="1"/>
  <c r="I12" i="1"/>
  <c r="I13" i="1"/>
  <c r="I14" i="1"/>
  <c r="I15" i="1"/>
  <c r="I17" i="1"/>
  <c r="I18" i="1"/>
  <c r="I19" i="1"/>
  <c r="I20" i="1"/>
  <c r="I21" i="1"/>
  <c r="I22" i="1"/>
  <c r="I23" i="1"/>
  <c r="I24" i="1"/>
  <c r="I10" i="1"/>
  <c r="G12" i="1"/>
  <c r="G13" i="1"/>
  <c r="G14" i="1"/>
  <c r="G15" i="1"/>
  <c r="G17" i="1"/>
  <c r="G18" i="1"/>
  <c r="G19" i="1"/>
  <c r="G21" i="1"/>
  <c r="G22" i="1"/>
  <c r="G23" i="1"/>
  <c r="G24" i="1"/>
  <c r="G20" i="1" l="1"/>
  <c r="N10" i="1"/>
  <c r="G10" i="1"/>
  <c r="C13" i="1" l="1"/>
  <c r="C20" i="1"/>
  <c r="K14" i="1"/>
  <c r="F14" i="1"/>
  <c r="P16" i="1" l="1"/>
  <c r="J16" i="1"/>
  <c r="N16" i="1" s="1"/>
  <c r="F16" i="1"/>
  <c r="E16" i="1"/>
  <c r="I16" i="1" s="1"/>
  <c r="B16" i="1"/>
  <c r="F9" i="1"/>
  <c r="B9" i="1"/>
  <c r="J9" i="1" l="1"/>
  <c r="M10" i="1" s="1"/>
  <c r="M22" i="1"/>
  <c r="M21" i="1"/>
  <c r="M11" i="1"/>
  <c r="M19" i="1"/>
  <c r="M12" i="1"/>
  <c r="M15" i="1"/>
  <c r="D16" i="1"/>
  <c r="D17" i="1"/>
  <c r="D15" i="1"/>
  <c r="D24" i="1"/>
  <c r="D10" i="1"/>
  <c r="D19" i="1"/>
  <c r="D12" i="1"/>
  <c r="D20" i="1"/>
  <c r="D14" i="1"/>
  <c r="D11" i="1"/>
  <c r="D13" i="1"/>
  <c r="D21" i="1"/>
  <c r="D22" i="1"/>
  <c r="D23" i="1"/>
  <c r="D18" i="1"/>
  <c r="F26" i="1"/>
  <c r="E9" i="1"/>
  <c r="B26" i="1"/>
  <c r="P9" i="1"/>
  <c r="C16" i="1"/>
  <c r="G16" i="1" s="1"/>
  <c r="K16" i="1"/>
  <c r="L16" i="1" s="1"/>
  <c r="O16" i="1"/>
  <c r="S16" i="1" s="1"/>
  <c r="Q16" i="1" l="1"/>
  <c r="M16" i="1"/>
  <c r="M23" i="1"/>
  <c r="M24" i="1"/>
  <c r="M14" i="1"/>
  <c r="M18" i="1"/>
  <c r="M13" i="1"/>
  <c r="M9" i="1" s="1"/>
  <c r="M17" i="1"/>
  <c r="J26" i="1"/>
  <c r="N26" i="1" s="1"/>
  <c r="M20" i="1"/>
  <c r="H16" i="1"/>
  <c r="H17" i="1"/>
  <c r="H15" i="1"/>
  <c r="H10" i="1"/>
  <c r="H11" i="1"/>
  <c r="H19" i="1"/>
  <c r="H22" i="1"/>
  <c r="H23" i="1"/>
  <c r="H12" i="1"/>
  <c r="H20" i="1"/>
  <c r="H13" i="1"/>
  <c r="H21" i="1"/>
  <c r="H14" i="1"/>
  <c r="H24" i="1"/>
  <c r="H18" i="1"/>
  <c r="D9" i="1"/>
  <c r="O9" i="1"/>
  <c r="R16" i="1" s="1"/>
  <c r="E26" i="1"/>
  <c r="K9" i="1"/>
  <c r="C9" i="1"/>
  <c r="G9" i="1" s="1"/>
  <c r="P26" i="1"/>
  <c r="H9" i="1" l="1"/>
  <c r="R23" i="1"/>
  <c r="R15" i="1"/>
  <c r="R17" i="1"/>
  <c r="R10" i="1"/>
  <c r="R21" i="1"/>
  <c r="R24" i="1"/>
  <c r="R18" i="1"/>
  <c r="R11" i="1"/>
  <c r="R19" i="1"/>
  <c r="R12" i="1"/>
  <c r="R20" i="1"/>
  <c r="R13" i="1"/>
  <c r="R14" i="1"/>
  <c r="R22" i="1"/>
  <c r="O26" i="1"/>
  <c r="S26" i="1" s="1"/>
  <c r="C26" i="1"/>
  <c r="K26" i="1"/>
  <c r="R9" i="1" l="1"/>
</calcChain>
</file>

<file path=xl/sharedStrings.xml><?xml version="1.0" encoding="utf-8"?>
<sst xmlns="http://schemas.openxmlformats.org/spreadsheetml/2006/main" count="64" uniqueCount="49">
  <si>
    <t>Структура и динамика расходов областного бюджета по разделам классификации расходов</t>
  </si>
  <si>
    <t>2023 год</t>
  </si>
  <si>
    <t>2024 год</t>
  </si>
  <si>
    <t>2025 год</t>
  </si>
  <si>
    <t>Всего</t>
  </si>
  <si>
    <t>в том числе за счет средств областного бюджета</t>
  </si>
  <si>
    <t>уд. вес, %</t>
  </si>
  <si>
    <t>Проект</t>
  </si>
  <si>
    <t>Темп роста, %</t>
  </si>
  <si>
    <t>тыс. рублей</t>
  </si>
  <si>
    <t>1</t>
  </si>
  <si>
    <t>2</t>
  </si>
  <si>
    <t>3</t>
  </si>
  <si>
    <t>4</t>
  </si>
  <si>
    <t>5</t>
  </si>
  <si>
    <t>6</t>
  </si>
  <si>
    <t>8</t>
  </si>
  <si>
    <t>10</t>
  </si>
  <si>
    <t>11</t>
  </si>
  <si>
    <t>13</t>
  </si>
  <si>
    <t>15</t>
  </si>
  <si>
    <t>16</t>
  </si>
  <si>
    <t>18</t>
  </si>
  <si>
    <t>Итого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</si>
  <si>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</si>
  <si>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</si>
  <si>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</si>
  <si>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</si>
  <si>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</si>
  <si>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</si>
  <si>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</si>
  <si>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</si>
  <si>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</si>
  <si>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</si>
  <si>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</si>
  <si>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</si>
  <si>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 ДОЛГА</t>
  </si>
  <si>
    <t>МЕЖБЮДЖЕТНЫЕ ТРАНСФЕРТЫ ОБЩЕГО ХАРАКТЕРА БЮДЖЕТАМ МУНИЦИПАЛЬНЫХ ОБРАЗОВАНИЙ</t>
  </si>
  <si>
    <t>Условно утвержденные расходы</t>
  </si>
  <si>
    <t>ВСЕГО</t>
  </si>
  <si>
    <t>Приложение 8 к пояснительной записке 2023 года</t>
  </si>
  <si>
    <t>7=6/3</t>
  </si>
  <si>
    <t>9=5/2</t>
  </si>
  <si>
    <t>2022 год
уточненный план на 01.08.2022</t>
  </si>
  <si>
    <t>Социально-культурная сфера, 
в том числе:</t>
  </si>
  <si>
    <t>12=11/7</t>
  </si>
  <si>
    <t>14=10/5</t>
  </si>
  <si>
    <t>17=16/11</t>
  </si>
  <si>
    <t>19=15/10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</si>
</sst>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right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/>
    <xf numFmtId="49" fontId="1" fillId="0" borderId="8" xfId="0" applyNumberFormat="1" applyFont="1" applyFill="1" applyBorder="1" applyAlignment="1" applyProtection="1">
      <alignment horizontal="left" vertical="center" wrapText="1"/>
    </xf>
    <xf numFmtId="164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Fill="1" applyBorder="1"/>
    <xf numFmtId="164" fontId="2" fillId="0" borderId="8" xfId="0" applyNumberFormat="1" applyFont="1" applyFill="1" applyBorder="1" applyAlignment="1" applyProtection="1">
      <alignment horizontal="center" vertical="center" wrapText="1"/>
    </xf>
    <xf numFmtId="49" fontId="5" fillId="0" borderId="8" xfId="0" applyNumberFormat="1" applyFont="1" applyFill="1" applyBorder="1" applyAlignment="1" applyProtection="1">
      <alignment horizontal="left" vertical="center" wrapText="1"/>
    </xf>
    <xf numFmtId="164" fontId="5" fillId="0" borderId="8" xfId="0" applyNumberFormat="1" applyFont="1" applyFill="1" applyBorder="1" applyAlignment="1" applyProtection="1">
      <alignment horizontal="center" vertical="center" wrapText="1"/>
    </xf>
    <xf numFmtId="0" fontId="1" fillId="2" borderId="5" xfId="0" applyFont="1" applyFill="1" applyBorder="1"/>
    <xf numFmtId="164" fontId="1" fillId="2" borderId="8" xfId="0" applyNumberFormat="1" applyFont="1" applyFill="1" applyBorder="1" applyAlignment="1" applyProtection="1">
      <alignment horizontal="center" vertical="center" wrapText="1"/>
    </xf>
    <xf numFmtId="164" fontId="2" fillId="0" borderId="8" xfId="0" applyNumberFormat="1" applyFont="1" applyFill="1" applyBorder="1" applyAlignment="1" applyProtection="1">
      <alignment horizontal="center" vertical="center"/>
    </xf>
    <xf numFmtId="164" fontId="2" fillId="3" borderId="8" xfId="0" applyNumberFormat="1" applyFont="1" applyFill="1" applyBorder="1" applyAlignment="1" applyProtection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6" fillId="0" borderId="0" xfId="0" applyFont="1"/>
    <xf numFmtId="0" fontId="2" fillId="0" borderId="5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26"/>
  <sheetViews>
    <sheetView tabSelected="1" zoomScale="120" zoomScaleNormal="120" workbookViewId="0">
      <selection activeCell="P12" sqref="P12"/>
    </sheetView>
  </sheetViews>
  <sheetFormatPr defaultRowHeight="12.75" x14ac:dyDescent="0.2"/>
  <cols>
    <col min="1" max="1" width="29.28515625" style="19" customWidth="1"/>
    <col min="2" max="3" width="11.5703125" style="19" customWidth="1"/>
    <col min="4" max="4" width="7.28515625" style="19" customWidth="1"/>
    <col min="5" max="6" width="11.5703125" style="19" customWidth="1"/>
    <col min="7" max="9" width="7.28515625" style="19" customWidth="1"/>
    <col min="10" max="11" width="11.5703125" style="19" customWidth="1"/>
    <col min="12" max="14" width="7.28515625" style="19" customWidth="1"/>
    <col min="15" max="16" width="11.5703125" style="19" customWidth="1"/>
    <col min="17" max="17" width="7.85546875" style="19" customWidth="1"/>
    <col min="18" max="18" width="7.28515625" style="19" customWidth="1"/>
    <col min="19" max="19" width="9.28515625" style="19" customWidth="1"/>
    <col min="20" max="16384" width="9.140625" style="19"/>
  </cols>
  <sheetData>
    <row r="1" spans="1:19" x14ac:dyDescent="0.2">
      <c r="S1" s="20" t="s">
        <v>40</v>
      </c>
    </row>
    <row r="2" spans="1:19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5.75" x14ac:dyDescent="0.25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19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customHeight="1" x14ac:dyDescent="0.2">
      <c r="A5" s="7"/>
      <c r="B5" s="10" t="s">
        <v>43</v>
      </c>
      <c r="C5" s="11"/>
      <c r="D5" s="12"/>
      <c r="E5" s="13" t="s">
        <v>1</v>
      </c>
      <c r="F5" s="14"/>
      <c r="G5" s="14"/>
      <c r="H5" s="14"/>
      <c r="I5" s="15"/>
      <c r="J5" s="13" t="s">
        <v>2</v>
      </c>
      <c r="K5" s="14"/>
      <c r="L5" s="14"/>
      <c r="M5" s="14"/>
      <c r="N5" s="15"/>
      <c r="O5" s="16" t="s">
        <v>3</v>
      </c>
      <c r="P5" s="16"/>
      <c r="Q5" s="16"/>
      <c r="R5" s="16"/>
      <c r="S5" s="16"/>
    </row>
    <row r="6" spans="1:19" ht="37.5" customHeight="1" x14ac:dyDescent="0.2">
      <c r="A6" s="8"/>
      <c r="B6" s="5" t="s">
        <v>4</v>
      </c>
      <c r="C6" s="5" t="s">
        <v>5</v>
      </c>
      <c r="D6" s="5" t="s">
        <v>6</v>
      </c>
      <c r="E6" s="17" t="s">
        <v>7</v>
      </c>
      <c r="F6" s="10" t="s">
        <v>5</v>
      </c>
      <c r="G6" s="11"/>
      <c r="H6" s="5" t="s">
        <v>6</v>
      </c>
      <c r="I6" s="5" t="s">
        <v>8</v>
      </c>
      <c r="J6" s="17" t="s">
        <v>7</v>
      </c>
      <c r="K6" s="10" t="s">
        <v>5</v>
      </c>
      <c r="L6" s="11"/>
      <c r="M6" s="5" t="s">
        <v>6</v>
      </c>
      <c r="N6" s="5" t="s">
        <v>8</v>
      </c>
      <c r="O6" s="17" t="s">
        <v>7</v>
      </c>
      <c r="P6" s="10" t="s">
        <v>5</v>
      </c>
      <c r="Q6" s="11"/>
      <c r="R6" s="5" t="s">
        <v>6</v>
      </c>
      <c r="S6" s="5" t="s">
        <v>8</v>
      </c>
    </row>
    <row r="7" spans="1:19" ht="38.25" x14ac:dyDescent="0.2">
      <c r="A7" s="9"/>
      <c r="B7" s="6"/>
      <c r="C7" s="6"/>
      <c r="D7" s="6"/>
      <c r="E7" s="18"/>
      <c r="F7" s="3" t="s">
        <v>9</v>
      </c>
      <c r="G7" s="4" t="s">
        <v>8</v>
      </c>
      <c r="H7" s="6"/>
      <c r="I7" s="6"/>
      <c r="J7" s="18"/>
      <c r="K7" s="3" t="s">
        <v>9</v>
      </c>
      <c r="L7" s="4" t="s">
        <v>8</v>
      </c>
      <c r="M7" s="6"/>
      <c r="N7" s="6"/>
      <c r="O7" s="18"/>
      <c r="P7" s="3" t="s">
        <v>9</v>
      </c>
      <c r="Q7" s="4" t="s">
        <v>8</v>
      </c>
      <c r="R7" s="6"/>
      <c r="S7" s="6"/>
    </row>
    <row r="8" spans="1:19" x14ac:dyDescent="0.2">
      <c r="A8" s="21" t="s">
        <v>10</v>
      </c>
      <c r="B8" s="21" t="s">
        <v>11</v>
      </c>
      <c r="C8" s="21" t="s">
        <v>12</v>
      </c>
      <c r="D8" s="21" t="s">
        <v>13</v>
      </c>
      <c r="E8" s="21" t="s">
        <v>14</v>
      </c>
      <c r="F8" s="21" t="s">
        <v>15</v>
      </c>
      <c r="G8" s="21" t="s">
        <v>41</v>
      </c>
      <c r="H8" s="21" t="s">
        <v>16</v>
      </c>
      <c r="I8" s="21" t="s">
        <v>42</v>
      </c>
      <c r="J8" s="21" t="s">
        <v>17</v>
      </c>
      <c r="K8" s="21" t="s">
        <v>18</v>
      </c>
      <c r="L8" s="21" t="s">
        <v>45</v>
      </c>
      <c r="M8" s="21" t="s">
        <v>19</v>
      </c>
      <c r="N8" s="21" t="s">
        <v>46</v>
      </c>
      <c r="O8" s="21" t="s">
        <v>20</v>
      </c>
      <c r="P8" s="21" t="s">
        <v>21</v>
      </c>
      <c r="Q8" s="21" t="s">
        <v>47</v>
      </c>
      <c r="R8" s="21" t="s">
        <v>22</v>
      </c>
      <c r="S8" s="21" t="s">
        <v>48</v>
      </c>
    </row>
    <row r="9" spans="1:19" x14ac:dyDescent="0.2">
      <c r="A9" s="22" t="s">
        <v>23</v>
      </c>
      <c r="B9" s="31">
        <f>SUM(B10:B15)+B16+B23+B24</f>
        <v>191405757.90000001</v>
      </c>
      <c r="C9" s="32">
        <f>SUM(C10:C15)+C16+C23+C24</f>
        <v>167690757</v>
      </c>
      <c r="D9" s="31">
        <f>SUM(D10:D25)-D16</f>
        <v>100</v>
      </c>
      <c r="E9" s="31">
        <f>SUM(E10:E15)+E16+E23+E24</f>
        <v>183021803.5</v>
      </c>
      <c r="F9" s="31">
        <f>SUM(F10:F15)+F16+F23+F24</f>
        <v>164796946.10000002</v>
      </c>
      <c r="G9" s="31">
        <f>F9/C9*100</f>
        <v>98.274316991723055</v>
      </c>
      <c r="H9" s="31">
        <f>SUM(H10:H25)-H16</f>
        <v>100.00000000000003</v>
      </c>
      <c r="I9" s="31">
        <f>E9/B9*100</f>
        <v>95.619800317407268</v>
      </c>
      <c r="J9" s="31">
        <f>SUM(J10:J15)+J16+J23+J24</f>
        <v>175219879.29999998</v>
      </c>
      <c r="K9" s="31">
        <f>SUM(K10:K15)+K16+K23+K24</f>
        <v>155106503.59999999</v>
      </c>
      <c r="L9" s="31">
        <f>K9/F9*100</f>
        <v>94.119768157524106</v>
      </c>
      <c r="M9" s="31">
        <f>SUM(M10:M25)-M16</f>
        <v>100.00000000000003</v>
      </c>
      <c r="N9" s="31">
        <f>J9/E9*100</f>
        <v>95.737161337720053</v>
      </c>
      <c r="O9" s="31">
        <f>SUM(O10:O15)+O16+O23+O24</f>
        <v>150749727.90000001</v>
      </c>
      <c r="P9" s="31">
        <f>SUM(P10:P15)+P16+P23+P24</f>
        <v>150730863.90000001</v>
      </c>
      <c r="Q9" s="31">
        <f>P9/K9*100</f>
        <v>97.178945048439616</v>
      </c>
      <c r="R9" s="31">
        <f>SUM(R10:R25)-R16</f>
        <v>99.999999999999972</v>
      </c>
      <c r="S9" s="31">
        <f>O9/J9*100</f>
        <v>86.034603209545764</v>
      </c>
    </row>
    <row r="10" spans="1:19" ht="25.5" x14ac:dyDescent="0.2">
      <c r="A10" s="23" t="s">
        <v>24</v>
      </c>
      <c r="B10" s="24">
        <v>11215192.699999999</v>
      </c>
      <c r="C10" s="24">
        <v>10981451.800000001</v>
      </c>
      <c r="D10" s="24">
        <f>B10/$B$9*100</f>
        <v>5.859381046342075</v>
      </c>
      <c r="E10" s="24">
        <f>14216768.5-120.7</f>
        <v>14216647.800000001</v>
      </c>
      <c r="F10" s="24">
        <f>14131661.7-120.7</f>
        <v>14131541</v>
      </c>
      <c r="G10" s="24">
        <f t="shared" ref="G10:G24" si="0">F10/C10*100</f>
        <v>128.68554410993272</v>
      </c>
      <c r="H10" s="24">
        <f>E10/$E$9*100</f>
        <v>7.7677345147568717</v>
      </c>
      <c r="I10" s="24">
        <f>E10/B10*100</f>
        <v>126.76240328888866</v>
      </c>
      <c r="J10" s="24">
        <f>10982246.2-120.7</f>
        <v>10982125.5</v>
      </c>
      <c r="K10" s="24">
        <f>10895329.3-120.7</f>
        <v>10895208.600000001</v>
      </c>
      <c r="L10" s="24">
        <f>K10/F10*100</f>
        <v>77.098517422834504</v>
      </c>
      <c r="M10" s="24">
        <f>J10/$J$9*100</f>
        <v>6.2676253081975508</v>
      </c>
      <c r="N10" s="24">
        <f t="shared" ref="N10:N24" si="1">J10/E10*100</f>
        <v>77.248347532390866</v>
      </c>
      <c r="O10" s="24">
        <f>10487403.3-120.7</f>
        <v>10487282.600000001</v>
      </c>
      <c r="P10" s="24">
        <f>10468539-120.7</f>
        <v>10468418.300000001</v>
      </c>
      <c r="Q10" s="24">
        <f t="shared" ref="Q10:Q24" si="2">P10/K10*100</f>
        <v>96.082770732815518</v>
      </c>
      <c r="R10" s="24">
        <f>O10/$O$9*100</f>
        <v>6.9567505998795243</v>
      </c>
      <c r="S10" s="24">
        <f t="shared" ref="S9:S24" si="3">O10/J10*100</f>
        <v>95.494106309384293</v>
      </c>
    </row>
    <row r="11" spans="1:19" x14ac:dyDescent="0.2">
      <c r="A11" s="25" t="s">
        <v>25</v>
      </c>
      <c r="B11" s="24">
        <v>77381.399999999994</v>
      </c>
      <c r="C11" s="24">
        <v>0</v>
      </c>
      <c r="D11" s="24">
        <f t="shared" ref="D11:D24" si="4">B11/$B$9*100</f>
        <v>4.0427937408459742E-2</v>
      </c>
      <c r="E11" s="24">
        <v>80035.199999999997</v>
      </c>
      <c r="F11" s="24">
        <v>0</v>
      </c>
      <c r="G11" s="24"/>
      <c r="H11" s="24">
        <f t="shared" ref="H11:H24" si="5">E11/$E$9*100</f>
        <v>4.3729871780003524E-2</v>
      </c>
      <c r="I11" s="24">
        <f>E11/B11*100</f>
        <v>103.42950631547116</v>
      </c>
      <c r="J11" s="24">
        <v>82795</v>
      </c>
      <c r="K11" s="24">
        <v>0</v>
      </c>
      <c r="L11" s="24"/>
      <c r="M11" s="24">
        <f t="shared" ref="M11:M24" si="6">J11/$J$9*100</f>
        <v>4.7252058573926899E-2</v>
      </c>
      <c r="N11" s="24">
        <f t="shared" si="1"/>
        <v>103.44823277757786</v>
      </c>
      <c r="O11" s="24">
        <v>0</v>
      </c>
      <c r="P11" s="24">
        <v>0</v>
      </c>
      <c r="Q11" s="24"/>
      <c r="R11" s="24">
        <f t="shared" ref="R11:R24" si="7">O11/$O$9*100</f>
        <v>0</v>
      </c>
      <c r="S11" s="24">
        <f t="shared" si="3"/>
        <v>0</v>
      </c>
    </row>
    <row r="12" spans="1:19" ht="51" x14ac:dyDescent="0.2">
      <c r="A12" s="23" t="s">
        <v>26</v>
      </c>
      <c r="B12" s="24">
        <v>2801073.3</v>
      </c>
      <c r="C12" s="24">
        <v>2801073.3</v>
      </c>
      <c r="D12" s="24">
        <f t="shared" si="4"/>
        <v>1.4634216497621881</v>
      </c>
      <c r="E12" s="24">
        <v>3036240.2</v>
      </c>
      <c r="F12" s="24">
        <v>3036240.3</v>
      </c>
      <c r="G12" s="24">
        <f t="shared" si="0"/>
        <v>108.39560321395373</v>
      </c>
      <c r="H12" s="24">
        <f t="shared" si="5"/>
        <v>1.6589499949933564</v>
      </c>
      <c r="I12" s="24">
        <f t="shared" ref="I11:I24" si="8">E12/B12*100</f>
        <v>108.39559964389368</v>
      </c>
      <c r="J12" s="24">
        <v>2746195</v>
      </c>
      <c r="K12" s="24">
        <v>2746195.1</v>
      </c>
      <c r="L12" s="24">
        <f t="shared" ref="L10:L24" si="9">K12/F12*100</f>
        <v>90.447225142226074</v>
      </c>
      <c r="M12" s="24">
        <f t="shared" si="6"/>
        <v>1.5672850654680257</v>
      </c>
      <c r="N12" s="24">
        <f t="shared" si="1"/>
        <v>90.44722482760092</v>
      </c>
      <c r="O12" s="24">
        <v>2749062.4</v>
      </c>
      <c r="P12" s="24">
        <v>2749062.5</v>
      </c>
      <c r="Q12" s="24">
        <f t="shared" si="2"/>
        <v>100.10441355750726</v>
      </c>
      <c r="R12" s="24">
        <f t="shared" si="7"/>
        <v>1.8235936066323073</v>
      </c>
      <c r="S12" s="24">
        <f t="shared" si="3"/>
        <v>100.10441356130937</v>
      </c>
    </row>
    <row r="13" spans="1:19" x14ac:dyDescent="0.2">
      <c r="A13" s="23" t="s">
        <v>27</v>
      </c>
      <c r="B13" s="24">
        <v>41467127.100000001</v>
      </c>
      <c r="C13" s="24">
        <f>35224509.1-450000</f>
        <v>34774509.100000001</v>
      </c>
      <c r="D13" s="24">
        <f t="shared" si="4"/>
        <v>21.664513938846351</v>
      </c>
      <c r="E13" s="24">
        <v>34769419.600000001</v>
      </c>
      <c r="F13" s="24">
        <v>29399546.300000001</v>
      </c>
      <c r="G13" s="24">
        <f t="shared" si="0"/>
        <v>84.543382669922423</v>
      </c>
      <c r="H13" s="24">
        <f t="shared" si="5"/>
        <v>18.997419397629312</v>
      </c>
      <c r="I13" s="24">
        <f t="shared" si="8"/>
        <v>83.848151612123615</v>
      </c>
      <c r="J13" s="24">
        <v>29197406.5</v>
      </c>
      <c r="K13" s="24">
        <v>23541242.199999999</v>
      </c>
      <c r="L13" s="24">
        <f t="shared" si="9"/>
        <v>80.073488072841442</v>
      </c>
      <c r="M13" s="24">
        <f t="shared" si="6"/>
        <v>16.663295635542653</v>
      </c>
      <c r="N13" s="24">
        <f t="shared" si="1"/>
        <v>83.974385640880811</v>
      </c>
      <c r="O13" s="24">
        <v>22244575.300000001</v>
      </c>
      <c r="P13" s="24">
        <v>22244575.399999999</v>
      </c>
      <c r="Q13" s="24">
        <f t="shared" si="2"/>
        <v>94.491935519018611</v>
      </c>
      <c r="R13" s="24">
        <f t="shared" si="7"/>
        <v>14.755963814910475</v>
      </c>
      <c r="S13" s="24">
        <f t="shared" si="3"/>
        <v>76.18681919573919</v>
      </c>
    </row>
    <row r="14" spans="1:19" ht="25.5" x14ac:dyDescent="0.2">
      <c r="A14" s="23" t="s">
        <v>28</v>
      </c>
      <c r="B14" s="24">
        <v>18916315.899999999</v>
      </c>
      <c r="C14" s="24">
        <v>13905801.5</v>
      </c>
      <c r="D14" s="24">
        <f t="shared" si="4"/>
        <v>9.8828353480791478</v>
      </c>
      <c r="E14" s="24">
        <v>13963805.9</v>
      </c>
      <c r="F14" s="24">
        <f>12944052.9-499000.6</f>
        <v>12445052.300000001</v>
      </c>
      <c r="G14" s="24">
        <f t="shared" si="0"/>
        <v>89.495397298746155</v>
      </c>
      <c r="H14" s="24">
        <f t="shared" si="5"/>
        <v>7.6295860017574348</v>
      </c>
      <c r="I14" s="24">
        <f t="shared" si="8"/>
        <v>73.81884492635271</v>
      </c>
      <c r="J14" s="24">
        <v>13841654.300000001</v>
      </c>
      <c r="K14" s="24">
        <f>13001890.3-970540.7</f>
        <v>12031349.600000001</v>
      </c>
      <c r="L14" s="24">
        <f t="shared" si="9"/>
        <v>96.675765677577758</v>
      </c>
      <c r="M14" s="24">
        <f t="shared" si="6"/>
        <v>7.8995912765704102</v>
      </c>
      <c r="N14" s="24">
        <f t="shared" si="1"/>
        <v>99.125227027110142</v>
      </c>
      <c r="O14" s="24">
        <v>10431794.199999999</v>
      </c>
      <c r="P14" s="24">
        <v>10431794.199999999</v>
      </c>
      <c r="Q14" s="24">
        <f t="shared" si="2"/>
        <v>86.70510413894047</v>
      </c>
      <c r="R14" s="24">
        <f t="shared" si="7"/>
        <v>6.9199423079025006</v>
      </c>
      <c r="S14" s="24">
        <f t="shared" si="3"/>
        <v>75.365227117397367</v>
      </c>
    </row>
    <row r="15" spans="1:19" ht="25.5" x14ac:dyDescent="0.2">
      <c r="A15" s="23" t="s">
        <v>29</v>
      </c>
      <c r="B15" s="24">
        <v>646785</v>
      </c>
      <c r="C15" s="24">
        <v>596512.9</v>
      </c>
      <c r="D15" s="24">
        <f t="shared" si="4"/>
        <v>0.33791303203005679</v>
      </c>
      <c r="E15" s="24">
        <v>612434.69999999995</v>
      </c>
      <c r="F15" s="24">
        <v>595565.5</v>
      </c>
      <c r="G15" s="24">
        <f t="shared" si="0"/>
        <v>99.841176946885795</v>
      </c>
      <c r="H15" s="24">
        <f t="shared" si="5"/>
        <v>0.33462390179102347</v>
      </c>
      <c r="I15" s="24">
        <f t="shared" si="8"/>
        <v>94.68906978362206</v>
      </c>
      <c r="J15" s="24">
        <v>562696.5</v>
      </c>
      <c r="K15" s="24">
        <v>545423.5</v>
      </c>
      <c r="L15" s="24">
        <f t="shared" si="9"/>
        <v>91.580774910568181</v>
      </c>
      <c r="M15" s="24">
        <f t="shared" si="6"/>
        <v>0.32113736309370927</v>
      </c>
      <c r="N15" s="24">
        <f t="shared" si="1"/>
        <v>91.878611711583304</v>
      </c>
      <c r="O15" s="24">
        <v>657768</v>
      </c>
      <c r="P15" s="24">
        <v>657768</v>
      </c>
      <c r="Q15" s="24">
        <f t="shared" si="2"/>
        <v>120.59766401704364</v>
      </c>
      <c r="R15" s="24">
        <f t="shared" si="7"/>
        <v>0.43633113582555261</v>
      </c>
      <c r="S15" s="24">
        <f t="shared" si="3"/>
        <v>116.89569776957916</v>
      </c>
    </row>
    <row r="16" spans="1:19" s="37" customFormat="1" ht="25.5" x14ac:dyDescent="0.2">
      <c r="A16" s="35" t="s">
        <v>44</v>
      </c>
      <c r="B16" s="26">
        <f>SUM(B17:B22)</f>
        <v>108898343.10000001</v>
      </c>
      <c r="C16" s="26">
        <f>SUM(C17:C22)</f>
        <v>97302793.700000003</v>
      </c>
      <c r="D16" s="26">
        <f t="shared" si="4"/>
        <v>56.893974504619649</v>
      </c>
      <c r="E16" s="26">
        <f>E17+E18+E19+E20+E21+E22</f>
        <v>107547948.2</v>
      </c>
      <c r="F16" s="26">
        <f>F17+F18+F19+F20+F21+F22</f>
        <v>96393728.800000012</v>
      </c>
      <c r="G16" s="26">
        <f t="shared" si="0"/>
        <v>99.065736074543992</v>
      </c>
      <c r="H16" s="26">
        <f t="shared" si="5"/>
        <v>58.762369369833031</v>
      </c>
      <c r="I16" s="26">
        <f t="shared" si="8"/>
        <v>98.759949085028822</v>
      </c>
      <c r="J16" s="26">
        <f>J17+J18+J19+J20+J21+J22</f>
        <v>108852629.90000001</v>
      </c>
      <c r="K16" s="26">
        <f>K17+K18+K19+K20+K21+K22</f>
        <v>96392708</v>
      </c>
      <c r="L16" s="26">
        <f t="shared" si="9"/>
        <v>99.998941009946691</v>
      </c>
      <c r="M16" s="26">
        <f t="shared" si="6"/>
        <v>62.123447599019102</v>
      </c>
      <c r="N16" s="26">
        <f t="shared" si="1"/>
        <v>101.2131163093635</v>
      </c>
      <c r="O16" s="26">
        <f>O17+O18+O19+O20+O21+O22</f>
        <v>95088136.299999997</v>
      </c>
      <c r="P16" s="26">
        <f>P17+P18+P19+P20+P21+P22</f>
        <v>95088136.400000006</v>
      </c>
      <c r="Q16" s="26">
        <f t="shared" si="2"/>
        <v>98.646607583635898</v>
      </c>
      <c r="R16" s="26">
        <f t="shared" si="7"/>
        <v>63.076821182109732</v>
      </c>
      <c r="S16" s="26">
        <f t="shared" si="3"/>
        <v>87.354927839001149</v>
      </c>
    </row>
    <row r="17" spans="1:19" s="34" customFormat="1" x14ac:dyDescent="0.2">
      <c r="A17" s="27" t="s">
        <v>30</v>
      </c>
      <c r="B17" s="28">
        <v>39489481</v>
      </c>
      <c r="C17" s="28">
        <v>37692746</v>
      </c>
      <c r="D17" s="28">
        <f t="shared" si="4"/>
        <v>20.631292095523737</v>
      </c>
      <c r="E17" s="28">
        <v>38388573.299999997</v>
      </c>
      <c r="F17" s="28">
        <v>37099373.099999994</v>
      </c>
      <c r="G17" s="28">
        <f t="shared" si="0"/>
        <v>98.425763673466491</v>
      </c>
      <c r="H17" s="28">
        <f t="shared" si="5"/>
        <v>20.974863412926645</v>
      </c>
      <c r="I17" s="28">
        <f t="shared" si="8"/>
        <v>97.212149483554867</v>
      </c>
      <c r="J17" s="28">
        <v>39780941.100000001</v>
      </c>
      <c r="K17" s="28">
        <v>38083044.5</v>
      </c>
      <c r="L17" s="28">
        <f t="shared" si="9"/>
        <v>102.65145019391177</v>
      </c>
      <c r="M17" s="28">
        <f t="shared" si="6"/>
        <v>22.703440533644979</v>
      </c>
      <c r="N17" s="28">
        <f t="shared" si="1"/>
        <v>103.6270371110666</v>
      </c>
      <c r="O17" s="28">
        <v>38693322.5</v>
      </c>
      <c r="P17" s="28">
        <v>38693322.399999999</v>
      </c>
      <c r="Q17" s="28">
        <f t="shared" si="2"/>
        <v>101.60249241627727</v>
      </c>
      <c r="R17" s="28">
        <f t="shared" si="7"/>
        <v>25.667258600736748</v>
      </c>
      <c r="S17" s="28">
        <f t="shared" si="3"/>
        <v>97.265980718590896</v>
      </c>
    </row>
    <row r="18" spans="1:19" s="34" customFormat="1" ht="25.5" x14ac:dyDescent="0.2">
      <c r="A18" s="27" t="s">
        <v>31</v>
      </c>
      <c r="B18" s="28">
        <v>4201477.0999999996</v>
      </c>
      <c r="C18" s="28">
        <v>4116138.8999999994</v>
      </c>
      <c r="D18" s="28">
        <f t="shared" si="4"/>
        <v>2.1950630671178986</v>
      </c>
      <c r="E18" s="28">
        <v>3500123.5</v>
      </c>
      <c r="F18" s="28">
        <v>3394391.7</v>
      </c>
      <c r="G18" s="28">
        <f t="shared" si="0"/>
        <v>82.465431377935289</v>
      </c>
      <c r="H18" s="28">
        <f t="shared" si="5"/>
        <v>1.9124079388716111</v>
      </c>
      <c r="I18" s="28">
        <f t="shared" si="8"/>
        <v>83.306975539626293</v>
      </c>
      <c r="J18" s="28">
        <v>3416628.9</v>
      </c>
      <c r="K18" s="28">
        <v>3074470.1</v>
      </c>
      <c r="L18" s="28">
        <f t="shared" si="9"/>
        <v>90.574994630112954</v>
      </c>
      <c r="M18" s="28">
        <f t="shared" si="6"/>
        <v>1.9499094016326035</v>
      </c>
      <c r="N18" s="28">
        <f t="shared" si="1"/>
        <v>97.614524173218456</v>
      </c>
      <c r="O18" s="28">
        <v>2812368.8</v>
      </c>
      <c r="P18" s="28">
        <v>2812368.7</v>
      </c>
      <c r="Q18" s="28">
        <f t="shared" si="2"/>
        <v>91.474908147586149</v>
      </c>
      <c r="R18" s="28">
        <f t="shared" si="7"/>
        <v>1.8655879776218156</v>
      </c>
      <c r="S18" s="28">
        <f t="shared" si="3"/>
        <v>82.314143043161636</v>
      </c>
    </row>
    <row r="19" spans="1:19" s="34" customFormat="1" x14ac:dyDescent="0.2">
      <c r="A19" s="27" t="s">
        <v>32</v>
      </c>
      <c r="B19" s="28">
        <v>22130853.5</v>
      </c>
      <c r="C19" s="28">
        <v>19849365.800000001</v>
      </c>
      <c r="D19" s="28">
        <f t="shared" si="4"/>
        <v>11.562271554841246</v>
      </c>
      <c r="E19" s="28">
        <v>20226903.5</v>
      </c>
      <c r="F19" s="28">
        <v>18459474.600000001</v>
      </c>
      <c r="G19" s="28">
        <f t="shared" si="0"/>
        <v>92.997805501675018</v>
      </c>
      <c r="H19" s="28">
        <f t="shared" si="5"/>
        <v>11.051635987184445</v>
      </c>
      <c r="I19" s="28">
        <f t="shared" si="8"/>
        <v>91.396852362698084</v>
      </c>
      <c r="J19" s="28">
        <v>20346096.300000001</v>
      </c>
      <c r="K19" s="28">
        <v>18476248.199999999</v>
      </c>
      <c r="L19" s="28">
        <f t="shared" si="9"/>
        <v>100.09086715826679</v>
      </c>
      <c r="M19" s="28">
        <f t="shared" si="6"/>
        <v>11.611751121666252</v>
      </c>
      <c r="N19" s="28">
        <f t="shared" si="1"/>
        <v>100.5892785319315</v>
      </c>
      <c r="O19" s="28">
        <v>18818121.399999999</v>
      </c>
      <c r="P19" s="28">
        <v>18818121.5</v>
      </c>
      <c r="Q19" s="28">
        <f t="shared" si="2"/>
        <v>101.85033939953243</v>
      </c>
      <c r="R19" s="28">
        <f t="shared" si="7"/>
        <v>12.48302180185892</v>
      </c>
      <c r="S19" s="28">
        <f t="shared" si="3"/>
        <v>92.490083220534046</v>
      </c>
    </row>
    <row r="20" spans="1:19" s="34" customFormat="1" x14ac:dyDescent="0.2">
      <c r="A20" s="27" t="s">
        <v>33</v>
      </c>
      <c r="B20" s="28">
        <v>38662547.100000001</v>
      </c>
      <c r="C20" s="28">
        <f>32056458.8-448382.5</f>
        <v>31608076.300000001</v>
      </c>
      <c r="D20" s="28">
        <f t="shared" si="4"/>
        <v>20.199260212537212</v>
      </c>
      <c r="E20" s="28">
        <f>42598738.3+120.7</f>
        <v>42598859</v>
      </c>
      <c r="F20" s="28">
        <f>35347098.1-461908.4+120.7</f>
        <v>34885310.400000006</v>
      </c>
      <c r="G20" s="28">
        <f t="shared" si="0"/>
        <v>110.36834405515532</v>
      </c>
      <c r="H20" s="28">
        <f t="shared" si="5"/>
        <v>23.27529189712088</v>
      </c>
      <c r="I20" s="28">
        <f t="shared" si="8"/>
        <v>110.18120169325316</v>
      </c>
      <c r="J20" s="28">
        <f>43196660.7+120.7</f>
        <v>43196781.400000006</v>
      </c>
      <c r="K20" s="28">
        <f>35510321.2-480846.6+120.7</f>
        <v>35029595.300000004</v>
      </c>
      <c r="L20" s="28">
        <f t="shared" si="9"/>
        <v>100.4135978678292</v>
      </c>
      <c r="M20" s="28">
        <f t="shared" si="6"/>
        <v>24.652899872189337</v>
      </c>
      <c r="N20" s="28">
        <f t="shared" si="1"/>
        <v>101.40361130329806</v>
      </c>
      <c r="O20" s="28">
        <f>33066112.6+120.7</f>
        <v>33066233.300000001</v>
      </c>
      <c r="P20" s="28">
        <f>33066112.7+120.7</f>
        <v>33066233.399999999</v>
      </c>
      <c r="Q20" s="28">
        <f t="shared" si="2"/>
        <v>94.395133934076583</v>
      </c>
      <c r="R20" s="28">
        <f t="shared" si="7"/>
        <v>21.934522709012466</v>
      </c>
      <c r="S20" s="28">
        <f t="shared" si="3"/>
        <v>76.547909886637981</v>
      </c>
    </row>
    <row r="21" spans="1:19" s="34" customFormat="1" ht="25.5" x14ac:dyDescent="0.2">
      <c r="A21" s="27" t="s">
        <v>34</v>
      </c>
      <c r="B21" s="28">
        <v>4006982.5</v>
      </c>
      <c r="C21" s="28">
        <v>3629464.8</v>
      </c>
      <c r="D21" s="28">
        <f t="shared" si="4"/>
        <v>2.0934493005656858</v>
      </c>
      <c r="E21" s="28">
        <v>2392813.9</v>
      </c>
      <c r="F21" s="28">
        <v>2114504</v>
      </c>
      <c r="G21" s="28">
        <f t="shared" si="0"/>
        <v>58.259388546763148</v>
      </c>
      <c r="H21" s="28">
        <f t="shared" si="5"/>
        <v>1.3073928101686529</v>
      </c>
      <c r="I21" s="28">
        <f t="shared" si="8"/>
        <v>59.716105573208765</v>
      </c>
      <c r="J21" s="28">
        <v>1764709.5</v>
      </c>
      <c r="K21" s="28">
        <v>1381877.4000000001</v>
      </c>
      <c r="L21" s="28">
        <f t="shared" si="9"/>
        <v>65.352319030846004</v>
      </c>
      <c r="M21" s="28">
        <f t="shared" si="6"/>
        <v>1.0071400043476688</v>
      </c>
      <c r="N21" s="28">
        <f t="shared" si="1"/>
        <v>73.750386521910457</v>
      </c>
      <c r="O21" s="28">
        <v>1350617.6</v>
      </c>
      <c r="P21" s="28">
        <v>1350617.7</v>
      </c>
      <c r="Q21" s="28">
        <f t="shared" si="2"/>
        <v>97.737881812091274</v>
      </c>
      <c r="R21" s="28">
        <f t="shared" si="7"/>
        <v>0.89593369010651458</v>
      </c>
      <c r="S21" s="28">
        <f t="shared" si="3"/>
        <v>76.534840436910443</v>
      </c>
    </row>
    <row r="22" spans="1:19" s="34" customFormat="1" ht="25.5" x14ac:dyDescent="0.2">
      <c r="A22" s="27" t="s">
        <v>35</v>
      </c>
      <c r="B22" s="28">
        <v>407001.9</v>
      </c>
      <c r="C22" s="28">
        <v>407001.9</v>
      </c>
      <c r="D22" s="28">
        <f t="shared" si="4"/>
        <v>0.21263827403386593</v>
      </c>
      <c r="E22" s="28">
        <v>440675</v>
      </c>
      <c r="F22" s="28">
        <v>440675</v>
      </c>
      <c r="G22" s="28">
        <f t="shared" si="0"/>
        <v>108.27345032050218</v>
      </c>
      <c r="H22" s="28">
        <f t="shared" si="5"/>
        <v>0.2407773235607964</v>
      </c>
      <c r="I22" s="28">
        <f t="shared" si="8"/>
        <v>108.27345032050218</v>
      </c>
      <c r="J22" s="28">
        <v>347472.7</v>
      </c>
      <c r="K22" s="28">
        <v>347472.5</v>
      </c>
      <c r="L22" s="28">
        <f t="shared" si="9"/>
        <v>78.850059567708627</v>
      </c>
      <c r="M22" s="28">
        <f t="shared" si="6"/>
        <v>0.19830666553826351</v>
      </c>
      <c r="N22" s="28">
        <f t="shared" si="1"/>
        <v>78.850104952629493</v>
      </c>
      <c r="O22" s="28">
        <v>347472.7</v>
      </c>
      <c r="P22" s="28">
        <v>347472.7</v>
      </c>
      <c r="Q22" s="28">
        <f t="shared" si="2"/>
        <v>100.00005755851183</v>
      </c>
      <c r="R22" s="28">
        <f t="shared" si="7"/>
        <v>0.23049640277327493</v>
      </c>
      <c r="S22" s="28">
        <f t="shared" si="3"/>
        <v>100</v>
      </c>
    </row>
    <row r="23" spans="1:19" ht="25.5" x14ac:dyDescent="0.2">
      <c r="A23" s="23" t="s">
        <v>36</v>
      </c>
      <c r="B23" s="24">
        <v>64710.5</v>
      </c>
      <c r="C23" s="24">
        <v>64710.5</v>
      </c>
      <c r="D23" s="24">
        <f t="shared" si="4"/>
        <v>3.3808021613335175E-2</v>
      </c>
      <c r="E23" s="24">
        <v>773657.3</v>
      </c>
      <c r="F23" s="24">
        <v>773657.3</v>
      </c>
      <c r="G23" s="24">
        <f t="shared" si="0"/>
        <v>1195.5668709096672</v>
      </c>
      <c r="H23" s="24">
        <f t="shared" si="5"/>
        <v>0.42271318783065104</v>
      </c>
      <c r="I23" s="24">
        <f t="shared" si="8"/>
        <v>1195.5668709096672</v>
      </c>
      <c r="J23" s="24">
        <v>1596214.5</v>
      </c>
      <c r="K23" s="24">
        <v>1596214.5</v>
      </c>
      <c r="L23" s="24">
        <f t="shared" si="9"/>
        <v>206.32061508370697</v>
      </c>
      <c r="M23" s="24">
        <f t="shared" si="6"/>
        <v>0.91097797029472105</v>
      </c>
      <c r="N23" s="24">
        <f t="shared" si="1"/>
        <v>206.32061508370697</v>
      </c>
      <c r="O23" s="24">
        <v>1491925.6</v>
      </c>
      <c r="P23" s="24">
        <v>1491925.6</v>
      </c>
      <c r="Q23" s="24">
        <f t="shared" si="2"/>
        <v>93.466485863898612</v>
      </c>
      <c r="R23" s="24">
        <f t="shared" si="7"/>
        <v>0.98967050938206047</v>
      </c>
      <c r="S23" s="24">
        <f t="shared" si="3"/>
        <v>93.466485863898612</v>
      </c>
    </row>
    <row r="24" spans="1:19" ht="63.75" x14ac:dyDescent="0.2">
      <c r="A24" s="23" t="s">
        <v>37</v>
      </c>
      <c r="B24" s="24">
        <v>7318828.9000000004</v>
      </c>
      <c r="C24" s="24">
        <v>7263904.2000000002</v>
      </c>
      <c r="D24" s="24">
        <f t="shared" si="4"/>
        <v>3.8237245212987401</v>
      </c>
      <c r="E24" s="24">
        <v>8021614.5999999996</v>
      </c>
      <c r="F24" s="24">
        <v>8021614.5999999996</v>
      </c>
      <c r="G24" s="24">
        <f t="shared" si="0"/>
        <v>110.43117281199825</v>
      </c>
      <c r="H24" s="24">
        <f t="shared" si="5"/>
        <v>4.3828737596283158</v>
      </c>
      <c r="I24" s="24">
        <f t="shared" si="8"/>
        <v>109.60243379921069</v>
      </c>
      <c r="J24" s="24">
        <v>7358162.0999999996</v>
      </c>
      <c r="K24" s="24">
        <v>7358162.0999999996</v>
      </c>
      <c r="L24" s="24">
        <f t="shared" si="9"/>
        <v>91.7291900311441</v>
      </c>
      <c r="M24" s="24">
        <f t="shared" si="6"/>
        <v>4.1993877232399166</v>
      </c>
      <c r="N24" s="24">
        <f t="shared" si="1"/>
        <v>91.7291900311441</v>
      </c>
      <c r="O24" s="24">
        <v>7599183.5</v>
      </c>
      <c r="P24" s="24">
        <v>7599183.5</v>
      </c>
      <c r="Q24" s="24">
        <f t="shared" si="2"/>
        <v>103.27556523931432</v>
      </c>
      <c r="R24" s="24">
        <f t="shared" si="7"/>
        <v>5.0409268433578376</v>
      </c>
      <c r="S24" s="24">
        <f t="shared" si="3"/>
        <v>103.27556523931432</v>
      </c>
    </row>
    <row r="25" spans="1:19" x14ac:dyDescent="0.2">
      <c r="A25" s="29" t="s">
        <v>38</v>
      </c>
      <c r="B25" s="30"/>
      <c r="C25" s="30"/>
      <c r="D25" s="30"/>
      <c r="E25" s="30"/>
      <c r="F25" s="30"/>
      <c r="G25" s="30"/>
      <c r="H25" s="30"/>
      <c r="I25" s="30"/>
      <c r="J25" s="30">
        <v>4832187.8</v>
      </c>
      <c r="K25" s="30">
        <v>4832187.8</v>
      </c>
      <c r="L25" s="30"/>
      <c r="M25" s="30"/>
      <c r="N25" s="30"/>
      <c r="O25" s="30">
        <v>10402946.9</v>
      </c>
      <c r="P25" s="30">
        <v>10402946.9</v>
      </c>
      <c r="Q25" s="30"/>
      <c r="R25" s="30"/>
      <c r="S25" s="30"/>
    </row>
    <row r="26" spans="1:19" x14ac:dyDescent="0.2">
      <c r="A26" s="22" t="s">
        <v>39</v>
      </c>
      <c r="B26" s="33">
        <f>B9+B25</f>
        <v>191405757.90000001</v>
      </c>
      <c r="C26" s="33">
        <f>C9+C25</f>
        <v>167690757</v>
      </c>
      <c r="D26" s="33"/>
      <c r="E26" s="33">
        <f>E9+E25</f>
        <v>183021803.5</v>
      </c>
      <c r="F26" s="33">
        <f>F9+F25</f>
        <v>164796946.10000002</v>
      </c>
      <c r="G26" s="33"/>
      <c r="H26" s="33"/>
      <c r="I26" s="33"/>
      <c r="J26" s="33">
        <f>J9+J25</f>
        <v>180052067.09999999</v>
      </c>
      <c r="K26" s="33">
        <f>K9+K25</f>
        <v>159938691.40000001</v>
      </c>
      <c r="L26" s="33"/>
      <c r="M26" s="33"/>
      <c r="N26" s="31">
        <f>J26/E26*100</f>
        <v>98.377386550012886</v>
      </c>
      <c r="O26" s="33">
        <f>O9+O25</f>
        <v>161152674.80000001</v>
      </c>
      <c r="P26" s="33">
        <f>P9+P25</f>
        <v>161133810.80000001</v>
      </c>
      <c r="Q26" s="33"/>
      <c r="R26" s="33"/>
      <c r="S26" s="31">
        <f>O26/J26*100</f>
        <v>89.5033738826762</v>
      </c>
    </row>
  </sheetData>
  <mergeCells count="21">
    <mergeCell ref="N6:N7"/>
    <mergeCell ref="O6:O7"/>
    <mergeCell ref="P6:Q6"/>
    <mergeCell ref="R6:R7"/>
    <mergeCell ref="S6:S7"/>
    <mergeCell ref="M6:M7"/>
    <mergeCell ref="A3:S3"/>
    <mergeCell ref="A5:A7"/>
    <mergeCell ref="B5:D5"/>
    <mergeCell ref="E5:I5"/>
    <mergeCell ref="J5:N5"/>
    <mergeCell ref="O5:S5"/>
    <mergeCell ref="B6:B7"/>
    <mergeCell ref="C6:C7"/>
    <mergeCell ref="D6:D7"/>
    <mergeCell ref="E6:E7"/>
    <mergeCell ref="F6:G6"/>
    <mergeCell ref="H6:H7"/>
    <mergeCell ref="I6:I7"/>
    <mergeCell ref="J6:J7"/>
    <mergeCell ref="K6:L6"/>
  </mergeCells>
  <pageMargins left="0.78740157480314965" right="0.39370078740157483" top="0.78740157480314965" bottom="0.78740157480314965" header="0.31496062992125984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 Дмитрий Анатольевич</dc:creator>
  <cp:lastModifiedBy>Рыженкова Елена Николаевна</cp:lastModifiedBy>
  <cp:lastPrinted>2022-10-05T12:30:47Z</cp:lastPrinted>
  <dcterms:created xsi:type="dcterms:W3CDTF">2022-08-31T08:50:41Z</dcterms:created>
  <dcterms:modified xsi:type="dcterms:W3CDTF">2022-10-05T12:31:01Z</dcterms:modified>
</cp:coreProperties>
</file>