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10" windowWidth="20250" windowHeight="11295"/>
  </bookViews>
  <sheets>
    <sheet name="Приложение 3" sheetId="11" r:id="rId1"/>
  </sheets>
  <calcPr calcId="145621"/>
</workbook>
</file>

<file path=xl/calcChain.xml><?xml version="1.0" encoding="utf-8"?>
<calcChain xmlns="http://schemas.openxmlformats.org/spreadsheetml/2006/main">
  <c r="F25" i="11" l="1"/>
  <c r="D25" i="11"/>
  <c r="L24" i="11" l="1"/>
  <c r="J24" i="11"/>
  <c r="H24" i="11"/>
  <c r="Y22" i="11" l="1"/>
  <c r="W22" i="11"/>
  <c r="U22" i="11"/>
  <c r="S22" i="11"/>
  <c r="Q22" i="11"/>
  <c r="O22" i="11"/>
  <c r="M22" i="11"/>
  <c r="K22" i="11"/>
  <c r="I22" i="11"/>
  <c r="G22" i="11"/>
  <c r="E22" i="11"/>
  <c r="C22" i="11"/>
  <c r="Y21" i="11"/>
  <c r="W21" i="11"/>
  <c r="U21" i="11"/>
  <c r="S21" i="11"/>
  <c r="Q21" i="11"/>
  <c r="O21" i="11"/>
  <c r="M21" i="11"/>
  <c r="K21" i="11"/>
  <c r="I21" i="11"/>
  <c r="G21" i="11"/>
  <c r="E21" i="11"/>
  <c r="C21" i="11"/>
  <c r="Y20" i="11"/>
  <c r="W20" i="11"/>
  <c r="U20" i="11"/>
  <c r="S20" i="11"/>
  <c r="Q20" i="11"/>
  <c r="O20" i="11"/>
  <c r="M20" i="11"/>
  <c r="K20" i="11"/>
  <c r="I20" i="11"/>
  <c r="G20" i="11"/>
  <c r="E20" i="11"/>
  <c r="C20" i="11"/>
  <c r="C19" i="11"/>
  <c r="Y18" i="11"/>
  <c r="W18" i="11"/>
  <c r="U18" i="11"/>
  <c r="S18" i="11"/>
  <c r="Q18" i="11"/>
  <c r="O18" i="11"/>
  <c r="M18" i="11"/>
  <c r="K18" i="11"/>
  <c r="I18" i="11"/>
  <c r="G18" i="11"/>
  <c r="E18" i="11"/>
  <c r="C18" i="11"/>
  <c r="Y17" i="11"/>
  <c r="W17" i="11"/>
  <c r="U17" i="11"/>
  <c r="S17" i="11"/>
  <c r="Q17" i="11"/>
  <c r="O17" i="11"/>
  <c r="M17" i="11"/>
  <c r="K17" i="11"/>
  <c r="I17" i="11"/>
  <c r="G17" i="11"/>
  <c r="E17" i="11"/>
  <c r="C17" i="11"/>
  <c r="O10" i="11"/>
  <c r="X10" i="11"/>
  <c r="Y10" i="11" s="1"/>
  <c r="V10" i="11"/>
  <c r="W10" i="11" s="1"/>
  <c r="T10" i="11"/>
  <c r="U10" i="11" s="1"/>
  <c r="R10" i="11"/>
  <c r="S10" i="11" s="1"/>
  <c r="P10" i="11"/>
  <c r="N10" i="11"/>
  <c r="Q10" i="11" s="1"/>
  <c r="L10" i="11"/>
  <c r="M10" i="11" s="1"/>
  <c r="J10" i="11"/>
  <c r="K10" i="11" s="1"/>
  <c r="H10" i="11"/>
  <c r="I10" i="11" s="1"/>
  <c r="F10" i="11"/>
  <c r="G10" i="11" s="1"/>
  <c r="D10" i="11"/>
  <c r="E10" i="11" s="1"/>
  <c r="B10" i="11"/>
  <c r="C10" i="11" s="1"/>
  <c r="X24" i="11"/>
  <c r="V24" i="11"/>
  <c r="T24" i="11"/>
  <c r="R24" i="11"/>
  <c r="P24" i="11"/>
  <c r="N24" i="11"/>
  <c r="Y16" i="11"/>
  <c r="Y15" i="11"/>
  <c r="Y14" i="11"/>
  <c r="Y13" i="11"/>
  <c r="Y12" i="11"/>
  <c r="Y11" i="11"/>
  <c r="W16" i="11"/>
  <c r="W15" i="11"/>
  <c r="W14" i="11"/>
  <c r="W13" i="11"/>
  <c r="W12" i="11"/>
  <c r="W11" i="11"/>
  <c r="U16" i="11"/>
  <c r="U15" i="11"/>
  <c r="U14" i="11"/>
  <c r="U13" i="11"/>
  <c r="U12" i="11"/>
  <c r="U11" i="11"/>
  <c r="S16" i="11"/>
  <c r="S15" i="11"/>
  <c r="S14" i="11"/>
  <c r="S13" i="11"/>
  <c r="S12" i="11"/>
  <c r="S11" i="11"/>
  <c r="Q16" i="11"/>
  <c r="Q15" i="11"/>
  <c r="Q14" i="11"/>
  <c r="Q13" i="11"/>
  <c r="Q12" i="11"/>
  <c r="Q11" i="11"/>
  <c r="O16" i="11"/>
  <c r="O15" i="11"/>
  <c r="O14" i="11"/>
  <c r="O13" i="11"/>
  <c r="O12" i="11"/>
  <c r="O11" i="11"/>
  <c r="M16" i="11"/>
  <c r="M15" i="11"/>
  <c r="M14" i="11"/>
  <c r="M13" i="11"/>
  <c r="M12" i="11"/>
  <c r="M11" i="11"/>
  <c r="K16" i="11"/>
  <c r="K15" i="11"/>
  <c r="K14" i="11"/>
  <c r="K13" i="11"/>
  <c r="K12" i="11"/>
  <c r="K11" i="11"/>
  <c r="I16" i="11"/>
  <c r="I15" i="11"/>
  <c r="I14" i="11"/>
  <c r="I13" i="11"/>
  <c r="I12" i="11"/>
  <c r="I11" i="11"/>
  <c r="G16" i="11"/>
  <c r="G15" i="11"/>
  <c r="G14" i="11"/>
  <c r="G13" i="11"/>
  <c r="G12" i="11"/>
  <c r="G11" i="11"/>
  <c r="E16" i="11"/>
  <c r="E15" i="11"/>
  <c r="E14" i="11"/>
  <c r="E13" i="11"/>
  <c r="E12" i="11"/>
  <c r="E11" i="11"/>
  <c r="C16" i="11"/>
  <c r="C15" i="11"/>
  <c r="C14" i="11"/>
  <c r="C13" i="11"/>
  <c r="C12" i="11"/>
  <c r="C11" i="11"/>
  <c r="X25" i="11" l="1"/>
  <c r="V25" i="11"/>
  <c r="T25" i="11"/>
  <c r="R25" i="11"/>
  <c r="P25" i="11"/>
  <c r="N25" i="11"/>
  <c r="L25" i="11"/>
  <c r="H9" i="11"/>
  <c r="F9" i="11"/>
  <c r="D9" i="11"/>
  <c r="B9" i="11"/>
  <c r="H25" i="11" l="1"/>
  <c r="I9" i="11"/>
  <c r="H23" i="11"/>
  <c r="E9" i="11"/>
  <c r="D23" i="11"/>
  <c r="B25" i="11"/>
  <c r="C9" i="11"/>
  <c r="B23" i="11"/>
  <c r="G9" i="11"/>
  <c r="F23" i="11"/>
  <c r="G23" i="11" s="1"/>
  <c r="X9" i="11"/>
  <c r="V9" i="11"/>
  <c r="T9" i="11"/>
  <c r="R9" i="11"/>
  <c r="P9" i="11"/>
  <c r="N9" i="11"/>
  <c r="L9" i="11"/>
  <c r="J9" i="11"/>
  <c r="E23" i="11" l="1"/>
  <c r="Y9" i="11"/>
  <c r="X23" i="11"/>
  <c r="C23" i="11"/>
  <c r="W9" i="11"/>
  <c r="V23" i="11"/>
  <c r="W23" i="11" s="1"/>
  <c r="J25" i="11"/>
  <c r="K9" i="11"/>
  <c r="J23" i="11"/>
  <c r="K23" i="11" s="1"/>
  <c r="M9" i="11"/>
  <c r="L23" i="11"/>
  <c r="P23" i="11"/>
  <c r="Q9" i="11"/>
  <c r="S9" i="11"/>
  <c r="R23" i="11"/>
  <c r="S23" i="11" s="1"/>
  <c r="O9" i="11"/>
  <c r="N23" i="11"/>
  <c r="O23" i="11" s="1"/>
  <c r="I23" i="11"/>
  <c r="T23" i="11"/>
  <c r="U9" i="11"/>
  <c r="M23" i="11" l="1"/>
  <c r="Y23" i="11"/>
  <c r="Q23" i="11"/>
  <c r="U23" i="11"/>
</calcChain>
</file>

<file path=xl/sharedStrings.xml><?xml version="1.0" encoding="utf-8"?>
<sst xmlns="http://schemas.openxmlformats.org/spreadsheetml/2006/main" count="49" uniqueCount="38">
  <si>
    <t>Показатель</t>
  </si>
  <si>
    <t>2023 год</t>
  </si>
  <si>
    <t>2024 год</t>
  </si>
  <si>
    <t>2025 год</t>
  </si>
  <si>
    <t>2026 год</t>
  </si>
  <si>
    <t>2027 год</t>
  </si>
  <si>
    <t>Доходы</t>
  </si>
  <si>
    <t>Налог на прибыль организаций</t>
  </si>
  <si>
    <t>Налог на доходы физических лиц</t>
  </si>
  <si>
    <t>Налог на имущество организаций</t>
  </si>
  <si>
    <t xml:space="preserve">Акцизы </t>
  </si>
  <si>
    <t>В том числе: из федерального бюджета</t>
  </si>
  <si>
    <t>Дотации</t>
  </si>
  <si>
    <t>Субсидии</t>
  </si>
  <si>
    <t>Субвенции</t>
  </si>
  <si>
    <t xml:space="preserve">Расходы </t>
  </si>
  <si>
    <t>Дефицит/профицит</t>
  </si>
  <si>
    <t>%</t>
  </si>
  <si>
    <t>тыс. руб.</t>
  </si>
  <si>
    <t>2028 год</t>
  </si>
  <si>
    <t>Иные межбюджетные трансферты</t>
  </si>
  <si>
    <t>Приложение 3</t>
  </si>
  <si>
    <t>вариант 1 (консервативный)</t>
  </si>
  <si>
    <t>таблица 1</t>
  </si>
  <si>
    <t>к Бюджетному прогнозу</t>
  </si>
  <si>
    <t xml:space="preserve"> </t>
  </si>
  <si>
    <t>2029 год</t>
  </si>
  <si>
    <t>2031 год</t>
  </si>
  <si>
    <t>2032 год</t>
  </si>
  <si>
    <t>2033 год</t>
  </si>
  <si>
    <t>2034 год</t>
  </si>
  <si>
    <t>Основные параметры консолидированного бюджета Ленинградской области на период до 2034 года</t>
  </si>
  <si>
    <t>Темп роста в %%</t>
  </si>
  <si>
    <t>2030 год</t>
  </si>
  <si>
    <t>1. Налоговые и неналоговые доходы</t>
  </si>
  <si>
    <t>1.1 Налоговые доходы</t>
  </si>
  <si>
    <t>1.2 Неналоговые доходы</t>
  </si>
  <si>
    <t>2. Безвозмездные поступления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</si>
</sst>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64" fontId="7" fillId="0" borderId="0" xfId="0" applyNumberFormat="1" applyFont="1" applyFill="1" applyBorder="1" applyAlignment="1">
      <alignment horizontal="center" vertical="center"/>
    </xf>
    <xf numFmtId="0" fontId="7" fillId="0" borderId="0" xfId="0" applyFont="1"/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3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"/>
  <sheetViews>
    <sheetView tabSelected="1" zoomScale="97" zoomScaleNormal="97" workbookViewId="0">
      <selection activeCell="Y1" sqref="Y1:Y1048576"/>
    </sheetView>
  </sheetViews>
  <sheetFormatPr defaultColWidth="9.140625" defaultRowHeight="15" x14ac:dyDescent="0.25"/>
  <cols>
    <col min="1" max="1" width="34.7109375" style="1" customWidth="1"/>
    <col min="2" max="2" width="15" style="1" bestFit="1" customWidth="1"/>
    <col min="3" max="3" width="9.140625" style="1" hidden="1" customWidth="1"/>
    <col min="4" max="4" width="15" style="1" bestFit="1" customWidth="1"/>
    <col min="5" max="5" width="9.28515625" style="1" hidden="1" customWidth="1"/>
    <col min="6" max="6" width="15" style="1" bestFit="1" customWidth="1"/>
    <col min="7" max="7" width="8.28515625" style="1" hidden="1" customWidth="1"/>
    <col min="8" max="8" width="15" style="1" bestFit="1" customWidth="1"/>
    <col min="9" max="9" width="9.7109375" style="1" hidden="1" customWidth="1"/>
    <col min="10" max="10" width="15" style="1" bestFit="1" customWidth="1"/>
    <col min="11" max="11" width="9" style="1" hidden="1" customWidth="1"/>
    <col min="12" max="12" width="15" style="1" bestFit="1" customWidth="1"/>
    <col min="13" max="13" width="10" style="1" hidden="1" customWidth="1"/>
    <col min="14" max="14" width="15" style="1" bestFit="1" customWidth="1"/>
    <col min="15" max="15" width="9.42578125" style="1" hidden="1" customWidth="1"/>
    <col min="16" max="16" width="15" style="1" bestFit="1" customWidth="1"/>
    <col min="17" max="17" width="9.42578125" style="1" hidden="1" customWidth="1"/>
    <col min="18" max="18" width="15" style="1" bestFit="1" customWidth="1"/>
    <col min="19" max="19" width="10" style="1" hidden="1" customWidth="1"/>
    <col min="20" max="20" width="15" style="1" bestFit="1" customWidth="1"/>
    <col min="21" max="21" width="8.5703125" style="1" hidden="1" customWidth="1"/>
    <col min="22" max="22" width="15" style="1" bestFit="1" customWidth="1"/>
    <col min="23" max="23" width="8.5703125" style="1" hidden="1" customWidth="1"/>
    <col min="24" max="24" width="13.28515625" style="1" customWidth="1"/>
    <col min="25" max="25" width="7.140625" style="1" hidden="1" customWidth="1"/>
    <col min="26" max="26" width="13.28515625" style="22" customWidth="1"/>
    <col min="27" max="16384" width="9.140625" style="1"/>
  </cols>
  <sheetData>
    <row r="1" spans="1:26" x14ac:dyDescent="0.25">
      <c r="X1" s="4" t="s">
        <v>21</v>
      </c>
      <c r="Y1" s="4"/>
      <c r="Z1" s="16"/>
    </row>
    <row r="2" spans="1:26" x14ac:dyDescent="0.25">
      <c r="X2" s="4" t="s">
        <v>24</v>
      </c>
      <c r="Y2" s="4"/>
      <c r="Z2" s="16"/>
    </row>
    <row r="3" spans="1:26" x14ac:dyDescent="0.25">
      <c r="X3" s="4" t="s">
        <v>23</v>
      </c>
      <c r="Y3" s="4"/>
      <c r="Z3" s="16"/>
    </row>
    <row r="4" spans="1:26" x14ac:dyDescent="0.25">
      <c r="X4" s="4"/>
      <c r="Y4" s="4"/>
      <c r="Z4" s="16"/>
    </row>
    <row r="5" spans="1:26" ht="20.25" x14ac:dyDescent="0.25">
      <c r="A5" s="36" t="s">
        <v>31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29"/>
      <c r="Z5" s="17"/>
    </row>
    <row r="6" spans="1:26" ht="20.25" x14ac:dyDescent="0.25">
      <c r="A6" s="36" t="s">
        <v>22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29"/>
      <c r="Z6" s="17"/>
    </row>
    <row r="7" spans="1:26" ht="24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X7" s="5" t="s">
        <v>18</v>
      </c>
      <c r="Y7" s="5"/>
      <c r="Z7" s="18"/>
    </row>
    <row r="8" spans="1:26" ht="51" customHeight="1" x14ac:dyDescent="0.25">
      <c r="A8" s="2" t="s">
        <v>0</v>
      </c>
      <c r="B8" s="3" t="s">
        <v>1</v>
      </c>
      <c r="C8" s="3" t="s">
        <v>32</v>
      </c>
      <c r="D8" s="3" t="s">
        <v>2</v>
      </c>
      <c r="E8" s="3" t="s">
        <v>32</v>
      </c>
      <c r="F8" s="3" t="s">
        <v>3</v>
      </c>
      <c r="G8" s="3" t="s">
        <v>32</v>
      </c>
      <c r="H8" s="3" t="s">
        <v>4</v>
      </c>
      <c r="I8" s="3" t="s">
        <v>32</v>
      </c>
      <c r="J8" s="3" t="s">
        <v>5</v>
      </c>
      <c r="K8" s="3" t="s">
        <v>32</v>
      </c>
      <c r="L8" s="3" t="s">
        <v>19</v>
      </c>
      <c r="M8" s="3" t="s">
        <v>32</v>
      </c>
      <c r="N8" s="3" t="s">
        <v>26</v>
      </c>
      <c r="O8" s="3" t="s">
        <v>32</v>
      </c>
      <c r="P8" s="3" t="s">
        <v>33</v>
      </c>
      <c r="Q8" s="3" t="s">
        <v>32</v>
      </c>
      <c r="R8" s="3" t="s">
        <v>27</v>
      </c>
      <c r="S8" s="3" t="s">
        <v>32</v>
      </c>
      <c r="T8" s="3" t="s">
        <v>28</v>
      </c>
      <c r="U8" s="3" t="s">
        <v>32</v>
      </c>
      <c r="V8" s="3" t="s">
        <v>29</v>
      </c>
      <c r="W8" s="3" t="s">
        <v>32</v>
      </c>
      <c r="X8" s="3" t="s">
        <v>30</v>
      </c>
      <c r="Y8" s="3" t="s">
        <v>32</v>
      </c>
      <c r="Z8" s="19"/>
    </row>
    <row r="9" spans="1:26" s="9" customFormat="1" ht="30" customHeight="1" x14ac:dyDescent="0.25">
      <c r="A9" s="10" t="s">
        <v>6</v>
      </c>
      <c r="B9" s="7">
        <f t="shared" ref="B9:H9" si="0">B11+B16+B17</f>
        <v>207315965.79999998</v>
      </c>
      <c r="C9" s="7" t="e">
        <f>B9/#REF!*100</f>
        <v>#REF!</v>
      </c>
      <c r="D9" s="7">
        <f t="shared" si="0"/>
        <v>216385189.79999998</v>
      </c>
      <c r="E9" s="7">
        <f>D9/B9*100</f>
        <v>104.37459023717892</v>
      </c>
      <c r="F9" s="7">
        <f t="shared" si="0"/>
        <v>222354234.40000001</v>
      </c>
      <c r="G9" s="7">
        <f>F9/D9*100</f>
        <v>102.75852733059831</v>
      </c>
      <c r="H9" s="7">
        <f t="shared" si="0"/>
        <v>233450008.29999998</v>
      </c>
      <c r="I9" s="7">
        <f>H9/F9*100</f>
        <v>104.99013384203847</v>
      </c>
      <c r="J9" s="7">
        <f>J11+J16+J17</f>
        <v>245166696.30000001</v>
      </c>
      <c r="K9" s="7">
        <f>J9/H9*100</f>
        <v>105.01892807171942</v>
      </c>
      <c r="L9" s="7">
        <f t="shared" ref="L9:X9" si="1">L11+L16+L17</f>
        <v>257111972.20000002</v>
      </c>
      <c r="M9" s="7">
        <f>L9/J9*100</f>
        <v>104.87230773195355</v>
      </c>
      <c r="N9" s="7">
        <f t="shared" si="1"/>
        <v>269754076.89999998</v>
      </c>
      <c r="O9" s="7">
        <f>N9/L9*100</f>
        <v>104.91696461733258</v>
      </c>
      <c r="P9" s="7">
        <f t="shared" si="1"/>
        <v>283191221</v>
      </c>
      <c r="Q9" s="7">
        <f>P9/N9*100</f>
        <v>104.98125709698959</v>
      </c>
      <c r="R9" s="7">
        <f t="shared" si="1"/>
        <v>297122748</v>
      </c>
      <c r="S9" s="7">
        <f>R9/P9*100</f>
        <v>104.91947700596269</v>
      </c>
      <c r="T9" s="7">
        <f t="shared" si="1"/>
        <v>312108980.19999993</v>
      </c>
      <c r="U9" s="7">
        <f>T9/R9*100</f>
        <v>105.043784866987</v>
      </c>
      <c r="V9" s="7">
        <f t="shared" si="1"/>
        <v>327951312.80000001</v>
      </c>
      <c r="W9" s="7">
        <f>V9/T9*100</f>
        <v>105.07589771683222</v>
      </c>
      <c r="X9" s="7">
        <f t="shared" si="1"/>
        <v>344274937.30000001</v>
      </c>
      <c r="Y9" s="7">
        <f>X9/V9*100</f>
        <v>104.97745362280494</v>
      </c>
      <c r="Z9" s="20"/>
    </row>
    <row r="10" spans="1:26" s="25" customFormat="1" ht="28.5" x14ac:dyDescent="0.25">
      <c r="A10" s="32" t="s">
        <v>34</v>
      </c>
      <c r="B10" s="28">
        <f>B11+B16</f>
        <v>189091108.39999998</v>
      </c>
      <c r="C10" s="28" t="e">
        <f>B10/#REF!*100</f>
        <v>#REF!</v>
      </c>
      <c r="D10" s="28">
        <f>D11+D16</f>
        <v>196271814.09999999</v>
      </c>
      <c r="E10" s="28">
        <f>D10/B10*100</f>
        <v>103.79748458865134</v>
      </c>
      <c r="F10" s="28">
        <f>F11+F16</f>
        <v>202240858.70000002</v>
      </c>
      <c r="G10" s="28">
        <f>F10/D10*100</f>
        <v>103.04121334353124</v>
      </c>
      <c r="H10" s="28">
        <f>H11+H16</f>
        <v>213336632.59999999</v>
      </c>
      <c r="I10" s="28">
        <f>H10/F10*100</f>
        <v>105.48641554002658</v>
      </c>
      <c r="J10" s="28">
        <f>J11+J16</f>
        <v>225053320.60000002</v>
      </c>
      <c r="K10" s="28">
        <f>J10/H10*100</f>
        <v>105.49211256276294</v>
      </c>
      <c r="L10" s="28">
        <f>L11+L16</f>
        <v>236998596.50000003</v>
      </c>
      <c r="M10" s="28">
        <f>L10/J10*100</f>
        <v>105.30775367728566</v>
      </c>
      <c r="N10" s="28">
        <f>N11+N16</f>
        <v>249640701.19999999</v>
      </c>
      <c r="O10" s="28">
        <f>N10/L10*100</f>
        <v>105.3342529815361</v>
      </c>
      <c r="P10" s="28">
        <f>P11+P16</f>
        <v>263077845.29999998</v>
      </c>
      <c r="Q10" s="28">
        <f>P10/N10*100</f>
        <v>105.38259347750942</v>
      </c>
      <c r="R10" s="28">
        <f>R11+R16</f>
        <v>277009372.30000001</v>
      </c>
      <c r="S10" s="28">
        <f>R10/P10*100</f>
        <v>105.29559111452858</v>
      </c>
      <c r="T10" s="28">
        <f>T11+T16</f>
        <v>291995604.49999994</v>
      </c>
      <c r="U10" s="28">
        <f>T10/R10*100</f>
        <v>105.41000908220892</v>
      </c>
      <c r="V10" s="28">
        <f>V11+V16</f>
        <v>307837937.10000002</v>
      </c>
      <c r="W10" s="28">
        <f>V10/T10*100</f>
        <v>105.42553804093311</v>
      </c>
      <c r="X10" s="28">
        <f>X11+X16</f>
        <v>324161561.60000002</v>
      </c>
      <c r="Y10" s="28">
        <f>X10/V10*100</f>
        <v>105.30266823308958</v>
      </c>
      <c r="Z10" s="20"/>
    </row>
    <row r="11" spans="1:26" s="33" customFormat="1" ht="14.25" x14ac:dyDescent="0.2">
      <c r="A11" s="32" t="s">
        <v>35</v>
      </c>
      <c r="B11" s="14">
        <v>182489737.69999999</v>
      </c>
      <c r="C11" s="14" t="e">
        <f>B11/#REF!*100</f>
        <v>#REF!</v>
      </c>
      <c r="D11" s="14">
        <v>189572569.69999999</v>
      </c>
      <c r="E11" s="28">
        <f t="shared" ref="E11:E23" si="2">D11/B11*100</f>
        <v>103.88122208364597</v>
      </c>
      <c r="F11" s="14">
        <v>195515764.20000002</v>
      </c>
      <c r="G11" s="28">
        <f t="shared" ref="G11:G23" si="3">F11/D11*100</f>
        <v>103.13504981728379</v>
      </c>
      <c r="H11" s="14">
        <v>206573493.09999999</v>
      </c>
      <c r="I11" s="28">
        <f t="shared" ref="I11:I23" si="4">H11/F11*100</f>
        <v>105.65567126786189</v>
      </c>
      <c r="J11" s="14">
        <v>218240861.20000002</v>
      </c>
      <c r="K11" s="28">
        <f t="shared" ref="K11:K23" si="5">J11/H11*100</f>
        <v>105.64804705817312</v>
      </c>
      <c r="L11" s="14">
        <v>230135894.10000002</v>
      </c>
      <c r="M11" s="28">
        <f t="shared" ref="M11:M23" si="6">L11/J11*100</f>
        <v>105.4504151214374</v>
      </c>
      <c r="N11" s="14">
        <v>242726806.09999999</v>
      </c>
      <c r="O11" s="28">
        <f t="shared" ref="O11:O23" si="7">N11/L11*100</f>
        <v>105.47107701266665</v>
      </c>
      <c r="P11" s="14">
        <v>256111780.49999997</v>
      </c>
      <c r="Q11" s="28">
        <f t="shared" ref="Q11:Q23" si="8">P11/N11*100</f>
        <v>105.51441952994907</v>
      </c>
      <c r="R11" s="14">
        <v>269990132.40000004</v>
      </c>
      <c r="S11" s="28">
        <f t="shared" ref="S11:S23" si="9">R11/P11*100</f>
        <v>105.41886510370813</v>
      </c>
      <c r="T11" s="14">
        <v>284922154.79999995</v>
      </c>
      <c r="U11" s="28">
        <f t="shared" ref="U11:U23" si="10">T11/R11*100</f>
        <v>105.53058079095928</v>
      </c>
      <c r="V11" s="14">
        <v>300709212.5</v>
      </c>
      <c r="W11" s="28">
        <f t="shared" ref="W11:W23" si="11">V11/T11*100</f>
        <v>105.54083191989115</v>
      </c>
      <c r="X11" s="14">
        <v>316976465.10000002</v>
      </c>
      <c r="Y11" s="28">
        <f t="shared" ref="Y11:Y23" si="12">X11/V11*100</f>
        <v>105.40962894510591</v>
      </c>
      <c r="Z11" s="21"/>
    </row>
    <row r="12" spans="1:26" s="25" customFormat="1" x14ac:dyDescent="0.25">
      <c r="A12" s="34" t="s">
        <v>7</v>
      </c>
      <c r="B12" s="12">
        <v>68377772.200000003</v>
      </c>
      <c r="C12" s="12" t="e">
        <f>B12/#REF!*100</f>
        <v>#REF!</v>
      </c>
      <c r="D12" s="12">
        <v>68702907.900000006</v>
      </c>
      <c r="E12" s="13">
        <f t="shared" si="2"/>
        <v>100.47549911256104</v>
      </c>
      <c r="F12" s="13">
        <v>68845801.700000003</v>
      </c>
      <c r="G12" s="13">
        <f t="shared" si="3"/>
        <v>100.20798799405695</v>
      </c>
      <c r="H12" s="13">
        <v>72783695.900000006</v>
      </c>
      <c r="I12" s="13">
        <f t="shared" si="4"/>
        <v>105.71987558102617</v>
      </c>
      <c r="J12" s="12">
        <v>76931276.5</v>
      </c>
      <c r="K12" s="13">
        <f t="shared" si="5"/>
        <v>105.69850232076494</v>
      </c>
      <c r="L12" s="12">
        <v>81139370</v>
      </c>
      <c r="M12" s="13">
        <f t="shared" si="6"/>
        <v>105.46993848464219</v>
      </c>
      <c r="N12" s="12">
        <v>85642625</v>
      </c>
      <c r="O12" s="13">
        <f t="shared" si="7"/>
        <v>105.55002460581096</v>
      </c>
      <c r="P12" s="13">
        <v>90289139.599999994</v>
      </c>
      <c r="Q12" s="13">
        <f t="shared" si="8"/>
        <v>105.42546961866243</v>
      </c>
      <c r="R12" s="13">
        <v>94982215.299999997</v>
      </c>
      <c r="S12" s="13">
        <f t="shared" si="9"/>
        <v>105.19782968449066</v>
      </c>
      <c r="T12" s="12">
        <v>99895819.400000006</v>
      </c>
      <c r="U12" s="13">
        <f t="shared" si="10"/>
        <v>105.17318330013725</v>
      </c>
      <c r="V12" s="13">
        <v>104935950.5</v>
      </c>
      <c r="W12" s="13">
        <f t="shared" si="11"/>
        <v>105.04538741488115</v>
      </c>
      <c r="X12" s="13">
        <v>109988074.09999999</v>
      </c>
      <c r="Y12" s="13">
        <f t="shared" si="12"/>
        <v>104.81448309747763</v>
      </c>
      <c r="Z12" s="15"/>
    </row>
    <row r="13" spans="1:26" s="25" customFormat="1" x14ac:dyDescent="0.25">
      <c r="A13" s="34" t="s">
        <v>8</v>
      </c>
      <c r="B13" s="12">
        <v>57236238.399999999</v>
      </c>
      <c r="C13" s="12" t="e">
        <f>B13/#REF!*100</f>
        <v>#REF!</v>
      </c>
      <c r="D13" s="12">
        <v>62589568.200000003</v>
      </c>
      <c r="E13" s="13">
        <f t="shared" si="2"/>
        <v>109.35304266955461</v>
      </c>
      <c r="F13" s="13">
        <v>67409364.700000003</v>
      </c>
      <c r="G13" s="13">
        <f t="shared" si="3"/>
        <v>107.70063868246977</v>
      </c>
      <c r="H13" s="13">
        <v>71723564</v>
      </c>
      <c r="I13" s="13">
        <f t="shared" si="4"/>
        <v>106.39999993947428</v>
      </c>
      <c r="J13" s="12">
        <v>76313872.099999994</v>
      </c>
      <c r="K13" s="13">
        <f t="shared" si="5"/>
        <v>106.40000000557697</v>
      </c>
      <c r="L13" s="12">
        <v>80969018.299999997</v>
      </c>
      <c r="M13" s="13">
        <f t="shared" si="6"/>
        <v>106.10000000248971</v>
      </c>
      <c r="N13" s="12">
        <v>85827159.400000006</v>
      </c>
      <c r="O13" s="13">
        <f t="shared" si="7"/>
        <v>106.0000000024701</v>
      </c>
      <c r="P13" s="13">
        <v>91234270.400000006</v>
      </c>
      <c r="Q13" s="13">
        <f t="shared" si="8"/>
        <v>106.29999995083142</v>
      </c>
      <c r="R13" s="13">
        <v>96982029.400000006</v>
      </c>
      <c r="S13" s="13">
        <f t="shared" si="9"/>
        <v>106.29999996141801</v>
      </c>
      <c r="T13" s="12">
        <v>103382843.3</v>
      </c>
      <c r="U13" s="13">
        <f t="shared" si="10"/>
        <v>106.59999995834279</v>
      </c>
      <c r="V13" s="13">
        <v>110206111</v>
      </c>
      <c r="W13" s="13">
        <f t="shared" si="11"/>
        <v>106.60000004081915</v>
      </c>
      <c r="X13" s="13">
        <v>117369508.2</v>
      </c>
      <c r="Y13" s="13">
        <f t="shared" si="12"/>
        <v>106.49999998638916</v>
      </c>
      <c r="Z13" s="15"/>
    </row>
    <row r="14" spans="1:26" s="25" customFormat="1" x14ac:dyDescent="0.25">
      <c r="A14" s="34" t="s">
        <v>9</v>
      </c>
      <c r="B14" s="12">
        <v>25200000</v>
      </c>
      <c r="C14" s="12" t="e">
        <f>B14/#REF!*100</f>
        <v>#REF!</v>
      </c>
      <c r="D14" s="12">
        <v>25484900</v>
      </c>
      <c r="E14" s="13">
        <f t="shared" si="2"/>
        <v>101.13055555555555</v>
      </c>
      <c r="F14" s="13">
        <v>25773000</v>
      </c>
      <c r="G14" s="13">
        <f t="shared" si="3"/>
        <v>101.13047333911453</v>
      </c>
      <c r="H14" s="13">
        <v>27536240.5</v>
      </c>
      <c r="I14" s="13">
        <f t="shared" si="4"/>
        <v>106.84142513483101</v>
      </c>
      <c r="J14" s="12">
        <v>29384587</v>
      </c>
      <c r="K14" s="13">
        <f t="shared" si="5"/>
        <v>106.71241413656305</v>
      </c>
      <c r="L14" s="12">
        <v>31294989.199999999</v>
      </c>
      <c r="M14" s="13">
        <f t="shared" si="6"/>
        <v>106.50137502357953</v>
      </c>
      <c r="N14" s="12">
        <v>33361275.5</v>
      </c>
      <c r="O14" s="13">
        <f t="shared" si="7"/>
        <v>106.60261068247949</v>
      </c>
      <c r="P14" s="13">
        <v>35485912.899999999</v>
      </c>
      <c r="Q14" s="13">
        <f t="shared" si="8"/>
        <v>106.36857364761127</v>
      </c>
      <c r="R14" s="13">
        <v>37671528</v>
      </c>
      <c r="S14" s="13">
        <f t="shared" si="9"/>
        <v>106.15910630835145</v>
      </c>
      <c r="T14" s="12">
        <v>39990262.899999999</v>
      </c>
      <c r="U14" s="13">
        <f t="shared" si="10"/>
        <v>106.1551389686131</v>
      </c>
      <c r="V14" s="13">
        <v>42566237.399999999</v>
      </c>
      <c r="W14" s="13">
        <f t="shared" si="11"/>
        <v>106.44150428928538</v>
      </c>
      <c r="X14" s="13">
        <v>45219548.5</v>
      </c>
      <c r="Y14" s="13">
        <f t="shared" si="12"/>
        <v>106.23337006526211</v>
      </c>
      <c r="Z14" s="15"/>
    </row>
    <row r="15" spans="1:26" s="25" customFormat="1" x14ac:dyDescent="0.25">
      <c r="A15" s="34" t="s">
        <v>10</v>
      </c>
      <c r="B15" s="12">
        <v>11891957.699999999</v>
      </c>
      <c r="C15" s="12" t="e">
        <f>B15/#REF!*100</f>
        <v>#REF!</v>
      </c>
      <c r="D15" s="12">
        <v>12445581.6</v>
      </c>
      <c r="E15" s="13">
        <f t="shared" si="2"/>
        <v>104.65544794193139</v>
      </c>
      <c r="F15" s="13">
        <v>12557970</v>
      </c>
      <c r="G15" s="13">
        <f t="shared" si="3"/>
        <v>100.90303855305565</v>
      </c>
      <c r="H15" s="13">
        <v>13060288.800000001</v>
      </c>
      <c r="I15" s="13">
        <f t="shared" si="4"/>
        <v>104</v>
      </c>
      <c r="J15" s="12">
        <v>13582700.300000001</v>
      </c>
      <c r="K15" s="13">
        <f t="shared" si="5"/>
        <v>103.99999960184647</v>
      </c>
      <c r="L15" s="12">
        <v>14126008.300000001</v>
      </c>
      <c r="M15" s="13">
        <f t="shared" si="6"/>
        <v>103.99999991165232</v>
      </c>
      <c r="N15" s="12">
        <v>14691048.699999999</v>
      </c>
      <c r="O15" s="13">
        <f t="shared" si="7"/>
        <v>104.00000048138156</v>
      </c>
      <c r="P15" s="13">
        <v>15278690.699999999</v>
      </c>
      <c r="Q15" s="13">
        <f t="shared" si="8"/>
        <v>104.00000035395702</v>
      </c>
      <c r="R15" s="13">
        <v>15889838.300000001</v>
      </c>
      <c r="S15" s="13">
        <f t="shared" si="9"/>
        <v>103.99999981673824</v>
      </c>
      <c r="T15" s="12">
        <v>16525431.800000001</v>
      </c>
      <c r="U15" s="13">
        <f t="shared" si="10"/>
        <v>103.99999979861343</v>
      </c>
      <c r="V15" s="13">
        <v>17186449.100000001</v>
      </c>
      <c r="W15" s="13">
        <f t="shared" si="11"/>
        <v>104.00000016943582</v>
      </c>
      <c r="X15" s="13">
        <v>17873907</v>
      </c>
      <c r="Y15" s="13">
        <f t="shared" si="12"/>
        <v>103.99999962761359</v>
      </c>
      <c r="Z15" s="15"/>
    </row>
    <row r="16" spans="1:26" s="33" customFormat="1" ht="21.75" customHeight="1" x14ac:dyDescent="0.2">
      <c r="A16" s="32" t="s">
        <v>36</v>
      </c>
      <c r="B16" s="14">
        <v>6601370.7000000002</v>
      </c>
      <c r="C16" s="14" t="e">
        <f>B16/#REF!*100</f>
        <v>#REF!</v>
      </c>
      <c r="D16" s="14">
        <v>6699244.4000000004</v>
      </c>
      <c r="E16" s="28">
        <f t="shared" si="2"/>
        <v>101.48262693382755</v>
      </c>
      <c r="F16" s="28">
        <v>6725094.5</v>
      </c>
      <c r="G16" s="28">
        <f t="shared" si="3"/>
        <v>100.38586590451901</v>
      </c>
      <c r="H16" s="28">
        <v>6763139.5000000009</v>
      </c>
      <c r="I16" s="28">
        <f t="shared" si="4"/>
        <v>100.56571695758329</v>
      </c>
      <c r="J16" s="14">
        <v>6812459.4000000004</v>
      </c>
      <c r="K16" s="28">
        <f t="shared" si="5"/>
        <v>100.72924564102219</v>
      </c>
      <c r="L16" s="14">
        <v>6862702.4000000013</v>
      </c>
      <c r="M16" s="28">
        <f t="shared" si="6"/>
        <v>100.73751632193215</v>
      </c>
      <c r="N16" s="14">
        <v>6913895.0999999996</v>
      </c>
      <c r="O16" s="28">
        <f t="shared" si="7"/>
        <v>100.74595541255</v>
      </c>
      <c r="P16" s="28">
        <v>6966064.8000000007</v>
      </c>
      <c r="Q16" s="28">
        <f t="shared" si="8"/>
        <v>100.75456308268261</v>
      </c>
      <c r="R16" s="28">
        <v>7019239.9000000004</v>
      </c>
      <c r="S16" s="28">
        <f t="shared" si="9"/>
        <v>100.76334489452353</v>
      </c>
      <c r="T16" s="14">
        <v>7073449.7000000002</v>
      </c>
      <c r="U16" s="28">
        <f t="shared" si="10"/>
        <v>100.77230299537135</v>
      </c>
      <c r="V16" s="28">
        <v>7128724.6000000015</v>
      </c>
      <c r="W16" s="28">
        <f t="shared" si="11"/>
        <v>100.7814419037998</v>
      </c>
      <c r="X16" s="28">
        <v>7185096.5</v>
      </c>
      <c r="Y16" s="28">
        <f t="shared" si="12"/>
        <v>100.79077118507283</v>
      </c>
      <c r="Z16" s="21"/>
    </row>
    <row r="17" spans="1:26" s="33" customFormat="1" ht="24" customHeight="1" x14ac:dyDescent="0.2">
      <c r="A17" s="32" t="s">
        <v>37</v>
      </c>
      <c r="B17" s="35">
        <v>18224857.399999999</v>
      </c>
      <c r="C17" s="35" t="e">
        <f>B17/#REF!*100</f>
        <v>#REF!</v>
      </c>
      <c r="D17" s="35">
        <v>20113375.699999999</v>
      </c>
      <c r="E17" s="35">
        <f t="shared" si="2"/>
        <v>110.36232140834198</v>
      </c>
      <c r="F17" s="35">
        <v>20113375.699999999</v>
      </c>
      <c r="G17" s="35">
        <f t="shared" si="3"/>
        <v>100</v>
      </c>
      <c r="H17" s="35">
        <v>20113375.699999999</v>
      </c>
      <c r="I17" s="35">
        <f t="shared" si="4"/>
        <v>100</v>
      </c>
      <c r="J17" s="35">
        <v>20113375.699999999</v>
      </c>
      <c r="K17" s="35">
        <f t="shared" si="5"/>
        <v>100</v>
      </c>
      <c r="L17" s="35">
        <v>20113375.699999999</v>
      </c>
      <c r="M17" s="35">
        <f t="shared" si="6"/>
        <v>100</v>
      </c>
      <c r="N17" s="35">
        <v>20113375.699999999</v>
      </c>
      <c r="O17" s="35">
        <f t="shared" si="7"/>
        <v>100</v>
      </c>
      <c r="P17" s="35">
        <v>20113375.699999999</v>
      </c>
      <c r="Q17" s="35">
        <f t="shared" si="8"/>
        <v>100</v>
      </c>
      <c r="R17" s="35">
        <v>20113375.699999999</v>
      </c>
      <c r="S17" s="35">
        <f t="shared" si="9"/>
        <v>100</v>
      </c>
      <c r="T17" s="35">
        <v>20113375.699999999</v>
      </c>
      <c r="U17" s="35">
        <f t="shared" si="10"/>
        <v>100</v>
      </c>
      <c r="V17" s="35">
        <v>20113375.699999999</v>
      </c>
      <c r="W17" s="35">
        <f t="shared" si="11"/>
        <v>100</v>
      </c>
      <c r="X17" s="35">
        <v>20113375.699999999</v>
      </c>
      <c r="Y17" s="35">
        <f t="shared" si="12"/>
        <v>100</v>
      </c>
      <c r="Z17" s="21"/>
    </row>
    <row r="18" spans="1:26" s="25" customFormat="1" ht="16.5" customHeight="1" x14ac:dyDescent="0.25">
      <c r="A18" s="34" t="s">
        <v>11</v>
      </c>
      <c r="B18" s="30">
        <v>17263948.399999999</v>
      </c>
      <c r="C18" s="30" t="e">
        <f>B18/#REF!*100</f>
        <v>#REF!</v>
      </c>
      <c r="D18" s="30">
        <v>18661988.399999999</v>
      </c>
      <c r="E18" s="30">
        <f t="shared" si="2"/>
        <v>108.0980316183058</v>
      </c>
      <c r="F18" s="30">
        <v>18661988.399999999</v>
      </c>
      <c r="G18" s="30">
        <f t="shared" si="3"/>
        <v>100</v>
      </c>
      <c r="H18" s="30">
        <v>18661988.399999999</v>
      </c>
      <c r="I18" s="30">
        <f t="shared" si="4"/>
        <v>100</v>
      </c>
      <c r="J18" s="30">
        <v>18661988.399999999</v>
      </c>
      <c r="K18" s="30">
        <f t="shared" si="5"/>
        <v>100</v>
      </c>
      <c r="L18" s="30">
        <v>18661988.399999999</v>
      </c>
      <c r="M18" s="30">
        <f t="shared" si="6"/>
        <v>100</v>
      </c>
      <c r="N18" s="30">
        <v>18661988.399999999</v>
      </c>
      <c r="O18" s="30">
        <f t="shared" si="7"/>
        <v>100</v>
      </c>
      <c r="P18" s="30">
        <v>18661988.399999999</v>
      </c>
      <c r="Q18" s="30">
        <f t="shared" si="8"/>
        <v>100</v>
      </c>
      <c r="R18" s="30">
        <v>18661988.399999999</v>
      </c>
      <c r="S18" s="30">
        <f t="shared" si="9"/>
        <v>100</v>
      </c>
      <c r="T18" s="30">
        <v>18661988.399999999</v>
      </c>
      <c r="U18" s="30">
        <f t="shared" si="10"/>
        <v>100</v>
      </c>
      <c r="V18" s="30">
        <v>18661988.399999999</v>
      </c>
      <c r="W18" s="30">
        <f t="shared" si="11"/>
        <v>100</v>
      </c>
      <c r="X18" s="30">
        <v>18661988.399999999</v>
      </c>
      <c r="Y18" s="30">
        <f t="shared" si="12"/>
        <v>100</v>
      </c>
      <c r="Z18" s="15"/>
    </row>
    <row r="19" spans="1:26" s="25" customFormat="1" x14ac:dyDescent="0.25">
      <c r="A19" s="34" t="s">
        <v>12</v>
      </c>
      <c r="B19" s="31">
        <v>0</v>
      </c>
      <c r="C19" s="31" t="e">
        <f>B19/#REF!*100</f>
        <v>#REF!</v>
      </c>
      <c r="D19" s="31">
        <v>0</v>
      </c>
      <c r="E19" s="31"/>
      <c r="F19" s="31">
        <v>0</v>
      </c>
      <c r="G19" s="31"/>
      <c r="H19" s="31">
        <v>0</v>
      </c>
      <c r="I19" s="31"/>
      <c r="J19" s="31">
        <v>0</v>
      </c>
      <c r="K19" s="31"/>
      <c r="L19" s="31">
        <v>0</v>
      </c>
      <c r="M19" s="31"/>
      <c r="N19" s="31">
        <v>0</v>
      </c>
      <c r="O19" s="31"/>
      <c r="P19" s="31">
        <v>0</v>
      </c>
      <c r="Q19" s="31"/>
      <c r="R19" s="31">
        <v>0</v>
      </c>
      <c r="S19" s="31"/>
      <c r="T19" s="31">
        <v>0</v>
      </c>
      <c r="U19" s="31"/>
      <c r="V19" s="31">
        <v>0</v>
      </c>
      <c r="W19" s="31"/>
      <c r="X19" s="31">
        <v>0</v>
      </c>
      <c r="Y19" s="31"/>
      <c r="Z19" s="15"/>
    </row>
    <row r="20" spans="1:26" s="25" customFormat="1" x14ac:dyDescent="0.25">
      <c r="A20" s="34" t="s">
        <v>13</v>
      </c>
      <c r="B20" s="31">
        <v>8201306.0999999996</v>
      </c>
      <c r="C20" s="31" t="e">
        <f>B20/#REF!*100</f>
        <v>#REF!</v>
      </c>
      <c r="D20" s="31">
        <v>11373209.5</v>
      </c>
      <c r="E20" s="31">
        <f t="shared" si="2"/>
        <v>138.67558851388318</v>
      </c>
      <c r="F20" s="31">
        <v>11373209.5</v>
      </c>
      <c r="G20" s="31">
        <f t="shared" si="3"/>
        <v>100</v>
      </c>
      <c r="H20" s="31">
        <v>11373209.5</v>
      </c>
      <c r="I20" s="31">
        <f t="shared" si="4"/>
        <v>100</v>
      </c>
      <c r="J20" s="31">
        <v>11373209.5</v>
      </c>
      <c r="K20" s="31">
        <f t="shared" si="5"/>
        <v>100</v>
      </c>
      <c r="L20" s="31">
        <v>11373209.5</v>
      </c>
      <c r="M20" s="31">
        <f t="shared" si="6"/>
        <v>100</v>
      </c>
      <c r="N20" s="31">
        <v>11373209.5</v>
      </c>
      <c r="O20" s="31">
        <f t="shared" si="7"/>
        <v>100</v>
      </c>
      <c r="P20" s="31">
        <v>11373209.5</v>
      </c>
      <c r="Q20" s="31">
        <f t="shared" si="8"/>
        <v>100</v>
      </c>
      <c r="R20" s="31">
        <v>11373209.5</v>
      </c>
      <c r="S20" s="31">
        <f t="shared" si="9"/>
        <v>100</v>
      </c>
      <c r="T20" s="31">
        <v>11373209.5</v>
      </c>
      <c r="U20" s="31">
        <f t="shared" si="10"/>
        <v>100</v>
      </c>
      <c r="V20" s="31">
        <v>11373209.5</v>
      </c>
      <c r="W20" s="31">
        <f t="shared" si="11"/>
        <v>100</v>
      </c>
      <c r="X20" s="31">
        <v>11373209.5</v>
      </c>
      <c r="Y20" s="31">
        <f t="shared" si="12"/>
        <v>100</v>
      </c>
      <c r="Z20" s="15"/>
    </row>
    <row r="21" spans="1:26" s="25" customFormat="1" x14ac:dyDescent="0.25">
      <c r="A21" s="34" t="s">
        <v>14</v>
      </c>
      <c r="B21" s="31">
        <v>4716162.3</v>
      </c>
      <c r="C21" s="31" t="e">
        <f>B21/#REF!*100</f>
        <v>#REF!</v>
      </c>
      <c r="D21" s="31">
        <v>4979506.0999999996</v>
      </c>
      <c r="E21" s="31">
        <f t="shared" si="2"/>
        <v>105.58385787528984</v>
      </c>
      <c r="F21" s="31">
        <v>4979506.0999999996</v>
      </c>
      <c r="G21" s="31">
        <f t="shared" si="3"/>
        <v>100</v>
      </c>
      <c r="H21" s="31">
        <v>4979506.0999999996</v>
      </c>
      <c r="I21" s="31">
        <f t="shared" si="4"/>
        <v>100</v>
      </c>
      <c r="J21" s="31">
        <v>4979506.0999999996</v>
      </c>
      <c r="K21" s="31">
        <f t="shared" si="5"/>
        <v>100</v>
      </c>
      <c r="L21" s="31">
        <v>4979506.0999999996</v>
      </c>
      <c r="M21" s="31">
        <f t="shared" si="6"/>
        <v>100</v>
      </c>
      <c r="N21" s="31">
        <v>4979506.0999999996</v>
      </c>
      <c r="O21" s="31">
        <f t="shared" si="7"/>
        <v>100</v>
      </c>
      <c r="P21" s="31">
        <v>4979506.0999999996</v>
      </c>
      <c r="Q21" s="31">
        <f t="shared" si="8"/>
        <v>100</v>
      </c>
      <c r="R21" s="31">
        <v>4979506.0999999996</v>
      </c>
      <c r="S21" s="31">
        <f t="shared" si="9"/>
        <v>100</v>
      </c>
      <c r="T21" s="31">
        <v>4979506.0999999996</v>
      </c>
      <c r="U21" s="31">
        <f t="shared" si="10"/>
        <v>100</v>
      </c>
      <c r="V21" s="31">
        <v>4979506.0999999996</v>
      </c>
      <c r="W21" s="31">
        <f t="shared" si="11"/>
        <v>100</v>
      </c>
      <c r="X21" s="31">
        <v>4979506.0999999996</v>
      </c>
      <c r="Y21" s="31">
        <f t="shared" si="12"/>
        <v>100</v>
      </c>
      <c r="Z21" s="15"/>
    </row>
    <row r="22" spans="1:26" s="25" customFormat="1" ht="18" customHeight="1" x14ac:dyDescent="0.25">
      <c r="A22" s="34" t="s">
        <v>20</v>
      </c>
      <c r="B22" s="31">
        <v>4346480</v>
      </c>
      <c r="C22" s="31" t="e">
        <f>B22/#REF!*100</f>
        <v>#REF!</v>
      </c>
      <c r="D22" s="31">
        <v>2309272.7999999998</v>
      </c>
      <c r="E22" s="31">
        <f t="shared" si="2"/>
        <v>53.129723362352976</v>
      </c>
      <c r="F22" s="31">
        <v>2309272.7999999998</v>
      </c>
      <c r="G22" s="31">
        <f t="shared" si="3"/>
        <v>100</v>
      </c>
      <c r="H22" s="31">
        <v>2309272.7999999998</v>
      </c>
      <c r="I22" s="31">
        <f t="shared" si="4"/>
        <v>100</v>
      </c>
      <c r="J22" s="31">
        <v>2309272.7999999998</v>
      </c>
      <c r="K22" s="31">
        <f t="shared" si="5"/>
        <v>100</v>
      </c>
      <c r="L22" s="31">
        <v>2309272.7999999998</v>
      </c>
      <c r="M22" s="31">
        <f t="shared" si="6"/>
        <v>100</v>
      </c>
      <c r="N22" s="31">
        <v>2309272.7999999998</v>
      </c>
      <c r="O22" s="31">
        <f t="shared" si="7"/>
        <v>100</v>
      </c>
      <c r="P22" s="31">
        <v>2309272.7999999998</v>
      </c>
      <c r="Q22" s="31">
        <f t="shared" si="8"/>
        <v>100</v>
      </c>
      <c r="R22" s="31">
        <v>2309272.7999999998</v>
      </c>
      <c r="S22" s="31">
        <f t="shared" si="9"/>
        <v>100</v>
      </c>
      <c r="T22" s="31">
        <v>2309272.7999999998</v>
      </c>
      <c r="U22" s="31">
        <f t="shared" si="10"/>
        <v>100</v>
      </c>
      <c r="V22" s="31">
        <v>2309272.7999999998</v>
      </c>
      <c r="W22" s="31">
        <f t="shared" si="11"/>
        <v>100</v>
      </c>
      <c r="X22" s="31">
        <v>2309272.7999999998</v>
      </c>
      <c r="Y22" s="31">
        <f t="shared" si="12"/>
        <v>100</v>
      </c>
      <c r="Z22" s="15"/>
    </row>
    <row r="23" spans="1:26" s="9" customFormat="1" ht="17.25" customHeight="1" x14ac:dyDescent="0.25">
      <c r="A23" s="10" t="s">
        <v>15</v>
      </c>
      <c r="B23" s="11">
        <f>B9-B24</f>
        <v>220798665.79999998</v>
      </c>
      <c r="C23" s="11" t="e">
        <f>B23/#REF!*100</f>
        <v>#REF!</v>
      </c>
      <c r="D23" s="11">
        <f>D9-D24</f>
        <v>219607489.79999998</v>
      </c>
      <c r="E23" s="7">
        <f t="shared" si="2"/>
        <v>99.460514856063952</v>
      </c>
      <c r="F23" s="11">
        <f>F9-F24</f>
        <v>223290234.40000001</v>
      </c>
      <c r="G23" s="7">
        <f t="shared" si="3"/>
        <v>101.67696675707825</v>
      </c>
      <c r="H23" s="11">
        <f>H9-H24</f>
        <v>235142767.19999999</v>
      </c>
      <c r="I23" s="7">
        <f t="shared" si="4"/>
        <v>105.3081286030483</v>
      </c>
      <c r="J23" s="11">
        <f>J9-J24</f>
        <v>245665395.10000002</v>
      </c>
      <c r="K23" s="7">
        <f t="shared" si="5"/>
        <v>104.47499535082447</v>
      </c>
      <c r="L23" s="11">
        <f>L9-L24</f>
        <v>257698185.30000001</v>
      </c>
      <c r="M23" s="7">
        <f t="shared" si="6"/>
        <v>104.8980403589614</v>
      </c>
      <c r="N23" s="11">
        <f>N9-N24</f>
        <v>270850149.59999996</v>
      </c>
      <c r="O23" s="7">
        <f t="shared" si="7"/>
        <v>105.10363093348487</v>
      </c>
      <c r="P23" s="11">
        <f>P9-P24</f>
        <v>284248386.60000002</v>
      </c>
      <c r="Q23" s="7">
        <f t="shared" si="8"/>
        <v>104.94673420700965</v>
      </c>
      <c r="R23" s="11">
        <f>R9-R24</f>
        <v>298379913.60000002</v>
      </c>
      <c r="S23" s="7">
        <f t="shared" si="9"/>
        <v>104.97154167488245</v>
      </c>
      <c r="T23" s="11">
        <f>T9-T24</f>
        <v>313566145.79999995</v>
      </c>
      <c r="U23" s="7">
        <f t="shared" si="10"/>
        <v>105.08956250331185</v>
      </c>
      <c r="V23" s="11">
        <f>V9-V24</f>
        <v>329758478.40000004</v>
      </c>
      <c r="W23" s="7">
        <f t="shared" si="11"/>
        <v>105.16392882869694</v>
      </c>
      <c r="X23" s="11">
        <f>X9-X24</f>
        <v>345782102.90000004</v>
      </c>
      <c r="Y23" s="7">
        <f t="shared" si="12"/>
        <v>104.85920015695949</v>
      </c>
      <c r="Z23" s="21"/>
    </row>
    <row r="24" spans="1:26" s="9" customFormat="1" ht="17.25" customHeight="1" x14ac:dyDescent="0.25">
      <c r="A24" s="10" t="s">
        <v>16</v>
      </c>
      <c r="B24" s="7">
        <v>-13482700</v>
      </c>
      <c r="C24" s="7"/>
      <c r="D24" s="7">
        <v>-3222300</v>
      </c>
      <c r="E24" s="7"/>
      <c r="F24" s="7">
        <v>-936000</v>
      </c>
      <c r="G24" s="7"/>
      <c r="H24" s="11">
        <f>-452973.1-1239785.8</f>
        <v>-1692758.9</v>
      </c>
      <c r="I24" s="11"/>
      <c r="J24" s="7">
        <f>623927.3-1122626.1</f>
        <v>-498698.80000000005</v>
      </c>
      <c r="K24" s="7"/>
      <c r="L24" s="7">
        <f>373927.3-960140.4</f>
        <v>-586213.10000000009</v>
      </c>
      <c r="M24" s="7"/>
      <c r="N24" s="7">
        <f>-96072.7-1000000</f>
        <v>-1096072.7</v>
      </c>
      <c r="O24" s="7"/>
      <c r="P24" s="7">
        <f>-57165.6-1000000</f>
        <v>-1057165.6000000001</v>
      </c>
      <c r="Q24" s="7"/>
      <c r="R24" s="11">
        <f>-257165.6-1000000</f>
        <v>-1257165.6000000001</v>
      </c>
      <c r="S24" s="11"/>
      <c r="T24" s="7">
        <f>-457165.6-1000000</f>
        <v>-1457165.6</v>
      </c>
      <c r="U24" s="7"/>
      <c r="V24" s="7">
        <f>-807165.6-1000000</f>
        <v>-1807165.6</v>
      </c>
      <c r="W24" s="7"/>
      <c r="X24" s="11">
        <f>-507165.6-1000000</f>
        <v>-1507165.6</v>
      </c>
      <c r="Y24" s="7"/>
      <c r="Z24" s="20"/>
    </row>
    <row r="25" spans="1:26" s="27" customFormat="1" x14ac:dyDescent="0.25">
      <c r="A25" s="8" t="s">
        <v>17</v>
      </c>
      <c r="B25" s="13">
        <f>-B24/(B11+B16)*100</f>
        <v>7.1302665228863829</v>
      </c>
      <c r="C25" s="13"/>
      <c r="D25" s="13">
        <f>-D24/(D11+D16)*100</f>
        <v>1.641753817162074</v>
      </c>
      <c r="E25" s="13"/>
      <c r="F25" s="13">
        <f>-F24/(F11+F16)*100</f>
        <v>0.46281449061113977</v>
      </c>
      <c r="G25" s="13"/>
      <c r="H25" s="13">
        <f>-H24/(H11+H16)*100</f>
        <v>0.79346846313725872</v>
      </c>
      <c r="I25" s="13"/>
      <c r="J25" s="13">
        <f>-J24/(J11+J16)*100</f>
        <v>0.22159139828306093</v>
      </c>
      <c r="K25" s="13"/>
      <c r="L25" s="13">
        <f>-L24/(L11+L16)*100</f>
        <v>0.24734876436283032</v>
      </c>
      <c r="M25" s="13"/>
      <c r="N25" s="13">
        <f t="shared" ref="N25:X25" si="13">-N24/(N11+N16)*100</f>
        <v>0.43906009506113342</v>
      </c>
      <c r="O25" s="13"/>
      <c r="P25" s="13">
        <f t="shared" si="13"/>
        <v>0.40184516442061652</v>
      </c>
      <c r="Q25" s="13"/>
      <c r="R25" s="13">
        <f t="shared" si="13"/>
        <v>0.45383504159508903</v>
      </c>
      <c r="S25" s="13"/>
      <c r="T25" s="13">
        <f t="shared" si="13"/>
        <v>0.4990368271108685</v>
      </c>
      <c r="U25" s="13"/>
      <c r="V25" s="13">
        <f t="shared" si="13"/>
        <v>0.5870509713729497</v>
      </c>
      <c r="W25" s="13"/>
      <c r="X25" s="13">
        <f t="shared" si="13"/>
        <v>0.46494272564609951</v>
      </c>
      <c r="Y25" s="13"/>
      <c r="Z25" s="26"/>
    </row>
    <row r="26" spans="1:26" s="25" customFormat="1" x14ac:dyDescent="0.2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15"/>
    </row>
    <row r="28" spans="1:26" x14ac:dyDescent="0.25">
      <c r="V28" s="1" t="s">
        <v>25</v>
      </c>
    </row>
  </sheetData>
  <mergeCells count="2">
    <mergeCell ref="A5:X5"/>
    <mergeCell ref="A6:X6"/>
  </mergeCells>
  <pageMargins left="0.78740157480314965" right="0.39370078740157483" top="0.78740157480314965" bottom="0.78740157480314965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2022-09-01T10:56:03Z</cp:lastPrinted>
  <dcterms:created xsi:type="dcterms:W3CDTF">2015-09-25T08:48:27Z</dcterms:created>
  <dcterms:modified xsi:type="dcterms:W3CDTF">2022-09-01T10:56:04Z</dcterms:modified>
</cp:coreProperties>
</file>