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22665" windowHeight="9060" tabRatio="500"/>
  </bookViews>
  <sheets>
    <sheet name="ЧДОУ" sheetId="21" r:id="rId1"/>
    <sheet name="документы_2021" sheetId="24" state="hidden" r:id="rId2"/>
  </sheets>
  <definedNames>
    <definedName name="Z_03BB0823_F46D_4FFC_9767_8DD17CA40F59_.wvu.Cols" localSheetId="0" hidden="1">ЧДОУ!$P:$W</definedName>
    <definedName name="Z_03BB0823_F46D_4FFC_9767_8DD17CA40F59_.wvu.PrintArea" localSheetId="0" hidden="1">ЧДОУ!$A$1:$AS$50</definedName>
    <definedName name="Z_03BB0823_F46D_4FFC_9767_8DD17CA40F59_.wvu.PrintTitles" localSheetId="0" hidden="1">ЧДОУ!$A:$C</definedName>
    <definedName name="Z_03BB0823_F46D_4FFC_9767_8DD17CA40F59_.wvu.Rows" localSheetId="0" hidden="1">ЧДОУ!$7:$7,ЧДОУ!#REF!</definedName>
    <definedName name="_xlnm.Print_Titles" localSheetId="0">ЧДОУ!$A:$C,ЧДОУ!$3:$9</definedName>
    <definedName name="_xlnm.Print_Area" localSheetId="0">ЧДОУ!$A$1:$AY$49</definedName>
  </definedNames>
  <calcPr calcId="145621"/>
</workbook>
</file>

<file path=xl/calcChain.xml><?xml version="1.0" encoding="utf-8"?>
<calcChain xmlns="http://schemas.openxmlformats.org/spreadsheetml/2006/main">
  <c r="AM9" i="21" l="1"/>
  <c r="AE9" i="21"/>
  <c r="AA9" i="21"/>
  <c r="W9" i="21"/>
  <c r="U9" i="21"/>
  <c r="S9" i="21"/>
  <c r="Q9" i="21"/>
  <c r="O9" i="21"/>
  <c r="M9" i="21"/>
  <c r="AT51" i="21" l="1"/>
  <c r="AU51" i="21"/>
  <c r="AV51" i="21"/>
  <c r="AW51" i="21"/>
  <c r="AX51" i="21"/>
  <c r="AD43" i="21" l="1"/>
  <c r="AP24" i="21" l="1"/>
  <c r="AN24" i="21"/>
  <c r="Z28" i="21"/>
  <c r="AA27" i="21"/>
  <c r="AA26" i="21"/>
  <c r="AA25" i="21"/>
  <c r="AA24" i="21"/>
  <c r="AA23" i="21"/>
  <c r="AA22" i="21"/>
  <c r="AA21" i="21"/>
  <c r="O24" i="21"/>
  <c r="M24" i="21"/>
  <c r="AO24" i="21" s="1"/>
  <c r="AQ24" i="21" l="1"/>
  <c r="AS24" i="21" s="1"/>
  <c r="AR24" i="21"/>
  <c r="AN41" i="21"/>
  <c r="AP41" i="21"/>
  <c r="AM40" i="21"/>
  <c r="AE41" i="21"/>
  <c r="AE40" i="21"/>
  <c r="AE39" i="21"/>
  <c r="AE38" i="21"/>
  <c r="S41" i="21"/>
  <c r="O41" i="21"/>
  <c r="M41" i="21"/>
  <c r="Q41" i="21"/>
  <c r="AR41" i="21" l="1"/>
  <c r="AO41" i="21"/>
  <c r="AQ41" i="21"/>
  <c r="L43" i="21"/>
  <c r="AS41" i="21" l="1"/>
  <c r="O31" i="21"/>
  <c r="M31" i="21"/>
  <c r="V48" i="21" l="1"/>
  <c r="V45" i="21"/>
  <c r="V43" i="21"/>
  <c r="V36" i="21"/>
  <c r="V32" i="21"/>
  <c r="V27" i="21"/>
  <c r="W11" i="21"/>
  <c r="W12" i="21"/>
  <c r="W13" i="21"/>
  <c r="W14" i="21"/>
  <c r="W15" i="21"/>
  <c r="W16" i="21"/>
  <c r="W17" i="21"/>
  <c r="W18" i="21"/>
  <c r="W19" i="21"/>
  <c r="W20" i="21"/>
  <c r="W21" i="21"/>
  <c r="W22" i="21"/>
  <c r="W23" i="21"/>
  <c r="W25" i="21"/>
  <c r="W26" i="21"/>
  <c r="W28" i="21"/>
  <c r="W29" i="21"/>
  <c r="W30" i="21"/>
  <c r="W31" i="21"/>
  <c r="W33" i="21"/>
  <c r="W34" i="21"/>
  <c r="W35" i="21"/>
  <c r="W37" i="21"/>
  <c r="W38" i="21"/>
  <c r="W39" i="21"/>
  <c r="W40" i="21"/>
  <c r="W42" i="21"/>
  <c r="W44" i="21"/>
  <c r="W45" i="21" s="1"/>
  <c r="W46" i="21"/>
  <c r="W47" i="21"/>
  <c r="U28" i="21"/>
  <c r="U29" i="21"/>
  <c r="U30" i="21"/>
  <c r="U31" i="21"/>
  <c r="U33" i="21"/>
  <c r="U34" i="21"/>
  <c r="U35" i="21"/>
  <c r="U37" i="21"/>
  <c r="U38" i="21"/>
  <c r="U39" i="21"/>
  <c r="U40" i="21"/>
  <c r="U42" i="21"/>
  <c r="U44" i="21"/>
  <c r="U45" i="21" s="1"/>
  <c r="U46" i="21"/>
  <c r="U47" i="21"/>
  <c r="AN26" i="21"/>
  <c r="W32" i="21" l="1"/>
  <c r="U32" i="21"/>
  <c r="W48" i="21"/>
  <c r="W36" i="21"/>
  <c r="U48" i="21"/>
  <c r="W43" i="21"/>
  <c r="U43" i="21"/>
  <c r="U36" i="21"/>
  <c r="V49" i="21"/>
  <c r="Y19" i="21"/>
  <c r="AA19" i="21"/>
  <c r="AP47" i="21"/>
  <c r="AN47" i="21"/>
  <c r="AQ46" i="21"/>
  <c r="AP46" i="21"/>
  <c r="AN46" i="21"/>
  <c r="AP44" i="21"/>
  <c r="AN44" i="21"/>
  <c r="AP42" i="21"/>
  <c r="AN42" i="21"/>
  <c r="AP40" i="21"/>
  <c r="AN40" i="21"/>
  <c r="AP39" i="21"/>
  <c r="AN39" i="21"/>
  <c r="AP38" i="21"/>
  <c r="AN38" i="21"/>
  <c r="AP37" i="21"/>
  <c r="AN37" i="21"/>
  <c r="AP35" i="21"/>
  <c r="AN35" i="21"/>
  <c r="AP34" i="21"/>
  <c r="AN34" i="21"/>
  <c r="AP33" i="21"/>
  <c r="AN33" i="21"/>
  <c r="AP31" i="21"/>
  <c r="AN31" i="21"/>
  <c r="AP30" i="21"/>
  <c r="AN30" i="21"/>
  <c r="AP29" i="21"/>
  <c r="AN29" i="21"/>
  <c r="AP26" i="21"/>
  <c r="AR26" i="21" s="1"/>
  <c r="AP25" i="21"/>
  <c r="AN25" i="21"/>
  <c r="AP23" i="21"/>
  <c r="AN23" i="21"/>
  <c r="AP22" i="21"/>
  <c r="AN22" i="21"/>
  <c r="AP21" i="21"/>
  <c r="AN21" i="21"/>
  <c r="AP20" i="21"/>
  <c r="AN20" i="21"/>
  <c r="AP19" i="21"/>
  <c r="AN19" i="21"/>
  <c r="AP18" i="21"/>
  <c r="AN18" i="21"/>
  <c r="AP17" i="21"/>
  <c r="AN17" i="21"/>
  <c r="AP16" i="21"/>
  <c r="AN16" i="21"/>
  <c r="AP15" i="21"/>
  <c r="AN15" i="21"/>
  <c r="AP14" i="21"/>
  <c r="AN14" i="21"/>
  <c r="AP13" i="21"/>
  <c r="AN13" i="21"/>
  <c r="AP12" i="21"/>
  <c r="AN12" i="21"/>
  <c r="AP11" i="21"/>
  <c r="AN11" i="21"/>
  <c r="AP10" i="21"/>
  <c r="AN10" i="21"/>
  <c r="AL48" i="21"/>
  <c r="AJ48" i="21"/>
  <c r="AH48" i="21"/>
  <c r="AF48" i="21"/>
  <c r="AM47" i="21"/>
  <c r="AM48" i="21" s="1"/>
  <c r="AK47" i="21"/>
  <c r="AK48" i="21" s="1"/>
  <c r="AI47" i="21"/>
  <c r="AI48" i="21" s="1"/>
  <c r="AG47" i="21"/>
  <c r="AG48" i="21" s="1"/>
  <c r="AL45" i="21"/>
  <c r="AJ45" i="21"/>
  <c r="AH45" i="21"/>
  <c r="AF45" i="21"/>
  <c r="AM44" i="21"/>
  <c r="AM45" i="21" s="1"/>
  <c r="AK44" i="21"/>
  <c r="AK45" i="21" s="1"/>
  <c r="AI44" i="21"/>
  <c r="AI45" i="21" s="1"/>
  <c r="AG44" i="21"/>
  <c r="AG45" i="21" s="1"/>
  <c r="AL43" i="21"/>
  <c r="AJ43" i="21"/>
  <c r="AH43" i="21"/>
  <c r="AF43" i="21"/>
  <c r="AM42" i="21"/>
  <c r="AK42" i="21"/>
  <c r="AI42" i="21"/>
  <c r="AG42" i="21"/>
  <c r="AM37" i="21"/>
  <c r="AK37" i="21"/>
  <c r="AI37" i="21"/>
  <c r="AG37" i="21"/>
  <c r="AL36" i="21"/>
  <c r="AJ36" i="21"/>
  <c r="AH36" i="21"/>
  <c r="AF36" i="21"/>
  <c r="AM34" i="21"/>
  <c r="AK34" i="21"/>
  <c r="AI34" i="21"/>
  <c r="AG34" i="21"/>
  <c r="AM33" i="21"/>
  <c r="AK33" i="21"/>
  <c r="AI33" i="21"/>
  <c r="AG33" i="21"/>
  <c r="AM32" i="21"/>
  <c r="AL32" i="21"/>
  <c r="AK32" i="21"/>
  <c r="AJ32" i="21"/>
  <c r="AI32" i="21"/>
  <c r="AH32" i="21"/>
  <c r="AG32" i="21"/>
  <c r="AF32" i="21"/>
  <c r="AL27" i="21"/>
  <c r="AJ27" i="21"/>
  <c r="AH27" i="21"/>
  <c r="AF27" i="21"/>
  <c r="AM26" i="21"/>
  <c r="AK26" i="21"/>
  <c r="AI26" i="21"/>
  <c r="AG26" i="21"/>
  <c r="AM20" i="21"/>
  <c r="AK20" i="21"/>
  <c r="AI20" i="21"/>
  <c r="AG20" i="21"/>
  <c r="AM19" i="21"/>
  <c r="AM18" i="21"/>
  <c r="AK18" i="21"/>
  <c r="AI18" i="21"/>
  <c r="AG18" i="21"/>
  <c r="AM17" i="21"/>
  <c r="AK17" i="21"/>
  <c r="AI17" i="21"/>
  <c r="AG17" i="21"/>
  <c r="AM16" i="21"/>
  <c r="AK16" i="21"/>
  <c r="AI16" i="21"/>
  <c r="AG16" i="21"/>
  <c r="AM15" i="21"/>
  <c r="AK15" i="21"/>
  <c r="AI15" i="21"/>
  <c r="AG15" i="21"/>
  <c r="AM14" i="21"/>
  <c r="AK14" i="21"/>
  <c r="AI14" i="21"/>
  <c r="AG14" i="21"/>
  <c r="AM13" i="21"/>
  <c r="AK13" i="21"/>
  <c r="AI13" i="21"/>
  <c r="AG13" i="21"/>
  <c r="AM12" i="21"/>
  <c r="AK12" i="21"/>
  <c r="AI12" i="21"/>
  <c r="AG12" i="21"/>
  <c r="AM11" i="21"/>
  <c r="AK11" i="21"/>
  <c r="AI11" i="21"/>
  <c r="AG11" i="21"/>
  <c r="AM10" i="21"/>
  <c r="AK10" i="21"/>
  <c r="AI10" i="21"/>
  <c r="AG10" i="21"/>
  <c r="AI36" i="21" l="1"/>
  <c r="AM43" i="21"/>
  <c r="AF49" i="21"/>
  <c r="AR46" i="21"/>
  <c r="AG36" i="21"/>
  <c r="AJ49" i="21"/>
  <c r="AK43" i="21"/>
  <c r="AM36" i="21"/>
  <c r="AL49" i="21"/>
  <c r="AR35" i="21"/>
  <c r="AG43" i="21"/>
  <c r="AR47" i="21"/>
  <c r="AH49" i="21"/>
  <c r="AR33" i="21"/>
  <c r="AR44" i="21"/>
  <c r="AR13" i="21"/>
  <c r="AR17" i="21"/>
  <c r="AR21" i="21"/>
  <c r="AR11" i="21"/>
  <c r="AR15" i="21"/>
  <c r="AR19" i="21"/>
  <c r="AR23" i="21"/>
  <c r="AR12" i="21"/>
  <c r="AR16" i="21"/>
  <c r="AR20" i="21"/>
  <c r="AR25" i="21"/>
  <c r="AR14" i="21"/>
  <c r="AR18" i="21"/>
  <c r="AR22" i="21"/>
  <c r="AR40" i="21"/>
  <c r="AR34" i="21"/>
  <c r="AR39" i="21"/>
  <c r="AK36" i="21"/>
  <c r="AI43" i="21"/>
  <c r="AR30" i="21"/>
  <c r="AR29" i="21"/>
  <c r="AR31" i="21"/>
  <c r="AR38" i="21"/>
  <c r="AR37" i="21"/>
  <c r="AR42" i="21"/>
  <c r="AG27" i="21"/>
  <c r="AI27" i="21"/>
  <c r="AK27" i="21"/>
  <c r="AM27" i="21"/>
  <c r="AG49" i="21" l="1"/>
  <c r="AM49" i="21"/>
  <c r="AK49" i="21"/>
  <c r="AI49" i="21"/>
  <c r="F48" i="21" l="1"/>
  <c r="H48" i="21"/>
  <c r="J48" i="21"/>
  <c r="L48" i="21"/>
  <c r="N48" i="21"/>
  <c r="P48" i="21"/>
  <c r="R48" i="21"/>
  <c r="T48" i="21"/>
  <c r="X48" i="21"/>
  <c r="Z48" i="21"/>
  <c r="AB48" i="21"/>
  <c r="AD48" i="21"/>
  <c r="F45" i="21"/>
  <c r="H45" i="21"/>
  <c r="J45" i="21"/>
  <c r="L45" i="21"/>
  <c r="N45" i="21"/>
  <c r="P45" i="21"/>
  <c r="R45" i="21"/>
  <c r="T45" i="21"/>
  <c r="X45" i="21"/>
  <c r="Z45" i="21"/>
  <c r="AB45" i="21"/>
  <c r="AD45" i="21"/>
  <c r="AN45" i="21"/>
  <c r="AP45" i="21"/>
  <c r="F43" i="21"/>
  <c r="H43" i="21"/>
  <c r="J43" i="21"/>
  <c r="N43" i="21"/>
  <c r="P43" i="21"/>
  <c r="R43" i="21"/>
  <c r="T43" i="21"/>
  <c r="X43" i="21"/>
  <c r="Z43" i="21"/>
  <c r="AB43" i="21"/>
  <c r="AN43" i="21"/>
  <c r="AP43" i="21"/>
  <c r="F36" i="21"/>
  <c r="H36" i="21"/>
  <c r="J36" i="21"/>
  <c r="L36" i="21"/>
  <c r="N36" i="21"/>
  <c r="P36" i="21"/>
  <c r="R36" i="21"/>
  <c r="T36" i="21"/>
  <c r="X36" i="21"/>
  <c r="Z36" i="21"/>
  <c r="AB36" i="21"/>
  <c r="AD36" i="21"/>
  <c r="E32" i="21"/>
  <c r="F32" i="21"/>
  <c r="G32" i="21"/>
  <c r="H32" i="21"/>
  <c r="I32" i="21"/>
  <c r="J32" i="21"/>
  <c r="K32" i="21"/>
  <c r="L32" i="21"/>
  <c r="N32" i="21"/>
  <c r="P32" i="21"/>
  <c r="R32" i="21"/>
  <c r="T32" i="21"/>
  <c r="Z32" i="21"/>
  <c r="F27" i="21"/>
  <c r="H27" i="21"/>
  <c r="J27" i="21"/>
  <c r="L27" i="21"/>
  <c r="N27" i="21"/>
  <c r="P27" i="21"/>
  <c r="R27" i="21"/>
  <c r="T27" i="21"/>
  <c r="X27" i="21"/>
  <c r="AB27" i="21"/>
  <c r="AB28" i="21" s="1"/>
  <c r="AB32" i="21" s="1"/>
  <c r="AD27" i="21"/>
  <c r="AD28" i="21" s="1"/>
  <c r="AP28" i="21" s="1"/>
  <c r="AN27" i="21"/>
  <c r="AP27" i="21"/>
  <c r="D48" i="21"/>
  <c r="D43" i="21"/>
  <c r="T49" i="21" l="1"/>
  <c r="P49" i="21"/>
  <c r="N49" i="21"/>
  <c r="X28" i="21"/>
  <c r="R49" i="21"/>
  <c r="AD32" i="21"/>
  <c r="AD49" i="21" s="1"/>
  <c r="L49" i="21"/>
  <c r="J49" i="21"/>
  <c r="H49" i="21"/>
  <c r="Z49" i="21"/>
  <c r="AB49" i="21"/>
  <c r="F49" i="21"/>
  <c r="AN28" i="21" l="1"/>
  <c r="AR28" i="21" s="1"/>
  <c r="X32" i="21"/>
  <c r="X49" i="21" s="1"/>
  <c r="AE37" i="21"/>
  <c r="AC37" i="21"/>
  <c r="AA37" i="21"/>
  <c r="Y37" i="21"/>
  <c r="K37" i="21"/>
  <c r="G37" i="21"/>
  <c r="AR32" i="21" l="1"/>
  <c r="AR43" i="21"/>
  <c r="AT43" i="21" s="1"/>
  <c r="AE19" i="21" l="1"/>
  <c r="AU43" i="21" l="1"/>
  <c r="D45" i="21" l="1"/>
  <c r="D36" i="21"/>
  <c r="D32" i="21"/>
  <c r="D27" i="21"/>
  <c r="AP32" i="21" l="1"/>
  <c r="AN32" i="21"/>
  <c r="D49" i="21"/>
  <c r="AT32" i="21" l="1"/>
  <c r="AU32" i="21" s="1"/>
  <c r="AW32" i="21" s="1"/>
  <c r="T37" i="24" l="1"/>
  <c r="AE20" i="21"/>
  <c r="AC20" i="21"/>
  <c r="AA20" i="21"/>
  <c r="Y20" i="21"/>
  <c r="U20" i="21"/>
  <c r="K20" i="21"/>
  <c r="G20" i="21"/>
  <c r="AE26" i="21"/>
  <c r="AC26" i="21"/>
  <c r="Y26" i="21"/>
  <c r="U26" i="21"/>
  <c r="K26" i="21"/>
  <c r="G26" i="21"/>
  <c r="AE18" i="21" l="1"/>
  <c r="AC18" i="21"/>
  <c r="AA18" i="21"/>
  <c r="Y18" i="21"/>
  <c r="U18" i="21"/>
  <c r="K18" i="21"/>
  <c r="G18" i="21"/>
  <c r="O38" i="21" l="1"/>
  <c r="O40" i="21"/>
  <c r="O39" i="21"/>
  <c r="O23" i="21"/>
  <c r="AQ23" i="21" s="1"/>
  <c r="O37" i="21"/>
  <c r="O26" i="21"/>
  <c r="O18" i="21"/>
  <c r="O19" i="21"/>
  <c r="AQ19" i="21" s="1"/>
  <c r="O20" i="21"/>
  <c r="O21" i="21"/>
  <c r="AQ21" i="21" s="1"/>
  <c r="O22" i="21"/>
  <c r="AQ22" i="21" s="1"/>
  <c r="O25" i="21"/>
  <c r="AQ25" i="21" s="1"/>
  <c r="O30" i="21"/>
  <c r="O28" i="21"/>
  <c r="O35" i="21"/>
  <c r="O29" i="21"/>
  <c r="O32" i="21" l="1"/>
  <c r="T15" i="24"/>
  <c r="T4" i="24"/>
  <c r="T44" i="24" l="1"/>
  <c r="M46" i="21"/>
  <c r="AO46" i="21" s="1"/>
  <c r="AS46" i="21" s="1"/>
  <c r="I37" i="21"/>
  <c r="M40" i="21" l="1"/>
  <c r="M39" i="21"/>
  <c r="M38" i="21"/>
  <c r="M23" i="21"/>
  <c r="AO23" i="21" s="1"/>
  <c r="AS23" i="21" s="1"/>
  <c r="M37" i="21"/>
  <c r="M20" i="21"/>
  <c r="M18" i="21"/>
  <c r="M19" i="21"/>
  <c r="AO19" i="21" s="1"/>
  <c r="AS19" i="21" s="1"/>
  <c r="M21" i="21"/>
  <c r="AO21" i="21" s="1"/>
  <c r="AS21" i="21" s="1"/>
  <c r="M22" i="21"/>
  <c r="AO22" i="21" s="1"/>
  <c r="AS22" i="21" s="1"/>
  <c r="M25" i="21"/>
  <c r="AO25" i="21" s="1"/>
  <c r="AS25" i="21" s="1"/>
  <c r="M26" i="21"/>
  <c r="M29" i="21"/>
  <c r="M35" i="21"/>
  <c r="M30" i="21"/>
  <c r="M28" i="21"/>
  <c r="I20" i="21"/>
  <c r="I26" i="21"/>
  <c r="I18" i="21"/>
  <c r="M33" i="21"/>
  <c r="M17" i="21"/>
  <c r="M32" i="21" l="1"/>
  <c r="AN48" i="21"/>
  <c r="AE16" i="21"/>
  <c r="AC16" i="21"/>
  <c r="AA16" i="21"/>
  <c r="U16" i="21"/>
  <c r="K16" i="21"/>
  <c r="AE15" i="21"/>
  <c r="AC15" i="21"/>
  <c r="AA15" i="21"/>
  <c r="U15" i="21"/>
  <c r="K15" i="21"/>
  <c r="AE34" i="21"/>
  <c r="AC34" i="21"/>
  <c r="AA34" i="21"/>
  <c r="K34" i="21"/>
  <c r="AE42" i="21"/>
  <c r="AE43" i="21" s="1"/>
  <c r="AC42" i="21"/>
  <c r="AC43" i="21" s="1"/>
  <c r="AA42" i="21"/>
  <c r="K42" i="21"/>
  <c r="K43" i="21" s="1"/>
  <c r="AE14" i="21"/>
  <c r="AC14" i="21"/>
  <c r="AA14" i="21"/>
  <c r="U14" i="21"/>
  <c r="K14" i="21"/>
  <c r="AE13" i="21"/>
  <c r="AC13" i="21"/>
  <c r="AA13" i="21"/>
  <c r="U13" i="21"/>
  <c r="K13" i="21"/>
  <c r="AA43" i="21" l="1"/>
  <c r="AW43" i="21"/>
  <c r="AE44" i="21" l="1"/>
  <c r="AE45" i="21" s="1"/>
  <c r="AE10" i="21"/>
  <c r="AE11" i="21"/>
  <c r="AE12" i="21"/>
  <c r="AE47" i="21"/>
  <c r="AE48" i="21" s="1"/>
  <c r="AE17" i="21"/>
  <c r="AE33" i="21"/>
  <c r="AE36" i="21" s="1"/>
  <c r="AC44" i="21"/>
  <c r="AC45" i="21" s="1"/>
  <c r="AC10" i="21"/>
  <c r="AC11" i="21"/>
  <c r="AC12" i="21"/>
  <c r="AC47" i="21"/>
  <c r="AC48" i="21" s="1"/>
  <c r="AC17" i="21"/>
  <c r="AC33" i="21"/>
  <c r="AC36" i="21" s="1"/>
  <c r="AA44" i="21"/>
  <c r="AA10" i="21"/>
  <c r="AA11" i="21"/>
  <c r="AA12" i="21"/>
  <c r="AA47" i="21"/>
  <c r="AA17" i="21"/>
  <c r="AA33" i="21"/>
  <c r="W10" i="21"/>
  <c r="U10" i="21"/>
  <c r="U11" i="21"/>
  <c r="U12" i="21"/>
  <c r="U17" i="21"/>
  <c r="K44" i="21"/>
  <c r="K45" i="21" s="1"/>
  <c r="K10" i="21"/>
  <c r="K11" i="21"/>
  <c r="K12" i="21"/>
  <c r="K47" i="21"/>
  <c r="K48" i="21" s="1"/>
  <c r="K17" i="21"/>
  <c r="K33" i="21"/>
  <c r="K36" i="21" s="1"/>
  <c r="AA28" i="21" l="1"/>
  <c r="AA32" i="21" s="1"/>
  <c r="W27" i="21"/>
  <c r="W49" i="21" s="1"/>
  <c r="U27" i="21"/>
  <c r="U49" i="21" s="1"/>
  <c r="AA45" i="21"/>
  <c r="AA36" i="21"/>
  <c r="AA48" i="21"/>
  <c r="K27" i="21"/>
  <c r="K49" i="21" s="1"/>
  <c r="AC27" i="21"/>
  <c r="AE27" i="21"/>
  <c r="AE28" i="21" s="1"/>
  <c r="AE32" i="21" s="1"/>
  <c r="I17" i="21"/>
  <c r="I44" i="21"/>
  <c r="I45" i="21" s="1"/>
  <c r="I11" i="21"/>
  <c r="I33" i="21"/>
  <c r="I47" i="21"/>
  <c r="I48" i="21" s="1"/>
  <c r="I12" i="21"/>
  <c r="I10" i="21"/>
  <c r="I16" i="21"/>
  <c r="I15" i="21"/>
  <c r="I34" i="21"/>
  <c r="I42" i="21"/>
  <c r="I43" i="21" s="1"/>
  <c r="I14" i="21"/>
  <c r="I13" i="21"/>
  <c r="E37" i="21"/>
  <c r="AE49" i="21" l="1"/>
  <c r="AC28" i="21"/>
  <c r="AC32" i="21" s="1"/>
  <c r="AA49" i="21"/>
  <c r="AN36" i="21"/>
  <c r="AN49" i="21" s="1"/>
  <c r="AP36" i="21"/>
  <c r="AP49" i="21" s="1"/>
  <c r="I27" i="21"/>
  <c r="I36" i="21"/>
  <c r="AP48" i="21"/>
  <c r="Q37" i="21"/>
  <c r="AO37" i="21" s="1"/>
  <c r="Q38" i="21"/>
  <c r="AO38" i="21" s="1"/>
  <c r="Q39" i="21"/>
  <c r="AO39" i="21" s="1"/>
  <c r="Q40" i="21"/>
  <c r="AO40" i="21" s="1"/>
  <c r="Q42" i="21"/>
  <c r="S38" i="21"/>
  <c r="AQ38" i="21" s="1"/>
  <c r="S39" i="21"/>
  <c r="AQ39" i="21" s="1"/>
  <c r="S40" i="21"/>
  <c r="AQ40" i="21" s="1"/>
  <c r="S37" i="21"/>
  <c r="AQ37" i="21" s="1"/>
  <c r="Q31" i="21"/>
  <c r="AO31" i="21" s="1"/>
  <c r="Q29" i="21"/>
  <c r="AO29" i="21" s="1"/>
  <c r="Q30" i="21"/>
  <c r="AO30" i="21" s="1"/>
  <c r="Q35" i="21"/>
  <c r="AO35" i="21" s="1"/>
  <c r="Q28" i="21"/>
  <c r="S17" i="21"/>
  <c r="S31" i="21"/>
  <c r="AQ31" i="21" s="1"/>
  <c r="S29" i="21"/>
  <c r="AQ29" i="21" s="1"/>
  <c r="S30" i="21"/>
  <c r="AQ30" i="21" s="1"/>
  <c r="S35" i="21"/>
  <c r="AQ35" i="21" s="1"/>
  <c r="S28" i="21"/>
  <c r="AQ28" i="21" s="1"/>
  <c r="S16" i="21"/>
  <c r="E26" i="21"/>
  <c r="E20" i="21"/>
  <c r="Q20" i="21"/>
  <c r="Q26" i="21"/>
  <c r="S20" i="21"/>
  <c r="AQ20" i="21" s="1"/>
  <c r="S26" i="21"/>
  <c r="AQ26" i="21" s="1"/>
  <c r="S12" i="21"/>
  <c r="S15" i="21"/>
  <c r="Q18" i="21"/>
  <c r="S18" i="21"/>
  <c r="AQ18" i="21" s="1"/>
  <c r="E33" i="21"/>
  <c r="E18" i="21"/>
  <c r="S34" i="21"/>
  <c r="S14" i="21"/>
  <c r="S11" i="21"/>
  <c r="S42" i="21"/>
  <c r="S13" i="21"/>
  <c r="S10" i="21"/>
  <c r="S44" i="21"/>
  <c r="S45" i="21" s="1"/>
  <c r="S33" i="21"/>
  <c r="S47" i="21"/>
  <c r="S48" i="21" s="1"/>
  <c r="AR10" i="21"/>
  <c r="AR27" i="21" s="1"/>
  <c r="AS29" i="21" l="1"/>
  <c r="AO26" i="21"/>
  <c r="AS26" i="21" s="1"/>
  <c r="AC49" i="21"/>
  <c r="AS30" i="21"/>
  <c r="AO20" i="21"/>
  <c r="AS20" i="21" s="1"/>
  <c r="AS37" i="21"/>
  <c r="AS35" i="21"/>
  <c r="AS31" i="21"/>
  <c r="AS39" i="21"/>
  <c r="AS38" i="21"/>
  <c r="AO18" i="21"/>
  <c r="AS18" i="21" s="1"/>
  <c r="AS40" i="21"/>
  <c r="AR45" i="21"/>
  <c r="AT45" i="21" s="1"/>
  <c r="AU45" i="21" s="1"/>
  <c r="AW45" i="21" s="1"/>
  <c r="AR36" i="21"/>
  <c r="AT36" i="21" s="1"/>
  <c r="AU36" i="21" s="1"/>
  <c r="AW36" i="21" s="1"/>
  <c r="S36" i="21"/>
  <c r="I49" i="21"/>
  <c r="Q32" i="21"/>
  <c r="S43" i="21"/>
  <c r="S27" i="21"/>
  <c r="Q43" i="21"/>
  <c r="S32" i="21"/>
  <c r="AT27" i="21"/>
  <c r="AQ32" i="21"/>
  <c r="AR49" i="21" l="1"/>
  <c r="AX52" i="21" s="1"/>
  <c r="AX53" i="21" s="1"/>
  <c r="AR48" i="21"/>
  <c r="AT48" i="21" s="1"/>
  <c r="AU48" i="21" s="1"/>
  <c r="S49" i="21"/>
  <c r="AU27" i="21"/>
  <c r="AW27" i="21" l="1"/>
  <c r="AU49" i="21"/>
  <c r="AW48" i="21"/>
  <c r="AT49" i="21"/>
  <c r="G34" i="21"/>
  <c r="G42" i="21"/>
  <c r="G14" i="21"/>
  <c r="G13" i="21"/>
  <c r="G16" i="21"/>
  <c r="G15" i="21"/>
  <c r="G10" i="21"/>
  <c r="G47" i="21"/>
  <c r="G11" i="21"/>
  <c r="G17" i="21"/>
  <c r="G33" i="21"/>
  <c r="G12" i="21"/>
  <c r="G44" i="21"/>
  <c r="G36" i="21" l="1"/>
  <c r="G43" i="21"/>
  <c r="G48" i="21"/>
  <c r="G45" i="21"/>
  <c r="G27" i="21"/>
  <c r="AW49" i="21"/>
  <c r="E16" i="21"/>
  <c r="E15" i="21"/>
  <c r="E34" i="21"/>
  <c r="E42" i="21"/>
  <c r="E14" i="21"/>
  <c r="E13" i="21"/>
  <c r="Q16" i="21"/>
  <c r="Q15" i="21"/>
  <c r="Q34" i="21"/>
  <c r="Q14" i="21"/>
  <c r="Q13" i="21"/>
  <c r="O15" i="21"/>
  <c r="AQ15" i="21" s="1"/>
  <c r="O16" i="21"/>
  <c r="AQ16" i="21" s="1"/>
  <c r="O34" i="21"/>
  <c r="AQ34" i="21" s="1"/>
  <c r="O42" i="21"/>
  <c r="O43" i="21" s="1"/>
  <c r="O14" i="21"/>
  <c r="AQ14" i="21" s="1"/>
  <c r="O13" i="21"/>
  <c r="AQ13" i="21" s="1"/>
  <c r="M16" i="21"/>
  <c r="M15" i="21"/>
  <c r="M34" i="21"/>
  <c r="M36" i="21" s="1"/>
  <c r="M42" i="21"/>
  <c r="M43" i="21" s="1"/>
  <c r="M14" i="21"/>
  <c r="M13" i="21"/>
  <c r="O33" i="21"/>
  <c r="AQ33" i="21" s="1"/>
  <c r="O11" i="21"/>
  <c r="AQ11" i="21" s="1"/>
  <c r="O17" i="21"/>
  <c r="AQ17" i="21" s="1"/>
  <c r="O44" i="21"/>
  <c r="O45" i="21" s="1"/>
  <c r="O12" i="21"/>
  <c r="AQ12" i="21" s="1"/>
  <c r="O47" i="21"/>
  <c r="O48" i="21" s="1"/>
  <c r="O10" i="21"/>
  <c r="AQ10" i="21" s="1"/>
  <c r="E47" i="21"/>
  <c r="E17" i="21"/>
  <c r="E10" i="21"/>
  <c r="E11" i="21"/>
  <c r="E12" i="21"/>
  <c r="E44" i="21"/>
  <c r="Q11" i="21"/>
  <c r="Q17" i="21"/>
  <c r="Q33" i="21"/>
  <c r="Q12" i="21"/>
  <c r="Q44" i="21"/>
  <c r="Q45" i="21" s="1"/>
  <c r="Q10" i="21"/>
  <c r="Q47" i="21"/>
  <c r="Q48" i="21" s="1"/>
  <c r="M10" i="21"/>
  <c r="M44" i="21"/>
  <c r="M45" i="21" s="1"/>
  <c r="M11" i="21"/>
  <c r="M12" i="21"/>
  <c r="M47" i="21"/>
  <c r="M48" i="21" s="1"/>
  <c r="AQ44" i="21" l="1"/>
  <c r="AQ45" i="21" s="1"/>
  <c r="AQ42" i="21"/>
  <c r="AQ43" i="21" s="1"/>
  <c r="E36" i="21"/>
  <c r="E48" i="21"/>
  <c r="AQ47" i="21"/>
  <c r="AQ48" i="21" s="1"/>
  <c r="G49" i="21"/>
  <c r="E45" i="21"/>
  <c r="E43" i="21"/>
  <c r="Q36" i="21"/>
  <c r="E27" i="21"/>
  <c r="Q27" i="21"/>
  <c r="O27" i="21"/>
  <c r="M27" i="21"/>
  <c r="M49" i="21" s="1"/>
  <c r="O36" i="21"/>
  <c r="AQ36" i="21"/>
  <c r="Q49" i="21" l="1"/>
  <c r="E49" i="21"/>
  <c r="O49" i="21"/>
  <c r="AQ27" i="21"/>
  <c r="AQ49" i="21" s="1"/>
  <c r="Y16" i="21"/>
  <c r="AO16" i="21" s="1"/>
  <c r="AS16" i="21" s="1"/>
  <c r="Y34" i="21"/>
  <c r="AO34" i="21" s="1"/>
  <c r="AS34" i="21" s="1"/>
  <c r="Y42" i="21"/>
  <c r="Y13" i="21"/>
  <c r="AO13" i="21" s="1"/>
  <c r="AS13" i="21" s="1"/>
  <c r="Y15" i="21"/>
  <c r="AO15" i="21" s="1"/>
  <c r="AS15" i="21" s="1"/>
  <c r="Y14" i="21"/>
  <c r="AO14" i="21" s="1"/>
  <c r="AS14" i="21" s="1"/>
  <c r="Y10" i="21"/>
  <c r="AO10" i="21" s="1"/>
  <c r="Y47" i="21"/>
  <c r="Y11" i="21"/>
  <c r="Y17" i="21"/>
  <c r="AO17" i="21" s="1"/>
  <c r="AS17" i="21" s="1"/>
  <c r="Y33" i="21"/>
  <c r="AO33" i="21" s="1"/>
  <c r="AS33" i="21" s="1"/>
  <c r="Y12" i="21"/>
  <c r="AO12" i="21" s="1"/>
  <c r="AS12" i="21" s="1"/>
  <c r="Y44" i="21"/>
  <c r="AO11" i="21" l="1"/>
  <c r="AS11" i="21" s="1"/>
  <c r="Y43" i="21"/>
  <c r="AO42" i="21"/>
  <c r="AS42" i="21" s="1"/>
  <c r="Y48" i="21"/>
  <c r="AO47" i="21"/>
  <c r="AS47" i="21" s="1"/>
  <c r="Y45" i="21"/>
  <c r="AO44" i="21"/>
  <c r="AS44" i="21" s="1"/>
  <c r="Y36" i="21"/>
  <c r="Y27" i="21"/>
  <c r="AO36" i="21"/>
  <c r="AO43" i="21" l="1"/>
  <c r="Y28" i="21"/>
  <c r="AO48" i="21"/>
  <c r="AS10" i="21"/>
  <c r="AO27" i="21"/>
  <c r="AS45" i="21"/>
  <c r="AV45" i="21" s="1"/>
  <c r="AO45" i="21"/>
  <c r="AS48" i="21"/>
  <c r="Y32" i="21" l="1"/>
  <c r="Y49" i="21" s="1"/>
  <c r="AO28" i="21"/>
  <c r="AS36" i="21"/>
  <c r="AV36" i="21" s="1"/>
  <c r="AS43" i="21"/>
  <c r="AV43" i="21" s="1"/>
  <c r="AS27" i="21"/>
  <c r="AV27" i="21" s="1"/>
  <c r="AX45" i="21"/>
  <c r="AV48" i="21"/>
  <c r="AS28" i="21" l="1"/>
  <c r="AO32" i="21"/>
  <c r="AO49" i="21" s="1"/>
  <c r="AP54" i="21" s="1"/>
  <c r="AX43" i="21"/>
  <c r="AX36" i="21"/>
  <c r="AX48" i="21"/>
  <c r="AX27" i="21"/>
  <c r="AS32" i="21" l="1"/>
  <c r="AV32" i="21" s="1"/>
  <c r="AV49" i="21" s="1"/>
  <c r="AS49" i="21" l="1"/>
  <c r="AS52" i="21" s="1"/>
  <c r="AX32" i="21"/>
  <c r="AX49" i="21" s="1"/>
  <c r="AS53" i="21" l="1"/>
  <c r="AY51" i="21"/>
  <c r="AY52" i="21" s="1"/>
  <c r="AY53" i="21" l="1"/>
  <c r="AY49" i="21"/>
  <c r="AY54" i="21" l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<sst xmlns="http://schemas.openxmlformats.org/spreadsheetml/2006/main" count="346" uniqueCount="165">
  <si>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</si>
  <si>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</si>
  <si>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</si>
  <si>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</si>
  <si>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</si>
  <si>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</si>
  <si>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</si>
  <si>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</si>
  <si>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</si>
  <si>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</si>
  <si>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</si>
  <si>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</si>
  <si>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</si>
  <si>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</si>
  <si>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</si>
  <si>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</si>
  <si>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</si>
  <si>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</si>
  <si>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</si>
  <si>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</si>
  <si>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</si>
  <si>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</si>
  <si>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</si>
  <si>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</si>
  <si>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</si>
  <si>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</si>
  <si>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</si>
  <si>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</si>
  <si>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</si>
  <si>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</si>
  <si>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</si>
  <si>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</si>
  <si>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</si>
  <si>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</si>
  <si>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</si>
  <si>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</si>
  <si>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</si>
  <si>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</si>
  <si>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</si>
  <si>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</si>
  <si>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</si>
  <si>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</si>
  <si>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</si>
  <si>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</si>
  <si>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</si>
  <si>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</si>
  <si>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</si>
  <si>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</si>
  <si>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</si>
  <si>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</si>
  <si>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</si>
  <si>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</si>
  <si>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</si>
  <si>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</si>
  <si>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</si>
  <si>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</si>
  <si>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</si>
  <si>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</si>
  <si>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</si>
  <si>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</si>
  <si>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</si>
  <si>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</si>
  <si>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</si>
  <si>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</si>
  <si>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</si>
  <si>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</si>
  <si>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</si>
  <si>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</si>
  <si>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</si>
  <si>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</si>
  <si>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</si>
  <si>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</si>
  <si>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</si>
  <si>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</si>
  <si>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</si>
  <si>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</si>
  <si>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</si>
  <si>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</si>
  <si>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</si>
  <si>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</si>
  <si>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</si>
  <si>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</si>
  <si>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</si>
  <si>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</si>
  <si>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</si>
  <si>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</si>
  <si>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</si>
  <si>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</si>
  <si>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</si>
  <si>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</si>
  <si>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</si>
  <si>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</si>
  <si>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</si>
  <si>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</si>
  <si>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</si>
  <si>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</si>
  <si>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</si>
  <si>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</si>
  <si>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</si>
  <si>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</si>
  <si>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</si>
  <si>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</si>
  <si>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</si>
  <si>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</si>
  <si>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</si>
  <si>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</si>
  <si>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</si>
  <si>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</si>
  <si>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</si>
  <si>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</si>
  <si>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</si>
  <si>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</si>
  <si>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</si>
  <si>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</si>
  <si>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</si>
  <si>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</si>
  <si>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</si>
  <si>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</si>
  <si>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</si>
  <si>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</si>
  <si>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</si>
  <si>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</si>
  <si>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</si>
  <si>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</si>
  <si>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</si>
  <si>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</si>
  <si>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</si>
  <si>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</si>
  <si>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</si>
  <si>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</si>
  <si>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</si>
  <si>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</si>
  <si>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</si>
  <si>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</si>
  <si>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</si>
  <si>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</si>
  <si>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</si>
  <si>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</si>
  <si>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оклад ведущего специалиста</t>
  </si>
  <si>
    <t>кол-во должностных окладов в год</t>
  </si>
  <si>
    <t>начисления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</si>
  <si>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</si>
  <si>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</si>
  <si>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</si>
  <si>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</si>
  <si>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ИП Розвезев А.В.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</si>
  <si>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</si>
  <si>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</si>
  <si>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</si>
  <si>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группы компенсирующей направленности для детей с тяжелыми нарушениями речи</t>
  </si>
  <si>
    <t>13-14 часов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</si>
  <si>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</si>
  <si>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</si>
  <si>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</si>
  <si>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</si>
  <si>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</si>
  <si>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</si>
  <si>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</si>
  <si>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</si>
  <si>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</si>
  <si>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2023 год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</si>
  <si>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частных  организациях и у индивидуальных предпринимателей,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2023 год</t>
  </si>
  <si>
    <t>Итого потребность на 2023 год</t>
  </si>
  <si>
    <t>ДП</t>
  </si>
  <si>
    <t>В проекте бюджета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</si>
</sst>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_);_(* \(#,##0.0\);_(* \-??_);_(@_)"/>
    <numFmt numFmtId="172" formatCode="_(* #,##0.000_);_(* \(#,##0.000\);_(* \-??_);_(@_)"/>
  </numFmts>
  <fonts count="35" x14ac:knownFonts="1">
    <font>
      <sz val="10"/>
      <name val="Arial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8"/>
      <color rgb="FFFFFFFF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8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2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6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6" fillId="0" borderId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0" fontId="8" fillId="0" borderId="0"/>
    <xf numFmtId="164" fontId="2" fillId="0" borderId="0" applyBorder="0" applyProtection="0"/>
    <xf numFmtId="0" fontId="10" fillId="0" borderId="0"/>
    <xf numFmtId="0" fontId="2" fillId="0" borderId="0"/>
    <xf numFmtId="0" fontId="2" fillId="0" borderId="0"/>
    <xf numFmtId="0" fontId="11" fillId="0" borderId="0">
      <alignment vertical="center"/>
    </xf>
    <xf numFmtId="0" fontId="13" fillId="0" borderId="2">
      <alignment horizontal="left" indent="1"/>
    </xf>
    <xf numFmtId="166" fontId="12" fillId="0" borderId="0" applyFont="0" applyFill="0" applyBorder="0" applyProtection="0">
      <alignment horizontal="right" vertical="center" indent="1"/>
    </xf>
    <xf numFmtId="167" fontId="14" fillId="2" borderId="0" applyFont="0" applyFill="0" applyBorder="0" applyAlignment="0" applyProtection="0">
      <alignment horizontal="right" indent="1"/>
    </xf>
    <xf numFmtId="168" fontId="12" fillId="0" borderId="0" applyFont="0" applyFill="0" applyBorder="0" applyProtection="0">
      <alignment horizontal="right" vertical="center" indent="1"/>
    </xf>
    <xf numFmtId="0" fontId="2" fillId="0" borderId="0"/>
    <xf numFmtId="0" fontId="15" fillId="0" borderId="0" applyFill="0" applyBorder="0">
      <alignment horizontal="center" vertical="center" wrapText="1"/>
    </xf>
    <xf numFmtId="169" fontId="16" fillId="3" borderId="0">
      <alignment horizontal="right" vertical="center" indent="1"/>
    </xf>
    <xf numFmtId="43" fontId="2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51">
    <xf numFmtId="0" fontId="0" fillId="0" borderId="0" xfId="0"/>
    <xf numFmtId="0" fontId="19" fillId="0" borderId="3" xfId="115" applyFont="1" applyFill="1" applyBorder="1" applyAlignment="1">
      <alignment horizontal="left" vertical="center" wrapText="1"/>
    </xf>
    <xf numFmtId="0" fontId="20" fillId="0" borderId="0" xfId="115" applyFont="1" applyFill="1" applyAlignment="1">
      <alignment horizontal="left" wrapText="1"/>
    </xf>
    <xf numFmtId="0" fontId="20" fillId="0" borderId="0" xfId="115" applyFont="1" applyFill="1" applyAlignment="1">
      <alignment horizontal="left"/>
    </xf>
    <xf numFmtId="0" fontId="21" fillId="0" borderId="4" xfId="115" applyFont="1" applyFill="1" applyBorder="1" applyAlignment="1">
      <alignment horizontal="left" vertical="center" wrapText="1"/>
    </xf>
    <xf numFmtId="0" fontId="19" fillId="5" borderId="1" xfId="115" applyFont="1" applyFill="1" applyBorder="1" applyAlignment="1">
      <alignment horizontal="left" vertical="center" wrapText="1"/>
    </xf>
    <xf numFmtId="0" fontId="21" fillId="5" borderId="6" xfId="115" applyFont="1" applyFill="1" applyBorder="1" applyAlignment="1">
      <alignment horizontal="left" vertical="center" wrapText="1"/>
    </xf>
    <xf numFmtId="0" fontId="21" fillId="5" borderId="4" xfId="115" applyFont="1" applyFill="1" applyBorder="1" applyAlignment="1">
      <alignment horizontal="left" vertical="center" wrapText="1"/>
    </xf>
    <xf numFmtId="0" fontId="19" fillId="5" borderId="4" xfId="115" applyFont="1" applyFill="1" applyBorder="1" applyAlignment="1">
      <alignment horizontal="left" vertical="center" wrapText="1"/>
    </xf>
    <xf numFmtId="0" fontId="21" fillId="0" borderId="6" xfId="115" applyFont="1" applyFill="1" applyBorder="1" applyAlignment="1">
      <alignment horizontal="left" vertical="center" wrapText="1"/>
    </xf>
    <xf numFmtId="0" fontId="21" fillId="0" borderId="1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0" fontId="24" fillId="0" borderId="7" xfId="115" applyFont="1" applyFill="1" applyBorder="1" applyAlignment="1">
      <alignment horizontal="left" vertical="center" wrapText="1"/>
    </xf>
    <xf numFmtId="0" fontId="21" fillId="0" borderId="1" xfId="115" applyFont="1" applyFill="1" applyBorder="1" applyAlignment="1">
      <alignment horizontal="left" wrapText="1"/>
    </xf>
    <xf numFmtId="0" fontId="25" fillId="0" borderId="4" xfId="115" applyFont="1" applyFill="1" applyBorder="1" applyAlignment="1">
      <alignment horizontal="left" vertical="center" wrapText="1"/>
    </xf>
    <xf numFmtId="0" fontId="21" fillId="5" borderId="1" xfId="115" applyFont="1" applyFill="1" applyBorder="1" applyAlignment="1">
      <alignment horizontal="left" vertical="center" wrapText="1"/>
    </xf>
    <xf numFmtId="0" fontId="26" fillId="5" borderId="0" xfId="115" applyFont="1" applyFill="1" applyAlignment="1">
      <alignment horizontal="left" vertical="center"/>
    </xf>
    <xf numFmtId="0" fontId="24" fillId="0" borderId="0" xfId="115" applyFont="1" applyFill="1" applyBorder="1" applyAlignment="1">
      <alignment horizontal="left" vertical="center" wrapText="1"/>
    </xf>
    <xf numFmtId="0" fontId="21" fillId="0" borderId="7" xfId="115" applyFont="1" applyFill="1" applyBorder="1" applyAlignment="1">
      <alignment horizontal="left" vertical="center" wrapText="1"/>
    </xf>
    <xf numFmtId="0" fontId="26" fillId="0" borderId="0" xfId="115" applyFont="1" applyFill="1" applyAlignment="1">
      <alignment horizontal="left" wrapText="1"/>
    </xf>
    <xf numFmtId="0" fontId="26" fillId="0" borderId="0" xfId="115" applyFont="1" applyFill="1" applyAlignment="1">
      <alignment horizontal="left"/>
    </xf>
    <xf numFmtId="0" fontId="21" fillId="0" borderId="4" xfId="115" applyFont="1" applyFill="1" applyBorder="1" applyAlignment="1">
      <alignment horizontal="left" vertical="center" wrapText="1"/>
    </xf>
    <xf numFmtId="14" fontId="24" fillId="0" borderId="4" xfId="115" applyNumberFormat="1" applyFont="1" applyFill="1" applyBorder="1" applyAlignment="1">
      <alignment horizontal="left" vertical="center" wrapText="1"/>
    </xf>
    <xf numFmtId="0" fontId="24" fillId="7" borderId="4" xfId="115" applyFont="1" applyFill="1" applyBorder="1" applyAlignment="1">
      <alignment horizontal="left" vertical="center" wrapText="1"/>
    </xf>
    <xf numFmtId="0" fontId="24" fillId="6" borderId="4" xfId="115" applyFont="1" applyFill="1" applyBorder="1" applyAlignment="1">
      <alignment horizontal="left" vertical="center" wrapText="1"/>
    </xf>
    <xf numFmtId="0" fontId="21" fillId="6" borderId="1" xfId="115" applyFont="1" applyFill="1" applyBorder="1" applyAlignment="1">
      <alignment horizontal="left" vertical="center" wrapText="1"/>
    </xf>
    <xf numFmtId="14" fontId="21" fillId="0" borderId="4" xfId="115" applyNumberFormat="1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4" fillId="4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6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4" borderId="1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7" fillId="0" borderId="4" xfId="115" applyFont="1" applyFill="1" applyBorder="1" applyAlignment="1">
      <alignment horizontal="left" vertical="center" wrapText="1"/>
    </xf>
    <xf numFmtId="0" fontId="27" fillId="0" borderId="1" xfId="115" applyFont="1" applyFill="1" applyBorder="1" applyAlignment="1">
      <alignment horizontal="left" vertical="center" wrapText="1"/>
    </xf>
    <xf numFmtId="0" fontId="28" fillId="0" borderId="4" xfId="115" applyFont="1" applyFill="1" applyBorder="1" applyAlignment="1">
      <alignment horizontal="left" vertical="center" wrapText="1"/>
    </xf>
    <xf numFmtId="14" fontId="24" fillId="4" borderId="4" xfId="115" applyNumberFormat="1" applyFont="1" applyFill="1" applyBorder="1" applyAlignment="1">
      <alignment horizontal="left" vertical="center" wrapText="1"/>
    </xf>
    <xf numFmtId="0" fontId="24" fillId="5" borderId="4" xfId="115" applyFont="1" applyFill="1" applyBorder="1" applyAlignment="1">
      <alignment horizontal="left" vertical="center" wrapText="1"/>
    </xf>
    <xf numFmtId="0" fontId="30" fillId="2" borderId="4" xfId="3" applyFont="1" applyFill="1" applyBorder="1" applyAlignment="1">
      <alignment horizontal="left" vertical="center" wrapText="1"/>
    </xf>
    <xf numFmtId="0" fontId="30" fillId="2" borderId="0" xfId="113" applyFont="1" applyFill="1"/>
    <xf numFmtId="0" fontId="8" fillId="2" borderId="0" xfId="113" applyFill="1" applyAlignment="1">
      <alignment horizontal="center"/>
    </xf>
    <xf numFmtId="0" fontId="8" fillId="2" borderId="0" xfId="113" applyFill="1" applyAlignment="1">
      <alignment horizontal="left"/>
    </xf>
    <xf numFmtId="0" fontId="8" fillId="2" borderId="0" xfId="113" applyFill="1"/>
    <xf numFmtId="0" fontId="4" fillId="2" borderId="0" xfId="113" applyFont="1" applyFill="1"/>
    <xf numFmtId="0" fontId="4" fillId="2" borderId="4" xfId="113" applyFont="1" applyFill="1" applyBorder="1" applyAlignment="1">
      <alignment horizontal="center" vertical="center"/>
    </xf>
    <xf numFmtId="0" fontId="3" fillId="2" borderId="4" xfId="113" applyFont="1" applyFill="1" applyBorder="1" applyAlignment="1">
      <alignment horizontal="center" vertical="center"/>
    </xf>
    <xf numFmtId="0" fontId="3" fillId="2" borderId="4" xfId="113" applyFont="1" applyFill="1" applyBorder="1" applyAlignment="1">
      <alignment horizontal="center" vertical="center" wrapText="1"/>
    </xf>
    <xf numFmtId="0" fontId="3" fillId="2" borderId="0" xfId="113" applyFont="1" applyFill="1"/>
    <xf numFmtId="4" fontId="4" fillId="2" borderId="0" xfId="113" applyNumberFormat="1" applyFont="1" applyFill="1"/>
    <xf numFmtId="0" fontId="4" fillId="2" borderId="4" xfId="3" applyFont="1" applyFill="1" applyBorder="1" applyAlignment="1">
      <alignment horizontal="left" vertical="center" wrapText="1"/>
    </xf>
    <xf numFmtId="0" fontId="4" fillId="2" borderId="4" xfId="113" applyFont="1" applyFill="1" applyBorder="1" applyAlignment="1">
      <alignment horizontal="center" vertical="center" wrapText="1"/>
    </xf>
    <xf numFmtId="0" fontId="5" fillId="2" borderId="4" xfId="113" applyFont="1" applyFill="1" applyBorder="1" applyAlignment="1">
      <alignment horizontal="center" vertical="center" wrapText="1"/>
    </xf>
    <xf numFmtId="0" fontId="4" fillId="2" borderId="6" xfId="113" applyFont="1" applyFill="1" applyBorder="1" applyAlignment="1">
      <alignment horizontal="center"/>
    </xf>
    <xf numFmtId="0" fontId="4" fillId="2" borderId="6" xfId="3" applyFont="1" applyFill="1" applyBorder="1" applyAlignment="1">
      <alignment horizontal="left" vertical="center" wrapText="1"/>
    </xf>
    <xf numFmtId="165" fontId="4" fillId="2" borderId="6" xfId="114" applyNumberFormat="1" applyFont="1" applyFill="1" applyBorder="1" applyAlignment="1" applyProtection="1"/>
    <xf numFmtId="165" fontId="4" fillId="2" borderId="6" xfId="113" applyNumberFormat="1" applyFont="1" applyFill="1" applyBorder="1"/>
    <xf numFmtId="165" fontId="8" fillId="2" borderId="0" xfId="113" applyNumberFormat="1" applyFill="1"/>
    <xf numFmtId="43" fontId="8" fillId="2" borderId="0" xfId="113" applyNumberFormat="1" applyFill="1"/>
    <xf numFmtId="165" fontId="8" fillId="2" borderId="0" xfId="113" applyNumberFormat="1" applyFill="1" applyAlignment="1">
      <alignment horizontal="left"/>
    </xf>
    <xf numFmtId="2" fontId="31" fillId="2" borderId="4" xfId="113" applyNumberFormat="1" applyFont="1" applyFill="1" applyBorder="1" applyAlignment="1">
      <alignment horizontal="center" vertical="center" wrapText="1"/>
    </xf>
    <xf numFmtId="0" fontId="31" fillId="2" borderId="4" xfId="113" applyFont="1" applyFill="1" applyBorder="1"/>
    <xf numFmtId="0" fontId="31" fillId="2" borderId="4" xfId="2" applyNumberFormat="1" applyFont="1" applyFill="1" applyBorder="1" applyAlignment="1" applyProtection="1">
      <alignment horizontal="center" vertical="center" wrapText="1"/>
    </xf>
    <xf numFmtId="0" fontId="31" fillId="2" borderId="4" xfId="113" applyFont="1" applyFill="1" applyBorder="1" applyAlignment="1">
      <alignment horizontal="center" vertical="center" wrapText="1"/>
    </xf>
    <xf numFmtId="0" fontId="31" fillId="2" borderId="4" xfId="2" applyNumberFormat="1" applyFont="1" applyFill="1" applyBorder="1" applyAlignment="1" applyProtection="1">
      <alignment vertical="center" wrapText="1"/>
    </xf>
    <xf numFmtId="4" fontId="9" fillId="2" borderId="4" xfId="113" applyNumberFormat="1" applyFont="1" applyFill="1" applyBorder="1" applyAlignment="1">
      <alignment horizontal="center" vertical="center"/>
    </xf>
    <xf numFmtId="4" fontId="4" fillId="2" borderId="4" xfId="113" applyNumberFormat="1" applyFont="1" applyFill="1" applyBorder="1" applyAlignment="1">
      <alignment vertical="center"/>
    </xf>
    <xf numFmtId="4" fontId="4" fillId="2" borderId="4" xfId="114" applyNumberFormat="1" applyFont="1" applyFill="1" applyBorder="1" applyAlignment="1" applyProtection="1">
      <alignment vertical="center"/>
    </xf>
    <xf numFmtId="170" fontId="4" fillId="2" borderId="4" xfId="126" applyNumberFormat="1" applyFont="1" applyFill="1" applyBorder="1" applyAlignment="1">
      <alignment vertical="center"/>
    </xf>
    <xf numFmtId="165" fontId="4" fillId="2" borderId="4" xfId="114" applyNumberFormat="1" applyFont="1" applyFill="1" applyBorder="1" applyAlignment="1" applyProtection="1">
      <alignment vertical="center"/>
    </xf>
    <xf numFmtId="43" fontId="4" fillId="2" borderId="4" xfId="126" applyFont="1" applyFill="1" applyBorder="1" applyAlignment="1">
      <alignment vertical="center"/>
    </xf>
    <xf numFmtId="43" fontId="4" fillId="2" borderId="4" xfId="113" applyNumberFormat="1" applyFont="1" applyFill="1" applyBorder="1" applyAlignment="1">
      <alignment vertical="center"/>
    </xf>
    <xf numFmtId="0" fontId="30" fillId="2" borderId="4" xfId="113" applyFont="1" applyFill="1" applyBorder="1" applyAlignment="1">
      <alignment horizontal="center" vertical="center"/>
    </xf>
    <xf numFmtId="43" fontId="4" fillId="2" borderId="0" xfId="113" applyNumberFormat="1" applyFont="1" applyFill="1"/>
    <xf numFmtId="0" fontId="31" fillId="2" borderId="4" xfId="113" applyFont="1" applyFill="1" applyBorder="1" applyAlignment="1">
      <alignment horizontal="center" vertical="center" wrapText="1"/>
    </xf>
    <xf numFmtId="0" fontId="2" fillId="2" borderId="4" xfId="127" applyNumberFormat="1" applyFont="1" applyFill="1" applyBorder="1" applyAlignment="1" applyProtection="1">
      <alignment horizontal="center" vertical="center"/>
    </xf>
    <xf numFmtId="0" fontId="4" fillId="2" borderId="4" xfId="113" applyFont="1" applyFill="1" applyBorder="1" applyAlignment="1">
      <alignment horizontal="center" vertical="center"/>
    </xf>
    <xf numFmtId="0" fontId="4" fillId="2" borderId="4" xfId="113" applyFont="1" applyFill="1" applyBorder="1" applyAlignment="1">
      <alignment horizontal="center" vertical="center"/>
    </xf>
    <xf numFmtId="165" fontId="4" fillId="0" borderId="4" xfId="114" applyNumberFormat="1" applyFont="1" applyFill="1" applyBorder="1" applyAlignment="1" applyProtection="1">
      <alignment vertical="center"/>
    </xf>
    <xf numFmtId="170" fontId="30" fillId="0" borderId="4" xfId="126" applyNumberFormat="1" applyFont="1" applyFill="1" applyBorder="1" applyAlignment="1">
      <alignment vertical="center"/>
    </xf>
    <xf numFmtId="165" fontId="30" fillId="0" borderId="4" xfId="114" applyNumberFormat="1" applyFont="1" applyFill="1" applyBorder="1" applyAlignment="1" applyProtection="1">
      <alignment vertical="center"/>
    </xf>
    <xf numFmtId="170" fontId="4" fillId="0" borderId="4" xfId="126" applyNumberFormat="1" applyFont="1" applyFill="1" applyBorder="1" applyAlignment="1">
      <alignment vertical="center"/>
    </xf>
    <xf numFmtId="43" fontId="4" fillId="0" borderId="4" xfId="126" applyFont="1" applyFill="1" applyBorder="1" applyAlignment="1">
      <alignment vertical="center"/>
    </xf>
    <xf numFmtId="165" fontId="4" fillId="0" borderId="4" xfId="113" applyNumberFormat="1" applyFont="1" applyFill="1" applyBorder="1" applyAlignment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43" fontId="30" fillId="0" borderId="4" xfId="126" applyFont="1" applyFill="1" applyBorder="1" applyAlignment="1">
      <alignment vertical="center"/>
    </xf>
    <xf numFmtId="165" fontId="4" fillId="0" borderId="4" xfId="114" applyNumberFormat="1" applyFont="1" applyFill="1" applyBorder="1" applyAlignment="1" applyProtection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0" fontId="4" fillId="0" borderId="4" xfId="3" applyFont="1" applyFill="1" applyBorder="1" applyAlignment="1">
      <alignment horizontal="left" vertical="center" wrapText="1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0" fontId="2" fillId="8" borderId="0" xfId="113" applyFont="1" applyFill="1" applyAlignment="1">
      <alignment horizontal="center"/>
    </xf>
    <xf numFmtId="0" fontId="4" fillId="9" borderId="4" xfId="113" applyFont="1" applyFill="1" applyBorder="1" applyAlignment="1">
      <alignment horizontal="center" vertical="center"/>
    </xf>
    <xf numFmtId="4" fontId="5" fillId="9" borderId="4" xfId="113" applyNumberFormat="1" applyFont="1" applyFill="1" applyBorder="1" applyAlignment="1">
      <alignment horizontal="center" vertical="center"/>
    </xf>
    <xf numFmtId="0" fontId="4" fillId="9" borderId="4" xfId="3" applyFont="1" applyFill="1" applyBorder="1" applyAlignment="1">
      <alignment horizontal="left" vertical="center" wrapText="1"/>
    </xf>
    <xf numFmtId="165" fontId="4" fillId="9" borderId="4" xfId="114" applyNumberFormat="1" applyFont="1" applyFill="1" applyBorder="1" applyAlignment="1" applyProtection="1">
      <alignment vertical="center"/>
    </xf>
    <xf numFmtId="43" fontId="4" fillId="9" borderId="4" xfId="126" applyFont="1" applyFill="1" applyBorder="1" applyAlignment="1">
      <alignment vertical="center"/>
    </xf>
    <xf numFmtId="170" fontId="4" fillId="9" borderId="4" xfId="126" applyNumberFormat="1" applyFont="1" applyFill="1" applyBorder="1" applyAlignment="1">
      <alignment vertical="center"/>
    </xf>
    <xf numFmtId="43" fontId="4" fillId="9" borderId="0" xfId="113" applyNumberFormat="1" applyFont="1" applyFill="1"/>
    <xf numFmtId="0" fontId="4" fillId="9" borderId="0" xfId="113" applyFont="1" applyFill="1"/>
    <xf numFmtId="0" fontId="5" fillId="9" borderId="4" xfId="113" applyFont="1" applyFill="1" applyBorder="1" applyAlignment="1">
      <alignment horizontal="center" vertical="center" wrapText="1"/>
    </xf>
    <xf numFmtId="0" fontId="5" fillId="9" borderId="4" xfId="113" applyFont="1" applyFill="1" applyBorder="1" applyAlignment="1">
      <alignment horizontal="center" vertical="center"/>
    </xf>
    <xf numFmtId="165" fontId="4" fillId="9" borderId="4" xfId="114" applyNumberFormat="1" applyFont="1" applyFill="1" applyBorder="1" applyAlignment="1" applyProtection="1">
      <alignment vertical="center" wrapText="1"/>
    </xf>
    <xf numFmtId="170" fontId="4" fillId="4" borderId="4" xfId="126" applyNumberFormat="1" applyFont="1" applyFill="1" applyBorder="1" applyAlignment="1">
      <alignment vertical="center"/>
    </xf>
    <xf numFmtId="0" fontId="33" fillId="2" borderId="0" xfId="113" applyFont="1" applyFill="1"/>
    <xf numFmtId="4" fontId="5" fillId="2" borderId="4" xfId="113" applyNumberFormat="1" applyFont="1" applyFill="1" applyBorder="1" applyAlignment="1">
      <alignment vertical="center"/>
    </xf>
    <xf numFmtId="170" fontId="5" fillId="0" borderId="4" xfId="126" applyNumberFormat="1" applyFont="1" applyFill="1" applyBorder="1" applyAlignment="1">
      <alignment vertical="center"/>
    </xf>
    <xf numFmtId="170" fontId="5" fillId="9" borderId="4" xfId="126" applyNumberFormat="1" applyFont="1" applyFill="1" applyBorder="1" applyAlignment="1">
      <alignment vertical="center"/>
    </xf>
    <xf numFmtId="170" fontId="34" fillId="0" borderId="4" xfId="126" applyNumberFormat="1" applyFont="1" applyFill="1" applyBorder="1" applyAlignment="1">
      <alignment vertical="center"/>
    </xf>
    <xf numFmtId="170" fontId="5" fillId="2" borderId="4" xfId="126" applyNumberFormat="1" applyFont="1" applyFill="1" applyBorder="1" applyAlignment="1">
      <alignment vertical="center"/>
    </xf>
    <xf numFmtId="43" fontId="5" fillId="2" borderId="0" xfId="126" applyFont="1" applyFill="1"/>
    <xf numFmtId="43" fontId="33" fillId="2" borderId="0" xfId="113" applyNumberFormat="1" applyFont="1" applyFill="1"/>
    <xf numFmtId="0" fontId="4" fillId="4" borderId="4" xfId="3" applyFont="1" applyFill="1" applyBorder="1" applyAlignment="1">
      <alignment horizontal="left" vertical="center" wrapText="1"/>
    </xf>
    <xf numFmtId="0" fontId="2" fillId="2" borderId="0" xfId="113" applyFont="1" applyFill="1"/>
    <xf numFmtId="165" fontId="8" fillId="4" borderId="0" xfId="113" applyNumberFormat="1" applyFill="1"/>
    <xf numFmtId="0" fontId="2" fillId="4" borderId="0" xfId="113" applyFont="1" applyFill="1"/>
    <xf numFmtId="43" fontId="8" fillId="4" borderId="0" xfId="126" applyFont="1" applyFill="1"/>
    <xf numFmtId="165" fontId="33" fillId="4" borderId="0" xfId="113" applyNumberFormat="1" applyFont="1" applyFill="1"/>
    <xf numFmtId="43" fontId="4" fillId="2" borderId="0" xfId="126" applyFont="1" applyFill="1"/>
    <xf numFmtId="4" fontId="4" fillId="4" borderId="4" xfId="114" applyNumberFormat="1" applyFont="1" applyFill="1" applyBorder="1" applyAlignment="1" applyProtection="1">
      <alignment vertical="center"/>
    </xf>
    <xf numFmtId="170" fontId="33" fillId="2" borderId="0" xfId="113" applyNumberFormat="1" applyFont="1" applyFill="1"/>
    <xf numFmtId="0" fontId="7" fillId="2" borderId="0" xfId="113" applyFont="1" applyFill="1" applyBorder="1" applyAlignment="1">
      <alignment horizontal="center" vertical="center" wrapText="1"/>
    </xf>
    <xf numFmtId="0" fontId="31" fillId="2" borderId="4" xfId="2" applyNumberFormat="1" applyFont="1" applyFill="1" applyBorder="1" applyAlignment="1" applyProtection="1">
      <alignment horizontal="center" vertical="center" wrapText="1"/>
    </xf>
    <xf numFmtId="0" fontId="31" fillId="4" borderId="4" xfId="2" applyNumberFormat="1" applyFont="1" applyFill="1" applyBorder="1" applyAlignment="1" applyProtection="1">
      <alignment horizontal="center" vertical="center" wrapText="1"/>
    </xf>
    <xf numFmtId="0" fontId="31" fillId="2" borderId="4" xfId="113" applyFont="1" applyFill="1" applyBorder="1" applyAlignment="1">
      <alignment horizontal="center" vertical="center" wrapText="1"/>
    </xf>
    <xf numFmtId="0" fontId="31" fillId="0" borderId="4" xfId="113" applyFont="1" applyFill="1" applyBorder="1" applyAlignment="1">
      <alignment horizontal="center" vertical="center" wrapText="1"/>
    </xf>
    <xf numFmtId="0" fontId="4" fillId="2" borderId="4" xfId="113" applyFont="1" applyFill="1" applyBorder="1" applyAlignment="1">
      <alignment horizontal="center" vertical="center"/>
    </xf>
    <xf numFmtId="0" fontId="4" fillId="2" borderId="4" xfId="113" applyFont="1" applyFill="1" applyBorder="1" applyAlignment="1">
      <alignment horizontal="center" vertical="center" wrapText="1"/>
    </xf>
    <xf numFmtId="171" fontId="2" fillId="2" borderId="4" xfId="127" applyNumberFormat="1" applyFont="1" applyFill="1" applyBorder="1" applyAlignment="1">
      <alignment horizontal="center" vertical="center" wrapText="1"/>
    </xf>
    <xf numFmtId="172" fontId="2" fillId="2" borderId="4" xfId="127" applyNumberFormat="1" applyFont="1" applyFill="1" applyBorder="1" applyAlignment="1">
      <alignment horizontal="center" vertical="center" wrapText="1"/>
    </xf>
    <xf numFmtId="0" fontId="2" fillId="2" borderId="4" xfId="127" applyNumberFormat="1" applyFont="1" applyFill="1" applyBorder="1" applyAlignment="1" applyProtection="1">
      <alignment horizontal="center" vertical="center"/>
    </xf>
    <xf numFmtId="0" fontId="32" fillId="6" borderId="5" xfId="2" applyNumberFormat="1" applyFont="1" applyFill="1" applyBorder="1" applyAlignment="1" applyProtection="1">
      <alignment horizontal="center" vertical="center" wrapText="1"/>
    </xf>
    <xf numFmtId="0" fontId="32" fillId="6" borderId="8" xfId="2" applyNumberFormat="1" applyFont="1" applyFill="1" applyBorder="1" applyAlignment="1" applyProtection="1">
      <alignment horizontal="center" vertical="center" wrapText="1"/>
    </xf>
    <xf numFmtId="0" fontId="32" fillId="6" borderId="6" xfId="2" applyNumberFormat="1" applyFont="1" applyFill="1" applyBorder="1" applyAlignment="1" applyProtection="1">
      <alignment horizontal="center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5" xfId="115" applyFont="1" applyFill="1" applyBorder="1" applyAlignment="1">
      <alignment horizontal="left" vertical="center" wrapText="1"/>
    </xf>
    <xf numFmtId="0" fontId="21" fillId="0" borderId="6" xfId="115" applyFont="1" applyFill="1" applyBorder="1" applyAlignment="1">
      <alignment horizontal="left" vertical="center" wrapText="1"/>
    </xf>
    <xf numFmtId="165" fontId="8" fillId="2" borderId="0" xfId="113" applyNumberFormat="1" applyFill="1" applyAlignment="1">
      <alignment horizontal="center"/>
    </xf>
    <xf numFmtId="165" fontId="8" fillId="2" borderId="7" xfId="113" applyNumberFormat="1" applyFill="1" applyBorder="1" applyAlignment="1">
      <alignment horizontal="center"/>
    </xf>
    <xf numFmtId="43" fontId="4" fillId="9" borderId="4" xfId="126" applyFont="1" applyFill="1" applyBorder="1" applyAlignment="1" applyProtection="1">
      <alignment vertical="center"/>
    </xf>
    <xf numFmtId="43" fontId="4" fillId="9" borderId="4" xfId="126" applyFont="1" applyFill="1" applyBorder="1" applyAlignment="1" applyProtection="1">
      <alignment vertical="center" wrapText="1"/>
    </xf>
    <xf numFmtId="43" fontId="4" fillId="2" borderId="4" xfId="126" applyFont="1" applyFill="1" applyBorder="1" applyAlignment="1" applyProtection="1">
      <alignment vertical="center"/>
    </xf>
  </cellXfs>
  <cellStyles count="132">
    <cellStyle name="Заголовок 1 2" xfId="119"/>
    <cellStyle name="Обычный" xfId="0" builtinId="0"/>
    <cellStyle name="Обычный 12" xfId="123"/>
    <cellStyle name="Обычный 12 2" xfId="127"/>
    <cellStyle name="Обычный 13" xfId="1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30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9" xfId="118"/>
    <cellStyle name="Процентный 10" xfId="131"/>
    <cellStyle name="Процентный 2" xfId="17"/>
    <cellStyle name="Процентный 2 2" xfId="18"/>
    <cellStyle name="Процентный 2 2 2" xfId="19"/>
    <cellStyle name="Процентный 2 2_Школы" xfId="20"/>
    <cellStyle name="Процентный 2 3" xfId="21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_Школы" xfId="27"/>
    <cellStyle name="Процентный 3 2 3" xfId="28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_Школы" xfId="33"/>
    <cellStyle name="Процентный 3 3 3" xfId="34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_Школы" xfId="39"/>
    <cellStyle name="Процентный 3 4 3" xfId="40"/>
    <cellStyle name="Процентный 3 4_Школы" xfId="41"/>
    <cellStyle name="Процентный 3 5" xfId="42"/>
    <cellStyle name="Процентный 3 5 2" xfId="43"/>
    <cellStyle name="Процентный 3 5_Школы" xfId="44"/>
    <cellStyle name="Процентный 3 6" xfId="45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_Школы" xfId="50"/>
    <cellStyle name="Процентный 4 3" xfId="51"/>
    <cellStyle name="Процентный 4_Школы" xfId="52"/>
    <cellStyle name="Процентный 5" xfId="53"/>
    <cellStyle name="Процентный 5 2" xfId="54"/>
    <cellStyle name="Процентный 5_Школы" xfId="55"/>
    <cellStyle name="Процентный 6" xfId="56"/>
    <cellStyle name="Процентный 6 2" xfId="111"/>
    <cellStyle name="Процентный 7" xfId="57"/>
    <cellStyle name="Процентный 8" xfId="122"/>
    <cellStyle name="Процентный 9" xfId="129"/>
    <cellStyle name="Таб: +|-" xfId="121"/>
    <cellStyle name="Таб: Графа" xfId="124"/>
    <cellStyle name="Таб: Номер" xfId="125"/>
    <cellStyle name="Финансовый" xfId="126" builtinId="3"/>
    <cellStyle name="Финансовый 10" xfId="128"/>
    <cellStyle name="Финансовый 2" xfId="58"/>
    <cellStyle name="Финансовый 2 2" xfId="59"/>
    <cellStyle name="Финансовый 2 2 2" xfId="60"/>
    <cellStyle name="Финансовый 2 2 2 2" xfId="61"/>
    <cellStyle name="Финансовый 2 2 2_Школы" xfId="62"/>
    <cellStyle name="Финансовый 2 2 3" xfId="63"/>
    <cellStyle name="Финансовый 2 2_Школы" xfId="64"/>
    <cellStyle name="Финансовый 2 3" xfId="65"/>
    <cellStyle name="Финансовый 2 3 2" xfId="66"/>
    <cellStyle name="Финансовый 2 3_Школы" xfId="67"/>
    <cellStyle name="Финансовый 2 4" xfId="68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_Школы" xfId="73"/>
    <cellStyle name="Финансовый 3 3" xfId="74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_Школы" xfId="80"/>
    <cellStyle name="Финансовый 4 2 3" xfId="81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_Школы" xfId="86"/>
    <cellStyle name="Финансовый 4 3 3" xfId="87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_Школы" xfId="92"/>
    <cellStyle name="Финансовый 4 4 3" xfId="93"/>
    <cellStyle name="Финансовый 4 4_Школы" xfId="94"/>
    <cellStyle name="Финансовый 4 5" xfId="95"/>
    <cellStyle name="Финансовый 4 5 2" xfId="96"/>
    <cellStyle name="Финансовый 4 5_Школы" xfId="97"/>
    <cellStyle name="Финансовый 4 6" xfId="98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_Школы" xfId="103"/>
    <cellStyle name="Финансовый 5 3" xfId="104"/>
    <cellStyle name="Финансовый 5_Школы" xfId="105"/>
    <cellStyle name="Финансовый 6" xfId="106"/>
    <cellStyle name="Финансовый 6 2" xfId="107"/>
    <cellStyle name="Финансовый 6_Школы" xfId="108"/>
    <cellStyle name="Финансовый 7" xfId="109"/>
    <cellStyle name="Финансовый 7 2" xfId="112"/>
    <cellStyle name="Финансовый 8" xfId="110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Z54"/>
  <sheetViews>
    <sheetView tabSelected="1" zoomScale="110" zoomScaleNormal="110" zoomScaleSheetLayoutView="120" workbookViewId="0">
      <pane xSplit="3" ySplit="9" topLeftCell="W10" activePane="bottomRight" state="frozen"/>
      <selection activeCell="C2" sqref="C2:L2"/>
      <selection pane="topRight" activeCell="C2" sqref="C2:L2"/>
      <selection pane="bottomLeft" activeCell="C2" sqref="C2:L2"/>
      <selection pane="bottomRight" activeCell="D1" sqref="D1:AV1"/>
    </sheetView>
  </sheetViews>
  <sheetFormatPr defaultColWidth="9.140625" defaultRowHeight="12.75" outlineLevelRow="2" x14ac:dyDescent="0.2"/>
  <cols>
    <col min="1" max="1" width="4" style="46" customWidth="1"/>
    <col min="2" max="2" width="14" style="46" customWidth="1"/>
    <col min="3" max="3" width="22.5703125" style="47" customWidth="1"/>
    <col min="4" max="4" width="6.140625" style="48" customWidth="1"/>
    <col min="5" max="5" width="9" style="48" customWidth="1"/>
    <col min="6" max="7" width="7.5703125" style="48" hidden="1" customWidth="1"/>
    <col min="8" max="8" width="7.140625" style="48" hidden="1" customWidth="1"/>
    <col min="9" max="9" width="9.5703125" style="48" hidden="1" customWidth="1"/>
    <col min="10" max="10" width="6.42578125" style="48" hidden="1" customWidth="1"/>
    <col min="11" max="11" width="6.7109375" style="48" hidden="1" customWidth="1"/>
    <col min="12" max="12" width="9" style="48" customWidth="1"/>
    <col min="13" max="13" width="13.28515625" style="48" customWidth="1"/>
    <col min="14" max="14" width="8.85546875" style="48" customWidth="1"/>
    <col min="15" max="15" width="12.5703125" style="48" customWidth="1"/>
    <col min="16" max="16" width="7.5703125" style="48" customWidth="1"/>
    <col min="17" max="17" width="12.28515625" style="48" customWidth="1"/>
    <col min="18" max="18" width="8.28515625" style="48" customWidth="1"/>
    <col min="19" max="19" width="10.7109375" style="48" customWidth="1"/>
    <col min="20" max="20" width="4.85546875" style="48" bestFit="1" customWidth="1"/>
    <col min="21" max="21" width="9" style="48" bestFit="1" customWidth="1"/>
    <col min="22" max="22" width="4.85546875" style="48" bestFit="1" customWidth="1"/>
    <col min="23" max="23" width="9" style="48" bestFit="1" customWidth="1"/>
    <col min="24" max="24" width="4.85546875" style="48" hidden="1" customWidth="1"/>
    <col min="25" max="25" width="5" style="48" hidden="1" customWidth="1"/>
    <col min="26" max="26" width="4.85546875" style="48" bestFit="1" customWidth="1"/>
    <col min="27" max="27" width="9" style="48" bestFit="1" customWidth="1"/>
    <col min="28" max="28" width="4.85546875" style="48" hidden="1" customWidth="1"/>
    <col min="29" max="29" width="5" style="48" hidden="1" customWidth="1"/>
    <col min="30" max="30" width="4.42578125" style="48" customWidth="1"/>
    <col min="31" max="31" width="14.140625" style="48" customWidth="1"/>
    <col min="32" max="37" width="9.140625" style="48" hidden="1" customWidth="1"/>
    <col min="38" max="39" width="9.140625" style="48" customWidth="1"/>
    <col min="40" max="40" width="10.140625" style="48" customWidth="1"/>
    <col min="41" max="41" width="10.85546875" style="48" bestFit="1" customWidth="1"/>
    <col min="42" max="42" width="10.42578125" style="48" customWidth="1"/>
    <col min="43" max="43" width="10.7109375" style="48" customWidth="1"/>
    <col min="44" max="44" width="6" style="48" customWidth="1"/>
    <col min="45" max="45" width="15.85546875" style="48" bestFit="1" customWidth="1"/>
    <col min="46" max="46" width="10.28515625" style="48" bestFit="1" customWidth="1"/>
    <col min="47" max="47" width="10.42578125" style="48" bestFit="1" customWidth="1"/>
    <col min="48" max="48" width="13.28515625" style="48" customWidth="1"/>
    <col min="49" max="49" width="19" style="48" customWidth="1"/>
    <col min="50" max="50" width="16.85546875" style="48" bestFit="1" customWidth="1"/>
    <col min="51" max="51" width="16.85546875" style="113" customWidth="1"/>
    <col min="52" max="52" width="14.5703125" style="48" bestFit="1" customWidth="1"/>
    <col min="53" max="16384" width="9.140625" style="48"/>
  </cols>
  <sheetData>
    <row r="1" spans="1:51" ht="39.75" customHeight="1" x14ac:dyDescent="0.2">
      <c r="B1" s="100" t="s">
        <v>160</v>
      </c>
      <c r="D1" s="130" t="s">
        <v>161</v>
      </c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</row>
    <row r="3" spans="1:51" s="49" customFormat="1" ht="77.25" customHeight="1" x14ac:dyDescent="0.2">
      <c r="A3" s="135" t="s">
        <v>0</v>
      </c>
      <c r="B3" s="135"/>
      <c r="C3" s="136" t="s">
        <v>38</v>
      </c>
      <c r="D3" s="133" t="s">
        <v>2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 t="s">
        <v>149</v>
      </c>
      <c r="Y3" s="133"/>
      <c r="Z3" s="133"/>
      <c r="AA3" s="133"/>
      <c r="AB3" s="133"/>
      <c r="AC3" s="133"/>
      <c r="AD3" s="133"/>
      <c r="AE3" s="133"/>
      <c r="AF3" s="133" t="s">
        <v>152</v>
      </c>
      <c r="AG3" s="133"/>
      <c r="AH3" s="133"/>
      <c r="AI3" s="133"/>
      <c r="AJ3" s="133"/>
      <c r="AK3" s="133"/>
      <c r="AL3" s="133"/>
      <c r="AM3" s="133"/>
      <c r="AN3" s="133" t="s">
        <v>3</v>
      </c>
      <c r="AO3" s="133"/>
      <c r="AP3" s="133"/>
      <c r="AQ3" s="133"/>
      <c r="AR3" s="134" t="s">
        <v>162</v>
      </c>
      <c r="AS3" s="134"/>
      <c r="AT3" s="131" t="s">
        <v>141</v>
      </c>
      <c r="AU3" s="131"/>
      <c r="AV3" s="132" t="s">
        <v>162</v>
      </c>
      <c r="AW3" s="132"/>
      <c r="AX3" s="132"/>
      <c r="AY3" s="140" t="s">
        <v>164</v>
      </c>
    </row>
    <row r="4" spans="1:51" s="49" customFormat="1" ht="29.25" customHeight="1" x14ac:dyDescent="0.2">
      <c r="A4" s="135"/>
      <c r="B4" s="135"/>
      <c r="C4" s="136"/>
      <c r="D4" s="133" t="s">
        <v>4</v>
      </c>
      <c r="E4" s="133"/>
      <c r="F4" s="133"/>
      <c r="G4" s="133"/>
      <c r="H4" s="133" t="s">
        <v>5</v>
      </c>
      <c r="I4" s="133"/>
      <c r="J4" s="133"/>
      <c r="K4" s="133"/>
      <c r="L4" s="133" t="s">
        <v>6</v>
      </c>
      <c r="M4" s="133"/>
      <c r="N4" s="133"/>
      <c r="O4" s="133"/>
      <c r="P4" s="133" t="s">
        <v>7</v>
      </c>
      <c r="Q4" s="133"/>
      <c r="R4" s="133"/>
      <c r="S4" s="133"/>
      <c r="T4" s="133" t="s">
        <v>8</v>
      </c>
      <c r="U4" s="133"/>
      <c r="V4" s="133"/>
      <c r="W4" s="133"/>
      <c r="X4" s="133" t="s">
        <v>6</v>
      </c>
      <c r="Y4" s="133"/>
      <c r="Z4" s="133"/>
      <c r="AA4" s="133"/>
      <c r="AB4" s="133" t="s">
        <v>7</v>
      </c>
      <c r="AC4" s="133"/>
      <c r="AD4" s="133"/>
      <c r="AE4" s="133"/>
      <c r="AF4" s="133" t="s">
        <v>5</v>
      </c>
      <c r="AG4" s="133"/>
      <c r="AH4" s="133"/>
      <c r="AI4" s="133"/>
      <c r="AJ4" s="133" t="s">
        <v>6</v>
      </c>
      <c r="AK4" s="133"/>
      <c r="AL4" s="133"/>
      <c r="AM4" s="133"/>
      <c r="AN4" s="133"/>
      <c r="AO4" s="133"/>
      <c r="AP4" s="133"/>
      <c r="AQ4" s="133"/>
      <c r="AR4" s="134"/>
      <c r="AS4" s="134"/>
      <c r="AT4" s="131"/>
      <c r="AU4" s="131"/>
      <c r="AV4" s="132"/>
      <c r="AW4" s="132"/>
      <c r="AX4" s="132"/>
      <c r="AY4" s="141"/>
    </row>
    <row r="5" spans="1:51" s="49" customFormat="1" ht="11.25" customHeight="1" x14ac:dyDescent="0.2">
      <c r="A5" s="135"/>
      <c r="B5" s="135"/>
      <c r="C5" s="136"/>
      <c r="D5" s="133" t="s">
        <v>9</v>
      </c>
      <c r="E5" s="133"/>
      <c r="F5" s="133"/>
      <c r="G5" s="133"/>
      <c r="H5" s="133" t="s">
        <v>44</v>
      </c>
      <c r="I5" s="133"/>
      <c r="J5" s="133"/>
      <c r="K5" s="133"/>
      <c r="L5" s="133" t="s">
        <v>43</v>
      </c>
      <c r="M5" s="133"/>
      <c r="N5" s="133"/>
      <c r="O5" s="133"/>
      <c r="P5" s="133" t="s">
        <v>12</v>
      </c>
      <c r="Q5" s="133"/>
      <c r="R5" s="133"/>
      <c r="S5" s="133"/>
      <c r="T5" s="133" t="s">
        <v>13</v>
      </c>
      <c r="U5" s="133"/>
      <c r="V5" s="133"/>
      <c r="W5" s="133"/>
      <c r="X5" s="133" t="s">
        <v>11</v>
      </c>
      <c r="Y5" s="133"/>
      <c r="Z5" s="133"/>
      <c r="AA5" s="133"/>
      <c r="AB5" s="133" t="s">
        <v>150</v>
      </c>
      <c r="AC5" s="133"/>
      <c r="AD5" s="133"/>
      <c r="AE5" s="133"/>
      <c r="AF5" s="133" t="s">
        <v>10</v>
      </c>
      <c r="AG5" s="133"/>
      <c r="AH5" s="133"/>
      <c r="AI5" s="133"/>
      <c r="AJ5" s="133" t="s">
        <v>11</v>
      </c>
      <c r="AK5" s="133"/>
      <c r="AL5" s="133"/>
      <c r="AM5" s="133"/>
      <c r="AN5" s="133"/>
      <c r="AO5" s="133"/>
      <c r="AP5" s="133"/>
      <c r="AQ5" s="133"/>
      <c r="AR5" s="134"/>
      <c r="AS5" s="134"/>
      <c r="AT5" s="131"/>
      <c r="AU5" s="131"/>
      <c r="AV5" s="131" t="s">
        <v>143</v>
      </c>
      <c r="AW5" s="131" t="s">
        <v>144</v>
      </c>
      <c r="AX5" s="131" t="s">
        <v>3</v>
      </c>
      <c r="AY5" s="141"/>
    </row>
    <row r="6" spans="1:51" s="49" customFormat="1" ht="11.25" x14ac:dyDescent="0.2">
      <c r="A6" s="135"/>
      <c r="B6" s="135"/>
      <c r="C6" s="136"/>
      <c r="D6" s="133" t="s">
        <v>14</v>
      </c>
      <c r="E6" s="133"/>
      <c r="F6" s="133" t="s">
        <v>15</v>
      </c>
      <c r="G6" s="133"/>
      <c r="H6" s="133" t="s">
        <v>14</v>
      </c>
      <c r="I6" s="133"/>
      <c r="J6" s="133" t="s">
        <v>15</v>
      </c>
      <c r="K6" s="133"/>
      <c r="L6" s="133" t="s">
        <v>14</v>
      </c>
      <c r="M6" s="133"/>
      <c r="N6" s="133" t="s">
        <v>15</v>
      </c>
      <c r="O6" s="133"/>
      <c r="P6" s="133" t="s">
        <v>14</v>
      </c>
      <c r="Q6" s="133"/>
      <c r="R6" s="133" t="s">
        <v>15</v>
      </c>
      <c r="S6" s="133"/>
      <c r="T6" s="133" t="s">
        <v>14</v>
      </c>
      <c r="U6" s="133"/>
      <c r="V6" s="133" t="s">
        <v>15</v>
      </c>
      <c r="W6" s="133"/>
      <c r="X6" s="133" t="s">
        <v>14</v>
      </c>
      <c r="Y6" s="133"/>
      <c r="Z6" s="133" t="s">
        <v>15</v>
      </c>
      <c r="AA6" s="133"/>
      <c r="AB6" s="133" t="s">
        <v>14</v>
      </c>
      <c r="AC6" s="133"/>
      <c r="AD6" s="133" t="s">
        <v>15</v>
      </c>
      <c r="AE6" s="133"/>
      <c r="AF6" s="133" t="s">
        <v>14</v>
      </c>
      <c r="AG6" s="133"/>
      <c r="AH6" s="133" t="s">
        <v>15</v>
      </c>
      <c r="AI6" s="133"/>
      <c r="AJ6" s="133" t="s">
        <v>14</v>
      </c>
      <c r="AK6" s="133"/>
      <c r="AL6" s="133" t="s">
        <v>15</v>
      </c>
      <c r="AM6" s="133"/>
      <c r="AN6" s="133" t="s">
        <v>14</v>
      </c>
      <c r="AO6" s="133"/>
      <c r="AP6" s="133" t="s">
        <v>15</v>
      </c>
      <c r="AQ6" s="133"/>
      <c r="AR6" s="134"/>
      <c r="AS6" s="134"/>
      <c r="AT6" s="131"/>
      <c r="AU6" s="131"/>
      <c r="AV6" s="131"/>
      <c r="AW6" s="131"/>
      <c r="AX6" s="131"/>
      <c r="AY6" s="141"/>
    </row>
    <row r="7" spans="1:51" s="49" customFormat="1" ht="15" hidden="1" customHeight="1" x14ac:dyDescent="0.2">
      <c r="A7" s="135"/>
      <c r="B7" s="50"/>
      <c r="C7" s="136"/>
      <c r="D7" s="65">
        <v>19</v>
      </c>
      <c r="E7" s="65">
        <v>23</v>
      </c>
      <c r="F7" s="65">
        <v>19</v>
      </c>
      <c r="G7" s="65">
        <v>23</v>
      </c>
      <c r="H7" s="65">
        <v>19</v>
      </c>
      <c r="I7" s="65">
        <v>23</v>
      </c>
      <c r="J7" s="65">
        <v>19</v>
      </c>
      <c r="K7" s="65">
        <v>23</v>
      </c>
      <c r="L7" s="65">
        <v>19</v>
      </c>
      <c r="M7" s="65">
        <v>23</v>
      </c>
      <c r="N7" s="65">
        <v>15</v>
      </c>
      <c r="O7" s="65">
        <v>20</v>
      </c>
      <c r="P7" s="65">
        <v>15</v>
      </c>
      <c r="Q7" s="65">
        <v>20</v>
      </c>
      <c r="R7" s="65">
        <v>15</v>
      </c>
      <c r="S7" s="65">
        <v>20</v>
      </c>
      <c r="T7" s="65">
        <v>15</v>
      </c>
      <c r="U7" s="65">
        <v>20</v>
      </c>
      <c r="V7" s="65">
        <v>15</v>
      </c>
      <c r="W7" s="65">
        <v>20</v>
      </c>
      <c r="X7" s="65">
        <v>19</v>
      </c>
      <c r="Y7" s="65">
        <v>23</v>
      </c>
      <c r="Z7" s="65">
        <v>19</v>
      </c>
      <c r="AA7" s="65">
        <v>23</v>
      </c>
      <c r="AB7" s="65">
        <v>19</v>
      </c>
      <c r="AC7" s="65">
        <v>23</v>
      </c>
      <c r="AD7" s="65">
        <v>19</v>
      </c>
      <c r="AE7" s="65">
        <v>23</v>
      </c>
      <c r="AF7" s="65">
        <v>19</v>
      </c>
      <c r="AG7" s="65">
        <v>23</v>
      </c>
      <c r="AH7" s="65">
        <v>19</v>
      </c>
      <c r="AI7" s="65">
        <v>23</v>
      </c>
      <c r="AJ7" s="65">
        <v>19</v>
      </c>
      <c r="AK7" s="65">
        <v>23</v>
      </c>
      <c r="AL7" s="65">
        <v>19</v>
      </c>
      <c r="AM7" s="65">
        <v>23</v>
      </c>
      <c r="AN7" s="65">
        <v>15</v>
      </c>
      <c r="AO7" s="65">
        <v>20</v>
      </c>
      <c r="AP7" s="65">
        <v>15</v>
      </c>
      <c r="AQ7" s="65">
        <v>20</v>
      </c>
      <c r="AR7" s="65">
        <v>15</v>
      </c>
      <c r="AS7" s="65">
        <v>20</v>
      </c>
      <c r="AT7" s="66"/>
      <c r="AU7" s="66"/>
      <c r="AV7" s="131"/>
      <c r="AW7" s="131"/>
      <c r="AX7" s="131"/>
      <c r="AY7" s="141"/>
    </row>
    <row r="8" spans="1:51" s="53" customFormat="1" ht="22.5" x14ac:dyDescent="0.2">
      <c r="A8" s="51"/>
      <c r="B8" s="51"/>
      <c r="C8" s="52"/>
      <c r="D8" s="68" t="s">
        <v>16</v>
      </c>
      <c r="E8" s="68" t="s">
        <v>1</v>
      </c>
      <c r="F8" s="68" t="s">
        <v>16</v>
      </c>
      <c r="G8" s="68" t="s">
        <v>1</v>
      </c>
      <c r="H8" s="68" t="s">
        <v>16</v>
      </c>
      <c r="I8" s="68" t="s">
        <v>1</v>
      </c>
      <c r="J8" s="68" t="s">
        <v>16</v>
      </c>
      <c r="K8" s="68" t="s">
        <v>1</v>
      </c>
      <c r="L8" s="68" t="s">
        <v>16</v>
      </c>
      <c r="M8" s="68" t="s">
        <v>1</v>
      </c>
      <c r="N8" s="68" t="s">
        <v>16</v>
      </c>
      <c r="O8" s="68" t="s">
        <v>1</v>
      </c>
      <c r="P8" s="68" t="s">
        <v>16</v>
      </c>
      <c r="Q8" s="68" t="s">
        <v>1</v>
      </c>
      <c r="R8" s="68" t="s">
        <v>16</v>
      </c>
      <c r="S8" s="68" t="s">
        <v>1</v>
      </c>
      <c r="T8" s="68" t="s">
        <v>16</v>
      </c>
      <c r="U8" s="68" t="s">
        <v>1</v>
      </c>
      <c r="V8" s="68" t="s">
        <v>16</v>
      </c>
      <c r="W8" s="68" t="s">
        <v>1</v>
      </c>
      <c r="X8" s="68" t="s">
        <v>16</v>
      </c>
      <c r="Y8" s="68" t="s">
        <v>1</v>
      </c>
      <c r="Z8" s="68" t="s">
        <v>16</v>
      </c>
      <c r="AA8" s="68" t="s">
        <v>1</v>
      </c>
      <c r="AB8" s="68" t="s">
        <v>16</v>
      </c>
      <c r="AC8" s="68" t="s">
        <v>1</v>
      </c>
      <c r="AD8" s="68" t="s">
        <v>16</v>
      </c>
      <c r="AE8" s="68" t="s">
        <v>1</v>
      </c>
      <c r="AF8" s="79" t="s">
        <v>16</v>
      </c>
      <c r="AG8" s="79" t="s">
        <v>1</v>
      </c>
      <c r="AH8" s="79" t="s">
        <v>16</v>
      </c>
      <c r="AI8" s="79" t="s">
        <v>1</v>
      </c>
      <c r="AJ8" s="79" t="s">
        <v>16</v>
      </c>
      <c r="AK8" s="79" t="s">
        <v>1</v>
      </c>
      <c r="AL8" s="79" t="s">
        <v>16</v>
      </c>
      <c r="AM8" s="79" t="s">
        <v>1</v>
      </c>
      <c r="AN8" s="68" t="s">
        <v>16</v>
      </c>
      <c r="AO8" s="68" t="s">
        <v>1</v>
      </c>
      <c r="AP8" s="68" t="s">
        <v>16</v>
      </c>
      <c r="AQ8" s="68" t="s">
        <v>1</v>
      </c>
      <c r="AR8" s="68" t="s">
        <v>16</v>
      </c>
      <c r="AS8" s="68" t="s">
        <v>1</v>
      </c>
      <c r="AT8" s="69" t="s">
        <v>142</v>
      </c>
      <c r="AU8" s="67" t="s">
        <v>1</v>
      </c>
      <c r="AV8" s="131"/>
      <c r="AW8" s="131"/>
      <c r="AX8" s="131"/>
      <c r="AY8" s="142"/>
    </row>
    <row r="9" spans="1:51" s="54" customFormat="1" ht="13.9" customHeight="1" x14ac:dyDescent="0.2">
      <c r="A9" s="70">
        <v>3</v>
      </c>
      <c r="B9" s="70"/>
      <c r="C9" s="71"/>
      <c r="D9" s="72"/>
      <c r="E9" s="128">
        <v>0</v>
      </c>
      <c r="F9" s="72"/>
      <c r="G9" s="72"/>
      <c r="H9" s="72"/>
      <c r="I9" s="128">
        <v>92630</v>
      </c>
      <c r="J9" s="72"/>
      <c r="K9" s="72"/>
      <c r="L9" s="72"/>
      <c r="M9" s="128">
        <f>11000*12</f>
        <v>132000</v>
      </c>
      <c r="N9" s="72"/>
      <c r="O9" s="128">
        <f>11000*12</f>
        <v>132000</v>
      </c>
      <c r="P9" s="72"/>
      <c r="Q9" s="128">
        <f>11000*12</f>
        <v>132000</v>
      </c>
      <c r="R9" s="72"/>
      <c r="S9" s="128">
        <f>11000*12</f>
        <v>132000</v>
      </c>
      <c r="T9" s="72"/>
      <c r="U9" s="128">
        <f>11000*12</f>
        <v>132000</v>
      </c>
      <c r="V9" s="72"/>
      <c r="W9" s="128">
        <f>11000*12</f>
        <v>132000</v>
      </c>
      <c r="X9" s="72"/>
      <c r="Y9" s="72"/>
      <c r="Z9" s="72"/>
      <c r="AA9" s="128">
        <f>11000*12</f>
        <v>132000</v>
      </c>
      <c r="AB9" s="72"/>
      <c r="AC9" s="72"/>
      <c r="AD9" s="72"/>
      <c r="AE9" s="128">
        <f>11000*12</f>
        <v>132000</v>
      </c>
      <c r="AF9" s="72"/>
      <c r="AG9" s="72"/>
      <c r="AH9" s="72"/>
      <c r="AI9" s="72"/>
      <c r="AJ9" s="72"/>
      <c r="AK9" s="72"/>
      <c r="AL9" s="72"/>
      <c r="AM9" s="128">
        <f>11000*12</f>
        <v>132000</v>
      </c>
      <c r="AN9" s="75"/>
      <c r="AO9" s="71"/>
      <c r="AP9" s="71"/>
      <c r="AQ9" s="71"/>
      <c r="AR9" s="71"/>
      <c r="AS9" s="71"/>
      <c r="AT9" s="71"/>
      <c r="AU9" s="73"/>
      <c r="AV9" s="71">
        <v>1</v>
      </c>
      <c r="AW9" s="71"/>
      <c r="AX9" s="71"/>
      <c r="AY9" s="114"/>
    </row>
    <row r="10" spans="1:51" s="49" customFormat="1" ht="22.5" outlineLevel="2" x14ac:dyDescent="0.2">
      <c r="A10" s="50">
        <v>1</v>
      </c>
      <c r="B10" s="50" t="s">
        <v>125</v>
      </c>
      <c r="C10" s="97" t="s">
        <v>30</v>
      </c>
      <c r="D10" s="99"/>
      <c r="E10" s="99">
        <f t="shared" ref="E10:E26" si="0">D10*E$9</f>
        <v>0</v>
      </c>
      <c r="F10" s="99"/>
      <c r="G10" s="99">
        <f t="shared" ref="G10:G26" si="1">F10*G$9</f>
        <v>0</v>
      </c>
      <c r="H10" s="99"/>
      <c r="I10" s="99">
        <f t="shared" ref="I10:I26" si="2">H10*I$9</f>
        <v>0</v>
      </c>
      <c r="J10" s="99"/>
      <c r="K10" s="99">
        <f t="shared" ref="K10:K26" si="3">J10*K$9</f>
        <v>0</v>
      </c>
      <c r="L10" s="99">
        <v>159</v>
      </c>
      <c r="M10" s="99">
        <f t="shared" ref="M10:M26" si="4">L10*M$9</f>
        <v>20988000</v>
      </c>
      <c r="N10" s="99">
        <v>136</v>
      </c>
      <c r="O10" s="99">
        <f t="shared" ref="O10:O26" si="5">N10*O$9</f>
        <v>17952000</v>
      </c>
      <c r="P10" s="99"/>
      <c r="Q10" s="99">
        <f t="shared" ref="Q10:Q26" si="6">P10*Q$9</f>
        <v>0</v>
      </c>
      <c r="R10" s="99"/>
      <c r="S10" s="99">
        <f t="shared" ref="S10:S26" si="7">R10*S$9</f>
        <v>0</v>
      </c>
      <c r="T10" s="99"/>
      <c r="U10" s="99">
        <f t="shared" ref="U10:U47" si="8">T10*U$9</f>
        <v>0</v>
      </c>
      <c r="V10" s="99"/>
      <c r="W10" s="99">
        <f t="shared" ref="W10:W47" si="9">V10*W$9</f>
        <v>0</v>
      </c>
      <c r="X10" s="99"/>
      <c r="Y10" s="99">
        <f t="shared" ref="Y10:Y26" si="10">X10*Y$9</f>
        <v>0</v>
      </c>
      <c r="Z10" s="99"/>
      <c r="AA10" s="99">
        <f t="shared" ref="AA10:AA27" si="11">Z10*AA$9</f>
        <v>0</v>
      </c>
      <c r="AB10" s="99"/>
      <c r="AC10" s="99">
        <f t="shared" ref="AC10:AC26" si="12">AB10*AC$9</f>
        <v>0</v>
      </c>
      <c r="AD10" s="99"/>
      <c r="AE10" s="99">
        <f t="shared" ref="AE10:AE26" si="13">AD10*AE$9</f>
        <v>0</v>
      </c>
      <c r="AF10" s="99"/>
      <c r="AG10" s="99">
        <f t="shared" ref="AG10:AG18" si="14">AF10*AG$9</f>
        <v>0</v>
      </c>
      <c r="AH10" s="99"/>
      <c r="AI10" s="99">
        <f t="shared" ref="AI10:AI18" si="15">AH10*AI$9</f>
        <v>0</v>
      </c>
      <c r="AJ10" s="99"/>
      <c r="AK10" s="99">
        <f t="shared" ref="AK10:AK18" si="16">AJ10*AK$9</f>
        <v>0</v>
      </c>
      <c r="AL10" s="99"/>
      <c r="AM10" s="99">
        <f t="shared" ref="AM10:AM20" si="17">AL10*AM$9</f>
        <v>0</v>
      </c>
      <c r="AN10" s="87">
        <f t="shared" ref="AN10:AN25" si="18">D10+H10+L10+P10+T10+X10+AB10+AF10+AJ10</f>
        <v>159</v>
      </c>
      <c r="AO10" s="88">
        <f t="shared" ref="AO10:AQ10" si="19">E10+I10+M10+Q10+U10+Y10+AC10+AG10+AK10</f>
        <v>20988000</v>
      </c>
      <c r="AP10" s="87">
        <f t="shared" si="19"/>
        <v>136</v>
      </c>
      <c r="AQ10" s="88">
        <f t="shared" si="19"/>
        <v>17952000</v>
      </c>
      <c r="AR10" s="88">
        <f t="shared" ref="AR10" si="20">AN10+AP10</f>
        <v>295</v>
      </c>
      <c r="AS10" s="88">
        <f t="shared" ref="AS10" si="21">ROUND(AO10+AQ10,-2)</f>
        <v>38940000</v>
      </c>
      <c r="AT10" s="87"/>
      <c r="AU10" s="86"/>
      <c r="AV10" s="86"/>
      <c r="AW10" s="86"/>
      <c r="AX10" s="86"/>
      <c r="AY10" s="115"/>
    </row>
    <row r="11" spans="1:51" s="49" customFormat="1" ht="22.5" outlineLevel="2" x14ac:dyDescent="0.2">
      <c r="A11" s="50">
        <v>2</v>
      </c>
      <c r="B11" s="50" t="s">
        <v>125</v>
      </c>
      <c r="C11" s="97" t="s">
        <v>28</v>
      </c>
      <c r="D11" s="99"/>
      <c r="E11" s="99">
        <f t="shared" si="0"/>
        <v>0</v>
      </c>
      <c r="F11" s="99"/>
      <c r="G11" s="99">
        <f t="shared" si="1"/>
        <v>0</v>
      </c>
      <c r="H11" s="99"/>
      <c r="I11" s="99">
        <f t="shared" si="2"/>
        <v>0</v>
      </c>
      <c r="J11" s="99"/>
      <c r="K11" s="99">
        <f t="shared" si="3"/>
        <v>0</v>
      </c>
      <c r="L11" s="99"/>
      <c r="M11" s="99">
        <f t="shared" si="4"/>
        <v>0</v>
      </c>
      <c r="N11" s="99"/>
      <c r="O11" s="99">
        <f t="shared" si="5"/>
        <v>0</v>
      </c>
      <c r="P11" s="99">
        <v>22</v>
      </c>
      <c r="Q11" s="99">
        <f t="shared" si="6"/>
        <v>2904000</v>
      </c>
      <c r="R11" s="99">
        <v>108</v>
      </c>
      <c r="S11" s="99">
        <f t="shared" si="7"/>
        <v>14256000</v>
      </c>
      <c r="T11" s="99"/>
      <c r="U11" s="99">
        <f t="shared" si="8"/>
        <v>0</v>
      </c>
      <c r="V11" s="99"/>
      <c r="W11" s="99">
        <f t="shared" si="9"/>
        <v>0</v>
      </c>
      <c r="X11" s="99"/>
      <c r="Y11" s="99">
        <f t="shared" si="10"/>
        <v>0</v>
      </c>
      <c r="Z11" s="99"/>
      <c r="AA11" s="99">
        <f t="shared" si="11"/>
        <v>0</v>
      </c>
      <c r="AB11" s="99"/>
      <c r="AC11" s="99">
        <f t="shared" si="12"/>
        <v>0</v>
      </c>
      <c r="AD11" s="99">
        <v>0</v>
      </c>
      <c r="AE11" s="99">
        <f t="shared" si="13"/>
        <v>0</v>
      </c>
      <c r="AF11" s="99"/>
      <c r="AG11" s="99">
        <f t="shared" si="14"/>
        <v>0</v>
      </c>
      <c r="AH11" s="99"/>
      <c r="AI11" s="99">
        <f t="shared" si="15"/>
        <v>0</v>
      </c>
      <c r="AJ11" s="99"/>
      <c r="AK11" s="99">
        <f t="shared" si="16"/>
        <v>0</v>
      </c>
      <c r="AL11" s="99">
        <v>0</v>
      </c>
      <c r="AM11" s="99">
        <f t="shared" si="17"/>
        <v>0</v>
      </c>
      <c r="AN11" s="87">
        <f t="shared" si="18"/>
        <v>22</v>
      </c>
      <c r="AO11" s="88">
        <f t="shared" ref="AO11:AO25" si="22">E11+I11+M11+Q11+U11+Y11+AC11+AG11+AK11</f>
        <v>2904000</v>
      </c>
      <c r="AP11" s="87">
        <f t="shared" ref="AP11:AP26" si="23">F11+J11+N11+R11+V11+Z11+AD11+AH11+AL11</f>
        <v>108</v>
      </c>
      <c r="AQ11" s="88">
        <f t="shared" ref="AQ11:AQ25" si="24">G11+K11+O11+S11+W11+AA11+AE11+AI11+AM11</f>
        <v>14256000</v>
      </c>
      <c r="AR11" s="88">
        <f t="shared" ref="AR11:AR26" si="25">AN11+AP11</f>
        <v>130</v>
      </c>
      <c r="AS11" s="88">
        <f t="shared" ref="AS11:AS26" si="26">ROUND(AO11+AQ11,-2)</f>
        <v>17160000</v>
      </c>
      <c r="AT11" s="87"/>
      <c r="AU11" s="86"/>
      <c r="AV11" s="86"/>
      <c r="AW11" s="86"/>
      <c r="AX11" s="86"/>
      <c r="AY11" s="115"/>
    </row>
    <row r="12" spans="1:51" s="49" customFormat="1" ht="17.25" customHeight="1" outlineLevel="2" x14ac:dyDescent="0.2">
      <c r="A12" s="50">
        <v>3</v>
      </c>
      <c r="B12" s="50" t="s">
        <v>125</v>
      </c>
      <c r="C12" s="55" t="s">
        <v>31</v>
      </c>
      <c r="D12" s="99"/>
      <c r="E12" s="99">
        <f t="shared" si="0"/>
        <v>0</v>
      </c>
      <c r="F12" s="99"/>
      <c r="G12" s="99">
        <f t="shared" si="1"/>
        <v>0</v>
      </c>
      <c r="H12" s="99"/>
      <c r="I12" s="99">
        <f t="shared" si="2"/>
        <v>0</v>
      </c>
      <c r="J12" s="99"/>
      <c r="K12" s="99">
        <f t="shared" si="3"/>
        <v>0</v>
      </c>
      <c r="L12" s="74">
        <v>0</v>
      </c>
      <c r="M12" s="99">
        <f t="shared" si="4"/>
        <v>0</v>
      </c>
      <c r="N12" s="99">
        <v>0</v>
      </c>
      <c r="O12" s="99">
        <f t="shared" si="5"/>
        <v>0</v>
      </c>
      <c r="P12" s="99">
        <v>380</v>
      </c>
      <c r="Q12" s="99">
        <f t="shared" si="6"/>
        <v>50160000</v>
      </c>
      <c r="R12" s="74">
        <v>454</v>
      </c>
      <c r="S12" s="99">
        <f t="shared" si="7"/>
        <v>59928000</v>
      </c>
      <c r="T12" s="99"/>
      <c r="U12" s="99">
        <f t="shared" si="8"/>
        <v>0</v>
      </c>
      <c r="V12" s="99"/>
      <c r="W12" s="99">
        <f t="shared" si="9"/>
        <v>0</v>
      </c>
      <c r="X12" s="99"/>
      <c r="Y12" s="99">
        <f t="shared" si="10"/>
        <v>0</v>
      </c>
      <c r="Z12" s="99"/>
      <c r="AA12" s="99">
        <f t="shared" si="11"/>
        <v>0</v>
      </c>
      <c r="AB12" s="99"/>
      <c r="AC12" s="99">
        <f t="shared" si="12"/>
        <v>0</v>
      </c>
      <c r="AD12" s="99"/>
      <c r="AE12" s="99">
        <f t="shared" si="13"/>
        <v>0</v>
      </c>
      <c r="AF12" s="99"/>
      <c r="AG12" s="99">
        <f t="shared" si="14"/>
        <v>0</v>
      </c>
      <c r="AH12" s="99"/>
      <c r="AI12" s="99">
        <f t="shared" si="15"/>
        <v>0</v>
      </c>
      <c r="AJ12" s="99"/>
      <c r="AK12" s="99">
        <f t="shared" si="16"/>
        <v>0</v>
      </c>
      <c r="AL12" s="99"/>
      <c r="AM12" s="99">
        <f t="shared" si="17"/>
        <v>0</v>
      </c>
      <c r="AN12" s="87">
        <f t="shared" si="18"/>
        <v>380</v>
      </c>
      <c r="AO12" s="88">
        <f t="shared" si="22"/>
        <v>50160000</v>
      </c>
      <c r="AP12" s="87">
        <f t="shared" si="23"/>
        <v>454</v>
      </c>
      <c r="AQ12" s="88">
        <f t="shared" si="24"/>
        <v>59928000</v>
      </c>
      <c r="AR12" s="88">
        <f t="shared" si="25"/>
        <v>834</v>
      </c>
      <c r="AS12" s="88">
        <f t="shared" si="26"/>
        <v>110088000</v>
      </c>
      <c r="AT12" s="87"/>
      <c r="AU12" s="86"/>
      <c r="AV12" s="86"/>
      <c r="AW12" s="86"/>
      <c r="AX12" s="86"/>
      <c r="AY12" s="115"/>
    </row>
    <row r="13" spans="1:51" s="49" customFormat="1" ht="16.5" customHeight="1" outlineLevel="2" x14ac:dyDescent="0.2">
      <c r="A13" s="50">
        <v>4</v>
      </c>
      <c r="B13" s="50" t="s">
        <v>125</v>
      </c>
      <c r="C13" s="55" t="s">
        <v>39</v>
      </c>
      <c r="D13" s="99"/>
      <c r="E13" s="99">
        <f t="shared" si="0"/>
        <v>0</v>
      </c>
      <c r="F13" s="99"/>
      <c r="G13" s="99">
        <f t="shared" si="1"/>
        <v>0</v>
      </c>
      <c r="H13" s="99"/>
      <c r="I13" s="99">
        <f t="shared" si="2"/>
        <v>0</v>
      </c>
      <c r="J13" s="99"/>
      <c r="K13" s="99">
        <f t="shared" si="3"/>
        <v>0</v>
      </c>
      <c r="L13" s="74">
        <v>0</v>
      </c>
      <c r="M13" s="99">
        <f t="shared" si="4"/>
        <v>0</v>
      </c>
      <c r="N13" s="99">
        <v>0</v>
      </c>
      <c r="O13" s="99">
        <f t="shared" si="5"/>
        <v>0</v>
      </c>
      <c r="P13" s="99">
        <v>410</v>
      </c>
      <c r="Q13" s="99">
        <f t="shared" si="6"/>
        <v>54120000</v>
      </c>
      <c r="R13" s="74">
        <v>425</v>
      </c>
      <c r="S13" s="99">
        <f t="shared" si="7"/>
        <v>56100000</v>
      </c>
      <c r="T13" s="99"/>
      <c r="U13" s="99">
        <f t="shared" si="8"/>
        <v>0</v>
      </c>
      <c r="V13" s="99"/>
      <c r="W13" s="99">
        <f t="shared" si="9"/>
        <v>0</v>
      </c>
      <c r="X13" s="99"/>
      <c r="Y13" s="99">
        <f t="shared" si="10"/>
        <v>0</v>
      </c>
      <c r="Z13" s="99"/>
      <c r="AA13" s="99">
        <f t="shared" si="11"/>
        <v>0</v>
      </c>
      <c r="AB13" s="99"/>
      <c r="AC13" s="99">
        <f t="shared" si="12"/>
        <v>0</v>
      </c>
      <c r="AD13" s="99"/>
      <c r="AE13" s="99">
        <f t="shared" si="13"/>
        <v>0</v>
      </c>
      <c r="AF13" s="99"/>
      <c r="AG13" s="99">
        <f t="shared" si="14"/>
        <v>0</v>
      </c>
      <c r="AH13" s="99"/>
      <c r="AI13" s="99">
        <f t="shared" si="15"/>
        <v>0</v>
      </c>
      <c r="AJ13" s="99"/>
      <c r="AK13" s="99">
        <f t="shared" si="16"/>
        <v>0</v>
      </c>
      <c r="AL13" s="99"/>
      <c r="AM13" s="99">
        <f t="shared" si="17"/>
        <v>0</v>
      </c>
      <c r="AN13" s="87">
        <f t="shared" si="18"/>
        <v>410</v>
      </c>
      <c r="AO13" s="88">
        <f t="shared" si="22"/>
        <v>54120000</v>
      </c>
      <c r="AP13" s="87">
        <f t="shared" si="23"/>
        <v>425</v>
      </c>
      <c r="AQ13" s="88">
        <f t="shared" si="24"/>
        <v>56100000</v>
      </c>
      <c r="AR13" s="88">
        <f t="shared" si="25"/>
        <v>835</v>
      </c>
      <c r="AS13" s="88">
        <f t="shared" si="26"/>
        <v>110220000</v>
      </c>
      <c r="AT13" s="87"/>
      <c r="AU13" s="86"/>
      <c r="AV13" s="86"/>
      <c r="AW13" s="86"/>
      <c r="AX13" s="86"/>
      <c r="AY13" s="115"/>
    </row>
    <row r="14" spans="1:51" s="49" customFormat="1" ht="11.25" outlineLevel="2" x14ac:dyDescent="0.2">
      <c r="A14" s="50">
        <v>5</v>
      </c>
      <c r="B14" s="50" t="s">
        <v>125</v>
      </c>
      <c r="C14" s="97" t="s">
        <v>153</v>
      </c>
      <c r="D14" s="99"/>
      <c r="E14" s="99">
        <f t="shared" si="0"/>
        <v>0</v>
      </c>
      <c r="F14" s="99"/>
      <c r="G14" s="99">
        <f t="shared" si="1"/>
        <v>0</v>
      </c>
      <c r="H14" s="99"/>
      <c r="I14" s="99">
        <f t="shared" si="2"/>
        <v>0</v>
      </c>
      <c r="J14" s="99"/>
      <c r="K14" s="99">
        <f t="shared" si="3"/>
        <v>0</v>
      </c>
      <c r="L14" s="99">
        <v>163</v>
      </c>
      <c r="M14" s="99">
        <f t="shared" si="4"/>
        <v>21516000</v>
      </c>
      <c r="N14" s="99">
        <v>178</v>
      </c>
      <c r="O14" s="99">
        <f t="shared" si="5"/>
        <v>23496000</v>
      </c>
      <c r="P14" s="99"/>
      <c r="Q14" s="99">
        <f t="shared" si="6"/>
        <v>0</v>
      </c>
      <c r="R14" s="99"/>
      <c r="S14" s="99">
        <f t="shared" si="7"/>
        <v>0</v>
      </c>
      <c r="T14" s="99"/>
      <c r="U14" s="99">
        <f t="shared" si="8"/>
        <v>0</v>
      </c>
      <c r="V14" s="99"/>
      <c r="W14" s="99">
        <f t="shared" si="9"/>
        <v>0</v>
      </c>
      <c r="X14" s="99"/>
      <c r="Y14" s="99">
        <f t="shared" si="10"/>
        <v>0</v>
      </c>
      <c r="Z14" s="99"/>
      <c r="AA14" s="99">
        <f t="shared" si="11"/>
        <v>0</v>
      </c>
      <c r="AB14" s="99"/>
      <c r="AC14" s="99">
        <f t="shared" si="12"/>
        <v>0</v>
      </c>
      <c r="AD14" s="99"/>
      <c r="AE14" s="99">
        <f t="shared" si="13"/>
        <v>0</v>
      </c>
      <c r="AF14" s="99"/>
      <c r="AG14" s="99">
        <f t="shared" si="14"/>
        <v>0</v>
      </c>
      <c r="AH14" s="99"/>
      <c r="AI14" s="99">
        <f t="shared" si="15"/>
        <v>0</v>
      </c>
      <c r="AJ14" s="99"/>
      <c r="AK14" s="99">
        <f t="shared" si="16"/>
        <v>0</v>
      </c>
      <c r="AL14" s="99"/>
      <c r="AM14" s="99">
        <f t="shared" si="17"/>
        <v>0</v>
      </c>
      <c r="AN14" s="87">
        <f t="shared" si="18"/>
        <v>163</v>
      </c>
      <c r="AO14" s="88">
        <f t="shared" si="22"/>
        <v>21516000</v>
      </c>
      <c r="AP14" s="87">
        <f t="shared" si="23"/>
        <v>178</v>
      </c>
      <c r="AQ14" s="88">
        <f t="shared" si="24"/>
        <v>23496000</v>
      </c>
      <c r="AR14" s="88">
        <f t="shared" si="25"/>
        <v>341</v>
      </c>
      <c r="AS14" s="88">
        <f t="shared" si="26"/>
        <v>45012000</v>
      </c>
      <c r="AT14" s="87"/>
      <c r="AU14" s="86"/>
      <c r="AV14" s="86"/>
      <c r="AW14" s="86"/>
      <c r="AX14" s="86"/>
      <c r="AY14" s="115"/>
    </row>
    <row r="15" spans="1:51" s="49" customFormat="1" ht="11.25" outlineLevel="2" x14ac:dyDescent="0.2">
      <c r="A15" s="50">
        <v>6</v>
      </c>
      <c r="B15" s="50" t="s">
        <v>125</v>
      </c>
      <c r="C15" s="97" t="s">
        <v>122</v>
      </c>
      <c r="D15" s="99"/>
      <c r="E15" s="99">
        <f t="shared" si="0"/>
        <v>0</v>
      </c>
      <c r="F15" s="99"/>
      <c r="G15" s="99">
        <f t="shared" si="1"/>
        <v>0</v>
      </c>
      <c r="H15" s="99"/>
      <c r="I15" s="99">
        <f t="shared" si="2"/>
        <v>0</v>
      </c>
      <c r="J15" s="99"/>
      <c r="K15" s="99">
        <f t="shared" si="3"/>
        <v>0</v>
      </c>
      <c r="L15" s="74">
        <v>163</v>
      </c>
      <c r="M15" s="99">
        <f t="shared" si="4"/>
        <v>21516000</v>
      </c>
      <c r="N15" s="99">
        <v>360</v>
      </c>
      <c r="O15" s="99">
        <f t="shared" si="5"/>
        <v>47520000</v>
      </c>
      <c r="P15" s="99"/>
      <c r="Q15" s="99">
        <f t="shared" si="6"/>
        <v>0</v>
      </c>
      <c r="R15" s="74"/>
      <c r="S15" s="99">
        <f t="shared" si="7"/>
        <v>0</v>
      </c>
      <c r="T15" s="99"/>
      <c r="U15" s="99">
        <f t="shared" si="8"/>
        <v>0</v>
      </c>
      <c r="V15" s="99"/>
      <c r="W15" s="99">
        <f t="shared" si="9"/>
        <v>0</v>
      </c>
      <c r="X15" s="99"/>
      <c r="Y15" s="99">
        <f t="shared" si="10"/>
        <v>0</v>
      </c>
      <c r="Z15" s="99"/>
      <c r="AA15" s="99">
        <f t="shared" si="11"/>
        <v>0</v>
      </c>
      <c r="AB15" s="99"/>
      <c r="AC15" s="99">
        <f t="shared" si="12"/>
        <v>0</v>
      </c>
      <c r="AD15" s="99"/>
      <c r="AE15" s="99">
        <f t="shared" si="13"/>
        <v>0</v>
      </c>
      <c r="AF15" s="99"/>
      <c r="AG15" s="99">
        <f t="shared" si="14"/>
        <v>0</v>
      </c>
      <c r="AH15" s="99"/>
      <c r="AI15" s="99">
        <f t="shared" si="15"/>
        <v>0</v>
      </c>
      <c r="AJ15" s="99"/>
      <c r="AK15" s="99">
        <f t="shared" si="16"/>
        <v>0</v>
      </c>
      <c r="AL15" s="99"/>
      <c r="AM15" s="99">
        <f t="shared" si="17"/>
        <v>0</v>
      </c>
      <c r="AN15" s="87">
        <f t="shared" si="18"/>
        <v>163</v>
      </c>
      <c r="AO15" s="88">
        <f t="shared" si="22"/>
        <v>21516000</v>
      </c>
      <c r="AP15" s="87">
        <f t="shared" si="23"/>
        <v>360</v>
      </c>
      <c r="AQ15" s="88">
        <f t="shared" si="24"/>
        <v>47520000</v>
      </c>
      <c r="AR15" s="88">
        <f t="shared" si="25"/>
        <v>523</v>
      </c>
      <c r="AS15" s="88">
        <f t="shared" si="26"/>
        <v>69036000</v>
      </c>
      <c r="AT15" s="87"/>
      <c r="AU15" s="86"/>
      <c r="AV15" s="86"/>
      <c r="AW15" s="86"/>
      <c r="AX15" s="86"/>
      <c r="AY15" s="115"/>
    </row>
    <row r="16" spans="1:51" s="49" customFormat="1" ht="11.25" outlineLevel="2" x14ac:dyDescent="0.2">
      <c r="A16" s="50">
        <v>7</v>
      </c>
      <c r="B16" s="50" t="s">
        <v>125</v>
      </c>
      <c r="C16" s="97" t="s">
        <v>19</v>
      </c>
      <c r="D16" s="99"/>
      <c r="E16" s="99">
        <f t="shared" si="0"/>
        <v>0</v>
      </c>
      <c r="F16" s="99"/>
      <c r="G16" s="99">
        <f t="shared" si="1"/>
        <v>0</v>
      </c>
      <c r="H16" s="99"/>
      <c r="I16" s="99">
        <f t="shared" si="2"/>
        <v>0</v>
      </c>
      <c r="J16" s="99"/>
      <c r="K16" s="99">
        <f t="shared" si="3"/>
        <v>0</v>
      </c>
      <c r="L16" s="99"/>
      <c r="M16" s="99">
        <f t="shared" si="4"/>
        <v>0</v>
      </c>
      <c r="N16" s="99">
        <v>118</v>
      </c>
      <c r="O16" s="99">
        <f t="shared" si="5"/>
        <v>15576000</v>
      </c>
      <c r="P16" s="99"/>
      <c r="Q16" s="99">
        <f t="shared" si="6"/>
        <v>0</v>
      </c>
      <c r="R16" s="99"/>
      <c r="S16" s="99">
        <f t="shared" si="7"/>
        <v>0</v>
      </c>
      <c r="T16" s="99"/>
      <c r="U16" s="99">
        <f t="shared" si="8"/>
        <v>0</v>
      </c>
      <c r="V16" s="99"/>
      <c r="W16" s="99">
        <f t="shared" si="9"/>
        <v>0</v>
      </c>
      <c r="X16" s="99"/>
      <c r="Y16" s="99">
        <f t="shared" si="10"/>
        <v>0</v>
      </c>
      <c r="Z16" s="99"/>
      <c r="AA16" s="99">
        <f t="shared" si="11"/>
        <v>0</v>
      </c>
      <c r="AB16" s="99"/>
      <c r="AC16" s="99">
        <f t="shared" si="12"/>
        <v>0</v>
      </c>
      <c r="AD16" s="99"/>
      <c r="AE16" s="99">
        <f t="shared" si="13"/>
        <v>0</v>
      </c>
      <c r="AF16" s="99"/>
      <c r="AG16" s="99">
        <f t="shared" si="14"/>
        <v>0</v>
      </c>
      <c r="AH16" s="99"/>
      <c r="AI16" s="99">
        <f t="shared" si="15"/>
        <v>0</v>
      </c>
      <c r="AJ16" s="99"/>
      <c r="AK16" s="99">
        <f t="shared" si="16"/>
        <v>0</v>
      </c>
      <c r="AL16" s="99"/>
      <c r="AM16" s="99">
        <f t="shared" si="17"/>
        <v>0</v>
      </c>
      <c r="AN16" s="87">
        <f t="shared" si="18"/>
        <v>0</v>
      </c>
      <c r="AO16" s="88">
        <f t="shared" si="22"/>
        <v>0</v>
      </c>
      <c r="AP16" s="87">
        <f t="shared" si="23"/>
        <v>118</v>
      </c>
      <c r="AQ16" s="88">
        <f t="shared" si="24"/>
        <v>15576000</v>
      </c>
      <c r="AR16" s="88">
        <f t="shared" si="25"/>
        <v>118</v>
      </c>
      <c r="AS16" s="88">
        <f t="shared" si="26"/>
        <v>15576000</v>
      </c>
      <c r="AT16" s="87"/>
      <c r="AU16" s="86"/>
      <c r="AV16" s="86"/>
      <c r="AW16" s="86"/>
      <c r="AX16" s="86"/>
      <c r="AY16" s="115"/>
    </row>
    <row r="17" spans="1:52" s="49" customFormat="1" ht="11.25" outlineLevel="2" x14ac:dyDescent="0.2">
      <c r="A17" s="50">
        <v>8</v>
      </c>
      <c r="B17" s="50" t="s">
        <v>125</v>
      </c>
      <c r="C17" s="97" t="s">
        <v>119</v>
      </c>
      <c r="D17" s="99"/>
      <c r="E17" s="99">
        <f t="shared" si="0"/>
        <v>0</v>
      </c>
      <c r="F17" s="99"/>
      <c r="G17" s="99">
        <f t="shared" si="1"/>
        <v>0</v>
      </c>
      <c r="H17" s="99"/>
      <c r="I17" s="99">
        <f t="shared" si="2"/>
        <v>0</v>
      </c>
      <c r="J17" s="99"/>
      <c r="K17" s="99">
        <f t="shared" si="3"/>
        <v>0</v>
      </c>
      <c r="L17" s="99">
        <v>42</v>
      </c>
      <c r="M17" s="99">
        <f t="shared" si="4"/>
        <v>5544000</v>
      </c>
      <c r="N17" s="99">
        <v>200</v>
      </c>
      <c r="O17" s="99">
        <f t="shared" si="5"/>
        <v>26400000</v>
      </c>
      <c r="P17" s="99"/>
      <c r="Q17" s="99">
        <f t="shared" si="6"/>
        <v>0</v>
      </c>
      <c r="R17" s="99"/>
      <c r="S17" s="99">
        <f t="shared" si="7"/>
        <v>0</v>
      </c>
      <c r="T17" s="99"/>
      <c r="U17" s="99">
        <f t="shared" si="8"/>
        <v>0</v>
      </c>
      <c r="V17" s="99"/>
      <c r="W17" s="99">
        <f t="shared" si="9"/>
        <v>0</v>
      </c>
      <c r="X17" s="99"/>
      <c r="Y17" s="99">
        <f t="shared" si="10"/>
        <v>0</v>
      </c>
      <c r="Z17" s="99"/>
      <c r="AA17" s="99">
        <f t="shared" si="11"/>
        <v>0</v>
      </c>
      <c r="AB17" s="99"/>
      <c r="AC17" s="99">
        <f t="shared" si="12"/>
        <v>0</v>
      </c>
      <c r="AD17" s="99"/>
      <c r="AE17" s="99">
        <f t="shared" si="13"/>
        <v>0</v>
      </c>
      <c r="AF17" s="99"/>
      <c r="AG17" s="99">
        <f t="shared" si="14"/>
        <v>0</v>
      </c>
      <c r="AH17" s="99"/>
      <c r="AI17" s="99">
        <f t="shared" si="15"/>
        <v>0</v>
      </c>
      <c r="AJ17" s="99"/>
      <c r="AK17" s="99">
        <f t="shared" si="16"/>
        <v>0</v>
      </c>
      <c r="AL17" s="99"/>
      <c r="AM17" s="99">
        <f t="shared" si="17"/>
        <v>0</v>
      </c>
      <c r="AN17" s="87">
        <f t="shared" si="18"/>
        <v>42</v>
      </c>
      <c r="AO17" s="88">
        <f t="shared" si="22"/>
        <v>5544000</v>
      </c>
      <c r="AP17" s="87">
        <f t="shared" si="23"/>
        <v>200</v>
      </c>
      <c r="AQ17" s="88">
        <f t="shared" si="24"/>
        <v>26400000</v>
      </c>
      <c r="AR17" s="88">
        <f t="shared" si="25"/>
        <v>242</v>
      </c>
      <c r="AS17" s="88">
        <f t="shared" si="26"/>
        <v>31944000</v>
      </c>
      <c r="AT17" s="87"/>
      <c r="AU17" s="86"/>
      <c r="AV17" s="86"/>
      <c r="AW17" s="86"/>
      <c r="AX17" s="86"/>
      <c r="AY17" s="115"/>
    </row>
    <row r="18" spans="1:52" s="49" customFormat="1" ht="11.25" outlineLevel="2" x14ac:dyDescent="0.2">
      <c r="A18" s="50">
        <v>9</v>
      </c>
      <c r="B18" s="50" t="s">
        <v>125</v>
      </c>
      <c r="C18" s="97" t="s">
        <v>42</v>
      </c>
      <c r="D18" s="99"/>
      <c r="E18" s="99">
        <f t="shared" si="0"/>
        <v>0</v>
      </c>
      <c r="F18" s="99"/>
      <c r="G18" s="99">
        <f t="shared" si="1"/>
        <v>0</v>
      </c>
      <c r="H18" s="99"/>
      <c r="I18" s="99">
        <f t="shared" si="2"/>
        <v>0</v>
      </c>
      <c r="J18" s="99"/>
      <c r="K18" s="99">
        <f t="shared" si="3"/>
        <v>0</v>
      </c>
      <c r="L18" s="99">
        <v>20</v>
      </c>
      <c r="M18" s="99">
        <f t="shared" si="4"/>
        <v>2640000</v>
      </c>
      <c r="N18" s="99"/>
      <c r="O18" s="99">
        <f t="shared" si="5"/>
        <v>0</v>
      </c>
      <c r="P18" s="99">
        <v>18</v>
      </c>
      <c r="Q18" s="99">
        <f t="shared" si="6"/>
        <v>2376000</v>
      </c>
      <c r="R18" s="99">
        <v>59</v>
      </c>
      <c r="S18" s="99">
        <f t="shared" si="7"/>
        <v>7788000</v>
      </c>
      <c r="T18" s="99"/>
      <c r="U18" s="99">
        <f t="shared" si="8"/>
        <v>0</v>
      </c>
      <c r="V18" s="99"/>
      <c r="W18" s="99">
        <f t="shared" si="9"/>
        <v>0</v>
      </c>
      <c r="X18" s="99"/>
      <c r="Y18" s="99">
        <f t="shared" si="10"/>
        <v>0</v>
      </c>
      <c r="Z18" s="99"/>
      <c r="AA18" s="99">
        <f t="shared" si="11"/>
        <v>0</v>
      </c>
      <c r="AB18" s="99"/>
      <c r="AC18" s="99">
        <f t="shared" si="12"/>
        <v>0</v>
      </c>
      <c r="AD18" s="99"/>
      <c r="AE18" s="99">
        <f t="shared" si="13"/>
        <v>0</v>
      </c>
      <c r="AF18" s="99"/>
      <c r="AG18" s="99">
        <f t="shared" si="14"/>
        <v>0</v>
      </c>
      <c r="AH18" s="99"/>
      <c r="AI18" s="99">
        <f t="shared" si="15"/>
        <v>0</v>
      </c>
      <c r="AJ18" s="99"/>
      <c r="AK18" s="99">
        <f t="shared" si="16"/>
        <v>0</v>
      </c>
      <c r="AL18" s="99"/>
      <c r="AM18" s="99">
        <f t="shared" si="17"/>
        <v>0</v>
      </c>
      <c r="AN18" s="87">
        <f t="shared" si="18"/>
        <v>38</v>
      </c>
      <c r="AO18" s="88">
        <f t="shared" si="22"/>
        <v>5016000</v>
      </c>
      <c r="AP18" s="87">
        <f t="shared" si="23"/>
        <v>59</v>
      </c>
      <c r="AQ18" s="88">
        <f t="shared" si="24"/>
        <v>7788000</v>
      </c>
      <c r="AR18" s="88">
        <f t="shared" si="25"/>
        <v>97</v>
      </c>
      <c r="AS18" s="88">
        <f t="shared" si="26"/>
        <v>12804000</v>
      </c>
      <c r="AT18" s="87"/>
      <c r="AU18" s="86"/>
      <c r="AV18" s="86"/>
      <c r="AW18" s="86"/>
      <c r="AX18" s="86"/>
      <c r="AY18" s="115"/>
    </row>
    <row r="19" spans="1:52" s="49" customFormat="1" ht="11.25" outlineLevel="2" x14ac:dyDescent="0.2">
      <c r="A19" s="50">
        <v>10</v>
      </c>
      <c r="B19" s="50" t="s">
        <v>125</v>
      </c>
      <c r="C19" s="97" t="s">
        <v>154</v>
      </c>
      <c r="D19" s="99"/>
      <c r="E19" s="99"/>
      <c r="F19" s="99"/>
      <c r="G19" s="99"/>
      <c r="H19" s="99"/>
      <c r="I19" s="99"/>
      <c r="J19" s="99"/>
      <c r="K19" s="99"/>
      <c r="L19" s="99">
        <v>310</v>
      </c>
      <c r="M19" s="99">
        <f t="shared" si="4"/>
        <v>40920000</v>
      </c>
      <c r="N19" s="99">
        <v>215</v>
      </c>
      <c r="O19" s="99">
        <f t="shared" si="5"/>
        <v>28380000</v>
      </c>
      <c r="P19" s="99">
        <v>0</v>
      </c>
      <c r="Q19" s="99">
        <v>0</v>
      </c>
      <c r="R19" s="99">
        <v>0</v>
      </c>
      <c r="S19" s="99">
        <v>0</v>
      </c>
      <c r="T19" s="99"/>
      <c r="U19" s="99"/>
      <c r="V19" s="99"/>
      <c r="W19" s="99">
        <f t="shared" si="9"/>
        <v>0</v>
      </c>
      <c r="X19" s="99"/>
      <c r="Y19" s="99">
        <f t="shared" si="10"/>
        <v>0</v>
      </c>
      <c r="Z19" s="99"/>
      <c r="AA19" s="99">
        <f t="shared" si="11"/>
        <v>0</v>
      </c>
      <c r="AB19" s="99"/>
      <c r="AC19" s="99"/>
      <c r="AD19" s="85"/>
      <c r="AE19" s="85">
        <f t="shared" si="13"/>
        <v>0</v>
      </c>
      <c r="AF19" s="99"/>
      <c r="AG19" s="99"/>
      <c r="AH19" s="99"/>
      <c r="AI19" s="99"/>
      <c r="AJ19" s="99"/>
      <c r="AK19" s="99"/>
      <c r="AL19" s="85"/>
      <c r="AM19" s="85">
        <f t="shared" si="17"/>
        <v>0</v>
      </c>
      <c r="AN19" s="87">
        <f t="shared" si="18"/>
        <v>310</v>
      </c>
      <c r="AO19" s="88">
        <f t="shared" si="22"/>
        <v>40920000</v>
      </c>
      <c r="AP19" s="87">
        <f t="shared" si="23"/>
        <v>215</v>
      </c>
      <c r="AQ19" s="88">
        <f t="shared" si="24"/>
        <v>28380000</v>
      </c>
      <c r="AR19" s="88">
        <f t="shared" si="25"/>
        <v>525</v>
      </c>
      <c r="AS19" s="88">
        <f t="shared" si="26"/>
        <v>69300000</v>
      </c>
      <c r="AT19" s="87"/>
      <c r="AU19" s="86"/>
      <c r="AV19" s="86"/>
      <c r="AW19" s="86"/>
      <c r="AX19" s="86"/>
      <c r="AY19" s="115"/>
    </row>
    <row r="20" spans="1:52" s="49" customFormat="1" ht="11.25" outlineLevel="2" x14ac:dyDescent="0.2">
      <c r="A20" s="50">
        <v>11</v>
      </c>
      <c r="B20" s="50" t="s">
        <v>125</v>
      </c>
      <c r="C20" s="97" t="s">
        <v>121</v>
      </c>
      <c r="D20" s="99"/>
      <c r="E20" s="99">
        <f t="shared" si="0"/>
        <v>0</v>
      </c>
      <c r="F20" s="99"/>
      <c r="G20" s="99">
        <f t="shared" si="1"/>
        <v>0</v>
      </c>
      <c r="H20" s="99"/>
      <c r="I20" s="99">
        <f t="shared" si="2"/>
        <v>0</v>
      </c>
      <c r="J20" s="99"/>
      <c r="K20" s="99">
        <f t="shared" si="3"/>
        <v>0</v>
      </c>
      <c r="L20" s="99"/>
      <c r="M20" s="99">
        <f t="shared" si="4"/>
        <v>0</v>
      </c>
      <c r="N20" s="99"/>
      <c r="O20" s="99">
        <f t="shared" si="5"/>
        <v>0</v>
      </c>
      <c r="P20" s="99">
        <v>77</v>
      </c>
      <c r="Q20" s="99">
        <f t="shared" si="6"/>
        <v>10164000</v>
      </c>
      <c r="R20" s="99">
        <v>75</v>
      </c>
      <c r="S20" s="99">
        <f t="shared" si="7"/>
        <v>9900000</v>
      </c>
      <c r="T20" s="99"/>
      <c r="U20" s="99">
        <f t="shared" si="8"/>
        <v>0</v>
      </c>
      <c r="V20" s="99"/>
      <c r="W20" s="99">
        <f t="shared" si="9"/>
        <v>0</v>
      </c>
      <c r="X20" s="99"/>
      <c r="Y20" s="99">
        <f t="shared" si="10"/>
        <v>0</v>
      </c>
      <c r="Z20" s="99"/>
      <c r="AA20" s="99">
        <f t="shared" si="11"/>
        <v>0</v>
      </c>
      <c r="AB20" s="99"/>
      <c r="AC20" s="99">
        <f t="shared" si="12"/>
        <v>0</v>
      </c>
      <c r="AD20" s="99"/>
      <c r="AE20" s="99">
        <f t="shared" si="13"/>
        <v>0</v>
      </c>
      <c r="AF20" s="99"/>
      <c r="AG20" s="99">
        <f t="shared" ref="AG20" si="27">AF20*AG$9</f>
        <v>0</v>
      </c>
      <c r="AH20" s="99"/>
      <c r="AI20" s="99">
        <f t="shared" ref="AI20" si="28">AH20*AI$9</f>
        <v>0</v>
      </c>
      <c r="AJ20" s="99"/>
      <c r="AK20" s="99">
        <f t="shared" ref="AK20" si="29">AJ20*AK$9</f>
        <v>0</v>
      </c>
      <c r="AL20" s="99"/>
      <c r="AM20" s="99">
        <f t="shared" si="17"/>
        <v>0</v>
      </c>
      <c r="AN20" s="87">
        <f t="shared" si="18"/>
        <v>77</v>
      </c>
      <c r="AO20" s="88">
        <f t="shared" si="22"/>
        <v>10164000</v>
      </c>
      <c r="AP20" s="87">
        <f t="shared" si="23"/>
        <v>75</v>
      </c>
      <c r="AQ20" s="88">
        <f t="shared" si="24"/>
        <v>9900000</v>
      </c>
      <c r="AR20" s="88">
        <f t="shared" si="25"/>
        <v>152</v>
      </c>
      <c r="AS20" s="88">
        <f t="shared" si="26"/>
        <v>20064000</v>
      </c>
      <c r="AT20" s="87"/>
      <c r="AU20" s="86"/>
      <c r="AV20" s="86"/>
      <c r="AW20" s="86"/>
      <c r="AX20" s="86"/>
      <c r="AY20" s="115"/>
    </row>
    <row r="21" spans="1:52" s="49" customFormat="1" ht="11.25" outlineLevel="2" x14ac:dyDescent="0.2">
      <c r="A21" s="50">
        <v>12</v>
      </c>
      <c r="B21" s="50" t="s">
        <v>125</v>
      </c>
      <c r="C21" s="55" t="s">
        <v>155</v>
      </c>
      <c r="D21" s="99"/>
      <c r="E21" s="99"/>
      <c r="F21" s="99"/>
      <c r="G21" s="99"/>
      <c r="H21" s="99"/>
      <c r="I21" s="99"/>
      <c r="J21" s="99"/>
      <c r="K21" s="99"/>
      <c r="L21" s="99">
        <v>135</v>
      </c>
      <c r="M21" s="99">
        <f t="shared" si="4"/>
        <v>17820000</v>
      </c>
      <c r="N21" s="99">
        <v>78</v>
      </c>
      <c r="O21" s="99">
        <f t="shared" si="5"/>
        <v>10296000</v>
      </c>
      <c r="P21" s="99"/>
      <c r="Q21" s="99"/>
      <c r="R21" s="99"/>
      <c r="S21" s="99"/>
      <c r="T21" s="99"/>
      <c r="U21" s="99"/>
      <c r="V21" s="99"/>
      <c r="W21" s="99">
        <f t="shared" si="9"/>
        <v>0</v>
      </c>
      <c r="X21" s="99"/>
      <c r="Y21" s="99"/>
      <c r="Z21" s="99"/>
      <c r="AA21" s="99">
        <f t="shared" si="11"/>
        <v>0</v>
      </c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87">
        <f t="shared" si="18"/>
        <v>135</v>
      </c>
      <c r="AO21" s="88">
        <f t="shared" si="22"/>
        <v>17820000</v>
      </c>
      <c r="AP21" s="87">
        <f t="shared" si="23"/>
        <v>78</v>
      </c>
      <c r="AQ21" s="88">
        <f t="shared" si="24"/>
        <v>10296000</v>
      </c>
      <c r="AR21" s="88">
        <f t="shared" si="25"/>
        <v>213</v>
      </c>
      <c r="AS21" s="88">
        <f t="shared" si="26"/>
        <v>28116000</v>
      </c>
      <c r="AT21" s="87"/>
      <c r="AU21" s="86"/>
      <c r="AV21" s="86"/>
      <c r="AW21" s="86"/>
      <c r="AX21" s="86"/>
      <c r="AY21" s="115"/>
    </row>
    <row r="22" spans="1:52" s="49" customFormat="1" ht="11.25" outlineLevel="2" x14ac:dyDescent="0.2">
      <c r="A22" s="50">
        <v>13</v>
      </c>
      <c r="B22" s="50" t="s">
        <v>125</v>
      </c>
      <c r="C22" s="97" t="s">
        <v>156</v>
      </c>
      <c r="D22" s="99"/>
      <c r="E22" s="99"/>
      <c r="F22" s="99"/>
      <c r="G22" s="99"/>
      <c r="H22" s="99"/>
      <c r="I22" s="99"/>
      <c r="J22" s="99"/>
      <c r="K22" s="99"/>
      <c r="L22" s="99">
        <v>25</v>
      </c>
      <c r="M22" s="99">
        <f t="shared" si="4"/>
        <v>3300000</v>
      </c>
      <c r="N22" s="99">
        <v>25</v>
      </c>
      <c r="O22" s="99">
        <f t="shared" si="5"/>
        <v>3300000</v>
      </c>
      <c r="P22" s="99"/>
      <c r="Q22" s="99"/>
      <c r="R22" s="99"/>
      <c r="S22" s="99"/>
      <c r="T22" s="99"/>
      <c r="U22" s="99"/>
      <c r="V22" s="99"/>
      <c r="W22" s="99">
        <f t="shared" si="9"/>
        <v>0</v>
      </c>
      <c r="X22" s="99"/>
      <c r="Y22" s="99"/>
      <c r="Z22" s="99"/>
      <c r="AA22" s="99">
        <f t="shared" si="11"/>
        <v>0</v>
      </c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87">
        <f t="shared" si="18"/>
        <v>25</v>
      </c>
      <c r="AO22" s="88">
        <f t="shared" si="22"/>
        <v>3300000</v>
      </c>
      <c r="AP22" s="87">
        <f t="shared" si="23"/>
        <v>25</v>
      </c>
      <c r="AQ22" s="88">
        <f t="shared" si="24"/>
        <v>3300000</v>
      </c>
      <c r="AR22" s="88">
        <f t="shared" si="25"/>
        <v>50</v>
      </c>
      <c r="AS22" s="88">
        <f t="shared" si="26"/>
        <v>6600000</v>
      </c>
      <c r="AT22" s="87"/>
      <c r="AU22" s="86"/>
      <c r="AV22" s="86"/>
      <c r="AW22" s="86"/>
      <c r="AX22" s="86"/>
      <c r="AY22" s="115"/>
    </row>
    <row r="23" spans="1:52" s="49" customFormat="1" ht="11.25" outlineLevel="2" x14ac:dyDescent="0.2">
      <c r="A23" s="50">
        <v>14</v>
      </c>
      <c r="B23" s="50" t="s">
        <v>125</v>
      </c>
      <c r="C23" s="121" t="s">
        <v>157</v>
      </c>
      <c r="D23" s="99"/>
      <c r="E23" s="99"/>
      <c r="F23" s="99"/>
      <c r="G23" s="99"/>
      <c r="H23" s="99"/>
      <c r="I23" s="99"/>
      <c r="J23" s="99"/>
      <c r="K23" s="99"/>
      <c r="L23" s="99">
        <v>71</v>
      </c>
      <c r="M23" s="99">
        <f t="shared" si="4"/>
        <v>9372000</v>
      </c>
      <c r="N23" s="99">
        <v>76</v>
      </c>
      <c r="O23" s="99">
        <f t="shared" si="5"/>
        <v>10032000</v>
      </c>
      <c r="P23" s="99"/>
      <c r="Q23" s="99"/>
      <c r="R23" s="99"/>
      <c r="S23" s="99"/>
      <c r="T23" s="99"/>
      <c r="U23" s="99"/>
      <c r="V23" s="99"/>
      <c r="W23" s="99">
        <f t="shared" si="9"/>
        <v>0</v>
      </c>
      <c r="X23" s="99"/>
      <c r="Y23" s="99"/>
      <c r="Z23" s="99">
        <v>12</v>
      </c>
      <c r="AA23" s="99">
        <f t="shared" si="11"/>
        <v>1584000</v>
      </c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87">
        <f t="shared" si="18"/>
        <v>71</v>
      </c>
      <c r="AO23" s="88">
        <f t="shared" si="22"/>
        <v>9372000</v>
      </c>
      <c r="AP23" s="87">
        <f t="shared" si="23"/>
        <v>88</v>
      </c>
      <c r="AQ23" s="88">
        <f t="shared" si="24"/>
        <v>11616000</v>
      </c>
      <c r="AR23" s="88">
        <f t="shared" si="25"/>
        <v>159</v>
      </c>
      <c r="AS23" s="88">
        <f t="shared" si="26"/>
        <v>20988000</v>
      </c>
      <c r="AT23" s="87"/>
      <c r="AU23" s="86"/>
      <c r="AV23" s="86"/>
      <c r="AW23" s="86"/>
      <c r="AX23" s="86"/>
      <c r="AY23" s="115"/>
    </row>
    <row r="24" spans="1:52" s="49" customFormat="1" ht="11.25" outlineLevel="2" x14ac:dyDescent="0.2">
      <c r="A24" s="82">
        <v>15</v>
      </c>
      <c r="B24" s="82" t="s">
        <v>125</v>
      </c>
      <c r="C24" s="97" t="s">
        <v>158</v>
      </c>
      <c r="D24" s="99"/>
      <c r="E24" s="99"/>
      <c r="F24" s="99"/>
      <c r="G24" s="99"/>
      <c r="H24" s="99"/>
      <c r="I24" s="99"/>
      <c r="J24" s="99"/>
      <c r="K24" s="99"/>
      <c r="L24" s="99">
        <v>107</v>
      </c>
      <c r="M24" s="99">
        <f t="shared" si="4"/>
        <v>14124000</v>
      </c>
      <c r="N24" s="99">
        <v>58</v>
      </c>
      <c r="O24" s="99">
        <f t="shared" si="5"/>
        <v>7656000</v>
      </c>
      <c r="P24" s="99">
        <v>0</v>
      </c>
      <c r="Q24" s="99"/>
      <c r="R24" s="99">
        <v>0</v>
      </c>
      <c r="S24" s="99"/>
      <c r="T24" s="99"/>
      <c r="U24" s="99"/>
      <c r="V24" s="99"/>
      <c r="W24" s="99"/>
      <c r="X24" s="99"/>
      <c r="Y24" s="99"/>
      <c r="Z24" s="99"/>
      <c r="AA24" s="99">
        <f t="shared" si="11"/>
        <v>0</v>
      </c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87">
        <f t="shared" si="18"/>
        <v>107</v>
      </c>
      <c r="AO24" s="88">
        <f t="shared" si="22"/>
        <v>14124000</v>
      </c>
      <c r="AP24" s="87">
        <f t="shared" si="23"/>
        <v>58</v>
      </c>
      <c r="AQ24" s="88">
        <f t="shared" si="24"/>
        <v>7656000</v>
      </c>
      <c r="AR24" s="88">
        <f t="shared" si="25"/>
        <v>165</v>
      </c>
      <c r="AS24" s="88">
        <f t="shared" si="26"/>
        <v>21780000</v>
      </c>
      <c r="AT24" s="87"/>
      <c r="AU24" s="86"/>
      <c r="AV24" s="86"/>
      <c r="AW24" s="86"/>
      <c r="AX24" s="86"/>
      <c r="AY24" s="115"/>
    </row>
    <row r="25" spans="1:52" s="49" customFormat="1" ht="11.25" outlineLevel="2" x14ac:dyDescent="0.2">
      <c r="A25" s="50">
        <v>16</v>
      </c>
      <c r="B25" s="50" t="s">
        <v>125</v>
      </c>
      <c r="C25" s="97" t="s">
        <v>159</v>
      </c>
      <c r="D25" s="99"/>
      <c r="E25" s="99"/>
      <c r="F25" s="99"/>
      <c r="G25" s="99"/>
      <c r="H25" s="99"/>
      <c r="I25" s="99"/>
      <c r="J25" s="99"/>
      <c r="K25" s="99"/>
      <c r="L25" s="99">
        <v>60</v>
      </c>
      <c r="M25" s="99">
        <f t="shared" si="4"/>
        <v>7920000</v>
      </c>
      <c r="N25" s="99">
        <v>60</v>
      </c>
      <c r="O25" s="99">
        <f t="shared" si="5"/>
        <v>7920000</v>
      </c>
      <c r="P25" s="99">
        <v>0</v>
      </c>
      <c r="Q25" s="99"/>
      <c r="R25" s="99">
        <v>0</v>
      </c>
      <c r="S25" s="99"/>
      <c r="T25" s="99"/>
      <c r="U25" s="99"/>
      <c r="V25" s="99"/>
      <c r="W25" s="99">
        <f t="shared" si="9"/>
        <v>0</v>
      </c>
      <c r="X25" s="99"/>
      <c r="Y25" s="99"/>
      <c r="Z25" s="99"/>
      <c r="AA25" s="99">
        <f t="shared" si="11"/>
        <v>0</v>
      </c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87">
        <f t="shared" si="18"/>
        <v>60</v>
      </c>
      <c r="AO25" s="88">
        <f t="shared" si="22"/>
        <v>7920000</v>
      </c>
      <c r="AP25" s="87">
        <f t="shared" si="23"/>
        <v>60</v>
      </c>
      <c r="AQ25" s="88">
        <f t="shared" si="24"/>
        <v>7920000</v>
      </c>
      <c r="AR25" s="88">
        <f t="shared" si="25"/>
        <v>120</v>
      </c>
      <c r="AS25" s="88">
        <f t="shared" si="26"/>
        <v>15840000</v>
      </c>
      <c r="AT25" s="87"/>
      <c r="AU25" s="86"/>
      <c r="AV25" s="86"/>
      <c r="AW25" s="86"/>
      <c r="AX25" s="86"/>
      <c r="AY25" s="115"/>
    </row>
    <row r="26" spans="1:52" s="49" customFormat="1" ht="11.25" outlineLevel="2" x14ac:dyDescent="0.2">
      <c r="A26" s="50">
        <v>17</v>
      </c>
      <c r="B26" s="50" t="s">
        <v>125</v>
      </c>
      <c r="C26" s="97" t="s">
        <v>109</v>
      </c>
      <c r="D26" s="99"/>
      <c r="E26" s="99">
        <f t="shared" si="0"/>
        <v>0</v>
      </c>
      <c r="F26" s="99"/>
      <c r="G26" s="99">
        <f t="shared" si="1"/>
        <v>0</v>
      </c>
      <c r="H26" s="99"/>
      <c r="I26" s="99">
        <f t="shared" si="2"/>
        <v>0</v>
      </c>
      <c r="J26" s="99"/>
      <c r="K26" s="99">
        <f t="shared" si="3"/>
        <v>0</v>
      </c>
      <c r="L26" s="99"/>
      <c r="M26" s="99">
        <f t="shared" si="4"/>
        <v>0</v>
      </c>
      <c r="N26" s="99"/>
      <c r="O26" s="99">
        <f t="shared" si="5"/>
        <v>0</v>
      </c>
      <c r="P26" s="99">
        <v>20</v>
      </c>
      <c r="Q26" s="99">
        <f t="shared" si="6"/>
        <v>2640000</v>
      </c>
      <c r="R26" s="99">
        <v>68</v>
      </c>
      <c r="S26" s="99">
        <f t="shared" si="7"/>
        <v>8976000</v>
      </c>
      <c r="T26" s="99"/>
      <c r="U26" s="99">
        <f t="shared" si="8"/>
        <v>0</v>
      </c>
      <c r="V26" s="99"/>
      <c r="W26" s="99">
        <f t="shared" si="9"/>
        <v>0</v>
      </c>
      <c r="X26" s="99"/>
      <c r="Y26" s="99">
        <f t="shared" si="10"/>
        <v>0</v>
      </c>
      <c r="Z26" s="99"/>
      <c r="AA26" s="99">
        <f t="shared" si="11"/>
        <v>0</v>
      </c>
      <c r="AB26" s="99"/>
      <c r="AC26" s="99">
        <f t="shared" si="12"/>
        <v>0</v>
      </c>
      <c r="AD26" s="99"/>
      <c r="AE26" s="99">
        <f t="shared" si="13"/>
        <v>0</v>
      </c>
      <c r="AF26" s="99"/>
      <c r="AG26" s="99">
        <f t="shared" ref="AG26" si="30">AF26*AG$9</f>
        <v>0</v>
      </c>
      <c r="AH26" s="99"/>
      <c r="AI26" s="99">
        <f t="shared" ref="AI26" si="31">AH26*AI$9</f>
        <v>0</v>
      </c>
      <c r="AJ26" s="99"/>
      <c r="AK26" s="99">
        <f t="shared" ref="AK26" si="32">AJ26*AK$9</f>
        <v>0</v>
      </c>
      <c r="AL26" s="99"/>
      <c r="AM26" s="99">
        <f t="shared" ref="AM26" si="33">AL26*AM$9</f>
        <v>0</v>
      </c>
      <c r="AN26" s="87">
        <f>D26+H26+L26+P26+T26+X26+AB26+AF26+AJ26</f>
        <v>20</v>
      </c>
      <c r="AO26" s="88">
        <f>E26+I26+M26+Q26+U26+Y26+AC26+AG26+AK26</f>
        <v>2640000</v>
      </c>
      <c r="AP26" s="87">
        <f t="shared" si="23"/>
        <v>68</v>
      </c>
      <c r="AQ26" s="88">
        <f>G26+K26+O26+S26+W26+AA26+AE26+AI26+AM26</f>
        <v>8976000</v>
      </c>
      <c r="AR26" s="88">
        <f t="shared" si="25"/>
        <v>88</v>
      </c>
      <c r="AS26" s="88">
        <f t="shared" si="26"/>
        <v>11616000</v>
      </c>
      <c r="AT26" s="87"/>
      <c r="AU26" s="86"/>
      <c r="AV26" s="86"/>
      <c r="AW26" s="86"/>
      <c r="AX26" s="86"/>
      <c r="AY26" s="115"/>
    </row>
    <row r="27" spans="1:52" s="108" customFormat="1" ht="11.25" outlineLevel="1" x14ac:dyDescent="0.2">
      <c r="A27" s="101"/>
      <c r="B27" s="102" t="s">
        <v>131</v>
      </c>
      <c r="C27" s="103"/>
      <c r="D27" s="104">
        <f t="shared" ref="D27:AS28" si="34">SUBTOTAL(9,D10:D26)</f>
        <v>0</v>
      </c>
      <c r="E27" s="104">
        <f t="shared" si="34"/>
        <v>0</v>
      </c>
      <c r="F27" s="104">
        <f t="shared" si="34"/>
        <v>0</v>
      </c>
      <c r="G27" s="104">
        <f t="shared" si="34"/>
        <v>0</v>
      </c>
      <c r="H27" s="104">
        <f t="shared" si="34"/>
        <v>0</v>
      </c>
      <c r="I27" s="104">
        <f t="shared" si="34"/>
        <v>0</v>
      </c>
      <c r="J27" s="104">
        <f t="shared" si="34"/>
        <v>0</v>
      </c>
      <c r="K27" s="104">
        <f t="shared" si="34"/>
        <v>0</v>
      </c>
      <c r="L27" s="104">
        <f t="shared" si="34"/>
        <v>1255</v>
      </c>
      <c r="M27" s="104">
        <f t="shared" si="34"/>
        <v>165660000</v>
      </c>
      <c r="N27" s="104">
        <f t="shared" si="34"/>
        <v>1504</v>
      </c>
      <c r="O27" s="104">
        <f t="shared" si="34"/>
        <v>198528000</v>
      </c>
      <c r="P27" s="104">
        <f t="shared" si="34"/>
        <v>927</v>
      </c>
      <c r="Q27" s="104">
        <f t="shared" si="34"/>
        <v>122364000</v>
      </c>
      <c r="R27" s="104">
        <f t="shared" si="34"/>
        <v>1189</v>
      </c>
      <c r="S27" s="104">
        <f t="shared" si="34"/>
        <v>156948000</v>
      </c>
      <c r="T27" s="104">
        <f t="shared" si="34"/>
        <v>0</v>
      </c>
      <c r="U27" s="104">
        <f t="shared" si="34"/>
        <v>0</v>
      </c>
      <c r="V27" s="104">
        <f t="shared" si="34"/>
        <v>0</v>
      </c>
      <c r="W27" s="104">
        <f t="shared" si="34"/>
        <v>0</v>
      </c>
      <c r="X27" s="104">
        <f t="shared" si="34"/>
        <v>0</v>
      </c>
      <c r="Y27" s="104">
        <f t="shared" si="34"/>
        <v>0</v>
      </c>
      <c r="Z27" s="104"/>
      <c r="AA27" s="104">
        <f t="shared" si="11"/>
        <v>0</v>
      </c>
      <c r="AB27" s="104">
        <f t="shared" si="34"/>
        <v>0</v>
      </c>
      <c r="AC27" s="104">
        <f t="shared" si="34"/>
        <v>0</v>
      </c>
      <c r="AD27" s="104">
        <f t="shared" si="34"/>
        <v>0</v>
      </c>
      <c r="AE27" s="104">
        <f t="shared" si="34"/>
        <v>0</v>
      </c>
      <c r="AF27" s="104">
        <f t="shared" ref="AF27:AM27" si="35">SUBTOTAL(9,AF10:AF26)</f>
        <v>0</v>
      </c>
      <c r="AG27" s="104">
        <f t="shared" si="35"/>
        <v>0</v>
      </c>
      <c r="AH27" s="104">
        <f t="shared" si="35"/>
        <v>0</v>
      </c>
      <c r="AI27" s="104">
        <f t="shared" si="35"/>
        <v>0</v>
      </c>
      <c r="AJ27" s="104">
        <f t="shared" si="35"/>
        <v>0</v>
      </c>
      <c r="AK27" s="104">
        <f t="shared" si="35"/>
        <v>0</v>
      </c>
      <c r="AL27" s="104">
        <f t="shared" si="35"/>
        <v>0</v>
      </c>
      <c r="AM27" s="104">
        <f t="shared" si="35"/>
        <v>0</v>
      </c>
      <c r="AN27" s="148">
        <f t="shared" si="34"/>
        <v>2182</v>
      </c>
      <c r="AO27" s="104">
        <f t="shared" si="34"/>
        <v>288024000</v>
      </c>
      <c r="AP27" s="148">
        <f t="shared" si="34"/>
        <v>2705</v>
      </c>
      <c r="AQ27" s="104">
        <f t="shared" si="34"/>
        <v>357060000</v>
      </c>
      <c r="AR27" s="104">
        <f t="shared" si="34"/>
        <v>4887</v>
      </c>
      <c r="AS27" s="104">
        <f t="shared" si="34"/>
        <v>645084000</v>
      </c>
      <c r="AT27" s="105">
        <f>ROUND(AR27/5000,2)</f>
        <v>0.98</v>
      </c>
      <c r="AU27" s="106">
        <f>ROUND(AT27*$AN$52*$AN$53*$AN$54*1.2,-2)</f>
        <v>1376800</v>
      </c>
      <c r="AV27" s="106">
        <f>ROUND(AS27*$AV$9,-2)</f>
        <v>645084000</v>
      </c>
      <c r="AW27" s="106">
        <f>AU27</f>
        <v>1376800</v>
      </c>
      <c r="AX27" s="106">
        <f>AV27+AW27</f>
        <v>646460800</v>
      </c>
      <c r="AY27" s="116">
        <v>216505900</v>
      </c>
      <c r="AZ27" s="107"/>
    </row>
    <row r="28" spans="1:52" s="49" customFormat="1" ht="11.25" outlineLevel="2" x14ac:dyDescent="0.2">
      <c r="A28" s="50">
        <v>18</v>
      </c>
      <c r="B28" s="56" t="s">
        <v>126</v>
      </c>
      <c r="C28" s="121" t="s">
        <v>123</v>
      </c>
      <c r="D28" s="83"/>
      <c r="E28" s="83"/>
      <c r="F28" s="99"/>
      <c r="G28" s="99"/>
      <c r="H28" s="99"/>
      <c r="I28" s="99"/>
      <c r="J28" s="99"/>
      <c r="K28" s="99"/>
      <c r="L28" s="89"/>
      <c r="M28" s="89">
        <f>L28*M$9</f>
        <v>0</v>
      </c>
      <c r="N28" s="89"/>
      <c r="O28" s="89">
        <f>N28*O$9</f>
        <v>0</v>
      </c>
      <c r="P28" s="89">
        <v>8</v>
      </c>
      <c r="Q28" s="89">
        <f>P28*Q$9</f>
        <v>1056000</v>
      </c>
      <c r="R28" s="89">
        <v>27</v>
      </c>
      <c r="S28" s="89">
        <f>R28*S$9</f>
        <v>3564000</v>
      </c>
      <c r="T28" s="99">
        <v>10</v>
      </c>
      <c r="U28" s="99">
        <f t="shared" si="8"/>
        <v>1320000</v>
      </c>
      <c r="V28" s="99">
        <v>7</v>
      </c>
      <c r="W28" s="99">
        <f t="shared" si="9"/>
        <v>924000</v>
      </c>
      <c r="X28" s="99">
        <f t="shared" si="34"/>
        <v>0</v>
      </c>
      <c r="Y28" s="99">
        <f t="shared" si="34"/>
        <v>0</v>
      </c>
      <c r="Z28" s="99">
        <f t="shared" si="34"/>
        <v>12</v>
      </c>
      <c r="AA28" s="99">
        <f t="shared" si="34"/>
        <v>1584000</v>
      </c>
      <c r="AB28" s="99">
        <f t="shared" si="34"/>
        <v>0</v>
      </c>
      <c r="AC28" s="99">
        <f t="shared" si="34"/>
        <v>0</v>
      </c>
      <c r="AD28" s="99">
        <f t="shared" si="34"/>
        <v>0</v>
      </c>
      <c r="AE28" s="99">
        <f t="shared" si="34"/>
        <v>0</v>
      </c>
      <c r="AF28" s="90"/>
      <c r="AG28" s="90"/>
      <c r="AH28" s="90"/>
      <c r="AI28" s="90"/>
      <c r="AJ28" s="90"/>
      <c r="AK28" s="90"/>
      <c r="AL28" s="90"/>
      <c r="AM28" s="90"/>
      <c r="AN28" s="87">
        <f>D28+H28+L28+P28+T28+X28+AB28+AF28+AJ28</f>
        <v>18</v>
      </c>
      <c r="AO28" s="88">
        <f t="shared" ref="AO28:AO31" si="36">E28+I28+M28+Q28+U28+Y28+AC28+AG28+AK28</f>
        <v>2376000</v>
      </c>
      <c r="AP28" s="87">
        <f>F28+J28+N28+R28+V28+Z28+AD28+AH28+AL28</f>
        <v>46</v>
      </c>
      <c r="AQ28" s="88">
        <f t="shared" ref="AQ28:AQ31" si="37">G28+K28+O28+S28+W28+AA28+AE28+AI28+AM28</f>
        <v>6072000</v>
      </c>
      <c r="AR28" s="88">
        <f t="shared" ref="AR28:AR35" si="38">AN28+AP28</f>
        <v>64</v>
      </c>
      <c r="AS28" s="88">
        <f t="shared" ref="AS28:AS35" si="39">ROUND(AO28+AQ28,-2)</f>
        <v>8448000</v>
      </c>
      <c r="AT28" s="87"/>
      <c r="AU28" s="86"/>
      <c r="AV28" s="86"/>
      <c r="AW28" s="86"/>
      <c r="AX28" s="86"/>
      <c r="AY28" s="115"/>
      <c r="AZ28" s="78"/>
    </row>
    <row r="29" spans="1:52" s="49" customFormat="1" ht="11.25" outlineLevel="2" x14ac:dyDescent="0.2">
      <c r="A29" s="50">
        <v>19</v>
      </c>
      <c r="B29" s="56" t="s">
        <v>126</v>
      </c>
      <c r="C29" s="121" t="s">
        <v>21</v>
      </c>
      <c r="D29" s="83"/>
      <c r="E29" s="83"/>
      <c r="F29" s="99"/>
      <c r="G29" s="99"/>
      <c r="H29" s="99"/>
      <c r="I29" s="99"/>
      <c r="J29" s="99"/>
      <c r="K29" s="99"/>
      <c r="L29" s="89">
        <v>30</v>
      </c>
      <c r="M29" s="89">
        <f>L29*M$9</f>
        <v>3960000</v>
      </c>
      <c r="N29" s="89">
        <v>56</v>
      </c>
      <c r="O29" s="89">
        <f>N29*O$9</f>
        <v>7392000</v>
      </c>
      <c r="P29" s="89"/>
      <c r="Q29" s="89">
        <f>P29*Q$9</f>
        <v>0</v>
      </c>
      <c r="R29" s="89"/>
      <c r="S29" s="89">
        <f>R29*S$9</f>
        <v>0</v>
      </c>
      <c r="T29" s="90"/>
      <c r="U29" s="90">
        <f t="shared" si="8"/>
        <v>0</v>
      </c>
      <c r="V29" s="90"/>
      <c r="W29" s="90">
        <f t="shared" si="9"/>
        <v>0</v>
      </c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87">
        <f>D29+H29+L29+P29+T29+X29+AB29+AF29+AJ29</f>
        <v>30</v>
      </c>
      <c r="AO29" s="88">
        <f t="shared" si="36"/>
        <v>3960000</v>
      </c>
      <c r="AP29" s="87">
        <f>F29+J29+N29+R29+V29+Z29+AD29+AH29+AL29</f>
        <v>56</v>
      </c>
      <c r="AQ29" s="88">
        <f t="shared" si="37"/>
        <v>7392000</v>
      </c>
      <c r="AR29" s="88">
        <f t="shared" si="38"/>
        <v>86</v>
      </c>
      <c r="AS29" s="88">
        <f t="shared" si="39"/>
        <v>11352000</v>
      </c>
      <c r="AT29" s="87"/>
      <c r="AU29" s="86"/>
      <c r="AV29" s="86"/>
      <c r="AW29" s="86"/>
      <c r="AX29" s="86"/>
      <c r="AY29" s="115"/>
      <c r="AZ29" s="78"/>
    </row>
    <row r="30" spans="1:52" s="49" customFormat="1" ht="11.25" outlineLevel="2" x14ac:dyDescent="0.2">
      <c r="A30" s="50">
        <v>20</v>
      </c>
      <c r="B30" s="56" t="s">
        <v>126</v>
      </c>
      <c r="C30" s="121" t="s">
        <v>35</v>
      </c>
      <c r="D30" s="83"/>
      <c r="E30" s="83"/>
      <c r="F30" s="99"/>
      <c r="G30" s="99"/>
      <c r="H30" s="99"/>
      <c r="I30" s="99"/>
      <c r="J30" s="99"/>
      <c r="K30" s="99"/>
      <c r="L30" s="89">
        <v>38</v>
      </c>
      <c r="M30" s="89">
        <f>L30*M$9</f>
        <v>5016000</v>
      </c>
      <c r="N30" s="89">
        <v>0</v>
      </c>
      <c r="O30" s="89">
        <f>N30*O$9</f>
        <v>0</v>
      </c>
      <c r="P30" s="89"/>
      <c r="Q30" s="89">
        <f>P30*Q$9</f>
        <v>0</v>
      </c>
      <c r="R30" s="89"/>
      <c r="S30" s="89">
        <f>R30*S$9</f>
        <v>0</v>
      </c>
      <c r="T30" s="90"/>
      <c r="U30" s="90">
        <f t="shared" si="8"/>
        <v>0</v>
      </c>
      <c r="V30" s="90"/>
      <c r="W30" s="90">
        <f t="shared" si="9"/>
        <v>0</v>
      </c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87">
        <f>D30+H30+L30+P30+T30+X30+AB30+AF30+AJ30</f>
        <v>38</v>
      </c>
      <c r="AO30" s="88">
        <f t="shared" si="36"/>
        <v>5016000</v>
      </c>
      <c r="AP30" s="87">
        <f t="shared" ref="AP30:AP31" si="40">F30+J30+N30+R30+V30+Z30+AD30+AH30+AL30</f>
        <v>0</v>
      </c>
      <c r="AQ30" s="88">
        <f t="shared" si="37"/>
        <v>0</v>
      </c>
      <c r="AR30" s="88">
        <f t="shared" si="38"/>
        <v>38</v>
      </c>
      <c r="AS30" s="88">
        <f t="shared" si="39"/>
        <v>5016000</v>
      </c>
      <c r="AT30" s="87"/>
      <c r="AU30" s="86"/>
      <c r="AV30" s="86"/>
      <c r="AW30" s="86"/>
      <c r="AX30" s="86"/>
      <c r="AY30" s="115"/>
      <c r="AZ30" s="78"/>
    </row>
    <row r="31" spans="1:52" s="49" customFormat="1" ht="11.25" outlineLevel="2" x14ac:dyDescent="0.2">
      <c r="A31" s="50">
        <v>21</v>
      </c>
      <c r="B31" s="56" t="s">
        <v>126</v>
      </c>
      <c r="C31" s="121" t="s">
        <v>37</v>
      </c>
      <c r="D31" s="83"/>
      <c r="E31" s="83"/>
      <c r="F31" s="99"/>
      <c r="G31" s="99"/>
      <c r="H31" s="99"/>
      <c r="I31" s="99"/>
      <c r="J31" s="99"/>
      <c r="K31" s="99"/>
      <c r="L31" s="89">
        <v>27</v>
      </c>
      <c r="M31" s="89">
        <f>L31*M$9</f>
        <v>3564000</v>
      </c>
      <c r="N31" s="89">
        <v>38</v>
      </c>
      <c r="O31" s="89">
        <f>N31*O$9</f>
        <v>5016000</v>
      </c>
      <c r="P31" s="89"/>
      <c r="Q31" s="89">
        <f>P31*Q$9</f>
        <v>0</v>
      </c>
      <c r="R31" s="89"/>
      <c r="S31" s="89">
        <f>R31*S$9</f>
        <v>0</v>
      </c>
      <c r="T31" s="90"/>
      <c r="U31" s="90">
        <f t="shared" si="8"/>
        <v>0</v>
      </c>
      <c r="V31" s="90"/>
      <c r="W31" s="90">
        <f t="shared" si="9"/>
        <v>0</v>
      </c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87">
        <f>D31+H31+L31+P31+T31+X31+AB31+AF31+AJ31</f>
        <v>27</v>
      </c>
      <c r="AO31" s="88">
        <f t="shared" si="36"/>
        <v>3564000</v>
      </c>
      <c r="AP31" s="87">
        <f t="shared" si="40"/>
        <v>38</v>
      </c>
      <c r="AQ31" s="88">
        <f t="shared" si="37"/>
        <v>5016000</v>
      </c>
      <c r="AR31" s="88">
        <f t="shared" si="38"/>
        <v>65</v>
      </c>
      <c r="AS31" s="88">
        <f t="shared" si="39"/>
        <v>8580000</v>
      </c>
      <c r="AT31" s="87"/>
      <c r="AU31" s="86"/>
      <c r="AV31" s="86"/>
      <c r="AW31" s="86"/>
      <c r="AX31" s="86"/>
      <c r="AY31" s="115"/>
      <c r="AZ31" s="78"/>
    </row>
    <row r="32" spans="1:52" s="108" customFormat="1" ht="13.5" customHeight="1" outlineLevel="1" x14ac:dyDescent="0.2">
      <c r="A32" s="101"/>
      <c r="B32" s="109" t="s">
        <v>132</v>
      </c>
      <c r="C32" s="103"/>
      <c r="D32" s="104">
        <f t="shared" ref="D32:AS32" si="41">SUBTOTAL(9,D28:D31)</f>
        <v>0</v>
      </c>
      <c r="E32" s="104">
        <f t="shared" si="41"/>
        <v>0</v>
      </c>
      <c r="F32" s="104">
        <f t="shared" si="41"/>
        <v>0</v>
      </c>
      <c r="G32" s="104">
        <f t="shared" si="41"/>
        <v>0</v>
      </c>
      <c r="H32" s="104">
        <f t="shared" si="41"/>
        <v>0</v>
      </c>
      <c r="I32" s="104">
        <f t="shared" si="41"/>
        <v>0</v>
      </c>
      <c r="J32" s="104">
        <f t="shared" si="41"/>
        <v>0</v>
      </c>
      <c r="K32" s="104">
        <f t="shared" si="41"/>
        <v>0</v>
      </c>
      <c r="L32" s="104">
        <f t="shared" si="41"/>
        <v>95</v>
      </c>
      <c r="M32" s="104">
        <f t="shared" si="41"/>
        <v>12540000</v>
      </c>
      <c r="N32" s="104">
        <f>SUBTOTAL(9,N28:N31)</f>
        <v>94</v>
      </c>
      <c r="O32" s="104">
        <f t="shared" si="41"/>
        <v>12408000</v>
      </c>
      <c r="P32" s="104">
        <f t="shared" si="41"/>
        <v>8</v>
      </c>
      <c r="Q32" s="104">
        <f t="shared" si="41"/>
        <v>1056000</v>
      </c>
      <c r="R32" s="104">
        <f t="shared" si="41"/>
        <v>27</v>
      </c>
      <c r="S32" s="104">
        <f t="shared" si="41"/>
        <v>3564000</v>
      </c>
      <c r="T32" s="104">
        <f t="shared" si="41"/>
        <v>10</v>
      </c>
      <c r="U32" s="104">
        <f t="shared" si="41"/>
        <v>1320000</v>
      </c>
      <c r="V32" s="104">
        <f t="shared" si="41"/>
        <v>7</v>
      </c>
      <c r="W32" s="104">
        <f t="shared" si="41"/>
        <v>924000</v>
      </c>
      <c r="X32" s="104">
        <f t="shared" si="41"/>
        <v>0</v>
      </c>
      <c r="Y32" s="104">
        <f t="shared" si="41"/>
        <v>0</v>
      </c>
      <c r="Z32" s="104">
        <f t="shared" si="41"/>
        <v>0</v>
      </c>
      <c r="AA32" s="104">
        <f t="shared" si="41"/>
        <v>0</v>
      </c>
      <c r="AB32" s="104">
        <f t="shared" si="41"/>
        <v>0</v>
      </c>
      <c r="AC32" s="104">
        <f t="shared" si="41"/>
        <v>0</v>
      </c>
      <c r="AD32" s="104">
        <f t="shared" si="41"/>
        <v>0</v>
      </c>
      <c r="AE32" s="104">
        <f t="shared" si="41"/>
        <v>0</v>
      </c>
      <c r="AF32" s="104">
        <f t="shared" ref="AF32:AM32" si="42">SUBTOTAL(9,AF28:AF31)</f>
        <v>0</v>
      </c>
      <c r="AG32" s="104">
        <f t="shared" si="42"/>
        <v>0</v>
      </c>
      <c r="AH32" s="104">
        <f t="shared" si="42"/>
        <v>0</v>
      </c>
      <c r="AI32" s="104">
        <f t="shared" si="42"/>
        <v>0</v>
      </c>
      <c r="AJ32" s="104">
        <f t="shared" si="42"/>
        <v>0</v>
      </c>
      <c r="AK32" s="104">
        <f t="shared" si="42"/>
        <v>0</v>
      </c>
      <c r="AL32" s="104">
        <f t="shared" si="42"/>
        <v>0</v>
      </c>
      <c r="AM32" s="104">
        <f t="shared" si="42"/>
        <v>0</v>
      </c>
      <c r="AN32" s="148">
        <f t="shared" si="41"/>
        <v>113</v>
      </c>
      <c r="AO32" s="104">
        <f t="shared" si="41"/>
        <v>14916000</v>
      </c>
      <c r="AP32" s="148">
        <f t="shared" si="41"/>
        <v>140</v>
      </c>
      <c r="AQ32" s="104">
        <f t="shared" si="41"/>
        <v>18480000</v>
      </c>
      <c r="AR32" s="104">
        <f t="shared" si="41"/>
        <v>253</v>
      </c>
      <c r="AS32" s="104">
        <f t="shared" si="41"/>
        <v>33396000</v>
      </c>
      <c r="AT32" s="105">
        <f>ROUND(AR32/5000,2)</f>
        <v>0.05</v>
      </c>
      <c r="AU32" s="106">
        <f>ROUND(AT32*$AN$52*$AN$53*$AN$54*1.2,-2)</f>
        <v>70200</v>
      </c>
      <c r="AV32" s="106">
        <f>ROUND(AS32*$AV$9,-2)</f>
        <v>33396000</v>
      </c>
      <c r="AW32" s="106">
        <f>AU32</f>
        <v>70200</v>
      </c>
      <c r="AX32" s="106">
        <f>AV32+AW32</f>
        <v>33466200</v>
      </c>
      <c r="AY32" s="116">
        <v>12311300</v>
      </c>
      <c r="AZ32" s="107"/>
    </row>
    <row r="33" spans="1:52" s="49" customFormat="1" ht="11.25" outlineLevel="2" x14ac:dyDescent="0.2">
      <c r="A33" s="50">
        <v>22</v>
      </c>
      <c r="B33" s="50" t="s">
        <v>127</v>
      </c>
      <c r="C33" s="55" t="s">
        <v>25</v>
      </c>
      <c r="D33" s="92"/>
      <c r="E33" s="92">
        <f>D33*E$9</f>
        <v>0</v>
      </c>
      <c r="F33" s="99"/>
      <c r="G33" s="99">
        <f>F33*G$9</f>
        <v>0</v>
      </c>
      <c r="H33" s="99"/>
      <c r="I33" s="99">
        <f>H33*I$9</f>
        <v>0</v>
      </c>
      <c r="J33" s="99"/>
      <c r="K33" s="99">
        <f>J33*K$9</f>
        <v>0</v>
      </c>
      <c r="L33" s="94">
        <v>40</v>
      </c>
      <c r="M33" s="94">
        <f>L33*M$9</f>
        <v>5280000</v>
      </c>
      <c r="N33" s="94"/>
      <c r="O33" s="94">
        <f>N33*O$9</f>
        <v>0</v>
      </c>
      <c r="P33" s="96"/>
      <c r="Q33" s="96">
        <f>P33*Q$9</f>
        <v>0</v>
      </c>
      <c r="R33" s="99"/>
      <c r="S33" s="99">
        <f>R33*S$9</f>
        <v>0</v>
      </c>
      <c r="T33" s="99"/>
      <c r="U33" s="99">
        <f t="shared" si="8"/>
        <v>0</v>
      </c>
      <c r="V33" s="99"/>
      <c r="W33" s="99">
        <f t="shared" si="9"/>
        <v>0</v>
      </c>
      <c r="X33" s="99"/>
      <c r="Y33" s="99">
        <f>X33*Y$9</f>
        <v>0</v>
      </c>
      <c r="Z33" s="99"/>
      <c r="AA33" s="99">
        <f>Z33*AA$9</f>
        <v>0</v>
      </c>
      <c r="AB33" s="99"/>
      <c r="AC33" s="99">
        <f>AB33*AC$9</f>
        <v>0</v>
      </c>
      <c r="AD33" s="99"/>
      <c r="AE33" s="99">
        <f>AD33*AE$9</f>
        <v>0</v>
      </c>
      <c r="AF33" s="99"/>
      <c r="AG33" s="99">
        <f>AF33*AG$9</f>
        <v>0</v>
      </c>
      <c r="AH33" s="99"/>
      <c r="AI33" s="99">
        <f>AH33*AI$9</f>
        <v>0</v>
      </c>
      <c r="AJ33" s="99"/>
      <c r="AK33" s="99">
        <f>AJ33*AK$9</f>
        <v>0</v>
      </c>
      <c r="AL33" s="99"/>
      <c r="AM33" s="99">
        <f>AL33*AM$9</f>
        <v>0</v>
      </c>
      <c r="AN33" s="87">
        <f>D33+H33+L33+P33+T33+X33+AB33+AF33+AJ33</f>
        <v>40</v>
      </c>
      <c r="AO33" s="88">
        <f t="shared" ref="AO33:AO35" si="43">E33+I33+M33+Q33+U33+Y33+AC33+AG33+AK33</f>
        <v>5280000</v>
      </c>
      <c r="AP33" s="87">
        <f t="shared" ref="AP33:AP35" si="44">F33+J33+N33+R33+V33+Z33+AD33+AH33+AL33</f>
        <v>0</v>
      </c>
      <c r="AQ33" s="88">
        <f t="shared" ref="AQ33:AQ35" si="45">G33+K33+O33+S33+W33+AA33+AE33+AI33+AM33</f>
        <v>0</v>
      </c>
      <c r="AR33" s="88">
        <f t="shared" si="38"/>
        <v>40</v>
      </c>
      <c r="AS33" s="88">
        <f t="shared" si="39"/>
        <v>5280000</v>
      </c>
      <c r="AT33" s="87"/>
      <c r="AU33" s="86"/>
      <c r="AV33" s="86"/>
      <c r="AW33" s="86"/>
      <c r="AX33" s="86"/>
      <c r="AY33" s="115"/>
      <c r="AZ33" s="78"/>
    </row>
    <row r="34" spans="1:52" s="49" customFormat="1" ht="22.5" outlineLevel="2" x14ac:dyDescent="0.2">
      <c r="A34" s="50">
        <v>23</v>
      </c>
      <c r="B34" s="50" t="s">
        <v>127</v>
      </c>
      <c r="C34" s="55" t="s">
        <v>34</v>
      </c>
      <c r="D34" s="92"/>
      <c r="E34" s="92">
        <f>D34*E$9</f>
        <v>0</v>
      </c>
      <c r="F34" s="99"/>
      <c r="G34" s="99">
        <f>F34*G$9</f>
        <v>0</v>
      </c>
      <c r="H34" s="99"/>
      <c r="I34" s="99">
        <f>H34*I$9</f>
        <v>0</v>
      </c>
      <c r="J34" s="99"/>
      <c r="K34" s="99">
        <f>J34*K$9</f>
        <v>0</v>
      </c>
      <c r="L34" s="94"/>
      <c r="M34" s="94">
        <f>L34*M$9</f>
        <v>0</v>
      </c>
      <c r="N34" s="94"/>
      <c r="O34" s="94">
        <f>N34*O$9</f>
        <v>0</v>
      </c>
      <c r="P34" s="96">
        <v>30</v>
      </c>
      <c r="Q34" s="96">
        <f>P34*Q$9</f>
        <v>3960000</v>
      </c>
      <c r="R34" s="99">
        <v>48</v>
      </c>
      <c r="S34" s="99">
        <f>R34*S$9</f>
        <v>6336000</v>
      </c>
      <c r="T34" s="99"/>
      <c r="U34" s="99">
        <f t="shared" si="8"/>
        <v>0</v>
      </c>
      <c r="V34" s="99"/>
      <c r="W34" s="99">
        <f t="shared" si="9"/>
        <v>0</v>
      </c>
      <c r="X34" s="99"/>
      <c r="Y34" s="99">
        <f>X34*Y$9</f>
        <v>0</v>
      </c>
      <c r="Z34" s="99"/>
      <c r="AA34" s="99">
        <f>Z34*AA$9</f>
        <v>0</v>
      </c>
      <c r="AB34" s="99"/>
      <c r="AC34" s="99">
        <f>AB34*AC$9</f>
        <v>0</v>
      </c>
      <c r="AD34" s="99"/>
      <c r="AE34" s="99">
        <f>AD34*AE$9</f>
        <v>0</v>
      </c>
      <c r="AF34" s="99"/>
      <c r="AG34" s="99">
        <f>AF34*AG$9</f>
        <v>0</v>
      </c>
      <c r="AH34" s="99"/>
      <c r="AI34" s="99">
        <f>AH34*AI$9</f>
        <v>0</v>
      </c>
      <c r="AJ34" s="99"/>
      <c r="AK34" s="99">
        <f>AJ34*AK$9</f>
        <v>0</v>
      </c>
      <c r="AL34" s="99"/>
      <c r="AM34" s="99">
        <f>AL34*AM$9</f>
        <v>0</v>
      </c>
      <c r="AN34" s="87">
        <f>D34+H34+L34+P34+T34+X34+AB34+AF34+AJ34</f>
        <v>30</v>
      </c>
      <c r="AO34" s="88">
        <f t="shared" si="43"/>
        <v>3960000</v>
      </c>
      <c r="AP34" s="87">
        <f t="shared" si="44"/>
        <v>48</v>
      </c>
      <c r="AQ34" s="88">
        <f t="shared" si="45"/>
        <v>6336000</v>
      </c>
      <c r="AR34" s="88">
        <f t="shared" si="38"/>
        <v>78</v>
      </c>
      <c r="AS34" s="88">
        <f t="shared" si="39"/>
        <v>10296000</v>
      </c>
      <c r="AT34" s="87"/>
      <c r="AU34" s="86"/>
      <c r="AV34" s="86"/>
      <c r="AW34" s="86"/>
      <c r="AX34" s="86"/>
      <c r="AY34" s="115"/>
      <c r="AZ34" s="78"/>
    </row>
    <row r="35" spans="1:52" s="49" customFormat="1" ht="11.25" outlineLevel="2" x14ac:dyDescent="0.2">
      <c r="A35" s="50">
        <v>24</v>
      </c>
      <c r="B35" s="56" t="s">
        <v>127</v>
      </c>
      <c r="C35" s="121" t="s">
        <v>24</v>
      </c>
      <c r="D35" s="92"/>
      <c r="E35" s="92"/>
      <c r="F35" s="99"/>
      <c r="G35" s="99"/>
      <c r="H35" s="99"/>
      <c r="I35" s="99"/>
      <c r="J35" s="99"/>
      <c r="K35" s="99"/>
      <c r="L35" s="93">
        <v>19</v>
      </c>
      <c r="M35" s="93">
        <f>L35*M$9</f>
        <v>2508000</v>
      </c>
      <c r="N35" s="93">
        <v>11</v>
      </c>
      <c r="O35" s="93">
        <f>N35*O$9</f>
        <v>1452000</v>
      </c>
      <c r="P35" s="96"/>
      <c r="Q35" s="95">
        <f>P35*Q$9</f>
        <v>0</v>
      </c>
      <c r="R35" s="99"/>
      <c r="S35" s="98">
        <f>R35*S$9</f>
        <v>0</v>
      </c>
      <c r="T35" s="99"/>
      <c r="U35" s="99">
        <f t="shared" si="8"/>
        <v>0</v>
      </c>
      <c r="V35" s="99"/>
      <c r="W35" s="99">
        <f t="shared" si="9"/>
        <v>0</v>
      </c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87">
        <f>D35+H35+L35+P35+T35+X35+AB35+AF35+AJ35</f>
        <v>19</v>
      </c>
      <c r="AO35" s="88">
        <f t="shared" si="43"/>
        <v>2508000</v>
      </c>
      <c r="AP35" s="87">
        <f t="shared" si="44"/>
        <v>11</v>
      </c>
      <c r="AQ35" s="88">
        <f t="shared" si="45"/>
        <v>1452000</v>
      </c>
      <c r="AR35" s="88">
        <f t="shared" si="38"/>
        <v>30</v>
      </c>
      <c r="AS35" s="88">
        <f t="shared" si="39"/>
        <v>3960000</v>
      </c>
      <c r="AT35" s="87"/>
      <c r="AU35" s="86"/>
      <c r="AV35" s="86"/>
      <c r="AW35" s="86"/>
      <c r="AX35" s="86"/>
      <c r="AY35" s="115"/>
      <c r="AZ35" s="78"/>
    </row>
    <row r="36" spans="1:52" s="108" customFormat="1" ht="11.25" outlineLevel="1" x14ac:dyDescent="0.2">
      <c r="A36" s="101"/>
      <c r="B36" s="109" t="s">
        <v>133</v>
      </c>
      <c r="C36" s="103"/>
      <c r="D36" s="104">
        <f t="shared" ref="D36" si="46">SUBTOTAL(9,D33:D35)</f>
        <v>0</v>
      </c>
      <c r="E36" s="104">
        <f t="shared" ref="E36" si="47">SUBTOTAL(9,E33:E35)</f>
        <v>0</v>
      </c>
      <c r="F36" s="104">
        <f t="shared" ref="F36" si="48">SUBTOTAL(9,F33:F35)</f>
        <v>0</v>
      </c>
      <c r="G36" s="104">
        <f t="shared" ref="G36" si="49">SUBTOTAL(9,G33:G35)</f>
        <v>0</v>
      </c>
      <c r="H36" s="104">
        <f t="shared" ref="H36" si="50">SUBTOTAL(9,H33:H35)</f>
        <v>0</v>
      </c>
      <c r="I36" s="104">
        <f t="shared" ref="I36" si="51">SUBTOTAL(9,I33:I35)</f>
        <v>0</v>
      </c>
      <c r="J36" s="104">
        <f t="shared" ref="J36" si="52">SUBTOTAL(9,J33:J35)</f>
        <v>0</v>
      </c>
      <c r="K36" s="104">
        <f t="shared" ref="K36" si="53">SUBTOTAL(9,K33:K35)</f>
        <v>0</v>
      </c>
      <c r="L36" s="104">
        <f t="shared" ref="L36" si="54">SUBTOTAL(9,L33:L35)</f>
        <v>59</v>
      </c>
      <c r="M36" s="104">
        <f t="shared" ref="M36" si="55">SUBTOTAL(9,M33:M35)</f>
        <v>7788000</v>
      </c>
      <c r="N36" s="104">
        <f t="shared" ref="N36" si="56">SUBTOTAL(9,N33:N35)</f>
        <v>11</v>
      </c>
      <c r="O36" s="104">
        <f t="shared" ref="O36" si="57">SUBTOTAL(9,O33:O35)</f>
        <v>1452000</v>
      </c>
      <c r="P36" s="104">
        <f t="shared" ref="P36" si="58">SUBTOTAL(9,P33:P35)</f>
        <v>30</v>
      </c>
      <c r="Q36" s="104">
        <f t="shared" ref="Q36" si="59">SUBTOTAL(9,Q33:Q35)</f>
        <v>3960000</v>
      </c>
      <c r="R36" s="104">
        <f t="shared" ref="R36" si="60">SUBTOTAL(9,R33:R35)</f>
        <v>48</v>
      </c>
      <c r="S36" s="104">
        <f t="shared" ref="S36" si="61">SUBTOTAL(9,S33:S35)</f>
        <v>6336000</v>
      </c>
      <c r="T36" s="104">
        <f t="shared" ref="T36:W36" si="62">SUBTOTAL(9,T33:T35)</f>
        <v>0</v>
      </c>
      <c r="U36" s="104">
        <f t="shared" si="62"/>
        <v>0</v>
      </c>
      <c r="V36" s="104">
        <f t="shared" si="62"/>
        <v>0</v>
      </c>
      <c r="W36" s="104">
        <f t="shared" si="62"/>
        <v>0</v>
      </c>
      <c r="X36" s="104">
        <f t="shared" ref="X36" si="63">SUBTOTAL(9,X33:X35)</f>
        <v>0</v>
      </c>
      <c r="Y36" s="104">
        <f t="shared" ref="Y36" si="64">SUBTOTAL(9,Y33:Y35)</f>
        <v>0</v>
      </c>
      <c r="Z36" s="104">
        <f t="shared" ref="Z36" si="65">SUBTOTAL(9,Z33:Z35)</f>
        <v>0</v>
      </c>
      <c r="AA36" s="104">
        <f t="shared" ref="AA36" si="66">SUBTOTAL(9,AA33:AA35)</f>
        <v>0</v>
      </c>
      <c r="AB36" s="104">
        <f t="shared" ref="AB36" si="67">SUBTOTAL(9,AB33:AB35)</f>
        <v>0</v>
      </c>
      <c r="AC36" s="104">
        <f t="shared" ref="AC36" si="68">SUBTOTAL(9,AC33:AC35)</f>
        <v>0</v>
      </c>
      <c r="AD36" s="104">
        <f t="shared" ref="AD36" si="69">SUBTOTAL(9,AD33:AD35)</f>
        <v>0</v>
      </c>
      <c r="AE36" s="104">
        <f t="shared" ref="AE36:AL36" si="70">SUBTOTAL(9,AE33:AE35)</f>
        <v>0</v>
      </c>
      <c r="AF36" s="104">
        <f t="shared" si="70"/>
        <v>0</v>
      </c>
      <c r="AG36" s="104">
        <f t="shared" si="70"/>
        <v>0</v>
      </c>
      <c r="AH36" s="104">
        <f t="shared" si="70"/>
        <v>0</v>
      </c>
      <c r="AI36" s="104">
        <f t="shared" si="70"/>
        <v>0</v>
      </c>
      <c r="AJ36" s="104">
        <f t="shared" si="70"/>
        <v>0</v>
      </c>
      <c r="AK36" s="104">
        <f t="shared" si="70"/>
        <v>0</v>
      </c>
      <c r="AL36" s="104">
        <f t="shared" si="70"/>
        <v>0</v>
      </c>
      <c r="AM36" s="104">
        <f t="shared" ref="AM36" si="71">SUBTOTAL(9,AM33:AM35)</f>
        <v>0</v>
      </c>
      <c r="AN36" s="148">
        <f t="shared" ref="AN36" si="72">SUBTOTAL(9,AN33:AN35)</f>
        <v>89</v>
      </c>
      <c r="AO36" s="104">
        <f t="shared" ref="AO36" si="73">SUBTOTAL(9,AO33:AO35)</f>
        <v>11748000</v>
      </c>
      <c r="AP36" s="148">
        <f t="shared" ref="AP36" si="74">SUBTOTAL(9,AP33:AP35)</f>
        <v>59</v>
      </c>
      <c r="AQ36" s="104">
        <f t="shared" ref="AQ36" si="75">SUBTOTAL(9,AQ33:AQ35)</f>
        <v>7788000</v>
      </c>
      <c r="AR36" s="104">
        <f t="shared" ref="AR36" si="76">SUBTOTAL(9,AR33:AR35)</f>
        <v>148</v>
      </c>
      <c r="AS36" s="104">
        <f t="shared" ref="AS36" si="77">SUBTOTAL(9,AS33:AS35)</f>
        <v>19536000</v>
      </c>
      <c r="AT36" s="105">
        <f>ROUND(AR36/5000,2)</f>
        <v>0.03</v>
      </c>
      <c r="AU36" s="106">
        <f>ROUND(AT36*$AN$52*$AN$53*$AN$54*1.2,-2)</f>
        <v>42100</v>
      </c>
      <c r="AV36" s="106">
        <f>ROUND(AS36*$AV$9,-2)</f>
        <v>19536000</v>
      </c>
      <c r="AW36" s="106">
        <f>AU36</f>
        <v>42100</v>
      </c>
      <c r="AX36" s="106">
        <f>AV36+AW36</f>
        <v>19578100</v>
      </c>
      <c r="AY36" s="116">
        <v>7031400</v>
      </c>
      <c r="AZ36" s="107"/>
    </row>
    <row r="37" spans="1:52" s="45" customFormat="1" ht="33.75" outlineLevel="2" x14ac:dyDescent="0.2">
      <c r="A37" s="77">
        <v>25</v>
      </c>
      <c r="B37" s="50" t="s">
        <v>130</v>
      </c>
      <c r="C37" s="44" t="s">
        <v>146</v>
      </c>
      <c r="D37" s="85"/>
      <c r="E37" s="85">
        <f>D37*E$9</f>
        <v>0</v>
      </c>
      <c r="F37" s="85"/>
      <c r="G37" s="85">
        <f>F37*G$9</f>
        <v>0</v>
      </c>
      <c r="H37" s="85"/>
      <c r="I37" s="85">
        <f>H37*I$9</f>
        <v>0</v>
      </c>
      <c r="J37" s="85"/>
      <c r="K37" s="85">
        <f>J37*K$9</f>
        <v>0</v>
      </c>
      <c r="L37" s="99">
        <v>17</v>
      </c>
      <c r="M37" s="85">
        <f>L37*M$9</f>
        <v>2244000</v>
      </c>
      <c r="N37" s="99">
        <v>58</v>
      </c>
      <c r="O37" s="85">
        <f>N37*O$9</f>
        <v>7656000</v>
      </c>
      <c r="P37" s="99"/>
      <c r="Q37" s="99">
        <f t="shared" ref="Q37:Q42" si="78">P37*Q$9</f>
        <v>0</v>
      </c>
      <c r="R37" s="85"/>
      <c r="S37" s="99">
        <f t="shared" ref="S37:S41" si="79">R37*S$9</f>
        <v>0</v>
      </c>
      <c r="T37" s="85"/>
      <c r="U37" s="99">
        <f t="shared" si="8"/>
        <v>0</v>
      </c>
      <c r="V37" s="85"/>
      <c r="W37" s="99">
        <f t="shared" si="9"/>
        <v>0</v>
      </c>
      <c r="X37" s="85"/>
      <c r="Y37" s="85">
        <f>X37*Y$9</f>
        <v>0</v>
      </c>
      <c r="Z37" s="85"/>
      <c r="AA37" s="85">
        <f>Z37*AA$9</f>
        <v>0</v>
      </c>
      <c r="AB37" s="85"/>
      <c r="AC37" s="85">
        <f>AB37*AC$9</f>
        <v>0</v>
      </c>
      <c r="AD37" s="85"/>
      <c r="AE37" s="85">
        <f>AD37*AE$9</f>
        <v>0</v>
      </c>
      <c r="AF37" s="85"/>
      <c r="AG37" s="85">
        <f>AF37*AG$9</f>
        <v>0</v>
      </c>
      <c r="AH37" s="85"/>
      <c r="AI37" s="85">
        <f>AH37*AI$9</f>
        <v>0</v>
      </c>
      <c r="AJ37" s="85"/>
      <c r="AK37" s="85">
        <f>AJ37*AK$9</f>
        <v>0</v>
      </c>
      <c r="AL37" s="85"/>
      <c r="AM37" s="85">
        <f>AL37*AM$9</f>
        <v>0</v>
      </c>
      <c r="AN37" s="87">
        <f t="shared" ref="AN37:AN42" si="80">D37+H37+L37+P37+T37+X37+AB37+AF37+AJ37</f>
        <v>17</v>
      </c>
      <c r="AO37" s="88">
        <f t="shared" ref="AO37:AO42" si="81">E37+I37+M37+Q37+U37+Y37+AC37+AG37+AK37</f>
        <v>2244000</v>
      </c>
      <c r="AP37" s="87">
        <f t="shared" ref="AP37:AP42" si="82">F37+J37+N37+R37+V37+Z37+AD37+AH37+AL37</f>
        <v>58</v>
      </c>
      <c r="AQ37" s="88">
        <f t="shared" ref="AQ37:AQ42" si="83">G37+K37+O37+S37+W37+AA37+AE37+AI37+AM37</f>
        <v>7656000</v>
      </c>
      <c r="AR37" s="88">
        <f t="shared" ref="AR37:AR42" si="84">AN37+AP37</f>
        <v>75</v>
      </c>
      <c r="AS37" s="88">
        <f t="shared" ref="AS37:AS42" si="85">ROUND(AO37+AQ37,-2)</f>
        <v>9900000</v>
      </c>
      <c r="AT37" s="91"/>
      <c r="AU37" s="84"/>
      <c r="AV37" s="84"/>
      <c r="AW37" s="84"/>
      <c r="AX37" s="84"/>
      <c r="AY37" s="117"/>
      <c r="AZ37" s="78"/>
    </row>
    <row r="38" spans="1:52" s="49" customFormat="1" ht="22.5" outlineLevel="1" x14ac:dyDescent="0.2">
      <c r="A38" s="50">
        <v>26</v>
      </c>
      <c r="B38" s="50" t="s">
        <v>130</v>
      </c>
      <c r="C38" s="56" t="s">
        <v>147</v>
      </c>
      <c r="D38" s="99"/>
      <c r="E38" s="99"/>
      <c r="F38" s="99"/>
      <c r="G38" s="99"/>
      <c r="H38" s="99"/>
      <c r="I38" s="99"/>
      <c r="J38" s="99"/>
      <c r="K38" s="99"/>
      <c r="L38" s="99">
        <v>110</v>
      </c>
      <c r="M38" s="85">
        <f t="shared" ref="M38:M41" si="86">L38*M$9</f>
        <v>14520000</v>
      </c>
      <c r="N38" s="99">
        <v>55</v>
      </c>
      <c r="O38" s="85">
        <f t="shared" ref="O38:O41" si="87">N38*O$9</f>
        <v>7260000</v>
      </c>
      <c r="P38" s="99"/>
      <c r="Q38" s="99">
        <f t="shared" si="78"/>
        <v>0</v>
      </c>
      <c r="R38" s="98"/>
      <c r="S38" s="99">
        <f t="shared" si="79"/>
        <v>0</v>
      </c>
      <c r="T38" s="99"/>
      <c r="U38" s="99">
        <f t="shared" si="8"/>
        <v>0</v>
      </c>
      <c r="V38" s="99"/>
      <c r="W38" s="99">
        <f t="shared" si="9"/>
        <v>0</v>
      </c>
      <c r="X38" s="99"/>
      <c r="Y38" s="99"/>
      <c r="Z38" s="99"/>
      <c r="AA38" s="99"/>
      <c r="AB38" s="99"/>
      <c r="AC38" s="99"/>
      <c r="AD38" s="99"/>
      <c r="AE38" s="99">
        <f t="shared" ref="AE38:AE41" si="88">AD38*AE$9</f>
        <v>0</v>
      </c>
      <c r="AF38" s="99"/>
      <c r="AG38" s="99"/>
      <c r="AH38" s="99"/>
      <c r="AI38" s="99"/>
      <c r="AJ38" s="99"/>
      <c r="AK38" s="99"/>
      <c r="AL38" s="99"/>
      <c r="AM38" s="99"/>
      <c r="AN38" s="87">
        <f t="shared" si="80"/>
        <v>110</v>
      </c>
      <c r="AO38" s="88">
        <f t="shared" si="81"/>
        <v>14520000</v>
      </c>
      <c r="AP38" s="87">
        <f t="shared" si="82"/>
        <v>55</v>
      </c>
      <c r="AQ38" s="88">
        <f t="shared" si="83"/>
        <v>7260000</v>
      </c>
      <c r="AR38" s="88">
        <f t="shared" si="84"/>
        <v>165</v>
      </c>
      <c r="AS38" s="88">
        <f t="shared" si="85"/>
        <v>21780000</v>
      </c>
      <c r="AT38" s="87"/>
      <c r="AU38" s="86"/>
      <c r="AV38" s="86"/>
      <c r="AW38" s="86"/>
      <c r="AX38" s="86"/>
      <c r="AY38" s="115"/>
      <c r="AZ38" s="78"/>
    </row>
    <row r="39" spans="1:52" s="49" customFormat="1" ht="22.5" outlineLevel="1" x14ac:dyDescent="0.2">
      <c r="A39" s="50">
        <v>27</v>
      </c>
      <c r="B39" s="50" t="s">
        <v>130</v>
      </c>
      <c r="C39" s="55" t="s">
        <v>148</v>
      </c>
      <c r="D39" s="99"/>
      <c r="E39" s="99"/>
      <c r="F39" s="99"/>
      <c r="G39" s="99"/>
      <c r="H39" s="99"/>
      <c r="I39" s="99"/>
      <c r="J39" s="99"/>
      <c r="K39" s="99"/>
      <c r="L39" s="99">
        <v>77</v>
      </c>
      <c r="M39" s="85">
        <f t="shared" si="86"/>
        <v>10164000</v>
      </c>
      <c r="N39" s="99">
        <v>33</v>
      </c>
      <c r="O39" s="85">
        <f t="shared" si="87"/>
        <v>4356000</v>
      </c>
      <c r="P39" s="99"/>
      <c r="Q39" s="99">
        <f t="shared" si="78"/>
        <v>0</v>
      </c>
      <c r="R39" s="98"/>
      <c r="S39" s="99">
        <f t="shared" si="79"/>
        <v>0</v>
      </c>
      <c r="T39" s="99"/>
      <c r="U39" s="99">
        <f t="shared" si="8"/>
        <v>0</v>
      </c>
      <c r="V39" s="99"/>
      <c r="W39" s="99">
        <f t="shared" si="9"/>
        <v>0</v>
      </c>
      <c r="X39" s="99"/>
      <c r="Y39" s="99"/>
      <c r="Z39" s="99"/>
      <c r="AA39" s="99"/>
      <c r="AB39" s="99"/>
      <c r="AC39" s="99"/>
      <c r="AD39" s="99"/>
      <c r="AE39" s="99">
        <f t="shared" si="88"/>
        <v>0</v>
      </c>
      <c r="AF39" s="99"/>
      <c r="AG39" s="99"/>
      <c r="AH39" s="99"/>
      <c r="AI39" s="99"/>
      <c r="AJ39" s="99"/>
      <c r="AK39" s="99"/>
      <c r="AL39" s="99"/>
      <c r="AM39" s="99"/>
      <c r="AN39" s="87">
        <f t="shared" si="80"/>
        <v>77</v>
      </c>
      <c r="AO39" s="88">
        <f t="shared" si="81"/>
        <v>10164000</v>
      </c>
      <c r="AP39" s="87">
        <f t="shared" si="82"/>
        <v>33</v>
      </c>
      <c r="AQ39" s="88">
        <f t="shared" si="83"/>
        <v>4356000</v>
      </c>
      <c r="AR39" s="88">
        <f t="shared" si="84"/>
        <v>110</v>
      </c>
      <c r="AS39" s="88">
        <f t="shared" si="85"/>
        <v>14520000</v>
      </c>
      <c r="AT39" s="87"/>
      <c r="AU39" s="86"/>
      <c r="AV39" s="86"/>
      <c r="AW39" s="86"/>
      <c r="AX39" s="86"/>
      <c r="AY39" s="115"/>
      <c r="AZ39" s="78"/>
    </row>
    <row r="40" spans="1:52" s="49" customFormat="1" ht="22.5" outlineLevel="1" x14ac:dyDescent="0.2">
      <c r="A40" s="50">
        <v>28</v>
      </c>
      <c r="B40" s="50" t="s">
        <v>130</v>
      </c>
      <c r="C40" s="55" t="s">
        <v>32</v>
      </c>
      <c r="D40" s="99"/>
      <c r="E40" s="99"/>
      <c r="F40" s="99"/>
      <c r="G40" s="99"/>
      <c r="H40" s="99"/>
      <c r="I40" s="99"/>
      <c r="J40" s="99"/>
      <c r="K40" s="99"/>
      <c r="L40" s="99"/>
      <c r="M40" s="85">
        <f t="shared" si="86"/>
        <v>0</v>
      </c>
      <c r="N40" s="99"/>
      <c r="O40" s="85">
        <f t="shared" si="87"/>
        <v>0</v>
      </c>
      <c r="P40" s="99">
        <v>33</v>
      </c>
      <c r="Q40" s="99">
        <f t="shared" si="78"/>
        <v>4356000</v>
      </c>
      <c r="R40" s="99">
        <v>29</v>
      </c>
      <c r="S40" s="99">
        <f t="shared" si="79"/>
        <v>3828000</v>
      </c>
      <c r="T40" s="99"/>
      <c r="U40" s="99">
        <f t="shared" si="8"/>
        <v>0</v>
      </c>
      <c r="V40" s="99"/>
      <c r="W40" s="99">
        <f t="shared" si="9"/>
        <v>0</v>
      </c>
      <c r="X40" s="99"/>
      <c r="Y40" s="99"/>
      <c r="Z40" s="99"/>
      <c r="AA40" s="99"/>
      <c r="AB40" s="99"/>
      <c r="AC40" s="99"/>
      <c r="AD40" s="99">
        <v>13</v>
      </c>
      <c r="AE40" s="99">
        <f t="shared" si="88"/>
        <v>1716000</v>
      </c>
      <c r="AF40" s="99"/>
      <c r="AG40" s="99"/>
      <c r="AH40" s="99"/>
      <c r="AI40" s="99"/>
      <c r="AJ40" s="99"/>
      <c r="AK40" s="99"/>
      <c r="AL40" s="99">
        <v>13</v>
      </c>
      <c r="AM40" s="99">
        <f>+AL40*AM9</f>
        <v>1716000</v>
      </c>
      <c r="AN40" s="87">
        <f t="shared" si="80"/>
        <v>33</v>
      </c>
      <c r="AO40" s="88">
        <f t="shared" si="81"/>
        <v>4356000</v>
      </c>
      <c r="AP40" s="87">
        <f t="shared" si="82"/>
        <v>55</v>
      </c>
      <c r="AQ40" s="88">
        <f t="shared" si="83"/>
        <v>7260000</v>
      </c>
      <c r="AR40" s="88">
        <f t="shared" si="84"/>
        <v>88</v>
      </c>
      <c r="AS40" s="88">
        <f t="shared" si="85"/>
        <v>11616000</v>
      </c>
      <c r="AT40" s="87"/>
      <c r="AU40" s="86"/>
      <c r="AV40" s="86"/>
      <c r="AW40" s="86"/>
      <c r="AX40" s="86"/>
      <c r="AY40" s="115"/>
      <c r="AZ40" s="78"/>
    </row>
    <row r="41" spans="1:52" s="49" customFormat="1" ht="11.25" outlineLevel="1" x14ac:dyDescent="0.2">
      <c r="A41" s="81">
        <v>29</v>
      </c>
      <c r="B41" s="82" t="s">
        <v>130</v>
      </c>
      <c r="C41" s="121" t="s">
        <v>145</v>
      </c>
      <c r="D41" s="99"/>
      <c r="E41" s="99"/>
      <c r="F41" s="99"/>
      <c r="G41" s="99"/>
      <c r="H41" s="99"/>
      <c r="I41" s="99"/>
      <c r="J41" s="99"/>
      <c r="K41" s="99"/>
      <c r="L41" s="99"/>
      <c r="M41" s="85">
        <f t="shared" si="86"/>
        <v>0</v>
      </c>
      <c r="N41" s="99"/>
      <c r="O41" s="85">
        <f t="shared" si="87"/>
        <v>0</v>
      </c>
      <c r="P41" s="99">
        <v>11</v>
      </c>
      <c r="Q41" s="99">
        <f t="shared" si="78"/>
        <v>1452000</v>
      </c>
      <c r="R41" s="99">
        <v>71</v>
      </c>
      <c r="S41" s="99">
        <f t="shared" si="79"/>
        <v>9372000</v>
      </c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>
        <f t="shared" si="88"/>
        <v>0</v>
      </c>
      <c r="AF41" s="99"/>
      <c r="AG41" s="99"/>
      <c r="AH41" s="99"/>
      <c r="AI41" s="99"/>
      <c r="AJ41" s="99"/>
      <c r="AK41" s="99"/>
      <c r="AL41" s="99"/>
      <c r="AM41" s="99"/>
      <c r="AN41" s="87">
        <f t="shared" si="80"/>
        <v>11</v>
      </c>
      <c r="AO41" s="88">
        <f t="shared" ref="AO41" si="89">E41+I41+M41+Q41+U41+Y41+AC41+AG41+AK41</f>
        <v>1452000</v>
      </c>
      <c r="AP41" s="87">
        <f t="shared" ref="AP41" si="90">F41+J41+N41+R41+V41+Z41+AD41+AH41+AL41</f>
        <v>71</v>
      </c>
      <c r="AQ41" s="88">
        <f t="shared" ref="AQ41" si="91">G41+K41+O41+S41+W41+AA41+AE41+AI41+AM41</f>
        <v>9372000</v>
      </c>
      <c r="AR41" s="88">
        <f t="shared" ref="AR41" si="92">AN41+AP41</f>
        <v>82</v>
      </c>
      <c r="AS41" s="88">
        <f t="shared" ref="AS41" si="93">ROUND(AO41+AQ41,-2)</f>
        <v>10824000</v>
      </c>
      <c r="AT41" s="87"/>
      <c r="AU41" s="86"/>
      <c r="AV41" s="86"/>
      <c r="AW41" s="86"/>
      <c r="AX41" s="86"/>
      <c r="AY41" s="115"/>
      <c r="AZ41" s="78"/>
    </row>
    <row r="42" spans="1:52" s="49" customFormat="1" ht="11.25" outlineLevel="2" x14ac:dyDescent="0.2">
      <c r="A42" s="50">
        <v>30</v>
      </c>
      <c r="B42" s="50" t="s">
        <v>130</v>
      </c>
      <c r="C42" s="97" t="s">
        <v>151</v>
      </c>
      <c r="D42" s="99"/>
      <c r="E42" s="99">
        <f>D42*E$9</f>
        <v>0</v>
      </c>
      <c r="F42" s="99"/>
      <c r="G42" s="99">
        <f>F42*G$9</f>
        <v>0</v>
      </c>
      <c r="H42" s="99"/>
      <c r="I42" s="99">
        <f>H42*I$9</f>
        <v>0</v>
      </c>
      <c r="J42" s="99"/>
      <c r="K42" s="99">
        <f>J42*K$9</f>
        <v>0</v>
      </c>
      <c r="L42" s="99">
        <v>50</v>
      </c>
      <c r="M42" s="99">
        <f>L42*M$9</f>
        <v>6600000</v>
      </c>
      <c r="N42" s="99">
        <v>30</v>
      </c>
      <c r="O42" s="99">
        <f>N42*O$9</f>
        <v>3960000</v>
      </c>
      <c r="P42" s="99"/>
      <c r="Q42" s="99">
        <f t="shared" si="78"/>
        <v>0</v>
      </c>
      <c r="R42" s="99"/>
      <c r="S42" s="99">
        <f>R42*S$9</f>
        <v>0</v>
      </c>
      <c r="T42" s="99"/>
      <c r="U42" s="99">
        <f t="shared" si="8"/>
        <v>0</v>
      </c>
      <c r="V42" s="99"/>
      <c r="W42" s="99">
        <f t="shared" si="9"/>
        <v>0</v>
      </c>
      <c r="X42" s="99"/>
      <c r="Y42" s="99">
        <f>X42*Y$9</f>
        <v>0</v>
      </c>
      <c r="Z42" s="99"/>
      <c r="AA42" s="99">
        <f>Z42*AA$9</f>
        <v>0</v>
      </c>
      <c r="AB42" s="99"/>
      <c r="AC42" s="99">
        <f>AB42*AC$9</f>
        <v>0</v>
      </c>
      <c r="AD42" s="99">
        <v>0</v>
      </c>
      <c r="AE42" s="99">
        <f>AD42*AE$9</f>
        <v>0</v>
      </c>
      <c r="AF42" s="99"/>
      <c r="AG42" s="99">
        <f>AF42*AG$9</f>
        <v>0</v>
      </c>
      <c r="AH42" s="99"/>
      <c r="AI42" s="99">
        <f>AH42*AI$9</f>
        <v>0</v>
      </c>
      <c r="AJ42" s="99"/>
      <c r="AK42" s="99">
        <f>AJ42*AK$9</f>
        <v>0</v>
      </c>
      <c r="AL42" s="99"/>
      <c r="AM42" s="99">
        <f>AL42*AM$9</f>
        <v>0</v>
      </c>
      <c r="AN42" s="87">
        <f t="shared" si="80"/>
        <v>50</v>
      </c>
      <c r="AO42" s="88">
        <f t="shared" si="81"/>
        <v>6600000</v>
      </c>
      <c r="AP42" s="87">
        <f t="shared" si="82"/>
        <v>30</v>
      </c>
      <c r="AQ42" s="88">
        <f t="shared" si="83"/>
        <v>3960000</v>
      </c>
      <c r="AR42" s="88">
        <f t="shared" si="84"/>
        <v>80</v>
      </c>
      <c r="AS42" s="88">
        <f t="shared" si="85"/>
        <v>10560000</v>
      </c>
      <c r="AT42" s="87"/>
      <c r="AU42" s="86"/>
      <c r="AV42" s="86"/>
      <c r="AW42" s="86"/>
      <c r="AX42" s="86"/>
      <c r="AY42" s="115"/>
      <c r="AZ42" s="78"/>
    </row>
    <row r="43" spans="1:52" s="108" customFormat="1" ht="11.25" outlineLevel="1" x14ac:dyDescent="0.2">
      <c r="A43" s="101"/>
      <c r="B43" s="110" t="s">
        <v>136</v>
      </c>
      <c r="C43" s="103"/>
      <c r="D43" s="111">
        <f t="shared" ref="D43" si="94">SUBTOTAL(9,D37:D42)</f>
        <v>0</v>
      </c>
      <c r="E43" s="111">
        <f t="shared" ref="E43" si="95">SUBTOTAL(9,E37:E42)</f>
        <v>0</v>
      </c>
      <c r="F43" s="111">
        <f t="shared" ref="F43" si="96">SUBTOTAL(9,F37:F42)</f>
        <v>0</v>
      </c>
      <c r="G43" s="111">
        <f t="shared" ref="G43" si="97">SUBTOTAL(9,G37:G42)</f>
        <v>0</v>
      </c>
      <c r="H43" s="111">
        <f t="shared" ref="H43" si="98">SUBTOTAL(9,H37:H42)</f>
        <v>0</v>
      </c>
      <c r="I43" s="111">
        <f t="shared" ref="I43" si="99">SUBTOTAL(9,I37:I42)</f>
        <v>0</v>
      </c>
      <c r="J43" s="111">
        <f t="shared" ref="J43" si="100">SUBTOTAL(9,J37:J42)</f>
        <v>0</v>
      </c>
      <c r="K43" s="111">
        <f t="shared" ref="K43" si="101">SUBTOTAL(9,K37:K42)</f>
        <v>0</v>
      </c>
      <c r="L43" s="111">
        <f t="shared" ref="L43" si="102">SUBTOTAL(9,L37:L42)</f>
        <v>254</v>
      </c>
      <c r="M43" s="111">
        <f t="shared" ref="M43" si="103">SUBTOTAL(9,M37:M42)</f>
        <v>33528000</v>
      </c>
      <c r="N43" s="111">
        <f t="shared" ref="N43" si="104">SUBTOTAL(9,N37:N42)</f>
        <v>176</v>
      </c>
      <c r="O43" s="111">
        <f t="shared" ref="O43" si="105">SUBTOTAL(9,O37:O42)</f>
        <v>23232000</v>
      </c>
      <c r="P43" s="111">
        <f t="shared" ref="P43" si="106">SUBTOTAL(9,P37:P42)</f>
        <v>44</v>
      </c>
      <c r="Q43" s="111">
        <f t="shared" ref="Q43" si="107">SUBTOTAL(9,Q37:Q42)</f>
        <v>5808000</v>
      </c>
      <c r="R43" s="111">
        <f t="shared" ref="R43" si="108">SUBTOTAL(9,R37:R42)</f>
        <v>100</v>
      </c>
      <c r="S43" s="111">
        <f t="shared" ref="S43" si="109">SUBTOTAL(9,S37:S42)</f>
        <v>13200000</v>
      </c>
      <c r="T43" s="111">
        <f t="shared" ref="T43:W43" si="110">SUBTOTAL(9,T37:T42)</f>
        <v>0</v>
      </c>
      <c r="U43" s="111">
        <f t="shared" si="110"/>
        <v>0</v>
      </c>
      <c r="V43" s="111">
        <f t="shared" si="110"/>
        <v>0</v>
      </c>
      <c r="W43" s="111">
        <f t="shared" si="110"/>
        <v>0</v>
      </c>
      <c r="X43" s="111">
        <f t="shared" ref="X43" si="111">SUBTOTAL(9,X37:X42)</f>
        <v>0</v>
      </c>
      <c r="Y43" s="111">
        <f t="shared" ref="Y43" si="112">SUBTOTAL(9,Y37:Y42)</f>
        <v>0</v>
      </c>
      <c r="Z43" s="111">
        <f t="shared" ref="Z43" si="113">SUBTOTAL(9,Z37:Z42)</f>
        <v>0</v>
      </c>
      <c r="AA43" s="111">
        <f t="shared" ref="AA43" si="114">SUBTOTAL(9,AA37:AA42)</f>
        <v>0</v>
      </c>
      <c r="AB43" s="111">
        <f t="shared" ref="AB43" si="115">SUBTOTAL(9,AB37:AB42)</f>
        <v>0</v>
      </c>
      <c r="AC43" s="111">
        <f t="shared" ref="AC43:AE43" si="116">SUBTOTAL(9,AC37:AC42)</f>
        <v>0</v>
      </c>
      <c r="AD43" s="111">
        <f t="shared" si="116"/>
        <v>13</v>
      </c>
      <c r="AE43" s="111">
        <f t="shared" si="116"/>
        <v>1716000</v>
      </c>
      <c r="AF43" s="111">
        <f t="shared" ref="AF43:AL43" si="117">SUBTOTAL(9,AF37:AF42)</f>
        <v>0</v>
      </c>
      <c r="AG43" s="111">
        <f t="shared" si="117"/>
        <v>0</v>
      </c>
      <c r="AH43" s="111">
        <f t="shared" si="117"/>
        <v>0</v>
      </c>
      <c r="AI43" s="111">
        <f t="shared" si="117"/>
        <v>0</v>
      </c>
      <c r="AJ43" s="111">
        <f t="shared" si="117"/>
        <v>0</v>
      </c>
      <c r="AK43" s="111">
        <f t="shared" si="117"/>
        <v>0</v>
      </c>
      <c r="AL43" s="111">
        <f t="shared" si="117"/>
        <v>13</v>
      </c>
      <c r="AM43" s="111">
        <f t="shared" ref="AM43" si="118">SUBTOTAL(9,AM37:AM42)</f>
        <v>1716000</v>
      </c>
      <c r="AN43" s="149">
        <f t="shared" ref="AN43" si="119">SUBTOTAL(9,AN37:AN42)</f>
        <v>298</v>
      </c>
      <c r="AO43" s="111">
        <f t="shared" ref="AO43" si="120">SUBTOTAL(9,AO37:AO42)</f>
        <v>39336000</v>
      </c>
      <c r="AP43" s="149">
        <f t="shared" ref="AP43" si="121">SUBTOTAL(9,AP37:AP42)</f>
        <v>302</v>
      </c>
      <c r="AQ43" s="111">
        <f t="shared" ref="AQ43" si="122">SUBTOTAL(9,AQ37:AQ42)</f>
        <v>39864000</v>
      </c>
      <c r="AR43" s="111">
        <f t="shared" ref="AR43" si="123">SUBTOTAL(9,AR37:AR42)</f>
        <v>600</v>
      </c>
      <c r="AS43" s="111">
        <f t="shared" ref="AS43" si="124">SUBTOTAL(9,AS37:AS42)</f>
        <v>79200000</v>
      </c>
      <c r="AT43" s="105">
        <f>ROUND(AR43/5000,2)</f>
        <v>0.12</v>
      </c>
      <c r="AU43" s="106">
        <f>ROUND(AT43*$AN$52*$AN$53*$AN$54*1.2,-2)</f>
        <v>168600</v>
      </c>
      <c r="AV43" s="106">
        <f>ROUND(AS43*$AV$9,-2)</f>
        <v>79200000</v>
      </c>
      <c r="AW43" s="106">
        <f>AU43</f>
        <v>168600</v>
      </c>
      <c r="AX43" s="106">
        <f>AV43+AW43</f>
        <v>79368600</v>
      </c>
      <c r="AY43" s="116">
        <v>29916600</v>
      </c>
      <c r="AZ43" s="107"/>
    </row>
    <row r="44" spans="1:52" s="49" customFormat="1" ht="33.75" outlineLevel="2" x14ac:dyDescent="0.2">
      <c r="A44" s="50">
        <v>31</v>
      </c>
      <c r="B44" s="50" t="s">
        <v>128</v>
      </c>
      <c r="C44" s="55" t="s">
        <v>29</v>
      </c>
      <c r="D44" s="99"/>
      <c r="E44" s="99">
        <f>D44*E$9</f>
        <v>0</v>
      </c>
      <c r="F44" s="99"/>
      <c r="G44" s="99">
        <f>F44*G$9</f>
        <v>0</v>
      </c>
      <c r="H44" s="99"/>
      <c r="I44" s="99">
        <f>H44*I$9</f>
        <v>0</v>
      </c>
      <c r="J44" s="99"/>
      <c r="K44" s="99">
        <f>J44*K$9</f>
        <v>0</v>
      </c>
      <c r="L44" s="99"/>
      <c r="M44" s="99">
        <f>L44*M$9</f>
        <v>0</v>
      </c>
      <c r="N44" s="99">
        <v>25</v>
      </c>
      <c r="O44" s="99">
        <f>N44*O$9</f>
        <v>3300000</v>
      </c>
      <c r="P44" s="99"/>
      <c r="Q44" s="99">
        <f>P44*Q$9</f>
        <v>0</v>
      </c>
      <c r="R44" s="99"/>
      <c r="S44" s="99">
        <f>R44*S$9</f>
        <v>0</v>
      </c>
      <c r="T44" s="99"/>
      <c r="U44" s="99">
        <f t="shared" si="8"/>
        <v>0</v>
      </c>
      <c r="V44" s="99"/>
      <c r="W44" s="99">
        <f t="shared" si="9"/>
        <v>0</v>
      </c>
      <c r="X44" s="99"/>
      <c r="Y44" s="99">
        <f>X44*Y$9</f>
        <v>0</v>
      </c>
      <c r="Z44" s="99"/>
      <c r="AA44" s="99">
        <f>Z44*AA$9</f>
        <v>0</v>
      </c>
      <c r="AB44" s="99"/>
      <c r="AC44" s="99">
        <f>AB44*AC$9</f>
        <v>0</v>
      </c>
      <c r="AD44" s="99"/>
      <c r="AE44" s="99">
        <f>AD44*AE$9</f>
        <v>0</v>
      </c>
      <c r="AF44" s="99"/>
      <c r="AG44" s="99">
        <f>AF44*AG$9</f>
        <v>0</v>
      </c>
      <c r="AH44" s="99"/>
      <c r="AI44" s="99">
        <f>AH44*AI$9</f>
        <v>0</v>
      </c>
      <c r="AJ44" s="99"/>
      <c r="AK44" s="99">
        <f>AJ44*AK$9</f>
        <v>0</v>
      </c>
      <c r="AL44" s="99"/>
      <c r="AM44" s="99">
        <f>AL44*AM$9</f>
        <v>0</v>
      </c>
      <c r="AN44" s="87">
        <f>D44+H44+L44+P44+T44+X44+AB44+AF44+AJ44</f>
        <v>0</v>
      </c>
      <c r="AO44" s="88">
        <f t="shared" ref="AO44" si="125">E44+I44+M44+Q44+U44+Y44+AC44+AG44+AK44</f>
        <v>0</v>
      </c>
      <c r="AP44" s="87">
        <f t="shared" ref="AP44" si="126">F44+J44+N44+R44+V44+Z44+AD44+AH44+AL44</f>
        <v>25</v>
      </c>
      <c r="AQ44" s="88">
        <f t="shared" ref="AQ44" si="127">G44+K44+O44+S44+W44+AA44+AE44+AI44+AM44</f>
        <v>3300000</v>
      </c>
      <c r="AR44" s="88">
        <f t="shared" ref="AR44" si="128">AN44+AP44</f>
        <v>25</v>
      </c>
      <c r="AS44" s="88">
        <f t="shared" ref="AS44" si="129">ROUND(AO44+AQ44,-2)</f>
        <v>3300000</v>
      </c>
      <c r="AT44" s="87"/>
      <c r="AU44" s="86"/>
      <c r="AV44" s="86"/>
      <c r="AW44" s="86"/>
      <c r="AX44" s="86"/>
      <c r="AY44" s="115"/>
      <c r="AZ44" s="78"/>
    </row>
    <row r="45" spans="1:52" s="108" customFormat="1" ht="11.25" outlineLevel="1" x14ac:dyDescent="0.2">
      <c r="A45" s="101"/>
      <c r="B45" s="110" t="s">
        <v>134</v>
      </c>
      <c r="C45" s="103"/>
      <c r="D45" s="104">
        <f t="shared" ref="D45:AS45" si="130">SUBTOTAL(9,D44:D44)</f>
        <v>0</v>
      </c>
      <c r="E45" s="104">
        <f t="shared" si="130"/>
        <v>0</v>
      </c>
      <c r="F45" s="104">
        <f t="shared" si="130"/>
        <v>0</v>
      </c>
      <c r="G45" s="104">
        <f t="shared" si="130"/>
        <v>0</v>
      </c>
      <c r="H45" s="104">
        <f t="shared" si="130"/>
        <v>0</v>
      </c>
      <c r="I45" s="104">
        <f t="shared" si="130"/>
        <v>0</v>
      </c>
      <c r="J45" s="104">
        <f t="shared" si="130"/>
        <v>0</v>
      </c>
      <c r="K45" s="104">
        <f t="shared" si="130"/>
        <v>0</v>
      </c>
      <c r="L45" s="104">
        <f t="shared" si="130"/>
        <v>0</v>
      </c>
      <c r="M45" s="104">
        <f t="shared" si="130"/>
        <v>0</v>
      </c>
      <c r="N45" s="104">
        <f t="shared" si="130"/>
        <v>25</v>
      </c>
      <c r="O45" s="104">
        <f t="shared" si="130"/>
        <v>3300000</v>
      </c>
      <c r="P45" s="104">
        <f t="shared" si="130"/>
        <v>0</v>
      </c>
      <c r="Q45" s="104">
        <f t="shared" si="130"/>
        <v>0</v>
      </c>
      <c r="R45" s="104">
        <f t="shared" si="130"/>
        <v>0</v>
      </c>
      <c r="S45" s="104">
        <f t="shared" si="130"/>
        <v>0</v>
      </c>
      <c r="T45" s="104">
        <f t="shared" si="130"/>
        <v>0</v>
      </c>
      <c r="U45" s="104">
        <f t="shared" si="130"/>
        <v>0</v>
      </c>
      <c r="V45" s="104">
        <f t="shared" si="130"/>
        <v>0</v>
      </c>
      <c r="W45" s="104">
        <f t="shared" si="130"/>
        <v>0</v>
      </c>
      <c r="X45" s="104">
        <f t="shared" si="130"/>
        <v>0</v>
      </c>
      <c r="Y45" s="104">
        <f t="shared" si="130"/>
        <v>0</v>
      </c>
      <c r="Z45" s="104">
        <f t="shared" si="130"/>
        <v>0</v>
      </c>
      <c r="AA45" s="104">
        <f t="shared" si="130"/>
        <v>0</v>
      </c>
      <c r="AB45" s="104">
        <f t="shared" si="130"/>
        <v>0</v>
      </c>
      <c r="AC45" s="104">
        <f t="shared" si="130"/>
        <v>0</v>
      </c>
      <c r="AD45" s="104">
        <f t="shared" si="130"/>
        <v>0</v>
      </c>
      <c r="AE45" s="104">
        <f t="shared" si="130"/>
        <v>0</v>
      </c>
      <c r="AF45" s="104">
        <f t="shared" ref="AF45:AM45" si="131">SUBTOTAL(9,AF44:AF44)</f>
        <v>0</v>
      </c>
      <c r="AG45" s="104">
        <f t="shared" si="131"/>
        <v>0</v>
      </c>
      <c r="AH45" s="104">
        <f t="shared" si="131"/>
        <v>0</v>
      </c>
      <c r="AI45" s="104">
        <f t="shared" si="131"/>
        <v>0</v>
      </c>
      <c r="AJ45" s="104">
        <f t="shared" si="131"/>
        <v>0</v>
      </c>
      <c r="AK45" s="104">
        <f t="shared" si="131"/>
        <v>0</v>
      </c>
      <c r="AL45" s="104">
        <f t="shared" si="131"/>
        <v>0</v>
      </c>
      <c r="AM45" s="104">
        <f t="shared" si="131"/>
        <v>0</v>
      </c>
      <c r="AN45" s="148">
        <f t="shared" si="130"/>
        <v>0</v>
      </c>
      <c r="AO45" s="104">
        <f t="shared" si="130"/>
        <v>0</v>
      </c>
      <c r="AP45" s="148">
        <f t="shared" si="130"/>
        <v>25</v>
      </c>
      <c r="AQ45" s="104">
        <f t="shared" si="130"/>
        <v>3300000</v>
      </c>
      <c r="AR45" s="104">
        <f t="shared" si="130"/>
        <v>25</v>
      </c>
      <c r="AS45" s="104">
        <f t="shared" si="130"/>
        <v>3300000</v>
      </c>
      <c r="AT45" s="105">
        <f>ROUND(AR45/5000,2)</f>
        <v>0.01</v>
      </c>
      <c r="AU45" s="106">
        <f>ROUND(AT45*$AN$52*$AN$53*$AN$54*1.2,-2)</f>
        <v>14000</v>
      </c>
      <c r="AV45" s="106">
        <f>ROUND(AS45*$AV$9,-2)</f>
        <v>3300000</v>
      </c>
      <c r="AW45" s="106">
        <f>AU45</f>
        <v>14000</v>
      </c>
      <c r="AX45" s="106">
        <f>AV45+AW45</f>
        <v>3314000</v>
      </c>
      <c r="AY45" s="116">
        <v>985300</v>
      </c>
      <c r="AZ45" s="107"/>
    </row>
    <row r="46" spans="1:52" s="49" customFormat="1" ht="22.5" outlineLevel="1" x14ac:dyDescent="0.2">
      <c r="A46" s="50">
        <v>32</v>
      </c>
      <c r="B46" s="50" t="s">
        <v>129</v>
      </c>
      <c r="C46" s="55" t="s">
        <v>147</v>
      </c>
      <c r="D46" s="99"/>
      <c r="E46" s="99"/>
      <c r="F46" s="99"/>
      <c r="G46" s="99"/>
      <c r="H46" s="99"/>
      <c r="I46" s="99"/>
      <c r="J46" s="99"/>
      <c r="K46" s="99"/>
      <c r="L46" s="99">
        <v>20</v>
      </c>
      <c r="M46" s="99">
        <f>L46*M$9</f>
        <v>2640000</v>
      </c>
      <c r="N46" s="99"/>
      <c r="O46" s="99"/>
      <c r="P46" s="99"/>
      <c r="Q46" s="99"/>
      <c r="R46" s="99"/>
      <c r="S46" s="99"/>
      <c r="T46" s="99"/>
      <c r="U46" s="99">
        <f t="shared" si="8"/>
        <v>0</v>
      </c>
      <c r="V46" s="99"/>
      <c r="W46" s="99">
        <f t="shared" si="9"/>
        <v>0</v>
      </c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87">
        <f>D46+H46+L46+P46+T46+X46+AB46+AF46+AJ46</f>
        <v>20</v>
      </c>
      <c r="AO46" s="88">
        <f t="shared" ref="AO46:AO47" si="132">E46+I46+M46+Q46+U46+Y46+AC46+AG46+AK46</f>
        <v>2640000</v>
      </c>
      <c r="AP46" s="87">
        <f t="shared" ref="AP46:AP47" si="133">F46+J46+N46+R46+V46+Z46+AD46+AH46+AL46</f>
        <v>0</v>
      </c>
      <c r="AQ46" s="88">
        <f t="shared" ref="AQ46:AQ47" si="134">G46+K46+O46+S46+W46+AA46+AE46+AI46+AM46</f>
        <v>0</v>
      </c>
      <c r="AR46" s="88">
        <f t="shared" ref="AR46:AR47" si="135">AN46+AP46</f>
        <v>20</v>
      </c>
      <c r="AS46" s="88">
        <f t="shared" ref="AS46:AS47" si="136">ROUND(AO46+AQ46,-2)</f>
        <v>2640000</v>
      </c>
      <c r="AT46" s="87"/>
      <c r="AU46" s="86"/>
      <c r="AV46" s="86"/>
      <c r="AW46" s="86"/>
      <c r="AX46" s="86"/>
      <c r="AY46" s="115"/>
      <c r="AZ46" s="78"/>
    </row>
    <row r="47" spans="1:52" s="49" customFormat="1" ht="11.25" outlineLevel="2" x14ac:dyDescent="0.2">
      <c r="A47" s="50">
        <v>33</v>
      </c>
      <c r="B47" s="50" t="s">
        <v>129</v>
      </c>
      <c r="C47" s="55" t="s">
        <v>40</v>
      </c>
      <c r="D47" s="99"/>
      <c r="E47" s="99">
        <f>D47*E$9</f>
        <v>0</v>
      </c>
      <c r="F47" s="99"/>
      <c r="G47" s="99">
        <f>F47*G$9</f>
        <v>0</v>
      </c>
      <c r="H47" s="99"/>
      <c r="I47" s="99">
        <f>H47*I$9</f>
        <v>0</v>
      </c>
      <c r="J47" s="99"/>
      <c r="K47" s="99">
        <f>J47*K$9</f>
        <v>0</v>
      </c>
      <c r="L47" s="98">
        <v>32</v>
      </c>
      <c r="M47" s="99">
        <f>L47*M$9</f>
        <v>4224000</v>
      </c>
      <c r="N47" s="98">
        <v>32</v>
      </c>
      <c r="O47" s="99">
        <f>N47*O$9</f>
        <v>4224000</v>
      </c>
      <c r="P47" s="99"/>
      <c r="Q47" s="99">
        <f>P47*Q$9</f>
        <v>0</v>
      </c>
      <c r="R47" s="99"/>
      <c r="S47" s="99">
        <f>R47*S$9</f>
        <v>0</v>
      </c>
      <c r="T47" s="99"/>
      <c r="U47" s="99">
        <f t="shared" si="8"/>
        <v>0</v>
      </c>
      <c r="V47" s="99"/>
      <c r="W47" s="99">
        <f t="shared" si="9"/>
        <v>0</v>
      </c>
      <c r="X47" s="99"/>
      <c r="Y47" s="99">
        <f>X47*Y$9</f>
        <v>0</v>
      </c>
      <c r="Z47" s="99"/>
      <c r="AA47" s="99">
        <f>Z47*AA$9</f>
        <v>0</v>
      </c>
      <c r="AB47" s="99"/>
      <c r="AC47" s="99">
        <f>AB47*AC$9</f>
        <v>0</v>
      </c>
      <c r="AD47" s="99"/>
      <c r="AE47" s="99">
        <f>AD47*AE$9</f>
        <v>0</v>
      </c>
      <c r="AF47" s="99"/>
      <c r="AG47" s="99">
        <f>AF47*AG$9</f>
        <v>0</v>
      </c>
      <c r="AH47" s="99"/>
      <c r="AI47" s="99">
        <f>AH47*AI$9</f>
        <v>0</v>
      </c>
      <c r="AJ47" s="99"/>
      <c r="AK47" s="99">
        <f>AJ47*AK$9</f>
        <v>0</v>
      </c>
      <c r="AL47" s="99"/>
      <c r="AM47" s="99">
        <f>AL47*AM$9</f>
        <v>0</v>
      </c>
      <c r="AN47" s="87">
        <f>D47+H47+L47+P47+T47+X47+AB47+AF47+AJ47</f>
        <v>32</v>
      </c>
      <c r="AO47" s="88">
        <f t="shared" si="132"/>
        <v>4224000</v>
      </c>
      <c r="AP47" s="87">
        <f t="shared" si="133"/>
        <v>32</v>
      </c>
      <c r="AQ47" s="88">
        <f t="shared" si="134"/>
        <v>4224000</v>
      </c>
      <c r="AR47" s="88">
        <f t="shared" si="135"/>
        <v>64</v>
      </c>
      <c r="AS47" s="88">
        <f t="shared" si="136"/>
        <v>8448000</v>
      </c>
      <c r="AT47" s="87"/>
      <c r="AU47" s="86"/>
      <c r="AV47" s="86"/>
      <c r="AW47" s="86"/>
      <c r="AX47" s="86"/>
      <c r="AY47" s="115"/>
      <c r="AZ47" s="78"/>
    </row>
    <row r="48" spans="1:52" s="108" customFormat="1" ht="22.5" outlineLevel="1" x14ac:dyDescent="0.2">
      <c r="A48" s="101"/>
      <c r="B48" s="109" t="s">
        <v>137</v>
      </c>
      <c r="C48" s="103"/>
      <c r="D48" s="104">
        <f>SUBTOTAL(9,D46:D47)</f>
        <v>0</v>
      </c>
      <c r="E48" s="104">
        <f t="shared" ref="E48:AS48" si="137">SUBTOTAL(9,E46:E47)</f>
        <v>0</v>
      </c>
      <c r="F48" s="104">
        <f t="shared" si="137"/>
        <v>0</v>
      </c>
      <c r="G48" s="104">
        <f t="shared" si="137"/>
        <v>0</v>
      </c>
      <c r="H48" s="104">
        <f t="shared" si="137"/>
        <v>0</v>
      </c>
      <c r="I48" s="104">
        <f t="shared" si="137"/>
        <v>0</v>
      </c>
      <c r="J48" s="104">
        <f t="shared" si="137"/>
        <v>0</v>
      </c>
      <c r="K48" s="104">
        <f t="shared" si="137"/>
        <v>0</v>
      </c>
      <c r="L48" s="104">
        <f t="shared" si="137"/>
        <v>52</v>
      </c>
      <c r="M48" s="104">
        <f t="shared" si="137"/>
        <v>6864000</v>
      </c>
      <c r="N48" s="104">
        <f t="shared" si="137"/>
        <v>32</v>
      </c>
      <c r="O48" s="104">
        <f t="shared" si="137"/>
        <v>4224000</v>
      </c>
      <c r="P48" s="104">
        <f t="shared" si="137"/>
        <v>0</v>
      </c>
      <c r="Q48" s="104">
        <f t="shared" si="137"/>
        <v>0</v>
      </c>
      <c r="R48" s="104">
        <f t="shared" si="137"/>
        <v>0</v>
      </c>
      <c r="S48" s="104">
        <f t="shared" si="137"/>
        <v>0</v>
      </c>
      <c r="T48" s="104">
        <f t="shared" si="137"/>
        <v>0</v>
      </c>
      <c r="U48" s="104">
        <f t="shared" ref="U48:W48" si="138">SUBTOTAL(9,U46:U47)</f>
        <v>0</v>
      </c>
      <c r="V48" s="104">
        <f t="shared" si="138"/>
        <v>0</v>
      </c>
      <c r="W48" s="104">
        <f t="shared" si="138"/>
        <v>0</v>
      </c>
      <c r="X48" s="104">
        <f t="shared" si="137"/>
        <v>0</v>
      </c>
      <c r="Y48" s="104">
        <f t="shared" si="137"/>
        <v>0</v>
      </c>
      <c r="Z48" s="104">
        <f t="shared" si="137"/>
        <v>0</v>
      </c>
      <c r="AA48" s="104">
        <f t="shared" si="137"/>
        <v>0</v>
      </c>
      <c r="AB48" s="104">
        <f t="shared" si="137"/>
        <v>0</v>
      </c>
      <c r="AC48" s="104">
        <f t="shared" si="137"/>
        <v>0</v>
      </c>
      <c r="AD48" s="104">
        <f t="shared" si="137"/>
        <v>0</v>
      </c>
      <c r="AE48" s="104">
        <f t="shared" si="137"/>
        <v>0</v>
      </c>
      <c r="AF48" s="104">
        <f t="shared" ref="AF48:AM48" si="139">SUBTOTAL(9,AF46:AF47)</f>
        <v>0</v>
      </c>
      <c r="AG48" s="104">
        <f t="shared" si="139"/>
        <v>0</v>
      </c>
      <c r="AH48" s="104">
        <f t="shared" si="139"/>
        <v>0</v>
      </c>
      <c r="AI48" s="104">
        <f t="shared" si="139"/>
        <v>0</v>
      </c>
      <c r="AJ48" s="104">
        <f t="shared" si="139"/>
        <v>0</v>
      </c>
      <c r="AK48" s="104">
        <f t="shared" si="139"/>
        <v>0</v>
      </c>
      <c r="AL48" s="104">
        <f t="shared" si="139"/>
        <v>0</v>
      </c>
      <c r="AM48" s="104">
        <f t="shared" si="139"/>
        <v>0</v>
      </c>
      <c r="AN48" s="148">
        <f t="shared" si="137"/>
        <v>52</v>
      </c>
      <c r="AO48" s="104">
        <f t="shared" si="137"/>
        <v>6864000</v>
      </c>
      <c r="AP48" s="148">
        <f t="shared" si="137"/>
        <v>32</v>
      </c>
      <c r="AQ48" s="104">
        <f t="shared" si="137"/>
        <v>4224000</v>
      </c>
      <c r="AR48" s="104">
        <f t="shared" si="137"/>
        <v>84</v>
      </c>
      <c r="AS48" s="104">
        <f t="shared" si="137"/>
        <v>11088000</v>
      </c>
      <c r="AT48" s="105">
        <f>ROUND(AR48/5000,2)</f>
        <v>0.02</v>
      </c>
      <c r="AU48" s="106">
        <f>ROUND(AT48*$AN$52*$AN$53*$AN$54*1.2,-2)</f>
        <v>28100</v>
      </c>
      <c r="AV48" s="106">
        <f>ROUND(AS48*$AV$9,-2)</f>
        <v>11088000</v>
      </c>
      <c r="AW48" s="106">
        <f>AU48</f>
        <v>28100</v>
      </c>
      <c r="AX48" s="106">
        <f>AV48+AW48</f>
        <v>11116100</v>
      </c>
      <c r="AY48" s="116">
        <v>3561500</v>
      </c>
      <c r="AZ48" s="107"/>
    </row>
    <row r="49" spans="1:52" s="49" customFormat="1" ht="11.25" x14ac:dyDescent="0.2">
      <c r="A49" s="50"/>
      <c r="B49" s="57" t="s">
        <v>135</v>
      </c>
      <c r="C49" s="55"/>
      <c r="D49" s="74">
        <f t="shared" ref="D49" si="140">SUBTOTAL(9,D10:D47)</f>
        <v>0</v>
      </c>
      <c r="E49" s="74">
        <f t="shared" ref="E49:AS49" si="141">SUBTOTAL(9,E10:E47)</f>
        <v>0</v>
      </c>
      <c r="F49" s="74">
        <f t="shared" si="141"/>
        <v>0</v>
      </c>
      <c r="G49" s="74">
        <f t="shared" si="141"/>
        <v>0</v>
      </c>
      <c r="H49" s="74">
        <f t="shared" si="141"/>
        <v>0</v>
      </c>
      <c r="I49" s="74">
        <f t="shared" si="141"/>
        <v>0</v>
      </c>
      <c r="J49" s="74">
        <f t="shared" si="141"/>
        <v>0</v>
      </c>
      <c r="K49" s="74">
        <f t="shared" si="141"/>
        <v>0</v>
      </c>
      <c r="L49" s="74">
        <f t="shared" si="141"/>
        <v>1715</v>
      </c>
      <c r="M49" s="74">
        <f t="shared" si="141"/>
        <v>226380000</v>
      </c>
      <c r="N49" s="74">
        <f t="shared" si="141"/>
        <v>1842</v>
      </c>
      <c r="O49" s="74">
        <f t="shared" si="141"/>
        <v>243144000</v>
      </c>
      <c r="P49" s="74">
        <f>SUBTOTAL(9,P10:P48)</f>
        <v>1009</v>
      </c>
      <c r="Q49" s="74">
        <f t="shared" si="141"/>
        <v>133188000</v>
      </c>
      <c r="R49" s="74">
        <f>SUBTOTAL(9,R10:R48)</f>
        <v>1364</v>
      </c>
      <c r="S49" s="74">
        <f t="shared" si="141"/>
        <v>180048000</v>
      </c>
      <c r="T49" s="74">
        <f t="shared" si="141"/>
        <v>10</v>
      </c>
      <c r="U49" s="74">
        <f t="shared" ref="U49:W49" si="142">SUBTOTAL(9,U10:U47)</f>
        <v>1320000</v>
      </c>
      <c r="V49" s="74">
        <f t="shared" si="142"/>
        <v>7</v>
      </c>
      <c r="W49" s="74">
        <f t="shared" si="142"/>
        <v>924000</v>
      </c>
      <c r="X49" s="74">
        <f t="shared" si="141"/>
        <v>0</v>
      </c>
      <c r="Y49" s="74">
        <f t="shared" si="141"/>
        <v>0</v>
      </c>
      <c r="Z49" s="74">
        <f t="shared" si="141"/>
        <v>12</v>
      </c>
      <c r="AA49" s="74">
        <f t="shared" si="141"/>
        <v>1584000</v>
      </c>
      <c r="AB49" s="74">
        <f t="shared" si="141"/>
        <v>0</v>
      </c>
      <c r="AC49" s="74">
        <f t="shared" si="141"/>
        <v>0</v>
      </c>
      <c r="AD49" s="74">
        <f t="shared" si="141"/>
        <v>13</v>
      </c>
      <c r="AE49" s="74">
        <f t="shared" ref="AE49:AM49" si="143">SUBTOTAL(9,AE10:AE47)</f>
        <v>1716000</v>
      </c>
      <c r="AF49" s="74">
        <f t="shared" si="143"/>
        <v>0</v>
      </c>
      <c r="AG49" s="74">
        <f t="shared" si="143"/>
        <v>0</v>
      </c>
      <c r="AH49" s="74">
        <f t="shared" si="143"/>
        <v>0</v>
      </c>
      <c r="AI49" s="74">
        <f t="shared" si="143"/>
        <v>0</v>
      </c>
      <c r="AJ49" s="74">
        <f t="shared" si="143"/>
        <v>0</v>
      </c>
      <c r="AK49" s="74">
        <f t="shared" si="143"/>
        <v>0</v>
      </c>
      <c r="AL49" s="74">
        <f t="shared" si="143"/>
        <v>13</v>
      </c>
      <c r="AM49" s="74">
        <f t="shared" si="143"/>
        <v>1716000</v>
      </c>
      <c r="AN49" s="150">
        <f t="shared" si="141"/>
        <v>2734</v>
      </c>
      <c r="AO49" s="74">
        <f t="shared" si="141"/>
        <v>360888000</v>
      </c>
      <c r="AP49" s="150">
        <f t="shared" si="141"/>
        <v>3263</v>
      </c>
      <c r="AQ49" s="74">
        <f t="shared" si="141"/>
        <v>430716000</v>
      </c>
      <c r="AR49" s="74">
        <f t="shared" si="141"/>
        <v>5997</v>
      </c>
      <c r="AS49" s="99">
        <f t="shared" si="141"/>
        <v>791604000</v>
      </c>
      <c r="AT49" s="75">
        <f t="shared" ref="AT49:AY49" si="144">SUM(AT10:AT48)</f>
        <v>1.2100000000000002</v>
      </c>
      <c r="AU49" s="73">
        <f t="shared" si="144"/>
        <v>1699800</v>
      </c>
      <c r="AV49" s="73">
        <f t="shared" si="144"/>
        <v>791604000</v>
      </c>
      <c r="AW49" s="73">
        <f t="shared" si="144"/>
        <v>1699800</v>
      </c>
      <c r="AX49" s="112">
        <f t="shared" si="144"/>
        <v>793303800</v>
      </c>
      <c r="AY49" s="118">
        <f t="shared" si="144"/>
        <v>270312000</v>
      </c>
      <c r="AZ49" s="76"/>
    </row>
    <row r="50" spans="1:52" s="49" customFormat="1" ht="11.25" x14ac:dyDescent="0.2">
      <c r="A50" s="58"/>
      <c r="B50" s="58"/>
      <c r="C50" s="5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1"/>
      <c r="AO50" s="61"/>
      <c r="AP50" s="61"/>
      <c r="AQ50" s="61"/>
      <c r="AR50" s="61"/>
      <c r="AS50" s="61"/>
      <c r="AX50" s="127">
        <v>628029000</v>
      </c>
      <c r="AY50" s="119">
        <v>270312000</v>
      </c>
    </row>
    <row r="51" spans="1:52" x14ac:dyDescent="0.2"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R51" s="123"/>
      <c r="AS51" s="123"/>
      <c r="AT51" s="62">
        <f t="shared" ref="AT51:AX51" si="145">+AT23+AT28+AT29+AT30+AT31+AT35+AT41</f>
        <v>0</v>
      </c>
      <c r="AU51" s="62">
        <f t="shared" si="145"/>
        <v>0</v>
      </c>
      <c r="AV51" s="62">
        <f t="shared" si="145"/>
        <v>0</v>
      </c>
      <c r="AW51" s="62">
        <f t="shared" si="145"/>
        <v>0</v>
      </c>
      <c r="AX51" s="62">
        <f t="shared" si="145"/>
        <v>0</v>
      </c>
      <c r="AY51" s="62">
        <f>+AS52</f>
        <v>0</v>
      </c>
    </row>
    <row r="52" spans="1:52" x14ac:dyDescent="0.2">
      <c r="E52" s="62"/>
      <c r="X52" s="139" t="s">
        <v>138</v>
      </c>
      <c r="Y52" s="139"/>
      <c r="Z52" s="139"/>
      <c r="AA52" s="139"/>
      <c r="AB52" s="139"/>
      <c r="AC52" s="139"/>
      <c r="AD52" s="139"/>
      <c r="AE52" s="139"/>
      <c r="AF52" s="80"/>
      <c r="AG52" s="80"/>
      <c r="AH52" s="80"/>
      <c r="AI52" s="80"/>
      <c r="AJ52" s="80"/>
      <c r="AK52" s="80"/>
      <c r="AL52" s="80"/>
      <c r="AM52" s="80"/>
      <c r="AN52" s="137">
        <v>16152.5</v>
      </c>
      <c r="AO52" s="137"/>
      <c r="AR52" s="124" t="s">
        <v>71</v>
      </c>
      <c r="AS52" s="125">
        <f>ROUND(AS51/AS49*AY50,0)</f>
        <v>0</v>
      </c>
      <c r="AU52" s="62"/>
      <c r="AV52" s="63"/>
      <c r="AX52" s="62">
        <f>+AR49-AR51</f>
        <v>5997</v>
      </c>
      <c r="AY52" s="126">
        <f>+AY50-AY51</f>
        <v>270312000</v>
      </c>
    </row>
    <row r="53" spans="1:52" x14ac:dyDescent="0.2">
      <c r="C53" s="64"/>
      <c r="M53" s="62"/>
      <c r="X53" s="139" t="s">
        <v>139</v>
      </c>
      <c r="Y53" s="139"/>
      <c r="Z53" s="139"/>
      <c r="AA53" s="139"/>
      <c r="AB53" s="139"/>
      <c r="AC53" s="139"/>
      <c r="AD53" s="139"/>
      <c r="AE53" s="139"/>
      <c r="AF53" s="80"/>
      <c r="AG53" s="80"/>
      <c r="AH53" s="80"/>
      <c r="AI53" s="80"/>
      <c r="AJ53" s="80"/>
      <c r="AK53" s="80"/>
      <c r="AL53" s="80"/>
      <c r="AM53" s="80"/>
      <c r="AN53" s="138">
        <v>55.67</v>
      </c>
      <c r="AO53" s="138"/>
      <c r="AR53" s="122" t="s">
        <v>163</v>
      </c>
      <c r="AS53" s="62">
        <f>+AS51-AS52</f>
        <v>0</v>
      </c>
      <c r="AX53" s="62">
        <f>+AX52+AR51</f>
        <v>5997</v>
      </c>
      <c r="AY53" s="120">
        <f>+AY52+AS52</f>
        <v>270312000</v>
      </c>
    </row>
    <row r="54" spans="1:52" x14ac:dyDescent="0.2">
      <c r="X54" s="139" t="s">
        <v>140</v>
      </c>
      <c r="Y54" s="139"/>
      <c r="Z54" s="139"/>
      <c r="AA54" s="139"/>
      <c r="AB54" s="139"/>
      <c r="AC54" s="139"/>
      <c r="AD54" s="139"/>
      <c r="AE54" s="139"/>
      <c r="AF54" s="80"/>
      <c r="AG54" s="80"/>
      <c r="AH54" s="80"/>
      <c r="AI54" s="80"/>
      <c r="AJ54" s="80"/>
      <c r="AK54" s="80"/>
      <c r="AL54" s="80"/>
      <c r="AM54" s="80"/>
      <c r="AN54" s="138">
        <v>1.302</v>
      </c>
      <c r="AO54" s="138"/>
      <c r="AP54" s="147">
        <f>AO49+AQ49</f>
        <v>791604000</v>
      </c>
      <c r="AQ54" s="146"/>
      <c r="AS54" s="62"/>
      <c r="AY54" s="129">
        <f>+AX49-AY49</f>
        <v>522991800</v>
      </c>
    </row>
  </sheetData>
  <sortState ref="B10:AK32">
    <sortCondition ref="B10:B32"/>
  </sortState>
  <mergeCells count="60">
    <mergeCell ref="AP54:AQ54"/>
    <mergeCell ref="AJ5:AM5"/>
    <mergeCell ref="AF6:AG6"/>
    <mergeCell ref="AH6:AI6"/>
    <mergeCell ref="AJ6:AK6"/>
    <mergeCell ref="AL6:AM6"/>
    <mergeCell ref="AY3:AY8"/>
    <mergeCell ref="AN52:AO52"/>
    <mergeCell ref="AN53:AO53"/>
    <mergeCell ref="AN54:AO54"/>
    <mergeCell ref="X52:AE52"/>
    <mergeCell ref="X53:AE53"/>
    <mergeCell ref="X54:AE54"/>
    <mergeCell ref="A3:A7"/>
    <mergeCell ref="C3:C7"/>
    <mergeCell ref="D3:W3"/>
    <mergeCell ref="X3:AE3"/>
    <mergeCell ref="L5:O5"/>
    <mergeCell ref="P5:S5"/>
    <mergeCell ref="T5:W5"/>
    <mergeCell ref="X5:AA5"/>
    <mergeCell ref="L6:M6"/>
    <mergeCell ref="N6:O6"/>
    <mergeCell ref="P6:Q6"/>
    <mergeCell ref="R6:S6"/>
    <mergeCell ref="T6:U6"/>
    <mergeCell ref="J6:K6"/>
    <mergeCell ref="V6:W6"/>
    <mergeCell ref="B3:B6"/>
    <mergeCell ref="H5:K5"/>
    <mergeCell ref="AN3:AQ5"/>
    <mergeCell ref="AB5:AE5"/>
    <mergeCell ref="D6:E6"/>
    <mergeCell ref="F6:G6"/>
    <mergeCell ref="H6:I6"/>
    <mergeCell ref="L4:O4"/>
    <mergeCell ref="P4:S4"/>
    <mergeCell ref="T4:W4"/>
    <mergeCell ref="X4:AA4"/>
    <mergeCell ref="AB4:AE4"/>
    <mergeCell ref="AF3:AM3"/>
    <mergeCell ref="AF4:AI4"/>
    <mergeCell ref="AJ4:AM4"/>
    <mergeCell ref="AF5:AI5"/>
    <mergeCell ref="D1:AV1"/>
    <mergeCell ref="AT3:AU6"/>
    <mergeCell ref="AV3:AX4"/>
    <mergeCell ref="AV5:AV8"/>
    <mergeCell ref="AW5:AW8"/>
    <mergeCell ref="AX5:AX8"/>
    <mergeCell ref="AP6:AQ6"/>
    <mergeCell ref="X6:Y6"/>
    <mergeCell ref="Z6:AA6"/>
    <mergeCell ref="AB6:AC6"/>
    <mergeCell ref="AD6:AE6"/>
    <mergeCell ref="AN6:AO6"/>
    <mergeCell ref="AR3:AS6"/>
    <mergeCell ref="D4:G4"/>
    <mergeCell ref="H4:K4"/>
    <mergeCell ref="D5:G5"/>
  </mergeCells>
  <pageMargins left="0.23622047244094491" right="0.23622047244094491" top="0.74803149606299213" bottom="0.74803149606299213" header="0.31496062992125984" footer="0.31496062992125984"/>
  <pageSetup paperSize="9" scale="51" firstPageNumber="0" fitToWidth="3" orientation="landscape" r:id="rId1"/>
  <headerFooter>
    <oddHeader>&amp;RРасчеты на реализацию программ дошкольного образования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143" t="s">
        <v>45</v>
      </c>
      <c r="B2" s="143" t="s">
        <v>46</v>
      </c>
      <c r="C2" s="144" t="s">
        <v>47</v>
      </c>
      <c r="D2" s="143" t="s">
        <v>48</v>
      </c>
      <c r="E2" s="143" t="s">
        <v>49</v>
      </c>
      <c r="F2" s="143" t="s">
        <v>50</v>
      </c>
      <c r="G2" s="143" t="s">
        <v>51</v>
      </c>
      <c r="H2" s="144" t="s">
        <v>52</v>
      </c>
      <c r="I2" s="144" t="s">
        <v>53</v>
      </c>
      <c r="J2" s="143" t="s">
        <v>54</v>
      </c>
      <c r="K2" s="143" t="s">
        <v>55</v>
      </c>
      <c r="L2" s="143" t="s">
        <v>57</v>
      </c>
      <c r="M2" s="143" t="s">
        <v>56</v>
      </c>
      <c r="N2" s="143" t="s">
        <v>58</v>
      </c>
      <c r="O2" s="144" t="s">
        <v>59</v>
      </c>
      <c r="P2" s="144" t="s">
        <v>60</v>
      </c>
      <c r="Q2" s="143" t="s">
        <v>61</v>
      </c>
      <c r="R2" s="144" t="s">
        <v>62</v>
      </c>
      <c r="S2" s="143" t="s">
        <v>63</v>
      </c>
      <c r="T2" s="143" t="s">
        <v>64</v>
      </c>
      <c r="U2" s="144" t="s">
        <v>65</v>
      </c>
      <c r="V2" s="144" t="s">
        <v>66</v>
      </c>
      <c r="W2" s="2"/>
      <c r="X2" s="2"/>
    </row>
    <row r="3" spans="1:24" ht="55.9" customHeight="1" x14ac:dyDescent="0.2">
      <c r="A3" s="143"/>
      <c r="B3" s="143"/>
      <c r="C3" s="145"/>
      <c r="D3" s="143"/>
      <c r="E3" s="143"/>
      <c r="F3" s="143"/>
      <c r="G3" s="143"/>
      <c r="H3" s="145"/>
      <c r="I3" s="145"/>
      <c r="J3" s="143"/>
      <c r="K3" s="143"/>
      <c r="L3" s="143"/>
      <c r="M3" s="143"/>
      <c r="N3" s="143"/>
      <c r="O3" s="145"/>
      <c r="P3" s="145"/>
      <c r="Q3" s="143"/>
      <c r="R3" s="145"/>
      <c r="S3" s="143"/>
      <c r="T3" s="143"/>
      <c r="U3" s="145"/>
      <c r="V3" s="145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K2:K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</mergeCells>
  <pageMargins left="0.7" right="0.7" top="0.75" bottom="0.75" header="0.3" footer="0.3"/>
  <pageSetup paperSize="9" scale="38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ЧДОУ</vt:lpstr>
      <vt:lpstr>документы_2021</vt:lpstr>
      <vt:lpstr>ЧДОУ!Заголовки_для_печати</vt:lpstr>
      <vt:lpstr>ЧДОУ!Область_печати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Елена Владимировна Бойцова</cp:lastModifiedBy>
  <cp:lastPrinted>2022-07-29T21:27:14Z</cp:lastPrinted>
  <dcterms:created xsi:type="dcterms:W3CDTF">2018-07-26T09:23:43Z</dcterms:created>
  <dcterms:modified xsi:type="dcterms:W3CDTF">2022-07-29T21:27:18Z</dcterms:modified>
</cp:coreProperties>
</file>