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28590" windowHeight="12015" tabRatio="500"/>
  </bookViews>
  <sheets>
    <sheet name="ЧООУ" sheetId="27" r:id="rId1"/>
    <sheet name="ЧДОУ" sheetId="25" r:id="rId2"/>
    <sheet name="документы_2021" sheetId="24" state="hidden" r:id="rId3"/>
  </sheets>
  <definedNames>
    <definedName name="Z_03BB0823_F46D_4FFC_9767_8DD17CA40F59_.wvu.Cols" localSheetId="1" hidden="1">ЧДОУ!$P:$W</definedName>
    <definedName name="Z_03BB0823_F46D_4FFC_9767_8DD17CA40F59_.wvu.PrintArea" localSheetId="1" hidden="1">ЧДОУ!$A$1:$AK$38</definedName>
    <definedName name="Z_03BB0823_F46D_4FFC_9767_8DD17CA40F59_.wvu.PrintTitles" localSheetId="1" hidden="1">ЧДОУ!$A:$C</definedName>
    <definedName name="Z_03BB0823_F46D_4FFC_9767_8DD17CA40F59_.wvu.Rows" localSheetId="1" hidden="1">ЧДОУ!$7:$7,ЧДОУ!#REF!</definedName>
    <definedName name="_xlnm.Print_Titles" localSheetId="1">ЧДОУ!$A:$C</definedName>
    <definedName name="_xlnm.Print_Titles" localSheetId="0">ЧООУ!$A:$C,ЧООУ!$2:$5</definedName>
    <definedName name="_xlnm.Print_Area" localSheetId="1">ЧДОУ!$A$1:$AM$40</definedName>
    <definedName name="_xlnm.Print_Area" localSheetId="0">ЧООУ!$A$1:$DE$23</definedName>
  </definedNames>
  <calcPr calcId="145621"/>
</workbook>
</file>

<file path=xl/calcChain.xml><?xml version="1.0" encoding="utf-8"?>
<calcChain xmlns="http://schemas.openxmlformats.org/spreadsheetml/2006/main">
  <c r="DG23" i="27" l="1"/>
  <c r="DG22" i="27"/>
  <c r="DG20" i="27"/>
  <c r="DG18" i="27"/>
  <c r="DG16" i="27"/>
  <c r="DG14" i="27"/>
  <c r="DG10" i="27"/>
  <c r="DG8" i="27"/>
  <c r="DB26" i="27"/>
  <c r="DF23" i="27"/>
  <c r="DF22" i="27"/>
  <c r="DF20" i="27"/>
  <c r="DF18" i="27"/>
  <c r="DF16" i="27"/>
  <c r="DF14" i="27"/>
  <c r="DF10" i="27"/>
  <c r="DF8" i="27"/>
  <c r="AL39" i="25"/>
  <c r="AM39" i="25" s="1"/>
  <c r="AL36" i="25"/>
  <c r="AM36" i="25" s="1"/>
  <c r="AL34" i="25"/>
  <c r="AM34" i="25" s="1"/>
  <c r="AL32" i="25"/>
  <c r="AL27" i="25"/>
  <c r="AM27" i="25" s="1"/>
  <c r="AL22" i="25"/>
  <c r="AM22" i="25" s="1"/>
  <c r="AM32" i="25"/>
  <c r="AK43" i="25"/>
  <c r="AM40" i="25" l="1"/>
  <c r="AK40" i="25" l="1"/>
  <c r="AJ40" i="25"/>
  <c r="AI40" i="25"/>
  <c r="AH40" i="25"/>
  <c r="AG40" i="25"/>
  <c r="AF40" i="25"/>
  <c r="S40" i="25"/>
  <c r="R40" i="25"/>
  <c r="Q40" i="25"/>
  <c r="P40" i="25"/>
  <c r="O40" i="25"/>
  <c r="N40" i="25"/>
  <c r="M40" i="25"/>
  <c r="L40" i="25"/>
  <c r="K40" i="25"/>
  <c r="J40" i="25"/>
  <c r="I40" i="25"/>
  <c r="H40" i="25"/>
  <c r="G40" i="25"/>
  <c r="F40" i="25"/>
  <c r="E40" i="25"/>
  <c r="D40" i="25"/>
  <c r="AK39" i="25"/>
  <c r="AJ39" i="25"/>
  <c r="AI39" i="25"/>
  <c r="AH39" i="25"/>
  <c r="AG39" i="25"/>
  <c r="AF39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D39" i="25"/>
  <c r="AK36" i="25"/>
  <c r="AJ36" i="25"/>
  <c r="AI36" i="25"/>
  <c r="AH36" i="25"/>
  <c r="AG36" i="25"/>
  <c r="AF36" i="25"/>
  <c r="S36" i="25"/>
  <c r="R36" i="25"/>
  <c r="Q36" i="25"/>
  <c r="P36" i="25"/>
  <c r="O36" i="25"/>
  <c r="N36" i="25"/>
  <c r="M36" i="25"/>
  <c r="L36" i="25"/>
  <c r="K36" i="25"/>
  <c r="J36" i="25"/>
  <c r="I36" i="25"/>
  <c r="H36" i="25"/>
  <c r="G36" i="25"/>
  <c r="F36" i="25"/>
  <c r="E36" i="25"/>
  <c r="D36" i="25"/>
  <c r="AK34" i="25"/>
  <c r="AJ34" i="25"/>
  <c r="AI34" i="25"/>
  <c r="AH34" i="25"/>
  <c r="AG34" i="25"/>
  <c r="AF34" i="25"/>
  <c r="S34" i="25"/>
  <c r="R34" i="25"/>
  <c r="Q34" i="25"/>
  <c r="P34" i="25"/>
  <c r="O34" i="25"/>
  <c r="N34" i="25"/>
  <c r="M34" i="25"/>
  <c r="L34" i="25"/>
  <c r="K34" i="25"/>
  <c r="J34" i="25"/>
  <c r="I34" i="25"/>
  <c r="H34" i="25"/>
  <c r="G34" i="25"/>
  <c r="F34" i="25"/>
  <c r="E34" i="25"/>
  <c r="D34" i="25"/>
  <c r="AK32" i="25"/>
  <c r="AJ32" i="25"/>
  <c r="AI32" i="25"/>
  <c r="AH32" i="25"/>
  <c r="AG32" i="25"/>
  <c r="AF32" i="25"/>
  <c r="S32" i="25"/>
  <c r="R32" i="25"/>
  <c r="Q32" i="25"/>
  <c r="P32" i="25"/>
  <c r="O32" i="25"/>
  <c r="N32" i="25"/>
  <c r="M32" i="25"/>
  <c r="L32" i="25"/>
  <c r="K32" i="25"/>
  <c r="J32" i="25"/>
  <c r="I32" i="25"/>
  <c r="H32" i="25"/>
  <c r="G32" i="25"/>
  <c r="F32" i="25"/>
  <c r="E32" i="25"/>
  <c r="D32" i="25"/>
  <c r="AK27" i="25"/>
  <c r="AJ27" i="25"/>
  <c r="AI27" i="25"/>
  <c r="AH27" i="25"/>
  <c r="AG27" i="25"/>
  <c r="AF27" i="25"/>
  <c r="S27" i="25"/>
  <c r="R27" i="25"/>
  <c r="Q27" i="25"/>
  <c r="P27" i="25"/>
  <c r="O27" i="25"/>
  <c r="N27" i="25"/>
  <c r="M27" i="25"/>
  <c r="L27" i="25"/>
  <c r="K27" i="25"/>
  <c r="J27" i="25"/>
  <c r="I27" i="25"/>
  <c r="H27" i="25"/>
  <c r="G27" i="25"/>
  <c r="F27" i="25"/>
  <c r="E27" i="25"/>
  <c r="D27" i="25"/>
  <c r="AK22" i="25"/>
  <c r="AJ22" i="25"/>
  <c r="AI22" i="25"/>
  <c r="AH22" i="25"/>
  <c r="AG22" i="25"/>
  <c r="AF22" i="25"/>
  <c r="S22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2" i="25"/>
  <c r="D22" i="25"/>
  <c r="AF38" i="25"/>
  <c r="AG38" i="25"/>
  <c r="AH38" i="25"/>
  <c r="AI38" i="25"/>
  <c r="AK38" i="25" s="1"/>
  <c r="AJ38" i="25"/>
  <c r="O38" i="25"/>
  <c r="M38" i="25"/>
  <c r="AF31" i="25"/>
  <c r="AG31" i="25"/>
  <c r="AH31" i="25"/>
  <c r="AI31" i="25"/>
  <c r="AK31" i="25" s="1"/>
  <c r="AJ31" i="25"/>
  <c r="O31" i="25"/>
  <c r="M31" i="25"/>
  <c r="S26" i="25"/>
  <c r="Q26" i="25"/>
  <c r="S25" i="25"/>
  <c r="Q25" i="25"/>
  <c r="S24" i="25"/>
  <c r="AI24" i="25" s="1"/>
  <c r="Q24" i="25"/>
  <c r="S23" i="25"/>
  <c r="Q23" i="25"/>
  <c r="O26" i="25"/>
  <c r="M26" i="25"/>
  <c r="O25" i="25"/>
  <c r="L25" i="25"/>
  <c r="AF25" i="25" s="1"/>
  <c r="O24" i="25"/>
  <c r="M24" i="25"/>
  <c r="O23" i="25"/>
  <c r="M23" i="25"/>
  <c r="AG23" i="25" s="1"/>
  <c r="AK23" i="25" s="1"/>
  <c r="AF23" i="25"/>
  <c r="AH23" i="25"/>
  <c r="AI23" i="25"/>
  <c r="AF24" i="25"/>
  <c r="AJ24" i="25" s="1"/>
  <c r="AG24" i="25"/>
  <c r="AK24" i="25" s="1"/>
  <c r="AH24" i="25"/>
  <c r="AH25" i="25"/>
  <c r="AI25" i="25"/>
  <c r="AF26" i="25"/>
  <c r="AG26" i="25"/>
  <c r="AH26" i="25"/>
  <c r="AJ26" i="25" s="1"/>
  <c r="AI26" i="25"/>
  <c r="AK26" i="25"/>
  <c r="AL40" i="25" l="1"/>
  <c r="AJ25" i="25"/>
  <c r="AJ23" i="25"/>
  <c r="M25" i="25"/>
  <c r="AG25" i="25" s="1"/>
  <c r="AK25" i="25" s="1"/>
  <c r="CP23" i="27"/>
  <c r="CG23" i="27"/>
  <c r="BX23" i="27"/>
  <c r="DC22" i="27"/>
  <c r="CX22" i="27"/>
  <c r="CW22" i="27"/>
  <c r="CV22" i="27"/>
  <c r="CU22" i="27"/>
  <c r="CT22" i="27"/>
  <c r="CS22" i="27"/>
  <c r="CR22" i="27"/>
  <c r="CQ22" i="27"/>
  <c r="CP22" i="27"/>
  <c r="CN22" i="27"/>
  <c r="CM22" i="27"/>
  <c r="CL22" i="27"/>
  <c r="CK22" i="27"/>
  <c r="CJ22" i="27"/>
  <c r="CI22" i="27"/>
  <c r="CH22" i="27"/>
  <c r="CG22" i="27"/>
  <c r="CF22" i="27"/>
  <c r="CC22" i="27"/>
  <c r="CB22" i="27"/>
  <c r="CA22" i="27"/>
  <c r="BZ22" i="27"/>
  <c r="BY22" i="27"/>
  <c r="BX22" i="27"/>
  <c r="BW22" i="27"/>
  <c r="BV22" i="27"/>
  <c r="BS22" i="27"/>
  <c r="BR22" i="27"/>
  <c r="BQ22" i="27"/>
  <c r="BP22" i="27"/>
  <c r="BO22" i="27"/>
  <c r="BN22" i="27"/>
  <c r="BM22" i="27"/>
  <c r="BL22" i="27"/>
  <c r="BJ22" i="27"/>
  <c r="BI22" i="27"/>
  <c r="BH22" i="27"/>
  <c r="BG22" i="27"/>
  <c r="BF22" i="27"/>
  <c r="BE22" i="27"/>
  <c r="BD22" i="27"/>
  <c r="BC22" i="27"/>
  <c r="BB22" i="27"/>
  <c r="AY22" i="27"/>
  <c r="AX22" i="27"/>
  <c r="AW22" i="27"/>
  <c r="AV22" i="27"/>
  <c r="AU22" i="27"/>
  <c r="AT22" i="27"/>
  <c r="AS22" i="27"/>
  <c r="AR22" i="27"/>
  <c r="AO22" i="27"/>
  <c r="AN22" i="27"/>
  <c r="AM22" i="27"/>
  <c r="AL22" i="27"/>
  <c r="AK22" i="27"/>
  <c r="AJ22" i="27"/>
  <c r="AI22" i="27"/>
  <c r="AH22" i="27"/>
  <c r="AE22" i="27"/>
  <c r="AD22" i="27"/>
  <c r="AC22" i="27"/>
  <c r="AB22" i="27"/>
  <c r="AA22" i="27"/>
  <c r="Z22" i="27"/>
  <c r="Y22" i="27"/>
  <c r="X22" i="27"/>
  <c r="V22" i="27"/>
  <c r="U22" i="27"/>
  <c r="T22" i="27"/>
  <c r="S22" i="27"/>
  <c r="R22" i="27"/>
  <c r="Q22" i="27"/>
  <c r="P22" i="27"/>
  <c r="O22" i="27"/>
  <c r="N22" i="27"/>
  <c r="L22" i="27"/>
  <c r="K22" i="27"/>
  <c r="J22" i="27"/>
  <c r="I22" i="27"/>
  <c r="H22" i="27"/>
  <c r="G22" i="27"/>
  <c r="F22" i="27"/>
  <c r="E22" i="27"/>
  <c r="D22" i="27"/>
  <c r="DA20" i="27"/>
  <c r="CW20" i="27"/>
  <c r="CV20" i="27"/>
  <c r="CU20" i="27"/>
  <c r="CT20" i="27"/>
  <c r="CS20" i="27"/>
  <c r="CR20" i="27"/>
  <c r="CQ20" i="27"/>
  <c r="CP20" i="27"/>
  <c r="CN20" i="27"/>
  <c r="CM20" i="27"/>
  <c r="CL20" i="27"/>
  <c r="CK20" i="27"/>
  <c r="CJ20" i="27"/>
  <c r="CI20" i="27"/>
  <c r="CH20" i="27"/>
  <c r="CG20" i="27"/>
  <c r="CF20" i="27"/>
  <c r="CD20" i="27"/>
  <c r="CC20" i="27"/>
  <c r="CB20" i="27"/>
  <c r="CA20" i="27"/>
  <c r="BZ20" i="27"/>
  <c r="BY20" i="27"/>
  <c r="BX20" i="27"/>
  <c r="BW20" i="27"/>
  <c r="BV20" i="27"/>
  <c r="BS20" i="27"/>
  <c r="BR20" i="27"/>
  <c r="BQ20" i="27"/>
  <c r="BP20" i="27"/>
  <c r="BO20" i="27"/>
  <c r="BN20" i="27"/>
  <c r="BM20" i="27"/>
  <c r="BL20" i="27"/>
  <c r="BI20" i="27"/>
  <c r="BH20" i="27"/>
  <c r="BG20" i="27"/>
  <c r="BF20" i="27"/>
  <c r="BE20" i="27"/>
  <c r="BD20" i="27"/>
  <c r="BC20" i="27"/>
  <c r="BB20" i="27"/>
  <c r="AY20" i="27"/>
  <c r="AX20" i="27"/>
  <c r="AW20" i="27"/>
  <c r="AV20" i="27"/>
  <c r="AU20" i="27"/>
  <c r="AT20" i="27"/>
  <c r="AS20" i="27"/>
  <c r="AR20" i="27"/>
  <c r="AP20" i="27"/>
  <c r="AO20" i="27"/>
  <c r="AN20" i="27"/>
  <c r="AM20" i="27"/>
  <c r="AL20" i="27"/>
  <c r="AK20" i="27"/>
  <c r="AJ20" i="27"/>
  <c r="AI20" i="27"/>
  <c r="AH20" i="27"/>
  <c r="AE20" i="27"/>
  <c r="AD20" i="27"/>
  <c r="AC20" i="27"/>
  <c r="AB20" i="27"/>
  <c r="AA20" i="27"/>
  <c r="Z20" i="27"/>
  <c r="Y20" i="27"/>
  <c r="X20" i="27"/>
  <c r="U20" i="27"/>
  <c r="T20" i="27"/>
  <c r="S20" i="27"/>
  <c r="R20" i="27"/>
  <c r="Q20" i="27"/>
  <c r="P20" i="27"/>
  <c r="O20" i="27"/>
  <c r="N20" i="27"/>
  <c r="L20" i="27"/>
  <c r="K20" i="27"/>
  <c r="J20" i="27"/>
  <c r="I20" i="27"/>
  <c r="H20" i="27"/>
  <c r="G20" i="27"/>
  <c r="F20" i="27"/>
  <c r="E20" i="27"/>
  <c r="D20" i="27"/>
  <c r="CW18" i="27"/>
  <c r="CV18" i="27"/>
  <c r="CU18" i="27"/>
  <c r="CT18" i="27"/>
  <c r="CS18" i="27"/>
  <c r="CR18" i="27"/>
  <c r="CQ18" i="27"/>
  <c r="CP18" i="27"/>
  <c r="CM18" i="27"/>
  <c r="CL18" i="27"/>
  <c r="CK18" i="27"/>
  <c r="CJ18" i="27"/>
  <c r="CI18" i="27"/>
  <c r="CH18" i="27"/>
  <c r="CG18" i="27"/>
  <c r="CF18" i="27"/>
  <c r="CC18" i="27"/>
  <c r="CB18" i="27"/>
  <c r="CA18" i="27"/>
  <c r="BZ18" i="27"/>
  <c r="BY18" i="27"/>
  <c r="BX18" i="27"/>
  <c r="BW18" i="27"/>
  <c r="BV18" i="27"/>
  <c r="BT18" i="27"/>
  <c r="BS18" i="27"/>
  <c r="BR18" i="27"/>
  <c r="BQ18" i="27"/>
  <c r="BP18" i="27"/>
  <c r="BO18" i="27"/>
  <c r="BN18" i="27"/>
  <c r="BM18" i="27"/>
  <c r="BL18" i="27"/>
  <c r="BI18" i="27"/>
  <c r="BH18" i="27"/>
  <c r="BG18" i="27"/>
  <c r="BF18" i="27"/>
  <c r="BE18" i="27"/>
  <c r="BD18" i="27"/>
  <c r="BC18" i="27"/>
  <c r="BB18" i="27"/>
  <c r="AY18" i="27"/>
  <c r="AX18" i="27"/>
  <c r="AW18" i="27"/>
  <c r="AV18" i="27"/>
  <c r="AU18" i="27"/>
  <c r="AT18" i="27"/>
  <c r="AS18" i="27"/>
  <c r="AR18" i="27"/>
  <c r="AO18" i="27"/>
  <c r="AN18" i="27"/>
  <c r="AM18" i="27"/>
  <c r="AL18" i="27"/>
  <c r="AK18" i="27"/>
  <c r="AJ18" i="27"/>
  <c r="AI18" i="27"/>
  <c r="AH18" i="27"/>
  <c r="AE18" i="27"/>
  <c r="AD18" i="27"/>
  <c r="AC18" i="27"/>
  <c r="AB18" i="27"/>
  <c r="AA18" i="27"/>
  <c r="Z18" i="27"/>
  <c r="Y18" i="27"/>
  <c r="X18" i="27"/>
  <c r="U18" i="27"/>
  <c r="T18" i="27"/>
  <c r="S18" i="27"/>
  <c r="R18" i="27"/>
  <c r="Q18" i="27"/>
  <c r="P18" i="27"/>
  <c r="O18" i="27"/>
  <c r="N18" i="27"/>
  <c r="K18" i="27"/>
  <c r="J18" i="27"/>
  <c r="I18" i="27"/>
  <c r="H18" i="27"/>
  <c r="G18" i="27"/>
  <c r="F18" i="27"/>
  <c r="E18" i="27"/>
  <c r="D18" i="27"/>
  <c r="DA16" i="27"/>
  <c r="CW16" i="27"/>
  <c r="CV16" i="27"/>
  <c r="CU16" i="27"/>
  <c r="CT16" i="27"/>
  <c r="CS16" i="27"/>
  <c r="CR16" i="27"/>
  <c r="CQ16" i="27"/>
  <c r="CP16" i="27"/>
  <c r="CM16" i="27"/>
  <c r="CL16" i="27"/>
  <c r="CK16" i="27"/>
  <c r="CJ16" i="27"/>
  <c r="CI16" i="27"/>
  <c r="CH16" i="27"/>
  <c r="CG16" i="27"/>
  <c r="CF16" i="27"/>
  <c r="CD16" i="27"/>
  <c r="CC16" i="27"/>
  <c r="CB16" i="27"/>
  <c r="CA16" i="27"/>
  <c r="BZ16" i="27"/>
  <c r="BY16" i="27"/>
  <c r="BX16" i="27"/>
  <c r="BW16" i="27"/>
  <c r="BV16" i="27"/>
  <c r="BS16" i="27"/>
  <c r="BR16" i="27"/>
  <c r="BQ16" i="27"/>
  <c r="BP16" i="27"/>
  <c r="BO16" i="27"/>
  <c r="BN16" i="27"/>
  <c r="BM16" i="27"/>
  <c r="BL16" i="27"/>
  <c r="BI16" i="27"/>
  <c r="BH16" i="27"/>
  <c r="BG16" i="27"/>
  <c r="BF16" i="27"/>
  <c r="BE16" i="27"/>
  <c r="BD16" i="27"/>
  <c r="BC16" i="27"/>
  <c r="BB16" i="27"/>
  <c r="AY16" i="27"/>
  <c r="AX16" i="27"/>
  <c r="AW16" i="27"/>
  <c r="AV16" i="27"/>
  <c r="AU16" i="27"/>
  <c r="AT16" i="27"/>
  <c r="AS16" i="27"/>
  <c r="AR16" i="27"/>
  <c r="AP16" i="27"/>
  <c r="AO16" i="27"/>
  <c r="AN16" i="27"/>
  <c r="AM16" i="27"/>
  <c r="AL16" i="27"/>
  <c r="AK16" i="27"/>
  <c r="AJ16" i="27"/>
  <c r="AI16" i="27"/>
  <c r="AH16" i="27"/>
  <c r="AF16" i="27"/>
  <c r="AE16" i="27"/>
  <c r="AD16" i="27"/>
  <c r="AC16" i="27"/>
  <c r="AB16" i="27"/>
  <c r="AA16" i="27"/>
  <c r="Z16" i="27"/>
  <c r="Y16" i="27"/>
  <c r="X16" i="27"/>
  <c r="U16" i="27"/>
  <c r="T16" i="27"/>
  <c r="S16" i="27"/>
  <c r="R16" i="27"/>
  <c r="Q16" i="27"/>
  <c r="P16" i="27"/>
  <c r="O16" i="27"/>
  <c r="N16" i="27"/>
  <c r="K16" i="27"/>
  <c r="J16" i="27"/>
  <c r="I16" i="27"/>
  <c r="H16" i="27"/>
  <c r="G16" i="27"/>
  <c r="F16" i="27"/>
  <c r="E16" i="27"/>
  <c r="D16" i="27"/>
  <c r="DB14" i="27"/>
  <c r="CW14" i="27"/>
  <c r="CV14" i="27"/>
  <c r="CU14" i="27"/>
  <c r="CT14" i="27"/>
  <c r="CS14" i="27"/>
  <c r="CR14" i="27"/>
  <c r="CQ14" i="27"/>
  <c r="CP14" i="27"/>
  <c r="CM14" i="27"/>
  <c r="CL14" i="27"/>
  <c r="CK14" i="27"/>
  <c r="CJ14" i="27"/>
  <c r="CI14" i="27"/>
  <c r="CH14" i="27"/>
  <c r="CG14" i="27"/>
  <c r="CF14" i="27"/>
  <c r="CC14" i="27"/>
  <c r="CB14" i="27"/>
  <c r="CA14" i="27"/>
  <c r="BZ14" i="27"/>
  <c r="BY14" i="27"/>
  <c r="BX14" i="27"/>
  <c r="BW14" i="27"/>
  <c r="BV14" i="27"/>
  <c r="BT14" i="27"/>
  <c r="BS14" i="27"/>
  <c r="BR14" i="27"/>
  <c r="BQ14" i="27"/>
  <c r="BP14" i="27"/>
  <c r="BO14" i="27"/>
  <c r="BN14" i="27"/>
  <c r="BM14" i="27"/>
  <c r="BL14" i="27"/>
  <c r="BI14" i="27"/>
  <c r="BH14" i="27"/>
  <c r="BG14" i="27"/>
  <c r="BG23" i="27" s="1"/>
  <c r="BF14" i="27"/>
  <c r="BE14" i="27"/>
  <c r="BD14" i="27"/>
  <c r="BC14" i="27"/>
  <c r="BB14" i="27"/>
  <c r="AY14" i="27"/>
  <c r="AX14" i="27"/>
  <c r="AX23" i="27" s="1"/>
  <c r="AW14" i="27"/>
  <c r="AV14" i="27"/>
  <c r="AU14" i="27"/>
  <c r="AT14" i="27"/>
  <c r="AS14" i="27"/>
  <c r="AR14" i="27"/>
  <c r="AO14" i="27"/>
  <c r="AO23" i="27" s="1"/>
  <c r="AN14" i="27"/>
  <c r="AM14" i="27"/>
  <c r="AL14" i="27"/>
  <c r="AK14" i="27"/>
  <c r="AJ14" i="27"/>
  <c r="AI14" i="27"/>
  <c r="AH14" i="27"/>
  <c r="AE14" i="27"/>
  <c r="AE23" i="27" s="1"/>
  <c r="AD14" i="27"/>
  <c r="AC14" i="27"/>
  <c r="AB14" i="27"/>
  <c r="AA14" i="27"/>
  <c r="Z14" i="27"/>
  <c r="Y14" i="27"/>
  <c r="X14" i="27"/>
  <c r="X23" i="27" s="1"/>
  <c r="U14" i="27"/>
  <c r="T14" i="27"/>
  <c r="S14" i="27"/>
  <c r="R14" i="27"/>
  <c r="Q14" i="27"/>
  <c r="P14" i="27"/>
  <c r="O14" i="27"/>
  <c r="O23" i="27" s="1"/>
  <c r="N14" i="27"/>
  <c r="N23" i="27" s="1"/>
  <c r="K14" i="27"/>
  <c r="J14" i="27"/>
  <c r="I14" i="27"/>
  <c r="H14" i="27"/>
  <c r="G14" i="27"/>
  <c r="F14" i="27"/>
  <c r="F23" i="27" s="1"/>
  <c r="E14" i="27"/>
  <c r="E23" i="27" s="1"/>
  <c r="D14" i="27"/>
  <c r="DB10" i="27"/>
  <c r="DA10" i="27"/>
  <c r="CW10" i="27"/>
  <c r="CV10" i="27"/>
  <c r="CU10" i="27"/>
  <c r="CT10" i="27"/>
  <c r="CT23" i="27" s="1"/>
  <c r="CS10" i="27"/>
  <c r="CR10" i="27"/>
  <c r="CQ10" i="27"/>
  <c r="CP10" i="27"/>
  <c r="CM10" i="27"/>
  <c r="CL10" i="27"/>
  <c r="CK10" i="27"/>
  <c r="CK23" i="27" s="1"/>
  <c r="CJ10" i="27"/>
  <c r="CI10" i="27"/>
  <c r="CH10" i="27"/>
  <c r="CG10" i="27"/>
  <c r="CF10" i="27"/>
  <c r="CD10" i="27"/>
  <c r="CC10" i="27"/>
  <c r="CB10" i="27"/>
  <c r="CB23" i="27" s="1"/>
  <c r="CA10" i="27"/>
  <c r="BZ10" i="27"/>
  <c r="BY10" i="27"/>
  <c r="BX10" i="27"/>
  <c r="BW10" i="27"/>
  <c r="BV10" i="27"/>
  <c r="BS10" i="27"/>
  <c r="BS23" i="27" s="1"/>
  <c r="BR10" i="27"/>
  <c r="BQ10" i="27"/>
  <c r="BP10" i="27"/>
  <c r="BO10" i="27"/>
  <c r="BO23" i="27" s="1"/>
  <c r="BN10" i="27"/>
  <c r="BM10" i="27"/>
  <c r="BL10" i="27"/>
  <c r="BI10" i="27"/>
  <c r="BH10" i="27"/>
  <c r="BG10" i="27"/>
  <c r="BF10" i="27"/>
  <c r="BF23" i="27" s="1"/>
  <c r="BE10" i="27"/>
  <c r="BD10" i="27"/>
  <c r="BC10" i="27"/>
  <c r="BB10" i="27"/>
  <c r="BB23" i="27" s="1"/>
  <c r="AY10" i="27"/>
  <c r="AX10" i="27"/>
  <c r="AW10" i="27"/>
  <c r="AW23" i="27" s="1"/>
  <c r="AV10" i="27"/>
  <c r="AU10" i="27"/>
  <c r="AT10" i="27"/>
  <c r="AS10" i="27"/>
  <c r="AS23" i="27" s="1"/>
  <c r="AR10" i="27"/>
  <c r="AP10" i="27"/>
  <c r="AO10" i="27"/>
  <c r="AN10" i="27"/>
  <c r="AN23" i="27" s="1"/>
  <c r="AM10" i="27"/>
  <c r="AL10" i="27"/>
  <c r="AK10" i="27"/>
  <c r="AJ10" i="27"/>
  <c r="AJ23" i="27" s="1"/>
  <c r="AI10" i="27"/>
  <c r="AH10" i="27"/>
  <c r="AE10" i="27"/>
  <c r="AD10" i="27"/>
  <c r="AC10" i="27"/>
  <c r="AB10" i="27"/>
  <c r="AA10" i="27"/>
  <c r="AA23" i="27" s="1"/>
  <c r="Z10" i="27"/>
  <c r="Y10" i="27"/>
  <c r="X10" i="27"/>
  <c r="U10" i="27"/>
  <c r="T10" i="27"/>
  <c r="S10" i="27"/>
  <c r="R10" i="27"/>
  <c r="R23" i="27" s="1"/>
  <c r="Q10" i="27"/>
  <c r="P10" i="27"/>
  <c r="O10" i="27"/>
  <c r="N10" i="27"/>
  <c r="L10" i="27"/>
  <c r="K10" i="27"/>
  <c r="J10" i="27"/>
  <c r="I10" i="27"/>
  <c r="I23" i="27" s="1"/>
  <c r="H10" i="27"/>
  <c r="G10" i="27"/>
  <c r="F10" i="27"/>
  <c r="E10" i="27"/>
  <c r="D10" i="27"/>
  <c r="CZ8" i="27"/>
  <c r="CW8" i="27"/>
  <c r="CV8" i="27"/>
  <c r="CU8" i="27"/>
  <c r="CU23" i="27" s="1"/>
  <c r="CT8" i="27"/>
  <c r="CS8" i="27"/>
  <c r="CR8" i="27"/>
  <c r="CQ8" i="27"/>
  <c r="CQ23" i="27" s="1"/>
  <c r="CP8" i="27"/>
  <c r="CM8" i="27"/>
  <c r="CL8" i="27"/>
  <c r="CL23" i="27" s="1"/>
  <c r="CK8" i="27"/>
  <c r="CJ8" i="27"/>
  <c r="CI8" i="27"/>
  <c r="CH8" i="27"/>
  <c r="CH23" i="27" s="1"/>
  <c r="CG8" i="27"/>
  <c r="CF8" i="27"/>
  <c r="CC8" i="27"/>
  <c r="CC23" i="27" s="1"/>
  <c r="CB8" i="27"/>
  <c r="CA8" i="27"/>
  <c r="BZ8" i="27"/>
  <c r="BY8" i="27"/>
  <c r="BY23" i="27" s="1"/>
  <c r="BX8" i="27"/>
  <c r="BW8" i="27"/>
  <c r="BV8" i="27"/>
  <c r="BS8" i="27"/>
  <c r="BR8" i="27"/>
  <c r="BR23" i="27" s="1"/>
  <c r="BQ8" i="27"/>
  <c r="BP8" i="27"/>
  <c r="BP23" i="27" s="1"/>
  <c r="BO8" i="27"/>
  <c r="BN8" i="27"/>
  <c r="BN23" i="27" s="1"/>
  <c r="BM8" i="27"/>
  <c r="BL8" i="27"/>
  <c r="BL23" i="27" s="1"/>
  <c r="BI8" i="27"/>
  <c r="BI23" i="27" s="1"/>
  <c r="BH8" i="27"/>
  <c r="BG8" i="27"/>
  <c r="BF8" i="27"/>
  <c r="BE8" i="27"/>
  <c r="BE23" i="27" s="1"/>
  <c r="BD8" i="27"/>
  <c r="BC8" i="27"/>
  <c r="BC23" i="27" s="1"/>
  <c r="BB8" i="27"/>
  <c r="AZ8" i="27"/>
  <c r="AY8" i="27"/>
  <c r="AX8" i="27"/>
  <c r="AW8" i="27"/>
  <c r="AV8" i="27"/>
  <c r="AV23" i="27" s="1"/>
  <c r="AU8" i="27"/>
  <c r="AT8" i="27"/>
  <c r="AT23" i="27" s="1"/>
  <c r="AS8" i="27"/>
  <c r="AR8" i="27"/>
  <c r="AR23" i="27" s="1"/>
  <c r="AO8" i="27"/>
  <c r="AN8" i="27"/>
  <c r="AM8" i="27"/>
  <c r="AM23" i="27" s="1"/>
  <c r="AL8" i="27"/>
  <c r="AK8" i="27"/>
  <c r="AK23" i="27" s="1"/>
  <c r="AJ8" i="27"/>
  <c r="AI8" i="27"/>
  <c r="AI23" i="27" s="1"/>
  <c r="AH8" i="27"/>
  <c r="AE8" i="27"/>
  <c r="AD8" i="27"/>
  <c r="AD23" i="27" s="1"/>
  <c r="AC8" i="27"/>
  <c r="AB8" i="27"/>
  <c r="AB23" i="27" s="1"/>
  <c r="AA8" i="27"/>
  <c r="Z8" i="27"/>
  <c r="Z23" i="27" s="1"/>
  <c r="Y8" i="27"/>
  <c r="X8" i="27"/>
  <c r="U8" i="27"/>
  <c r="T8" i="27"/>
  <c r="T23" i="27" s="1"/>
  <c r="S8" i="27"/>
  <c r="S23" i="27" s="1"/>
  <c r="R8" i="27"/>
  <c r="Q8" i="27"/>
  <c r="P8" i="27"/>
  <c r="P23" i="27" s="1"/>
  <c r="O8" i="27"/>
  <c r="N8" i="27"/>
  <c r="K8" i="27"/>
  <c r="K23" i="27" s="1"/>
  <c r="J8" i="27"/>
  <c r="J23" i="27" s="1"/>
  <c r="I8" i="27"/>
  <c r="H8" i="27"/>
  <c r="G8" i="27"/>
  <c r="G23" i="27" s="1"/>
  <c r="F8" i="27"/>
  <c r="E8" i="27"/>
  <c r="D8" i="27"/>
  <c r="DC7" i="27"/>
  <c r="DB7" i="27"/>
  <c r="DA7" i="27"/>
  <c r="CZ7" i="27"/>
  <c r="CX7" i="27"/>
  <c r="CN7" i="27"/>
  <c r="CD7" i="27"/>
  <c r="BT7" i="27"/>
  <c r="BT8" i="27" s="1"/>
  <c r="BJ7" i="27"/>
  <c r="AZ7" i="27"/>
  <c r="AP7" i="27"/>
  <c r="AF7" i="27"/>
  <c r="V7" i="27"/>
  <c r="L7" i="27"/>
  <c r="DC21" i="27"/>
  <c r="DB21" i="27"/>
  <c r="DB22" i="27" s="1"/>
  <c r="DA21" i="27"/>
  <c r="DA22" i="27" s="1"/>
  <c r="CZ21" i="27"/>
  <c r="CZ22" i="27" s="1"/>
  <c r="CX21" i="27"/>
  <c r="CN21" i="27"/>
  <c r="CD21" i="27"/>
  <c r="CD22" i="27" s="1"/>
  <c r="BT21" i="27"/>
  <c r="BT22" i="27" s="1"/>
  <c r="BJ21" i="27"/>
  <c r="AZ21" i="27"/>
  <c r="AZ22" i="27" s="1"/>
  <c r="AP21" i="27"/>
  <c r="AP22" i="27" s="1"/>
  <c r="AF21" i="27"/>
  <c r="AF22" i="27" s="1"/>
  <c r="V21" i="27"/>
  <c r="L21" i="27"/>
  <c r="DC19" i="27"/>
  <c r="DC20" i="27" s="1"/>
  <c r="DB19" i="27"/>
  <c r="DB20" i="27" s="1"/>
  <c r="DA19" i="27"/>
  <c r="CZ19" i="27"/>
  <c r="CZ20" i="27" s="1"/>
  <c r="CX19" i="27"/>
  <c r="CX20" i="27" s="1"/>
  <c r="CN19" i="27"/>
  <c r="CD19" i="27"/>
  <c r="BT19" i="27"/>
  <c r="BT20" i="27" s="1"/>
  <c r="BJ19" i="27"/>
  <c r="BJ20" i="27" s="1"/>
  <c r="AZ19" i="27"/>
  <c r="AZ20" i="27" s="1"/>
  <c r="AP19" i="27"/>
  <c r="AF19" i="27"/>
  <c r="AF20" i="27" s="1"/>
  <c r="V19" i="27"/>
  <c r="V20" i="27" s="1"/>
  <c r="L19" i="27"/>
  <c r="DC17" i="27"/>
  <c r="DC18" i="27" s="1"/>
  <c r="DB17" i="27"/>
  <c r="DB18" i="27" s="1"/>
  <c r="DA17" i="27"/>
  <c r="DA18" i="27" s="1"/>
  <c r="CZ17" i="27"/>
  <c r="CZ18" i="27" s="1"/>
  <c r="CX17" i="27"/>
  <c r="CX18" i="27" s="1"/>
  <c r="CN17" i="27"/>
  <c r="CN18" i="27" s="1"/>
  <c r="CD17" i="27"/>
  <c r="CD18" i="27" s="1"/>
  <c r="BT17" i="27"/>
  <c r="BJ17" i="27"/>
  <c r="BJ18" i="27" s="1"/>
  <c r="AZ17" i="27"/>
  <c r="AZ18" i="27" s="1"/>
  <c r="AP17" i="27"/>
  <c r="AP18" i="27" s="1"/>
  <c r="AF17" i="27"/>
  <c r="AF18" i="27" s="1"/>
  <c r="V17" i="27"/>
  <c r="V18" i="27" s="1"/>
  <c r="L17" i="27"/>
  <c r="L18" i="27" s="1"/>
  <c r="DC15" i="27"/>
  <c r="DC16" i="27" s="1"/>
  <c r="DB15" i="27"/>
  <c r="DB16" i="27" s="1"/>
  <c r="DA15" i="27"/>
  <c r="CZ15" i="27"/>
  <c r="CZ16" i="27" s="1"/>
  <c r="CX15" i="27"/>
  <c r="CX16" i="27" s="1"/>
  <c r="CN15" i="27"/>
  <c r="CN16" i="27" s="1"/>
  <c r="CD15" i="27"/>
  <c r="BT15" i="27"/>
  <c r="BT16" i="27" s="1"/>
  <c r="BJ15" i="27"/>
  <c r="BJ16" i="27" s="1"/>
  <c r="AZ15" i="27"/>
  <c r="AZ16" i="27" s="1"/>
  <c r="AP15" i="27"/>
  <c r="AF15" i="27"/>
  <c r="V15" i="27"/>
  <c r="V16" i="27" s="1"/>
  <c r="L15" i="27"/>
  <c r="L16" i="27" s="1"/>
  <c r="DC13" i="27"/>
  <c r="DB13" i="27"/>
  <c r="DA13" i="27"/>
  <c r="CZ13" i="27"/>
  <c r="CX13" i="27"/>
  <c r="CN13" i="27"/>
  <c r="CD13" i="27"/>
  <c r="BT13" i="27"/>
  <c r="BJ13" i="27"/>
  <c r="AZ13" i="27"/>
  <c r="AP13" i="27"/>
  <c r="AF13" i="27"/>
  <c r="V13" i="27"/>
  <c r="L13" i="27"/>
  <c r="DC12" i="27"/>
  <c r="DC14" i="27" s="1"/>
  <c r="DB12" i="27"/>
  <c r="DA12" i="27"/>
  <c r="CZ12" i="27"/>
  <c r="CX12" i="27"/>
  <c r="CX14" i="27" s="1"/>
  <c r="CN12" i="27"/>
  <c r="CD12" i="27"/>
  <c r="BT12" i="27"/>
  <c r="BJ12" i="27"/>
  <c r="BJ14" i="27" s="1"/>
  <c r="AZ12" i="27"/>
  <c r="AP12" i="27"/>
  <c r="AF12" i="27"/>
  <c r="AF14" i="27" s="1"/>
  <c r="V12" i="27"/>
  <c r="V14" i="27" s="1"/>
  <c r="L12" i="27"/>
  <c r="DC11" i="27"/>
  <c r="DB11" i="27"/>
  <c r="DA11" i="27"/>
  <c r="DA14" i="27" s="1"/>
  <c r="CZ11" i="27"/>
  <c r="CZ14" i="27" s="1"/>
  <c r="CX11" i="27"/>
  <c r="CN11" i="27"/>
  <c r="CN14" i="27" s="1"/>
  <c r="CD11" i="27"/>
  <c r="CD14" i="27" s="1"/>
  <c r="BT11" i="27"/>
  <c r="BJ11" i="27"/>
  <c r="AZ11" i="27"/>
  <c r="AZ14" i="27" s="1"/>
  <c r="AP11" i="27"/>
  <c r="AP14" i="27" s="1"/>
  <c r="AF11" i="27"/>
  <c r="V11" i="27"/>
  <c r="L11" i="27"/>
  <c r="L14" i="27" s="1"/>
  <c r="DC9" i="27"/>
  <c r="DC10" i="27" s="1"/>
  <c r="DB9" i="27"/>
  <c r="DA9" i="27"/>
  <c r="CZ9" i="27"/>
  <c r="CZ10" i="27" s="1"/>
  <c r="CX9" i="27"/>
  <c r="CX10" i="27" s="1"/>
  <c r="CN9" i="27"/>
  <c r="CN10" i="27" s="1"/>
  <c r="CD9" i="27"/>
  <c r="BT9" i="27"/>
  <c r="BT10" i="27" s="1"/>
  <c r="BJ9" i="27"/>
  <c r="BJ10" i="27" s="1"/>
  <c r="AZ9" i="27"/>
  <c r="AZ10" i="27" s="1"/>
  <c r="AP9" i="27"/>
  <c r="AF9" i="27"/>
  <c r="AF10" i="27" s="1"/>
  <c r="V9" i="27"/>
  <c r="V10" i="27" s="1"/>
  <c r="L9" i="27"/>
  <c r="DC6" i="27"/>
  <c r="DB6" i="27"/>
  <c r="DB8" i="27" s="1"/>
  <c r="DA6" i="27"/>
  <c r="CZ6" i="27"/>
  <c r="CX6" i="27"/>
  <c r="CN6" i="27"/>
  <c r="CD6" i="27"/>
  <c r="CD8" i="27" s="1"/>
  <c r="BT6" i="27"/>
  <c r="BJ6" i="27"/>
  <c r="AZ6" i="27"/>
  <c r="AP6" i="27"/>
  <c r="AF6" i="27"/>
  <c r="AF8" i="27" s="1"/>
  <c r="V6" i="27"/>
  <c r="L6" i="27"/>
  <c r="BU15" i="27"/>
  <c r="BU16" i="27" s="1"/>
  <c r="BK7" i="27"/>
  <c r="BA11" i="27"/>
  <c r="AQ17" i="27"/>
  <c r="AQ18" i="27" s="1"/>
  <c r="BT23" i="27" l="1"/>
  <c r="CZ23" i="27"/>
  <c r="V23" i="27"/>
  <c r="BJ23" i="27"/>
  <c r="L23" i="27"/>
  <c r="AZ23" i="27"/>
  <c r="D23" i="27"/>
  <c r="Q23" i="27"/>
  <c r="AF23" i="27"/>
  <c r="V8" i="27"/>
  <c r="BJ8" i="27"/>
  <c r="CX8" i="27"/>
  <c r="CX23" i="27" s="1"/>
  <c r="DC8" i="27"/>
  <c r="DC23" i="27" s="1"/>
  <c r="BM23" i="27"/>
  <c r="BQ23" i="27"/>
  <c r="BV23" i="27"/>
  <c r="BZ23" i="27"/>
  <c r="CI23" i="27"/>
  <c r="CM23" i="27"/>
  <c r="CR23" i="27"/>
  <c r="CV23" i="27"/>
  <c r="CD23" i="27"/>
  <c r="DB23" i="27"/>
  <c r="H23" i="27"/>
  <c r="L8" i="27"/>
  <c r="U23" i="27"/>
  <c r="DA8" i="27"/>
  <c r="DA23" i="27" s="1"/>
  <c r="Y23" i="27"/>
  <c r="AC23" i="27"/>
  <c r="AH23" i="27"/>
  <c r="AL23" i="27"/>
  <c r="AP8" i="27"/>
  <c r="AP23" i="27" s="1"/>
  <c r="AU23" i="27"/>
  <c r="AY23" i="27"/>
  <c r="BD23" i="27"/>
  <c r="BH23" i="27"/>
  <c r="BW23" i="27"/>
  <c r="CA23" i="27"/>
  <c r="CF23" i="27"/>
  <c r="CJ23" i="27"/>
  <c r="CN8" i="27"/>
  <c r="CN23" i="27" s="1"/>
  <c r="CS23" i="27"/>
  <c r="CW23" i="27"/>
  <c r="CY6" i="27"/>
  <c r="BA12" i="27"/>
  <c r="CE6" i="27"/>
  <c r="CY17" i="27"/>
  <c r="CY18" i="27" s="1"/>
  <c r="BK9" i="27"/>
  <c r="BK10" i="27" s="1"/>
  <c r="AQ19" i="27"/>
  <c r="AQ20" i="27" s="1"/>
  <c r="AQ21" i="27"/>
  <c r="AQ22" i="27" s="1"/>
  <c r="DD21" i="27"/>
  <c r="DD22" i="27" s="1"/>
  <c r="AQ7" i="27"/>
  <c r="DD7" i="27"/>
  <c r="AQ9" i="27"/>
  <c r="AQ10" i="27" s="1"/>
  <c r="DD9" i="27"/>
  <c r="DD10" i="27" s="1"/>
  <c r="AQ11" i="27"/>
  <c r="BK11" i="27"/>
  <c r="BK6" i="27"/>
  <c r="AQ12" i="27"/>
  <c r="BK12" i="27"/>
  <c r="BK13" i="27"/>
  <c r="BK15" i="27"/>
  <c r="BK16" i="27" s="1"/>
  <c r="BK17" i="27"/>
  <c r="BK18" i="27" s="1"/>
  <c r="W17" i="27"/>
  <c r="W18" i="27" s="1"/>
  <c r="AQ6" i="27"/>
  <c r="AQ13" i="27"/>
  <c r="DD13" i="27"/>
  <c r="AQ15" i="27"/>
  <c r="AQ16" i="27" s="1"/>
  <c r="DD15" i="27"/>
  <c r="DD16" i="27" s="1"/>
  <c r="BK19" i="27"/>
  <c r="BK20" i="27" s="1"/>
  <c r="BK21" i="27"/>
  <c r="BK22" i="27" s="1"/>
  <c r="CO21" i="27"/>
  <c r="CO22" i="27" s="1"/>
  <c r="CO17" i="27"/>
  <c r="CO18" i="27" s="1"/>
  <c r="CO13" i="27"/>
  <c r="CO7" i="27"/>
  <c r="W6" i="27"/>
  <c r="BU11" i="27"/>
  <c r="CO11" i="27"/>
  <c r="BU12" i="27"/>
  <c r="W7" i="27"/>
  <c r="W19" i="27"/>
  <c r="W20" i="27" s="1"/>
  <c r="W15" i="27"/>
  <c r="W16" i="27" s="1"/>
  <c r="W12" i="27"/>
  <c r="BA21" i="27"/>
  <c r="BA22" i="27" s="1"/>
  <c r="BA17" i="27"/>
  <c r="BA18" i="27" s="1"/>
  <c r="BA13" i="27"/>
  <c r="BA7" i="27"/>
  <c r="CE7" i="27"/>
  <c r="CE19" i="27"/>
  <c r="CE20" i="27" s="1"/>
  <c r="CE15" i="27"/>
  <c r="CE16" i="27" s="1"/>
  <c r="CE12" i="27"/>
  <c r="CE21" i="27"/>
  <c r="CE22" i="27" s="1"/>
  <c r="CY7" i="27"/>
  <c r="CY19" i="27"/>
  <c r="CY20" i="27" s="1"/>
  <c r="CY15" i="27"/>
  <c r="CY16" i="27" s="1"/>
  <c r="CY12" i="27"/>
  <c r="CY21" i="27"/>
  <c r="CY22" i="27" s="1"/>
  <c r="BA6" i="27"/>
  <c r="BU6" i="27"/>
  <c r="CO6" i="27"/>
  <c r="W11" i="27"/>
  <c r="CE11" i="27"/>
  <c r="CY11" i="27"/>
  <c r="CY14" i="27" s="1"/>
  <c r="CE13" i="27"/>
  <c r="CO15" i="27"/>
  <c r="CO16" i="27" s="1"/>
  <c r="BA19" i="27"/>
  <c r="BA20" i="27" s="1"/>
  <c r="BU19" i="27"/>
  <c r="BU20" i="27" s="1"/>
  <c r="AG13" i="27"/>
  <c r="W9" i="27"/>
  <c r="W10" i="27" s="1"/>
  <c r="CE9" i="27"/>
  <c r="CE10" i="27" s="1"/>
  <c r="CY9" i="27"/>
  <c r="CY10" i="27" s="1"/>
  <c r="DD11" i="27"/>
  <c r="CO12" i="27"/>
  <c r="BA15" i="27"/>
  <c r="BA16" i="27" s="1"/>
  <c r="DD19" i="27"/>
  <c r="DD20" i="27" s="1"/>
  <c r="W21" i="27"/>
  <c r="W22" i="27" s="1"/>
  <c r="BU21" i="27"/>
  <c r="BU22" i="27" s="1"/>
  <c r="BU17" i="27"/>
  <c r="BU18" i="27" s="1"/>
  <c r="BU13" i="27"/>
  <c r="BU7" i="27"/>
  <c r="BA9" i="27"/>
  <c r="BA10" i="27" s="1"/>
  <c r="BU9" i="27"/>
  <c r="BU10" i="27" s="1"/>
  <c r="CO9" i="27"/>
  <c r="CO10" i="27" s="1"/>
  <c r="DD12" i="27"/>
  <c r="W13" i="27"/>
  <c r="CY13" i="27"/>
  <c r="CE17" i="27"/>
  <c r="CE18" i="27" s="1"/>
  <c r="DD17" i="27"/>
  <c r="DD18" i="27" s="1"/>
  <c r="CO19" i="27"/>
  <c r="CO20" i="27" s="1"/>
  <c r="DD6" i="27"/>
  <c r="AH21" i="25"/>
  <c r="AF21" i="25"/>
  <c r="AE21" i="25"/>
  <c r="AC21" i="25"/>
  <c r="AA21" i="25"/>
  <c r="Y21" i="25"/>
  <c r="W21" i="25"/>
  <c r="U21" i="25"/>
  <c r="K21" i="25"/>
  <c r="G21" i="25"/>
  <c r="AH20" i="25"/>
  <c r="AF20" i="25"/>
  <c r="AE20" i="25"/>
  <c r="AC20" i="25"/>
  <c r="AA20" i="25"/>
  <c r="Y20" i="25"/>
  <c r="W20" i="25"/>
  <c r="U20" i="25"/>
  <c r="K20" i="25"/>
  <c r="G20" i="25"/>
  <c r="AE19" i="25"/>
  <c r="AC19" i="25"/>
  <c r="AA19" i="25"/>
  <c r="Y19" i="25"/>
  <c r="W19" i="25"/>
  <c r="U19" i="25"/>
  <c r="R19" i="25"/>
  <c r="P19" i="25"/>
  <c r="K19" i="25"/>
  <c r="G19" i="25"/>
  <c r="AH18" i="25"/>
  <c r="AF18" i="25"/>
  <c r="AE18" i="25"/>
  <c r="AC18" i="25"/>
  <c r="AA18" i="25"/>
  <c r="Y18" i="25"/>
  <c r="W18" i="25"/>
  <c r="U18" i="25"/>
  <c r="K18" i="25"/>
  <c r="G18" i="25"/>
  <c r="AH17" i="25"/>
  <c r="AF17" i="25"/>
  <c r="AE17" i="25"/>
  <c r="AC17" i="25"/>
  <c r="AA17" i="25"/>
  <c r="Y17" i="25"/>
  <c r="W17" i="25"/>
  <c r="U17" i="25"/>
  <c r="K17" i="25"/>
  <c r="G17" i="25"/>
  <c r="AH37" i="25"/>
  <c r="AF37" i="25"/>
  <c r="AE37" i="25"/>
  <c r="AC37" i="25"/>
  <c r="AA37" i="25"/>
  <c r="Y37" i="25"/>
  <c r="W37" i="25"/>
  <c r="U37" i="25"/>
  <c r="K37" i="25"/>
  <c r="G37" i="25"/>
  <c r="AH16" i="25"/>
  <c r="AF16" i="25"/>
  <c r="AE16" i="25"/>
  <c r="AC16" i="25"/>
  <c r="AA16" i="25"/>
  <c r="Y16" i="25"/>
  <c r="W16" i="25"/>
  <c r="U16" i="25"/>
  <c r="K16" i="25"/>
  <c r="G16" i="25"/>
  <c r="AH15" i="25"/>
  <c r="AF15" i="25"/>
  <c r="AE15" i="25"/>
  <c r="AC15" i="25"/>
  <c r="AA15" i="25"/>
  <c r="Y15" i="25"/>
  <c r="W15" i="25"/>
  <c r="U15" i="25"/>
  <c r="K15" i="25"/>
  <c r="G15" i="25"/>
  <c r="AH30" i="25"/>
  <c r="AF30" i="25"/>
  <c r="AE30" i="25"/>
  <c r="AC30" i="25"/>
  <c r="AA30" i="25"/>
  <c r="Y30" i="25"/>
  <c r="W30" i="25"/>
  <c r="U30" i="25"/>
  <c r="K30" i="25"/>
  <c r="G30" i="25"/>
  <c r="AH33" i="25"/>
  <c r="AF33" i="25"/>
  <c r="AE33" i="25"/>
  <c r="AC33" i="25"/>
  <c r="AA33" i="25"/>
  <c r="Y33" i="25"/>
  <c r="W33" i="25"/>
  <c r="U33" i="25"/>
  <c r="K33" i="25"/>
  <c r="G33" i="25"/>
  <c r="AH14" i="25"/>
  <c r="AF14" i="25"/>
  <c r="AE14" i="25"/>
  <c r="AC14" i="25"/>
  <c r="AA14" i="25"/>
  <c r="Y14" i="25"/>
  <c r="W14" i="25"/>
  <c r="U14" i="25"/>
  <c r="K14" i="25"/>
  <c r="G14" i="25"/>
  <c r="AH13" i="25"/>
  <c r="AF13" i="25"/>
  <c r="AE13" i="25"/>
  <c r="AC13" i="25"/>
  <c r="AA13" i="25"/>
  <c r="Y13" i="25"/>
  <c r="W13" i="25"/>
  <c r="U13" i="25"/>
  <c r="K13" i="25"/>
  <c r="G13" i="25"/>
  <c r="AH12" i="25"/>
  <c r="AF12" i="25"/>
  <c r="AE12" i="25"/>
  <c r="AC12" i="25"/>
  <c r="AA12" i="25"/>
  <c r="Y12" i="25"/>
  <c r="W12" i="25"/>
  <c r="U12" i="25"/>
  <c r="K12" i="25"/>
  <c r="G12" i="25"/>
  <c r="AH11" i="25"/>
  <c r="AF11" i="25"/>
  <c r="AE11" i="25"/>
  <c r="AC11" i="25"/>
  <c r="AA11" i="25"/>
  <c r="Y11" i="25"/>
  <c r="W11" i="25"/>
  <c r="U11" i="25"/>
  <c r="K11" i="25"/>
  <c r="G11" i="25"/>
  <c r="AH10" i="25"/>
  <c r="AF10" i="25"/>
  <c r="AE10" i="25"/>
  <c r="AC10" i="25"/>
  <c r="AA10" i="25"/>
  <c r="Y10" i="25"/>
  <c r="W10" i="25"/>
  <c r="U10" i="25"/>
  <c r="K10" i="25"/>
  <c r="G10" i="25"/>
  <c r="AH35" i="25"/>
  <c r="AF35" i="25"/>
  <c r="AE35" i="25"/>
  <c r="AC35" i="25"/>
  <c r="AA35" i="25"/>
  <c r="Y35" i="25"/>
  <c r="W35" i="25"/>
  <c r="U35" i="25"/>
  <c r="K35" i="25"/>
  <c r="G35" i="25"/>
  <c r="AH29" i="25"/>
  <c r="AF29" i="25"/>
  <c r="AE29" i="25"/>
  <c r="AC29" i="25"/>
  <c r="AA29" i="25"/>
  <c r="Y29" i="25"/>
  <c r="W29" i="25"/>
  <c r="U29" i="25"/>
  <c r="K29" i="25"/>
  <c r="G29" i="25"/>
  <c r="AH28" i="25"/>
  <c r="AF28" i="25"/>
  <c r="AE28" i="25"/>
  <c r="AC28" i="25"/>
  <c r="AA28" i="25"/>
  <c r="Y28" i="25"/>
  <c r="W28" i="25"/>
  <c r="U28" i="25"/>
  <c r="K28" i="25"/>
  <c r="G28" i="25"/>
  <c r="S21" i="25"/>
  <c r="O17" i="25"/>
  <c r="M21" i="25"/>
  <c r="I28" i="25"/>
  <c r="BA14" i="27" l="1"/>
  <c r="DD8" i="27"/>
  <c r="DD23" i="27" s="1"/>
  <c r="DD14" i="27"/>
  <c r="CO8" i="27"/>
  <c r="W8" i="27"/>
  <c r="AQ14" i="27"/>
  <c r="AQ23" i="27" s="1"/>
  <c r="CY8" i="27"/>
  <c r="CY23" i="27" s="1"/>
  <c r="BU8" i="27"/>
  <c r="CE14" i="27"/>
  <c r="CE23" i="27" s="1"/>
  <c r="BA23" i="27"/>
  <c r="BA8" i="27"/>
  <c r="CO14" i="27"/>
  <c r="CO23" i="27" s="1"/>
  <c r="BK8" i="27"/>
  <c r="BK23" i="27"/>
  <c r="CE8" i="27"/>
  <c r="W14" i="27"/>
  <c r="BU14" i="27"/>
  <c r="AQ8" i="27"/>
  <c r="BK14" i="27"/>
  <c r="M19" i="27"/>
  <c r="M20" i="27" s="1"/>
  <c r="M12" i="27"/>
  <c r="M9" i="27"/>
  <c r="M10" i="27" s="1"/>
  <c r="AG15" i="27"/>
  <c r="AG16" i="27" s="1"/>
  <c r="M11" i="27"/>
  <c r="M14" i="27" s="1"/>
  <c r="AG9" i="27"/>
  <c r="AG10" i="27" s="1"/>
  <c r="AG11" i="27"/>
  <c r="AG14" i="27" s="1"/>
  <c r="AG19" i="27"/>
  <c r="AG20" i="27" s="1"/>
  <c r="AG6" i="27"/>
  <c r="AG12" i="27"/>
  <c r="DE12" i="27" s="1"/>
  <c r="AG21" i="27"/>
  <c r="AG22" i="27" s="1"/>
  <c r="M6" i="27"/>
  <c r="M7" i="27"/>
  <c r="AG7" i="27"/>
  <c r="M13" i="27"/>
  <c r="DE13" i="27" s="1"/>
  <c r="M17" i="27"/>
  <c r="M18" i="27" s="1"/>
  <c r="M15" i="27"/>
  <c r="M16" i="27" s="1"/>
  <c r="AG17" i="27"/>
  <c r="AG18" i="27" s="1"/>
  <c r="M21" i="27"/>
  <c r="M22" i="27" s="1"/>
  <c r="AJ11" i="25"/>
  <c r="AJ33" i="25"/>
  <c r="AJ15" i="25"/>
  <c r="AJ37" i="25"/>
  <c r="AJ18" i="25"/>
  <c r="AJ20" i="25"/>
  <c r="AJ12" i="25"/>
  <c r="AJ14" i="25"/>
  <c r="AJ16" i="25"/>
  <c r="AJ17" i="25"/>
  <c r="AJ21" i="25"/>
  <c r="AJ29" i="25"/>
  <c r="AJ35" i="25"/>
  <c r="O10" i="25"/>
  <c r="S13" i="25"/>
  <c r="O37" i="25"/>
  <c r="S35" i="25"/>
  <c r="M29" i="25"/>
  <c r="O33" i="25"/>
  <c r="O16" i="25"/>
  <c r="S18" i="25"/>
  <c r="AJ10" i="25"/>
  <c r="O11" i="25"/>
  <c r="AJ13" i="25"/>
  <c r="O14" i="25"/>
  <c r="AJ30" i="25"/>
  <c r="S15" i="25"/>
  <c r="Q20" i="25"/>
  <c r="Q18" i="25"/>
  <c r="Q17" i="25"/>
  <c r="Q37" i="25"/>
  <c r="Q16" i="25"/>
  <c r="Q15" i="25"/>
  <c r="Q30" i="25"/>
  <c r="Q33" i="25"/>
  <c r="Q14" i="25"/>
  <c r="Q13" i="25"/>
  <c r="Q12" i="25"/>
  <c r="Q11" i="25"/>
  <c r="Q10" i="25"/>
  <c r="Q35" i="25"/>
  <c r="Q29" i="25"/>
  <c r="Q21" i="25"/>
  <c r="AJ28" i="25"/>
  <c r="E20" i="25"/>
  <c r="E18" i="25"/>
  <c r="E17" i="25"/>
  <c r="E37" i="25"/>
  <c r="E16" i="25"/>
  <c r="E15" i="25"/>
  <c r="E30" i="25"/>
  <c r="E33" i="25"/>
  <c r="E14" i="25"/>
  <c r="E13" i="25"/>
  <c r="E12" i="25"/>
  <c r="E11" i="25"/>
  <c r="E10" i="25"/>
  <c r="E35" i="25"/>
  <c r="E19" i="25"/>
  <c r="E29" i="25"/>
  <c r="E28" i="25"/>
  <c r="E21" i="25"/>
  <c r="Q19" i="25"/>
  <c r="AF19" i="25"/>
  <c r="Q28" i="25"/>
  <c r="S19" i="25"/>
  <c r="AH19" i="25"/>
  <c r="O20" i="25"/>
  <c r="M20" i="25"/>
  <c r="M18" i="25"/>
  <c r="M17" i="25"/>
  <c r="M37" i="25"/>
  <c r="M16" i="25"/>
  <c r="M15" i="25"/>
  <c r="M30" i="25"/>
  <c r="M33" i="25"/>
  <c r="M14" i="25"/>
  <c r="M13" i="25"/>
  <c r="M12" i="25"/>
  <c r="M11" i="25"/>
  <c r="M10" i="25"/>
  <c r="M35" i="25"/>
  <c r="M28" i="25"/>
  <c r="O29" i="25"/>
  <c r="S11" i="25"/>
  <c r="O12" i="25"/>
  <c r="S33" i="25"/>
  <c r="O30" i="25"/>
  <c r="S37" i="25"/>
  <c r="S20" i="25"/>
  <c r="I20" i="25"/>
  <c r="I18" i="25"/>
  <c r="I17" i="25"/>
  <c r="I37" i="25"/>
  <c r="I16" i="25"/>
  <c r="I15" i="25"/>
  <c r="I30" i="25"/>
  <c r="I33" i="25"/>
  <c r="I14" i="25"/>
  <c r="I13" i="25"/>
  <c r="I12" i="25"/>
  <c r="I11" i="25"/>
  <c r="I10" i="25"/>
  <c r="I35" i="25"/>
  <c r="I29" i="25"/>
  <c r="S28" i="25"/>
  <c r="S10" i="25"/>
  <c r="S14" i="25"/>
  <c r="S16" i="25"/>
  <c r="I19" i="25"/>
  <c r="O21" i="25"/>
  <c r="AI21" i="25" s="1"/>
  <c r="O19" i="25"/>
  <c r="O28" i="25"/>
  <c r="S29" i="25"/>
  <c r="O35" i="25"/>
  <c r="S12" i="25"/>
  <c r="O13" i="25"/>
  <c r="S30" i="25"/>
  <c r="O15" i="25"/>
  <c r="S17" i="25"/>
  <c r="AI17" i="25" s="1"/>
  <c r="O18" i="25"/>
  <c r="M19" i="25"/>
  <c r="I21" i="25"/>
  <c r="BU23" i="27" l="1"/>
  <c r="W23" i="27"/>
  <c r="M8" i="27"/>
  <c r="M23" i="27" s="1"/>
  <c r="AG8" i="27"/>
  <c r="AG23" i="27" s="1"/>
  <c r="DE19" i="27"/>
  <c r="DE20" i="27" s="1"/>
  <c r="DE15" i="27"/>
  <c r="DE16" i="27" s="1"/>
  <c r="DE11" i="27"/>
  <c r="DE14" i="27" s="1"/>
  <c r="DE9" i="27"/>
  <c r="DE10" i="27" s="1"/>
  <c r="DE21" i="27"/>
  <c r="DE22" i="27" s="1"/>
  <c r="DE7" i="27"/>
  <c r="DE6" i="27"/>
  <c r="DE17" i="27"/>
  <c r="DE18" i="27" s="1"/>
  <c r="AI33" i="25"/>
  <c r="AI14" i="25"/>
  <c r="AI29" i="25"/>
  <c r="AI19" i="25"/>
  <c r="AI10" i="25"/>
  <c r="AI15" i="25"/>
  <c r="AI35" i="25"/>
  <c r="AI16" i="25"/>
  <c r="AI18" i="25"/>
  <c r="AI13" i="25"/>
  <c r="AI37" i="25"/>
  <c r="AI11" i="25"/>
  <c r="AI30" i="25"/>
  <c r="AI12" i="25"/>
  <c r="AG29" i="25"/>
  <c r="AK29" i="25" s="1"/>
  <c r="AG33" i="25"/>
  <c r="AI28" i="25"/>
  <c r="AG21" i="25"/>
  <c r="AK21" i="25" s="1"/>
  <c r="AG35" i="25"/>
  <c r="AG13" i="25"/>
  <c r="AG15" i="25"/>
  <c r="AG18" i="25"/>
  <c r="AJ19" i="25"/>
  <c r="AG28" i="25"/>
  <c r="AG10" i="25"/>
  <c r="AG14" i="25"/>
  <c r="AK14" i="25" s="1"/>
  <c r="AG16" i="25"/>
  <c r="AG20" i="25"/>
  <c r="AG11" i="25"/>
  <c r="AG37" i="25"/>
  <c r="AI20" i="25"/>
  <c r="AG19" i="25"/>
  <c r="AK19" i="25" s="1"/>
  <c r="AG12" i="25"/>
  <c r="AG30" i="25"/>
  <c r="AG17" i="25"/>
  <c r="AK17" i="25" s="1"/>
  <c r="DE8" i="27" l="1"/>
  <c r="DE23" i="27" s="1"/>
  <c r="AK13" i="25"/>
  <c r="AK33" i="25"/>
  <c r="AK12" i="25"/>
  <c r="AK15" i="25"/>
  <c r="AK10" i="25"/>
  <c r="AK16" i="25"/>
  <c r="AK30" i="25"/>
  <c r="AK18" i="25"/>
  <c r="AK35" i="25"/>
  <c r="AK37" i="25"/>
  <c r="AK11" i="25"/>
  <c r="AK20" i="25"/>
  <c r="AK28" i="25"/>
  <c r="T37" i="24" l="1"/>
  <c r="T15" i="24" l="1"/>
  <c r="T4" i="24"/>
  <c r="T44" i="24" l="1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BA17" authorId="0">
      <text>
        <r>
          <rPr>
            <b/>
            <sz val="8"/>
            <color indexed="81"/>
            <rFont val="Tahoma"/>
            <family val="2"/>
            <charset val="204"/>
          </rPr>
          <t>Егорова Юлия Васильевна:</t>
        </r>
        <r>
          <rPr>
            <sz val="8"/>
            <color indexed="81"/>
            <rFont val="Tahoma"/>
            <family val="2"/>
            <charset val="204"/>
          </rPr>
          <t xml:space="preserve">
на 6 мес.</t>
        </r>
      </text>
    </comment>
  </commentList>
</comments>
</file>

<file path=xl/comments2.xml><?xml version="1.0" encoding="utf-8"?>
<comments xmlns="http://schemas.openxmlformats.org/spreadsheetml/2006/main">
  <authors>
    <author>Юлия Васильевна ЕГОРОВА</author>
  </authors>
  <commentList>
    <comment ref="P19" authorId="0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с февраля</t>
        </r>
      </text>
    </comment>
    <comment ref="R19" authorId="0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с февраля</t>
        </r>
      </text>
    </comment>
    <comment ref="AK19" authorId="0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с февраля 2021 года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I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уреждения расчитывают, НМ Осипова проверяла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пп нет, только в приказе есть</t>
        </r>
      </text>
    </comment>
    <comment ref="U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согласно нашему приказу, их потом, после заключения договора</t>
        </r>
      </text>
    </comment>
    <comment ref="V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после подписания договора</t>
        </r>
      </text>
    </comment>
  </commentList>
</comments>
</file>

<file path=xl/sharedStrings.xml><?xml version="1.0" encoding="utf-8"?>
<sst xmlns="http://schemas.openxmlformats.org/spreadsheetml/2006/main" count="479" uniqueCount="176">
  <si>
    <t>1-4 классы</t>
  </si>
  <si>
    <t>5-9 классы</t>
  </si>
  <si>
    <t>10-11 кл</t>
  </si>
  <si>
    <t>с углубленным изучением отдельных учебных предметов</t>
  </si>
  <si>
    <t>классы, не реализующие ФГОС</t>
  </si>
  <si>
    <t>классы, реализующие ФГОС</t>
  </si>
  <si>
    <t>№№</t>
  </si>
  <si>
    <t>всего</t>
  </si>
  <si>
    <t>сумма</t>
  </si>
  <si>
    <t>10-11 кл профильное</t>
  </si>
  <si>
    <t>по 3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умственной отсталостью (интеллектуальными нарушениями)</t>
  </si>
  <si>
    <t>группы общеразвивающей направленности, обычные группы</t>
  </si>
  <si>
    <t>Всего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</si>
  <si>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</si>
  <si>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</si>
  <si>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</si>
  <si>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</si>
  <si>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</si>
  <si>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</si>
  <si>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</si>
  <si>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</si>
  <si>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</si>
  <si>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</si>
  <si>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до 3 лет</t>
  </si>
  <si>
    <t>старше 3 лет</t>
  </si>
  <si>
    <t>кон-т</t>
  </si>
  <si>
    <t>группы компенсирующей направленности для детей с фонетико-фонематическими нарушениями речи</t>
  </si>
  <si>
    <t>НОУ школа "Истоки"</t>
  </si>
  <si>
    <t>АНО "Сосновоборская частная школа"</t>
  </si>
  <si>
    <t>ЧОУ Гимназия "Грэйс"</t>
  </si>
  <si>
    <t>ЧОУ "Первая академическая гимназия г.Гатчины"</t>
  </si>
  <si>
    <t>ИП Козина Н.А.</t>
  </si>
  <si>
    <t xml:space="preserve">НОУ СО "Школа Русской Культуры преподобных Сергия и Германа Валаамсяких" </t>
  </si>
  <si>
    <t>ЧОУ "Кингисеппская СОШ Православной культуры"</t>
  </si>
  <si>
    <t>ИП Копцева И.Н.</t>
  </si>
  <si>
    <t>ЧДОУ "Творец"</t>
  </si>
  <si>
    <t>ЧОУ "Школа "Лужки""</t>
  </si>
  <si>
    <t>АНО ОУ "Школа имени императора Александра III"</t>
  </si>
  <si>
    <t>ЧОУ "Гатчинская гимназия Апекс"</t>
  </si>
  <si>
    <t>ЧУДО "Маленькая страна "Кудрово"</t>
  </si>
  <si>
    <t>АНО "Сосновоборская частная школа" (дошкольное отделение)</t>
  </si>
  <si>
    <t>ООО «Центр развития «Тигренок»</t>
  </si>
  <si>
    <t>АНО ДО "Детский сад "Лучик"</t>
  </si>
  <si>
    <t>ООО "Маленькая страна Новогорелово"</t>
  </si>
  <si>
    <t>ООО  "Система" (Эрудит)</t>
  </si>
  <si>
    <t>НО ЧДОУ Детский сад "Планета ДЕТСТВА"</t>
  </si>
  <si>
    <t>ИП Белова О.П.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</si>
  <si>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нарушением опорно-двигательного аппарата</t>
  </si>
  <si>
    <t>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слабовидящие</t>
  </si>
  <si>
    <t>ИП Иванов А.С.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</si>
  <si>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задержкой психического развития (ЗПР)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</si>
  <si>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расстройствами аутического спектора (РАС)</t>
  </si>
  <si>
    <t>ИП Семцова А.П.</t>
  </si>
  <si>
    <t>Наименование</t>
  </si>
  <si>
    <t>Итого потребность на 2021 год</t>
  </si>
  <si>
    <t>Всего обучающихся (общий контингент школ) и потребность на 2021 год</t>
  </si>
  <si>
    <t>ООО ДО "Детский сад "Лучик"</t>
  </si>
  <si>
    <t>ООО "ТОСНО ПРОЕКТ"</t>
  </si>
  <si>
    <t>ООО "РОСТ ОК"</t>
  </si>
  <si>
    <t>ООО "УМКА"</t>
  </si>
  <si>
    <t>10,5 - 12 часов</t>
  </si>
  <si>
    <t>8 - 10 часов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</si>
  <si>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человек</t>
  </si>
  <si>
    <t>N п/п</t>
  </si>
  <si>
    <t>Наименование образовательной организации</t>
  </si>
  <si>
    <t>Опись документов</t>
  </si>
  <si>
    <t>Наличие лицензии на осуществление образовательной деятельности</t>
  </si>
  <si>
    <r>
      <t xml:space="preserve">Наличие государственной аккредитации по соответствующим общеобразовательным программам </t>
    </r>
    <r>
      <rPr>
        <sz val="10"/>
        <color rgb="FFFF0000"/>
        <rFont val="Times New Roman"/>
        <family val="1"/>
        <charset val="204"/>
      </rPr>
      <t>(если дошкольное, аккредитация не должна быть)</t>
    </r>
  </si>
  <si>
    <t>Заявка на получение субсидии по форме, утвержденной приказом комитета</t>
  </si>
  <si>
    <r>
      <t xml:space="preserve">Краткая информация о претенденте на получение субсидии (год образования, статус, род деятельности, цели, задачи, состав и квалификация работников, достижения, динамика численности, результаты деятельности) по форме, установленной приказом комитета, - для индивидуальных предпринимателей </t>
    </r>
    <r>
      <rPr>
        <b/>
        <sz val="10"/>
        <color rgb="FFFF0000"/>
        <rFont val="Times New Roman"/>
        <family val="1"/>
        <charset val="204"/>
      </rPr>
      <t>ИНФОРМАЦИЯ ДОЛЖНА БЫТЬ ЗАВИЗИРОВАНА ДИРЕКТОРОМ УЧРЕЖДЕНИЯ!</t>
    </r>
  </si>
  <si>
    <t>Справка о среднем размере заработной платы работников в текущем году</t>
  </si>
  <si>
    <t>Расчет размера субсидии на возмещение затрат
по оказанию образовательных услуг
 по форме согласно приложению к настоящему Порядку</t>
  </si>
  <si>
    <t>Расчет доходов и расходов на очередной год по форме, утвержденной приказом комитета</t>
  </si>
  <si>
    <r>
      <t xml:space="preserve">Копия свидетельства </t>
    </r>
    <r>
      <rPr>
        <b/>
        <sz val="10"/>
        <rFont val="Times New Roman"/>
        <family val="1"/>
        <charset val="204"/>
      </rPr>
      <t xml:space="preserve">о государственной регистрации в </t>
    </r>
    <r>
      <rPr>
        <sz val="10"/>
        <rFont val="Times New Roman"/>
        <family val="1"/>
        <charset val="204"/>
      </rPr>
      <t>качестве индивидуального предпринимателя, юридического лица</t>
    </r>
  </si>
  <si>
    <t>Копии документов, подтверждающих назначение на должность руководителя организации, или доверенность, подтверждающую полномочия физического лица на подписание договоров от лица организации</t>
  </si>
  <si>
    <t>Копии приказов о зачислении воспитанников и учащихся в образовательную организацию для получения дошкольного, начального общего, основного общего, среднего общего образования в текущем учебном году, копии приказов о переводе воспитанников в другую возрастную группу, в другой класс</t>
  </si>
  <si>
    <t>Копия учредительных документов</t>
  </si>
  <si>
    <t>для ИП: ИНН ИП</t>
  </si>
  <si>
    <t xml:space="preserve">Копия свидетельства о постановке на учет в налоговом органе </t>
  </si>
  <si>
    <r>
      <t xml:space="preserve">Выписка из Единого государственного реестра юридических лиц (или ЕГРП) </t>
    </r>
    <r>
      <rPr>
        <b/>
        <sz val="10"/>
        <rFont val="Times New Roman"/>
        <family val="1"/>
        <charset val="204"/>
      </rPr>
      <t>выписки должны быть выданы не ранее чем за один месяц до дня подачи заявки на предоставление субсидии</t>
    </r>
  </si>
  <si>
    <t>Справки налогового органа и государственных внебюджетных фондов РФ об отсутствии просроченной задолженности по уплате налогов, сборов и иных обязательных платежей в бюджеты бюджетной системы РФ</t>
  </si>
  <si>
    <t>Документы заверены директором либо нотариально (печать и подпись), ИфП</t>
  </si>
  <si>
    <t>Численность детей в приказе о зачислении, в заявке и в расчете субсидии должно совпадать</t>
  </si>
  <si>
    <t>Документы, подтверждающие фактически произведенные затраты, в соответствии с перечнем, устанавливаемым правовым актом комитета</t>
  </si>
  <si>
    <r>
      <t xml:space="preserve">Отчет </t>
    </r>
    <r>
      <rPr>
        <sz val="10"/>
        <color rgb="FFFF0000"/>
        <rFont val="Times New Roman"/>
        <family val="1"/>
        <charset val="204"/>
      </rPr>
      <t>о фактически оказанных образовательных услугах за отчетный период с обоснованием</t>
    </r>
    <r>
      <rPr>
        <sz val="10"/>
        <rFont val="Times New Roman"/>
        <family val="1"/>
        <charset val="204"/>
      </rPr>
      <t>, п</t>
    </r>
    <r>
      <rPr>
        <sz val="10"/>
        <color rgb="FFFF0000"/>
        <rFont val="Times New Roman"/>
        <family val="1"/>
        <charset val="204"/>
      </rPr>
      <t xml:space="preserve">одтверждающим произведенные затраты на заработную плату с начислениями и учебные расходы </t>
    </r>
    <r>
      <rPr>
        <sz val="10"/>
        <rFont val="Times New Roman"/>
        <family val="1"/>
        <charset val="204"/>
      </rPr>
      <t xml:space="preserve">(справки, акты, подтверждающие объем фактически оказанных услуг, счета-фактуры), по форме, утвержденной правовым актом комитета </t>
    </r>
  </si>
  <si>
    <t>ЧООУ</t>
  </si>
  <si>
    <t>ЧДОУ</t>
  </si>
  <si>
    <t>не нужно</t>
  </si>
  <si>
    <t>1 (лсит записи)</t>
  </si>
  <si>
    <t>ИП</t>
  </si>
  <si>
    <t>ИТОГО</t>
  </si>
  <si>
    <t>ООО "НОВОЕ ПОКОЛЕНИЕ"</t>
  </si>
  <si>
    <t>лист записи</t>
  </si>
  <si>
    <t>-</t>
  </si>
  <si>
    <t>ООО "Умка"</t>
  </si>
  <si>
    <t>На одного обучающегося в общеобразовательных классах (в том числе с углубленным изучением отдельных учебных предметов, профильного образования) общеобразовательных организаций  по начальному общему образованию - более 149 человек, по основному общему образованию - более 199 человек, по среднему общему образованию - более 74 человек</t>
  </si>
  <si>
    <t>с 22.04.2016</t>
  </si>
  <si>
    <t>с 04.02.2016</t>
  </si>
  <si>
    <t>с 26.02.2019</t>
  </si>
  <si>
    <t>с 02.03.2016</t>
  </si>
  <si>
    <t>с 20.02.2016</t>
  </si>
  <si>
    <t>с 20.01.2017</t>
  </si>
  <si>
    <t>с 23.12.2016</t>
  </si>
  <si>
    <t>с 18.04.2014</t>
  </si>
  <si>
    <t>с 20.11.2017</t>
  </si>
  <si>
    <t>ЧОУ "Школа "Лужки"</t>
  </si>
  <si>
    <t>с 04.02.2020</t>
  </si>
  <si>
    <t>с 24.12.2014</t>
  </si>
  <si>
    <t>с 24.01.2019</t>
  </si>
  <si>
    <t>с 13.04.2015</t>
  </si>
  <si>
    <t>с 25.02.2019</t>
  </si>
  <si>
    <t>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слабослышащие (познооглохшие)</t>
  </si>
  <si>
    <t xml:space="preserve"> по 1 варианту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тяжелыми нарушениями речи</t>
  </si>
  <si>
    <t>с 31.05.2013</t>
  </si>
  <si>
    <t>с 16.11.2016</t>
  </si>
  <si>
    <t>с 07.12.2020</t>
  </si>
  <si>
    <t>с 21.12.2016</t>
  </si>
  <si>
    <t>ЧОУ "Деловая волна"</t>
  </si>
  <si>
    <t>ЧОУ «Деловая волна»</t>
  </si>
  <si>
    <t>с 10.02.2016</t>
  </si>
  <si>
    <t>с 09.01.20158</t>
  </si>
  <si>
    <t>ЧОУ Гимназия "Грэйс" (дошкольное отделение)</t>
  </si>
  <si>
    <t>с 12.04.2019</t>
  </si>
  <si>
    <t>с 13.11.2017</t>
  </si>
  <si>
    <t>с 10.05.2017</t>
  </si>
  <si>
    <t>с 24.11.2015</t>
  </si>
  <si>
    <t>ООО "УМКА" (структурное подразделение "Умелый Карапуз")</t>
  </si>
  <si>
    <t>с 31.01.2018</t>
  </si>
  <si>
    <t>с 22.12.2020</t>
  </si>
  <si>
    <t>с 30.07.2020</t>
  </si>
  <si>
    <t>с 08.11.2017</t>
  </si>
  <si>
    <t>ООО "МАЛ ДА ВЕЛИК"</t>
  </si>
  <si>
    <t>с 25.11.2020</t>
  </si>
  <si>
    <t>с 08.02.2021</t>
  </si>
  <si>
    <t>с 18.09.2019</t>
  </si>
  <si>
    <t>с 14.01.2020</t>
  </si>
  <si>
    <t>с 30.01.2019</t>
  </si>
  <si>
    <t>с 23.03.2020</t>
  </si>
  <si>
    <t>с 17.06.2013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</si>
  <si>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</si>
  <si>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"Детский центр "Доброград"</t>
  </si>
  <si>
    <t xml:space="preserve">АНОО "Новая История" </t>
  </si>
  <si>
    <t>АНОО "Новая История"</t>
  </si>
  <si>
    <t>ООО "Мама Оля"</t>
  </si>
  <si>
    <t>ЧОУНОО "Умный Мир"</t>
  </si>
  <si>
    <t>ИП Токубаев В.Э.</t>
  </si>
  <si>
    <t>с 12.12.2016</t>
  </si>
  <si>
    <t xml:space="preserve">Гатчинский </t>
  </si>
  <si>
    <t>Муниципальный район (городской округ)</t>
  </si>
  <si>
    <t>Сосновый Бор</t>
  </si>
  <si>
    <t>Всеволожский</t>
  </si>
  <si>
    <t>Ломоносовский</t>
  </si>
  <si>
    <t>Тосненский</t>
  </si>
  <si>
    <t>Всеволожский Итог</t>
  </si>
  <si>
    <t>Гатчинский  Итог</t>
  </si>
  <si>
    <t>Ломоносовский Итог</t>
  </si>
  <si>
    <t>Сосновый Бор Итог</t>
  </si>
  <si>
    <t>Тосненский Итог</t>
  </si>
  <si>
    <t>Общий итог</t>
  </si>
  <si>
    <t>Выборгский</t>
  </si>
  <si>
    <t>Гатчинский</t>
  </si>
  <si>
    <t>Выборгский Итог</t>
  </si>
  <si>
    <t>Гатчинский Итог</t>
  </si>
  <si>
    <t>Кингисеппский</t>
  </si>
  <si>
    <t>Киришский</t>
  </si>
  <si>
    <t>Приозерский</t>
  </si>
  <si>
    <t>Кингисеппский Итог</t>
  </si>
  <si>
    <t>Киришский Итог</t>
  </si>
  <si>
    <t>Приозерский Итог</t>
  </si>
  <si>
    <t xml:space="preserve">Расчет объема субсидий частным общеобразовательным организациям на возмещение затрат по реализации основных общеобразовательных программ общего образования на 2021 год
</t>
  </si>
  <si>
    <t>Расчет объема субсидий частным дошкольным образовательным организациям и индивидуальным предпринимателям  на возмещение затрат по реализации основных общеобразовательных программ дошкольного образования на 2021 год</t>
  </si>
  <si>
    <t>кол-во ставок</t>
  </si>
  <si>
    <t>Средства на организацию полномочий</t>
  </si>
  <si>
    <t>оклад ведущего специалиста</t>
  </si>
  <si>
    <t>кол-во должностных окладов в год</t>
  </si>
  <si>
    <t>начисления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</si>
</sst>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#,##0.00;[Red]\-#,##0.00;&quot;-&quot;"/>
    <numFmt numFmtId="167" formatCode="[Blue]\+#,##0.00;[Red]\-#,##0.00;&quot;-&quot;"/>
    <numFmt numFmtId="168" formatCode="0.0%"/>
    <numFmt numFmtId="169" formatCode="00"/>
    <numFmt numFmtId="170" formatCode="_-* #,##0\ _₽_-;\-* #,##0\ _₽_-;_-* &quot;-&quot;??\ _₽_-;_-@_-"/>
    <numFmt numFmtId="171" formatCode="_(* #,##0.0_);_(* \(#,##0.0\);_(* \-??_);_(@_)"/>
    <numFmt numFmtId="172" formatCode="_(* #,##0.000_);_(* \(#,##0.000\);_(* \-??_);_(@_)"/>
  </numFmts>
  <fonts count="39" x14ac:knownFonts="1">
    <font>
      <sz val="10"/>
      <name val="Arial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8"/>
      <color rgb="FFFFFFFF"/>
      <name val="Arial"/>
      <family val="2"/>
      <charset val="204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name val="Calibri"/>
      <family val="2"/>
      <scheme val="minor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  <font>
      <sz val="10"/>
      <name val="Arial"/>
      <charset val="204"/>
    </font>
    <font>
      <b/>
      <sz val="10"/>
      <name val="Arial Cyr"/>
      <family val="2"/>
      <charset val="204"/>
    </font>
    <font>
      <b/>
      <sz val="9"/>
      <name val="Arial Cyr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2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11" fillId="0" borderId="0" applyFill="0" applyBorder="0" applyAlignment="0" applyProtection="0"/>
    <xf numFmtId="9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11" fillId="0" borderId="0" applyFill="0" applyBorder="0" applyAlignment="0" applyProtection="0"/>
    <xf numFmtId="164" fontId="2" fillId="0" borderId="0" applyFill="0" applyBorder="0" applyAlignment="0" applyProtection="0"/>
    <xf numFmtId="9" fontId="2" fillId="0" borderId="0" applyFill="0" applyBorder="0" applyAlignment="0" applyProtection="0"/>
    <xf numFmtId="164" fontId="2" fillId="0" borderId="0" applyFill="0" applyBorder="0" applyAlignment="0" applyProtection="0"/>
    <xf numFmtId="0" fontId="13" fillId="0" borderId="0"/>
    <xf numFmtId="164" fontId="2" fillId="0" borderId="0" applyBorder="0" applyProtection="0"/>
    <xf numFmtId="0" fontId="15" fillId="0" borderId="0"/>
    <xf numFmtId="0" fontId="2" fillId="0" borderId="0"/>
    <xf numFmtId="0" fontId="2" fillId="0" borderId="0"/>
    <xf numFmtId="0" fontId="16" fillId="0" borderId="0">
      <alignment vertical="center"/>
    </xf>
    <xf numFmtId="0" fontId="18" fillId="0" borderId="2">
      <alignment horizontal="left" indent="1"/>
    </xf>
    <xf numFmtId="166" fontId="17" fillId="0" borderId="0" applyFont="0" applyFill="0" applyBorder="0" applyProtection="0">
      <alignment horizontal="right" vertical="center" indent="1"/>
    </xf>
    <xf numFmtId="167" fontId="19" fillId="2" borderId="0" applyFont="0" applyFill="0" applyBorder="0" applyAlignment="0" applyProtection="0">
      <alignment horizontal="right" indent="1"/>
    </xf>
    <xf numFmtId="168" fontId="17" fillId="0" borderId="0" applyFont="0" applyFill="0" applyBorder="0" applyProtection="0">
      <alignment horizontal="right" vertical="center" indent="1"/>
    </xf>
    <xf numFmtId="0" fontId="2" fillId="0" borderId="0"/>
    <xf numFmtId="0" fontId="20" fillId="0" borderId="0" applyFill="0" applyBorder="0">
      <alignment horizontal="center" vertical="center" wrapText="1"/>
    </xf>
    <xf numFmtId="169" fontId="21" fillId="3" borderId="0">
      <alignment horizontal="right" vertical="center" indent="1"/>
    </xf>
    <xf numFmtId="43" fontId="36" fillId="0" borderId="0" applyFont="0" applyFill="0" applyBorder="0" applyAlignment="0" applyProtection="0"/>
    <xf numFmtId="0" fontId="2" fillId="0" borderId="0"/>
  </cellStyleXfs>
  <cellXfs count="149">
    <xf numFmtId="0" fontId="0" fillId="0" borderId="0" xfId="0"/>
    <xf numFmtId="0" fontId="2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/>
    <xf numFmtId="0" fontId="2" fillId="0" borderId="0" xfId="17" applyFont="1" applyFill="1" applyBorder="1" applyAlignment="1">
      <alignment horizontal="center" vertical="top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165" fontId="2" fillId="0" borderId="0" xfId="2" applyNumberFormat="1" applyFont="1" applyFill="1" applyBorder="1" applyAlignment="1">
      <alignment vertical="center" wrapText="1"/>
    </xf>
    <xf numFmtId="0" fontId="13" fillId="0" borderId="0" xfId="114" applyFill="1" applyAlignment="1">
      <alignment horizontal="center"/>
    </xf>
    <xf numFmtId="0" fontId="13" fillId="0" borderId="0" xfId="114" applyFill="1" applyAlignment="1">
      <alignment horizontal="left"/>
    </xf>
    <xf numFmtId="0" fontId="13" fillId="0" borderId="0" xfId="114" applyFill="1"/>
    <xf numFmtId="0" fontId="6" fillId="0" borderId="0" xfId="114" applyFont="1" applyFill="1"/>
    <xf numFmtId="0" fontId="5" fillId="0" borderId="0" xfId="114" applyFont="1" applyFill="1"/>
    <xf numFmtId="0" fontId="6" fillId="0" borderId="4" xfId="3" applyFont="1" applyFill="1" applyBorder="1" applyAlignment="1">
      <alignment horizontal="left" vertical="center" wrapText="1"/>
    </xf>
    <xf numFmtId="0" fontId="24" fillId="0" borderId="3" xfId="116" applyFont="1" applyFill="1" applyBorder="1" applyAlignment="1">
      <alignment horizontal="left" vertical="center" wrapText="1"/>
    </xf>
    <xf numFmtId="0" fontId="25" fillId="0" borderId="0" xfId="116" applyFont="1" applyFill="1" applyAlignment="1">
      <alignment horizontal="left" wrapText="1"/>
    </xf>
    <xf numFmtId="0" fontId="25" fillId="0" borderId="0" xfId="116" applyFont="1" applyFill="1" applyAlignment="1">
      <alignment horizontal="left"/>
    </xf>
    <xf numFmtId="0" fontId="26" fillId="0" borderId="4" xfId="116" applyFont="1" applyFill="1" applyBorder="1" applyAlignment="1">
      <alignment horizontal="left" vertical="center" wrapText="1"/>
    </xf>
    <xf numFmtId="0" fontId="24" fillId="5" borderId="1" xfId="116" applyFont="1" applyFill="1" applyBorder="1" applyAlignment="1">
      <alignment horizontal="left" vertical="center" wrapText="1"/>
    </xf>
    <xf numFmtId="0" fontId="26" fillId="5" borderId="6" xfId="116" applyFont="1" applyFill="1" applyBorder="1" applyAlignment="1">
      <alignment horizontal="left" vertical="center" wrapText="1"/>
    </xf>
    <xf numFmtId="0" fontId="26" fillId="5" borderId="4" xfId="116" applyFont="1" applyFill="1" applyBorder="1" applyAlignment="1">
      <alignment horizontal="left" vertical="center" wrapText="1"/>
    </xf>
    <xf numFmtId="0" fontId="24" fillId="5" borderId="4" xfId="116" applyFont="1" applyFill="1" applyBorder="1" applyAlignment="1">
      <alignment horizontal="left" vertical="center" wrapText="1"/>
    </xf>
    <xf numFmtId="0" fontId="26" fillId="0" borderId="6" xfId="116" applyFont="1" applyFill="1" applyBorder="1" applyAlignment="1">
      <alignment horizontal="left" vertical="center" wrapText="1"/>
    </xf>
    <xf numFmtId="0" fontId="26" fillId="0" borderId="1" xfId="116" applyFont="1" applyFill="1" applyBorder="1" applyAlignment="1">
      <alignment horizontal="left" vertical="center" wrapText="1"/>
    </xf>
    <xf numFmtId="0" fontId="29" fillId="0" borderId="4" xfId="116" applyFont="1" applyFill="1" applyBorder="1" applyAlignment="1">
      <alignment horizontal="left" vertical="center" wrapText="1"/>
    </xf>
    <xf numFmtId="0" fontId="29" fillId="0" borderId="7" xfId="116" applyFont="1" applyFill="1" applyBorder="1" applyAlignment="1">
      <alignment horizontal="left" vertical="center" wrapText="1"/>
    </xf>
    <xf numFmtId="0" fontId="26" fillId="0" borderId="1" xfId="116" applyFont="1" applyFill="1" applyBorder="1" applyAlignment="1">
      <alignment horizontal="left" wrapText="1"/>
    </xf>
    <xf numFmtId="0" fontId="30" fillId="0" borderId="4" xfId="116" applyFont="1" applyFill="1" applyBorder="1" applyAlignment="1">
      <alignment horizontal="left" vertical="center" wrapText="1"/>
    </xf>
    <xf numFmtId="0" fontId="26" fillId="5" borderId="1" xfId="116" applyFont="1" applyFill="1" applyBorder="1" applyAlignment="1">
      <alignment horizontal="left" vertical="center" wrapText="1"/>
    </xf>
    <xf numFmtId="0" fontId="31" fillId="5" borderId="0" xfId="116" applyFont="1" applyFill="1" applyAlignment="1">
      <alignment horizontal="left" vertical="center"/>
    </xf>
    <xf numFmtId="0" fontId="29" fillId="0" borderId="0" xfId="116" applyFont="1" applyFill="1" applyBorder="1" applyAlignment="1">
      <alignment horizontal="left" vertical="center" wrapText="1"/>
    </xf>
    <xf numFmtId="0" fontId="26" fillId="0" borderId="7" xfId="116" applyFont="1" applyFill="1" applyBorder="1" applyAlignment="1">
      <alignment horizontal="left" vertical="center" wrapText="1"/>
    </xf>
    <xf numFmtId="0" fontId="31" fillId="0" borderId="0" xfId="116" applyFont="1" applyFill="1" applyAlignment="1">
      <alignment horizontal="left" wrapText="1"/>
    </xf>
    <xf numFmtId="0" fontId="31" fillId="0" borderId="0" xfId="116" applyFont="1" applyFill="1" applyAlignment="1">
      <alignment horizontal="left"/>
    </xf>
    <xf numFmtId="4" fontId="6" fillId="0" borderId="0" xfId="114" applyNumberFormat="1" applyFont="1" applyFill="1"/>
    <xf numFmtId="4" fontId="2" fillId="0" borderId="4" xfId="2" applyNumberFormat="1" applyFont="1" applyFill="1" applyBorder="1" applyAlignment="1">
      <alignment vertical="center" wrapText="1"/>
    </xf>
    <xf numFmtId="4" fontId="2" fillId="0" borderId="0" xfId="2" applyNumberFormat="1" applyFont="1" applyFill="1" applyBorder="1" applyAlignment="1">
      <alignment vertical="center" wrapText="1"/>
    </xf>
    <xf numFmtId="0" fontId="26" fillId="0" borderId="4" xfId="116" applyFont="1" applyFill="1" applyBorder="1" applyAlignment="1">
      <alignment horizontal="left" vertical="center" wrapText="1"/>
    </xf>
    <xf numFmtId="14" fontId="29" fillId="0" borderId="4" xfId="116" applyNumberFormat="1" applyFont="1" applyFill="1" applyBorder="1" applyAlignment="1">
      <alignment horizontal="left" vertical="center" wrapText="1"/>
    </xf>
    <xf numFmtId="0" fontId="29" fillId="7" borderId="4" xfId="116" applyFont="1" applyFill="1" applyBorder="1" applyAlignment="1">
      <alignment horizontal="left" vertical="center" wrapText="1"/>
    </xf>
    <xf numFmtId="0" fontId="29" fillId="6" borderId="4" xfId="116" applyFont="1" applyFill="1" applyBorder="1" applyAlignment="1">
      <alignment horizontal="left" vertical="center" wrapText="1"/>
    </xf>
    <xf numFmtId="0" fontId="26" fillId="6" borderId="1" xfId="116" applyFont="1" applyFill="1" applyBorder="1" applyAlignment="1">
      <alignment horizontal="left" vertical="center" wrapText="1"/>
    </xf>
    <xf numFmtId="14" fontId="26" fillId="0" borderId="4" xfId="116" applyNumberFormat="1" applyFont="1" applyFill="1" applyBorder="1" applyAlignment="1">
      <alignment horizontal="left" vertical="center" wrapText="1"/>
    </xf>
    <xf numFmtId="0" fontId="26" fillId="0" borderId="4" xfId="116" applyFont="1" applyFill="1" applyBorder="1" applyAlignment="1">
      <alignment horizontal="left" vertical="center" wrapText="1"/>
    </xf>
    <xf numFmtId="0" fontId="26" fillId="0" borderId="4" xfId="116" applyFont="1" applyFill="1" applyBorder="1" applyAlignment="1">
      <alignment horizontal="left" vertical="center" wrapText="1"/>
    </xf>
    <xf numFmtId="0" fontId="29" fillId="4" borderId="4" xfId="116" applyFont="1" applyFill="1" applyBorder="1" applyAlignment="1">
      <alignment horizontal="left" vertical="center" wrapText="1"/>
    </xf>
    <xf numFmtId="0" fontId="26" fillId="0" borderId="4" xfId="116" applyFont="1" applyFill="1" applyBorder="1" applyAlignment="1">
      <alignment horizontal="left" vertical="center" wrapText="1"/>
    </xf>
    <xf numFmtId="0" fontId="26" fillId="0" borderId="4" xfId="116" applyFont="1" applyFill="1" applyBorder="1" applyAlignment="1">
      <alignment horizontal="left" vertical="center" wrapText="1"/>
    </xf>
    <xf numFmtId="0" fontId="26" fillId="6" borderId="4" xfId="116" applyFont="1" applyFill="1" applyBorder="1" applyAlignment="1">
      <alignment horizontal="left" vertical="center" wrapText="1"/>
    </xf>
    <xf numFmtId="0" fontId="26" fillId="0" borderId="4" xfId="116" applyFont="1" applyFill="1" applyBorder="1" applyAlignment="1">
      <alignment horizontal="left" vertical="center" wrapText="1"/>
    </xf>
    <xf numFmtId="0" fontId="26" fillId="0" borderId="4" xfId="116" applyFont="1" applyFill="1" applyBorder="1" applyAlignment="1">
      <alignment horizontal="left" vertical="center" wrapText="1"/>
    </xf>
    <xf numFmtId="0" fontId="26" fillId="4" borderId="1" xfId="116" applyFont="1" applyFill="1" applyBorder="1" applyAlignment="1">
      <alignment horizontal="left" vertical="center" wrapText="1"/>
    </xf>
    <xf numFmtId="0" fontId="26" fillId="0" borderId="4" xfId="116" applyFont="1" applyFill="1" applyBorder="1" applyAlignment="1">
      <alignment horizontal="left" vertical="center" wrapText="1"/>
    </xf>
    <xf numFmtId="0" fontId="26" fillId="0" borderId="4" xfId="116" applyFont="1" applyFill="1" applyBorder="1" applyAlignment="1">
      <alignment horizontal="left" vertical="center" wrapText="1"/>
    </xf>
    <xf numFmtId="0" fontId="26" fillId="0" borderId="4" xfId="116" applyFont="1" applyFill="1" applyBorder="1" applyAlignment="1">
      <alignment horizontal="left" vertical="center" wrapText="1"/>
    </xf>
    <xf numFmtId="0" fontId="34" fillId="0" borderId="4" xfId="116" applyFont="1" applyFill="1" applyBorder="1" applyAlignment="1">
      <alignment horizontal="left" vertical="center" wrapText="1"/>
    </xf>
    <xf numFmtId="0" fontId="34" fillId="0" borderId="1" xfId="116" applyFont="1" applyFill="1" applyBorder="1" applyAlignment="1">
      <alignment horizontal="left" vertical="center" wrapText="1"/>
    </xf>
    <xf numFmtId="0" fontId="35" fillId="0" borderId="4" xfId="116" applyFont="1" applyFill="1" applyBorder="1" applyAlignment="1">
      <alignment horizontal="left" vertical="center" wrapText="1"/>
    </xf>
    <xf numFmtId="14" fontId="29" fillId="4" borderId="4" xfId="116" applyNumberFormat="1" applyFont="1" applyFill="1" applyBorder="1" applyAlignment="1">
      <alignment horizontal="left" vertical="center" wrapText="1"/>
    </xf>
    <xf numFmtId="0" fontId="29" fillId="5" borderId="4" xfId="116" applyFont="1" applyFill="1" applyBorder="1" applyAlignment="1">
      <alignment horizontal="left" vertical="center" wrapText="1"/>
    </xf>
    <xf numFmtId="0" fontId="3" fillId="0" borderId="4" xfId="2" applyNumberFormat="1" applyFont="1" applyFill="1" applyBorder="1" applyAlignment="1" applyProtection="1">
      <alignment vertical="center" wrapText="1"/>
    </xf>
    <xf numFmtId="4" fontId="10" fillId="0" borderId="4" xfId="2" applyNumberFormat="1" applyFont="1" applyFill="1" applyBorder="1" applyAlignment="1">
      <alignment horizontal="center" vertical="center" wrapText="1"/>
    </xf>
    <xf numFmtId="165" fontId="6" fillId="0" borderId="4" xfId="114" applyNumberFormat="1" applyFont="1" applyFill="1" applyBorder="1" applyAlignment="1">
      <alignment vertical="center" wrapText="1"/>
    </xf>
    <xf numFmtId="165" fontId="9" fillId="0" borderId="4" xfId="115" applyNumberFormat="1" applyFont="1" applyFill="1" applyBorder="1" applyAlignment="1" applyProtection="1">
      <alignment vertical="center" wrapText="1"/>
    </xf>
    <xf numFmtId="0" fontId="2" fillId="0" borderId="4" xfId="2" applyNumberFormat="1" applyFont="1" applyFill="1" applyBorder="1" applyAlignment="1" applyProtection="1">
      <alignment horizontal="center" vertical="center" wrapText="1"/>
    </xf>
    <xf numFmtId="0" fontId="2" fillId="0" borderId="0" xfId="2" applyNumberFormat="1" applyFont="1" applyFill="1" applyBorder="1" applyAlignment="1" applyProtection="1">
      <alignment horizontal="center" vertical="center" wrapText="1"/>
    </xf>
    <xf numFmtId="0" fontId="6" fillId="0" borderId="4" xfId="114" applyFont="1" applyFill="1" applyBorder="1" applyAlignment="1">
      <alignment horizontal="center" vertical="center" wrapText="1"/>
    </xf>
    <xf numFmtId="0" fontId="5" fillId="0" borderId="4" xfId="114" applyFont="1" applyFill="1" applyBorder="1" applyAlignment="1">
      <alignment horizontal="center" vertical="center" wrapText="1"/>
    </xf>
    <xf numFmtId="4" fontId="14" fillId="0" borderId="4" xfId="114" applyNumberFormat="1" applyFont="1" applyFill="1" applyBorder="1" applyAlignment="1">
      <alignment horizontal="center" vertical="center" wrapText="1"/>
    </xf>
    <xf numFmtId="0" fontId="9" fillId="0" borderId="4" xfId="114" applyFont="1" applyFill="1" applyBorder="1" applyAlignment="1">
      <alignment horizontal="center" vertical="center" wrapText="1"/>
    </xf>
    <xf numFmtId="0" fontId="2" fillId="0" borderId="4" xfId="2" applyNumberFormat="1" applyFont="1" applyFill="1" applyBorder="1" applyAlignment="1" applyProtection="1">
      <alignment vertical="center" wrapText="1"/>
    </xf>
    <xf numFmtId="0" fontId="7" fillId="0" borderId="4" xfId="2" applyNumberFormat="1" applyFont="1" applyFill="1" applyBorder="1" applyAlignment="1" applyProtection="1">
      <alignment vertical="center" wrapText="1"/>
    </xf>
    <xf numFmtId="165" fontId="6" fillId="0" borderId="4" xfId="115" applyNumberFormat="1" applyFont="1" applyFill="1" applyBorder="1" applyAlignment="1" applyProtection="1">
      <alignment vertical="center" wrapText="1"/>
    </xf>
    <xf numFmtId="0" fontId="9" fillId="0" borderId="4" xfId="3" applyFont="1" applyFill="1" applyBorder="1" applyAlignment="1">
      <alignment horizontal="left" vertical="center" wrapText="1"/>
    </xf>
    <xf numFmtId="3" fontId="3" fillId="0" borderId="4" xfId="2" applyNumberFormat="1" applyFont="1" applyFill="1" applyBorder="1" applyAlignment="1" applyProtection="1">
      <alignment horizontal="right" vertical="center" wrapText="1"/>
    </xf>
    <xf numFmtId="3" fontId="2" fillId="0" borderId="4" xfId="2" applyNumberFormat="1" applyFont="1" applyFill="1" applyBorder="1" applyAlignment="1">
      <alignment horizontal="right" vertical="center" wrapText="1"/>
    </xf>
    <xf numFmtId="3" fontId="4" fillId="0" borderId="4" xfId="110" applyNumberFormat="1" applyFont="1" applyFill="1" applyBorder="1" applyAlignment="1" applyProtection="1">
      <alignment horizontal="right" vertical="center" wrapText="1"/>
    </xf>
    <xf numFmtId="0" fontId="37" fillId="0" borderId="4" xfId="2" applyNumberFormat="1" applyFont="1" applyFill="1" applyBorder="1" applyAlignment="1" applyProtection="1">
      <alignment vertical="center" wrapText="1"/>
    </xf>
    <xf numFmtId="3" fontId="37" fillId="0" borderId="4" xfId="2" applyNumberFormat="1" applyFont="1" applyFill="1" applyBorder="1" applyAlignment="1" applyProtection="1">
      <alignment horizontal="right" vertical="center" wrapText="1"/>
    </xf>
    <xf numFmtId="3" fontId="7" fillId="0" borderId="4" xfId="2" applyNumberFormat="1" applyFont="1" applyFill="1" applyBorder="1" applyAlignment="1">
      <alignment horizontal="right" vertical="center" wrapText="1"/>
    </xf>
    <xf numFmtId="3" fontId="38" fillId="0" borderId="4" xfId="110" applyNumberFormat="1" applyFont="1" applyFill="1" applyBorder="1" applyAlignment="1" applyProtection="1">
      <alignment horizontal="right" vertical="center" wrapText="1"/>
    </xf>
    <xf numFmtId="0" fontId="2" fillId="0" borderId="4" xfId="2" applyFont="1" applyFill="1" applyBorder="1" applyAlignment="1">
      <alignment horizontal="center" vertical="center" wrapText="1"/>
    </xf>
    <xf numFmtId="16" fontId="8" fillId="0" borderId="4" xfId="7" applyNumberFormat="1" applyFont="1" applyFill="1" applyBorder="1" applyAlignment="1">
      <alignment horizontal="center" vertical="center" wrapText="1"/>
    </xf>
    <xf numFmtId="4" fontId="4" fillId="0" borderId="4" xfId="110" applyNumberFormat="1" applyFont="1" applyFill="1" applyBorder="1" applyAlignment="1" applyProtection="1">
      <alignment horizontal="right" vertical="center" wrapText="1"/>
    </xf>
    <xf numFmtId="4" fontId="2" fillId="0" borderId="4" xfId="110" applyNumberFormat="1" applyFont="1" applyFill="1" applyBorder="1" applyAlignment="1" applyProtection="1">
      <alignment horizontal="center" vertical="center" wrapText="1"/>
    </xf>
    <xf numFmtId="4" fontId="2" fillId="0" borderId="4" xfId="2" applyNumberFormat="1" applyFont="1" applyFill="1" applyBorder="1" applyAlignment="1">
      <alignment horizontal="center" vertical="center" wrapText="1"/>
    </xf>
    <xf numFmtId="0" fontId="12" fillId="0" borderId="3" xfId="2" applyNumberFormat="1" applyFont="1" applyFill="1" applyBorder="1" applyAlignment="1" applyProtection="1">
      <alignment wrapText="1"/>
    </xf>
    <xf numFmtId="170" fontId="4" fillId="0" borderId="4" xfId="127" applyNumberFormat="1" applyFont="1" applyFill="1" applyBorder="1" applyAlignment="1" applyProtection="1">
      <alignment horizontal="right" vertical="center" wrapText="1"/>
    </xf>
    <xf numFmtId="170" fontId="2" fillId="0" borderId="4" xfId="127" applyNumberFormat="1" applyFont="1" applyFill="1" applyBorder="1" applyAlignment="1">
      <alignment vertical="center" wrapText="1"/>
    </xf>
    <xf numFmtId="170" fontId="4" fillId="0" borderId="4" xfId="127" applyNumberFormat="1" applyFont="1" applyFill="1" applyBorder="1" applyAlignment="1" applyProtection="1">
      <alignment vertical="center" wrapText="1"/>
    </xf>
    <xf numFmtId="170" fontId="2" fillId="0" borderId="4" xfId="127" applyNumberFormat="1" applyFont="1" applyFill="1" applyBorder="1" applyAlignment="1" applyProtection="1">
      <alignment horizontal="center" vertical="center" wrapText="1"/>
    </xf>
    <xf numFmtId="170" fontId="2" fillId="0" borderId="4" xfId="127" applyNumberFormat="1" applyFont="1" applyFill="1" applyBorder="1" applyAlignment="1">
      <alignment horizontal="right" vertical="center" wrapText="1"/>
    </xf>
    <xf numFmtId="170" fontId="3" fillId="0" borderId="4" xfId="127" applyNumberFormat="1" applyFont="1" applyFill="1" applyBorder="1" applyAlignment="1" applyProtection="1">
      <alignment horizontal="right" vertical="center" wrapText="1"/>
    </xf>
    <xf numFmtId="170" fontId="7" fillId="0" borderId="4" xfId="127" applyNumberFormat="1" applyFont="1" applyFill="1" applyBorder="1" applyAlignment="1">
      <alignment horizontal="right" vertical="center" wrapText="1"/>
    </xf>
    <xf numFmtId="170" fontId="38" fillId="0" borderId="4" xfId="127" applyNumberFormat="1" applyFont="1" applyFill="1" applyBorder="1" applyAlignment="1" applyProtection="1">
      <alignment horizontal="right" vertical="center" wrapText="1"/>
    </xf>
    <xf numFmtId="170" fontId="7" fillId="0" borderId="4" xfId="127" applyNumberFormat="1" applyFont="1" applyFill="1" applyBorder="1" applyAlignment="1">
      <alignment vertical="center" wrapText="1"/>
    </xf>
    <xf numFmtId="170" fontId="37" fillId="0" borderId="4" xfId="127" applyNumberFormat="1" applyFont="1" applyFill="1" applyBorder="1" applyAlignment="1" applyProtection="1">
      <alignment horizontal="right" vertical="center" wrapText="1"/>
    </xf>
    <xf numFmtId="4" fontId="7" fillId="0" borderId="4" xfId="2" applyNumberFormat="1" applyFont="1" applyFill="1" applyBorder="1" applyAlignment="1" applyProtection="1">
      <alignment horizontal="center" vertical="center" wrapText="1"/>
    </xf>
    <xf numFmtId="0" fontId="7" fillId="0" borderId="4" xfId="2" applyNumberFormat="1" applyFont="1" applyFill="1" applyBorder="1" applyAlignment="1" applyProtection="1">
      <alignment horizontal="center" vertical="center" wrapText="1"/>
    </xf>
    <xf numFmtId="165" fontId="9" fillId="0" borderId="4" xfId="114" applyNumberFormat="1" applyFont="1" applyFill="1" applyBorder="1" applyAlignment="1">
      <alignment horizontal="center" vertical="center" wrapText="1"/>
    </xf>
    <xf numFmtId="0" fontId="6" fillId="0" borderId="4" xfId="114" applyFont="1" applyFill="1" applyBorder="1" applyAlignment="1">
      <alignment vertical="center" wrapText="1"/>
    </xf>
    <xf numFmtId="0" fontId="9" fillId="0" borderId="4" xfId="114" applyFont="1" applyFill="1" applyBorder="1" applyAlignment="1">
      <alignment vertical="center" wrapText="1"/>
    </xf>
    <xf numFmtId="2" fontId="6" fillId="0" borderId="4" xfId="114" applyNumberFormat="1" applyFont="1" applyFill="1" applyBorder="1" applyAlignment="1">
      <alignment horizontal="center" vertical="center" wrapText="1"/>
    </xf>
    <xf numFmtId="0" fontId="5" fillId="0" borderId="4" xfId="114" applyFont="1" applyFill="1" applyBorder="1" applyAlignment="1">
      <alignment horizontal="center" vertical="center"/>
    </xf>
    <xf numFmtId="0" fontId="13" fillId="0" borderId="0" xfId="114" applyFill="1" applyBorder="1" applyAlignment="1">
      <alignment horizontal="center"/>
    </xf>
    <xf numFmtId="0" fontId="13" fillId="0" borderId="0" xfId="114" applyFill="1" applyBorder="1" applyAlignment="1">
      <alignment horizontal="left"/>
    </xf>
    <xf numFmtId="0" fontId="13" fillId="0" borderId="0" xfId="114" applyFill="1" applyBorder="1"/>
    <xf numFmtId="0" fontId="5" fillId="0" borderId="4" xfId="114" applyFont="1" applyFill="1" applyBorder="1" applyAlignment="1">
      <alignment vertical="center" wrapText="1"/>
    </xf>
    <xf numFmtId="4" fontId="6" fillId="0" borderId="4" xfId="114" applyNumberFormat="1" applyFont="1" applyFill="1" applyBorder="1" applyAlignment="1">
      <alignment vertical="center" wrapText="1"/>
    </xf>
    <xf numFmtId="4" fontId="14" fillId="0" borderId="4" xfId="114" applyNumberFormat="1" applyFont="1" applyFill="1" applyBorder="1" applyAlignment="1">
      <alignment horizontal="center" vertical="center"/>
    </xf>
    <xf numFmtId="4" fontId="6" fillId="0" borderId="4" xfId="114" applyNumberFormat="1" applyFont="1" applyFill="1" applyBorder="1" applyAlignment="1">
      <alignment vertical="center"/>
    </xf>
    <xf numFmtId="4" fontId="6" fillId="0" borderId="4" xfId="115" applyNumberFormat="1" applyFont="1" applyFill="1" applyBorder="1" applyAlignment="1" applyProtection="1">
      <alignment vertical="center"/>
    </xf>
    <xf numFmtId="0" fontId="6" fillId="0" borderId="4" xfId="114" applyFont="1" applyFill="1" applyBorder="1" applyAlignment="1">
      <alignment horizontal="center" vertical="center"/>
    </xf>
    <xf numFmtId="165" fontId="6" fillId="0" borderId="4" xfId="115" applyNumberFormat="1" applyFont="1" applyFill="1" applyBorder="1" applyAlignment="1" applyProtection="1">
      <alignment vertical="center"/>
    </xf>
    <xf numFmtId="165" fontId="6" fillId="0" borderId="4" xfId="114" applyNumberFormat="1" applyFont="1" applyFill="1" applyBorder="1" applyAlignment="1">
      <alignment vertical="center"/>
    </xf>
    <xf numFmtId="0" fontId="9" fillId="0" borderId="4" xfId="114" applyFont="1" applyFill="1" applyBorder="1" applyAlignment="1">
      <alignment horizontal="center" vertical="center"/>
    </xf>
    <xf numFmtId="165" fontId="9" fillId="0" borderId="4" xfId="115" applyNumberFormat="1" applyFont="1" applyFill="1" applyBorder="1" applyAlignment="1" applyProtection="1">
      <alignment vertical="center"/>
    </xf>
    <xf numFmtId="165" fontId="9" fillId="0" borderId="4" xfId="114" applyNumberFormat="1" applyFont="1" applyFill="1" applyBorder="1" applyAlignment="1">
      <alignment vertical="center"/>
    </xf>
    <xf numFmtId="0" fontId="2" fillId="0" borderId="4" xfId="128" applyNumberFormat="1" applyFont="1" applyFill="1" applyBorder="1" applyAlignment="1" applyProtection="1">
      <alignment horizontal="left" vertical="center"/>
    </xf>
    <xf numFmtId="0" fontId="2" fillId="0" borderId="4" xfId="128" applyNumberFormat="1" applyFont="1" applyFill="1" applyBorder="1" applyAlignment="1" applyProtection="1">
      <alignment horizontal="right" vertical="center"/>
    </xf>
    <xf numFmtId="171" fontId="2" fillId="0" borderId="9" xfId="128" applyNumberFormat="1" applyFont="1" applyFill="1" applyBorder="1" applyAlignment="1">
      <alignment vertical="center" wrapText="1"/>
    </xf>
    <xf numFmtId="172" fontId="2" fillId="0" borderId="9" xfId="128" applyNumberFormat="1" applyFont="1" applyFill="1" applyBorder="1" applyAlignment="1">
      <alignment vertical="center" wrapText="1"/>
    </xf>
    <xf numFmtId="170" fontId="6" fillId="0" borderId="4" xfId="127" applyNumberFormat="1" applyFont="1" applyFill="1" applyBorder="1" applyAlignment="1">
      <alignment vertical="center" wrapText="1"/>
    </xf>
    <xf numFmtId="170" fontId="9" fillId="0" borderId="4" xfId="127" applyNumberFormat="1" applyFont="1" applyFill="1" applyBorder="1" applyAlignment="1">
      <alignment vertical="center" wrapText="1"/>
    </xf>
    <xf numFmtId="43" fontId="7" fillId="0" borderId="4" xfId="127" applyFont="1" applyFill="1" applyBorder="1" applyAlignment="1">
      <alignment vertical="center" wrapText="1"/>
    </xf>
    <xf numFmtId="165" fontId="7" fillId="0" borderId="4" xfId="2" applyNumberFormat="1" applyFont="1" applyFill="1" applyBorder="1" applyAlignment="1">
      <alignment vertical="center" wrapText="1"/>
    </xf>
    <xf numFmtId="170" fontId="2" fillId="0" borderId="0" xfId="2" applyNumberFormat="1" applyFont="1" applyFill="1" applyBorder="1" applyAlignment="1" applyProtection="1"/>
    <xf numFmtId="165" fontId="2" fillId="0" borderId="0" xfId="2" applyNumberFormat="1" applyFont="1" applyFill="1" applyBorder="1" applyAlignment="1" applyProtection="1"/>
    <xf numFmtId="0" fontId="6" fillId="0" borderId="4" xfId="114" applyFont="1" applyFill="1" applyBorder="1" applyAlignment="1">
      <alignment horizontal="center" vertical="center" wrapText="1"/>
    </xf>
    <xf numFmtId="0" fontId="6" fillId="0" borderId="4" xfId="2" applyNumberFormat="1" applyFont="1" applyFill="1" applyBorder="1" applyAlignment="1" applyProtection="1">
      <alignment horizontal="center" vertical="center" wrapText="1"/>
    </xf>
    <xf numFmtId="0" fontId="2" fillId="0" borderId="4" xfId="17" applyFont="1" applyFill="1" applyBorder="1" applyAlignment="1">
      <alignment horizontal="center" vertical="center" wrapText="1"/>
    </xf>
    <xf numFmtId="0" fontId="2" fillId="0" borderId="4" xfId="2" applyNumberFormat="1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16" fontId="8" fillId="0" borderId="4" xfId="7" applyNumberFormat="1" applyFont="1" applyFill="1" applyBorder="1" applyAlignment="1">
      <alignment horizontal="center" vertical="center" wrapText="1"/>
    </xf>
    <xf numFmtId="0" fontId="6" fillId="0" borderId="5" xfId="114" applyFont="1" applyFill="1" applyBorder="1" applyAlignment="1">
      <alignment horizontal="center" vertical="center" wrapText="1"/>
    </xf>
    <xf numFmtId="0" fontId="6" fillId="0" borderId="8" xfId="114" applyFont="1" applyFill="1" applyBorder="1" applyAlignment="1">
      <alignment horizontal="center" vertical="center" wrapText="1"/>
    </xf>
    <xf numFmtId="0" fontId="6" fillId="0" borderId="6" xfId="114" applyFont="1" applyFill="1" applyBorder="1" applyAlignment="1">
      <alignment horizontal="center" vertical="center" wrapText="1"/>
    </xf>
    <xf numFmtId="0" fontId="2" fillId="0" borderId="5" xfId="2" applyNumberFormat="1" applyFont="1" applyFill="1" applyBorder="1" applyAlignment="1" applyProtection="1">
      <alignment horizontal="center" vertical="center" wrapText="1"/>
    </xf>
    <xf numFmtId="0" fontId="2" fillId="0" borderId="8" xfId="2" applyNumberFormat="1" applyFont="1" applyFill="1" applyBorder="1" applyAlignment="1" applyProtection="1">
      <alignment horizontal="center" vertical="center" wrapText="1"/>
    </xf>
    <xf numFmtId="0" fontId="2" fillId="0" borderId="6" xfId="2" applyNumberFormat="1" applyFont="1" applyFill="1" applyBorder="1" applyAlignment="1" applyProtection="1">
      <alignment horizontal="center" vertical="center" wrapText="1"/>
    </xf>
    <xf numFmtId="0" fontId="8" fillId="0" borderId="5" xfId="2" applyNumberFormat="1" applyFont="1" applyFill="1" applyBorder="1" applyAlignment="1" applyProtection="1">
      <alignment horizontal="center" vertical="center" wrapText="1"/>
    </xf>
    <xf numFmtId="0" fontId="8" fillId="0" borderId="8" xfId="2" applyNumberFormat="1" applyFont="1" applyFill="1" applyBorder="1" applyAlignment="1" applyProtection="1">
      <alignment horizontal="center" vertical="center" wrapText="1"/>
    </xf>
    <xf numFmtId="0" fontId="8" fillId="0" borderId="6" xfId="2" applyNumberFormat="1" applyFont="1" applyFill="1" applyBorder="1" applyAlignment="1" applyProtection="1">
      <alignment horizontal="center" vertical="center" wrapText="1"/>
    </xf>
    <xf numFmtId="0" fontId="12" fillId="0" borderId="3" xfId="2" applyNumberFormat="1" applyFont="1" applyFill="1" applyBorder="1" applyAlignment="1" applyProtection="1">
      <alignment horizontal="center" wrapText="1"/>
    </xf>
    <xf numFmtId="16" fontId="8" fillId="0" borderId="4" xfId="118" applyNumberFormat="1" applyFont="1" applyFill="1" applyBorder="1" applyAlignment="1">
      <alignment horizontal="center" vertical="center" wrapText="1"/>
    </xf>
    <xf numFmtId="0" fontId="12" fillId="0" borderId="0" xfId="114" applyFont="1" applyFill="1" applyBorder="1" applyAlignment="1">
      <alignment horizontal="center" vertical="center" wrapText="1"/>
    </xf>
    <xf numFmtId="0" fontId="6" fillId="0" borderId="4" xfId="114" applyFont="1" applyFill="1" applyBorder="1" applyAlignment="1">
      <alignment horizontal="center" vertical="center"/>
    </xf>
    <xf numFmtId="0" fontId="26" fillId="0" borderId="4" xfId="116" applyFont="1" applyFill="1" applyBorder="1" applyAlignment="1">
      <alignment horizontal="left" vertical="center" wrapText="1"/>
    </xf>
    <xf numFmtId="0" fontId="26" fillId="0" borderId="5" xfId="116" applyFont="1" applyFill="1" applyBorder="1" applyAlignment="1">
      <alignment horizontal="left" vertical="center" wrapText="1"/>
    </xf>
    <xf numFmtId="0" fontId="26" fillId="0" borderId="6" xfId="116" applyFont="1" applyFill="1" applyBorder="1" applyAlignment="1">
      <alignment horizontal="left" vertical="center" wrapText="1"/>
    </xf>
  </cellXfs>
  <cellStyles count="129">
    <cellStyle name="Заголовок 1 2" xfId="120"/>
    <cellStyle name="Обычный" xfId="0" builtinId="0"/>
    <cellStyle name="Обычный 12" xfId="124"/>
    <cellStyle name="Обычный 12 2" xfId="128"/>
    <cellStyle name="Обычный 13" xfId="1"/>
    <cellStyle name="Обычный 2" xfId="2"/>
    <cellStyle name="Обычный 2 2" xfId="3"/>
    <cellStyle name="Обычный 2 2 2" xfId="4"/>
    <cellStyle name="Обычный 2 2 3" xfId="117"/>
    <cellStyle name="Обычный 2 3" xfId="5"/>
    <cellStyle name="Обычный 2 4" xfId="114"/>
    <cellStyle name="Обычный 2_Расчет норматива" xfId="6"/>
    <cellStyle name="Обычный 3" xfId="7"/>
    <cellStyle name="Обычный 3 2" xfId="8"/>
    <cellStyle name="Обычный 3 3" xfId="11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7 2" xfId="16"/>
    <cellStyle name="Обычный 8" xfId="116"/>
    <cellStyle name="Обычный 9" xfId="119"/>
    <cellStyle name="Обычный_Расчет по заработной плате 01.09" xfId="17"/>
    <cellStyle name="Процентный 2" xfId="18"/>
    <cellStyle name="Процентный 2 2" xfId="19"/>
    <cellStyle name="Процентный 2 2 2" xfId="20"/>
    <cellStyle name="Процентный 2 2_Школы" xfId="21"/>
    <cellStyle name="Процентный 2 3" xfId="22"/>
    <cellStyle name="Процентный 2_Школы" xfId="23"/>
    <cellStyle name="Процентный 3" xfId="24"/>
    <cellStyle name="Процентный 3 2" xfId="25"/>
    <cellStyle name="Процентный 3 2 2" xfId="26"/>
    <cellStyle name="Процентный 3 2 2 2" xfId="27"/>
    <cellStyle name="Процентный 3 2 2_Школы" xfId="28"/>
    <cellStyle name="Процентный 3 2 3" xfId="29"/>
    <cellStyle name="Процентный 3 2_Школы" xfId="30"/>
    <cellStyle name="Процентный 3 3" xfId="31"/>
    <cellStyle name="Процентный 3 3 2" xfId="32"/>
    <cellStyle name="Процентный 3 3 2 2" xfId="33"/>
    <cellStyle name="Процентный 3 3 2_Школы" xfId="34"/>
    <cellStyle name="Процентный 3 3 3" xfId="35"/>
    <cellStyle name="Процентный 3 3_Школы" xfId="36"/>
    <cellStyle name="Процентный 3 4" xfId="37"/>
    <cellStyle name="Процентный 3 4 2" xfId="38"/>
    <cellStyle name="Процентный 3 4 2 2" xfId="39"/>
    <cellStyle name="Процентный 3 4 2_Школы" xfId="40"/>
    <cellStyle name="Процентный 3 4 3" xfId="41"/>
    <cellStyle name="Процентный 3 4_Школы" xfId="42"/>
    <cellStyle name="Процентный 3 5" xfId="43"/>
    <cellStyle name="Процентный 3 5 2" xfId="44"/>
    <cellStyle name="Процентный 3 5_Школы" xfId="45"/>
    <cellStyle name="Процентный 3 6" xfId="46"/>
    <cellStyle name="Процентный 3_Школы" xfId="47"/>
    <cellStyle name="Процентный 4" xfId="48"/>
    <cellStyle name="Процентный 4 2" xfId="49"/>
    <cellStyle name="Процентный 4 2 2" xfId="50"/>
    <cellStyle name="Процентный 4 2_Школы" xfId="51"/>
    <cellStyle name="Процентный 4 3" xfId="52"/>
    <cellStyle name="Процентный 4_Школы" xfId="53"/>
    <cellStyle name="Процентный 5" xfId="54"/>
    <cellStyle name="Процентный 5 2" xfId="55"/>
    <cellStyle name="Процентный 5_Школы" xfId="56"/>
    <cellStyle name="Процентный 6" xfId="57"/>
    <cellStyle name="Процентный 6 2" xfId="112"/>
    <cellStyle name="Процентный 7" xfId="58"/>
    <cellStyle name="Процентный 8" xfId="123"/>
    <cellStyle name="Таб: +|-" xfId="122"/>
    <cellStyle name="Таб: Графа" xfId="125"/>
    <cellStyle name="Таб: Номер" xfId="126"/>
    <cellStyle name="Финансовый" xfId="127" builtinId="3"/>
    <cellStyle name="Финансовый 2" xfId="59"/>
    <cellStyle name="Финансовый 2 2" xfId="60"/>
    <cellStyle name="Финансовый 2 2 2" xfId="61"/>
    <cellStyle name="Финансовый 2 2 2 2" xfId="62"/>
    <cellStyle name="Финансовый 2 2 2_Школы" xfId="63"/>
    <cellStyle name="Финансовый 2 2 3" xfId="64"/>
    <cellStyle name="Финансовый 2 2_Школы" xfId="65"/>
    <cellStyle name="Финансовый 2 3" xfId="66"/>
    <cellStyle name="Финансовый 2 3 2" xfId="67"/>
    <cellStyle name="Финансовый 2 3_Школы" xfId="68"/>
    <cellStyle name="Финансовый 2 4" xfId="69"/>
    <cellStyle name="Финансовый 2 5" xfId="115"/>
    <cellStyle name="Финансовый 2_Школы" xfId="70"/>
    <cellStyle name="Финансовый 3" xfId="71"/>
    <cellStyle name="Финансовый 3 2" xfId="72"/>
    <cellStyle name="Финансовый 3 2 2" xfId="73"/>
    <cellStyle name="Финансовый 3 2_Школы" xfId="74"/>
    <cellStyle name="Финансовый 3 3" xfId="75"/>
    <cellStyle name="Финансовый 3_Школы" xfId="76"/>
    <cellStyle name="Финансовый 4" xfId="77"/>
    <cellStyle name="Финансовый 4 2" xfId="78"/>
    <cellStyle name="Финансовый 4 2 2" xfId="79"/>
    <cellStyle name="Финансовый 4 2 2 2" xfId="80"/>
    <cellStyle name="Финансовый 4 2 2_Школы" xfId="81"/>
    <cellStyle name="Финансовый 4 2 3" xfId="82"/>
    <cellStyle name="Финансовый 4 2_Школы" xfId="83"/>
    <cellStyle name="Финансовый 4 3" xfId="84"/>
    <cellStyle name="Финансовый 4 3 2" xfId="85"/>
    <cellStyle name="Финансовый 4 3 2 2" xfId="86"/>
    <cellStyle name="Финансовый 4 3 2_Школы" xfId="87"/>
    <cellStyle name="Финансовый 4 3 3" xfId="88"/>
    <cellStyle name="Финансовый 4 3_Школы" xfId="89"/>
    <cellStyle name="Финансовый 4 4" xfId="90"/>
    <cellStyle name="Финансовый 4 4 2" xfId="91"/>
    <cellStyle name="Финансовый 4 4 2 2" xfId="92"/>
    <cellStyle name="Финансовый 4 4 2_Школы" xfId="93"/>
    <cellStyle name="Финансовый 4 4 3" xfId="94"/>
    <cellStyle name="Финансовый 4 4_Школы" xfId="95"/>
    <cellStyle name="Финансовый 4 5" xfId="96"/>
    <cellStyle name="Финансовый 4 5 2" xfId="97"/>
    <cellStyle name="Финансовый 4 5_Школы" xfId="98"/>
    <cellStyle name="Финансовый 4 6" xfId="99"/>
    <cellStyle name="Финансовый 4_Школы" xfId="100"/>
    <cellStyle name="Финансовый 5" xfId="101"/>
    <cellStyle name="Финансовый 5 2" xfId="102"/>
    <cellStyle name="Финансовый 5 2 2" xfId="103"/>
    <cellStyle name="Финансовый 5 2_Школы" xfId="104"/>
    <cellStyle name="Финансовый 5 3" xfId="105"/>
    <cellStyle name="Финансовый 5_Школы" xfId="106"/>
    <cellStyle name="Финансовый 6" xfId="107"/>
    <cellStyle name="Финансовый 6 2" xfId="108"/>
    <cellStyle name="Финансовый 6_Школы" xfId="109"/>
    <cellStyle name="Финансовый 7" xfId="110"/>
    <cellStyle name="Финансовый 7 2" xfId="113"/>
    <cellStyle name="Финансовый 8" xfId="111"/>
    <cellStyle name="Финансовый 9" xfId="1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579D1C"/>
      <rgbColor rgb="00003300"/>
      <rgbColor rgb="00333300"/>
      <rgbColor rgb="00CE18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DG28"/>
  <sheetViews>
    <sheetView tabSelected="1" zoomScale="85" zoomScaleNormal="85" zoomScaleSheetLayoutView="55" workbookViewId="0">
      <pane xSplit="7" ySplit="5" topLeftCell="AZ6" activePane="bottomRight" state="frozen"/>
      <selection pane="topRight" activeCell="H1" sqref="H1"/>
      <selection pane="bottomLeft" activeCell="A6" sqref="A6"/>
      <selection pane="bottomRight" activeCell="DG26" sqref="DG26"/>
    </sheetView>
  </sheetViews>
  <sheetFormatPr defaultColWidth="11.28515625" defaultRowHeight="12.75" outlineLevelRow="2" x14ac:dyDescent="0.2"/>
  <cols>
    <col min="1" max="1" width="4.140625" style="1" customWidth="1"/>
    <col min="2" max="2" width="21" style="1" customWidth="1"/>
    <col min="3" max="3" width="23.5703125" style="1" customWidth="1"/>
    <col min="4" max="4" width="10.85546875" style="1" hidden="1" customWidth="1"/>
    <col min="5" max="5" width="11.42578125" style="1" hidden="1" customWidth="1"/>
    <col min="6" max="6" width="9.28515625" style="1" hidden="1" customWidth="1"/>
    <col min="7" max="7" width="20.7109375" style="1" hidden="1" customWidth="1"/>
    <col min="8" max="8" width="11" style="1" bestFit="1" customWidth="1"/>
    <col min="9" max="9" width="11.5703125" style="1" bestFit="1" customWidth="1"/>
    <col min="10" max="10" width="9.42578125" style="1" bestFit="1" customWidth="1"/>
    <col min="11" max="11" width="12.42578125" style="1" hidden="1" customWidth="1"/>
    <col min="12" max="12" width="10.28515625" style="1" bestFit="1" customWidth="1"/>
    <col min="13" max="13" width="15.140625" style="1" bestFit="1" customWidth="1"/>
    <col min="14" max="14" width="10.7109375" style="1" hidden="1" customWidth="1"/>
    <col min="15" max="15" width="11.28515625" style="1" hidden="1" customWidth="1"/>
    <col min="16" max="16" width="8.85546875" style="1" hidden="1" customWidth="1"/>
    <col min="17" max="17" width="12.42578125" style="1" hidden="1" customWidth="1"/>
    <col min="18" max="18" width="10.85546875" style="1" hidden="1" customWidth="1"/>
    <col min="19" max="19" width="11.42578125" style="1" hidden="1" customWidth="1"/>
    <col min="20" max="20" width="9.28515625" style="1" hidden="1" customWidth="1"/>
    <col min="21" max="21" width="12.42578125" style="1" hidden="1" customWidth="1"/>
    <col min="22" max="22" width="6.28515625" style="1" hidden="1" customWidth="1"/>
    <col min="23" max="23" width="10.7109375" style="1" hidden="1" customWidth="1"/>
    <col min="24" max="24" width="10.85546875" style="1" hidden="1" customWidth="1"/>
    <col min="25" max="25" width="11.42578125" style="1" hidden="1" customWidth="1"/>
    <col min="26" max="26" width="9.28515625" style="1" hidden="1" customWidth="1"/>
    <col min="27" max="27" width="20.7109375" style="1" hidden="1" customWidth="1"/>
    <col min="28" max="28" width="10.85546875" style="1" hidden="1" customWidth="1"/>
    <col min="29" max="29" width="11.42578125" style="1" hidden="1" customWidth="1"/>
    <col min="30" max="30" width="9.28515625" style="1" hidden="1" customWidth="1"/>
    <col min="31" max="31" width="20.7109375" style="1" hidden="1" customWidth="1"/>
    <col min="32" max="32" width="6.28515625" style="1" hidden="1" customWidth="1"/>
    <col min="33" max="38" width="11.7109375" style="1" hidden="1" customWidth="1"/>
    <col min="39" max="39" width="11.7109375" style="1" customWidth="1"/>
    <col min="40" max="41" width="11.7109375" style="1" hidden="1" customWidth="1"/>
    <col min="42" max="43" width="11.7109375" style="1" customWidth="1"/>
    <col min="44" max="44" width="10.7109375" style="1" hidden="1" customWidth="1"/>
    <col min="45" max="45" width="11.28515625" style="1" hidden="1" customWidth="1"/>
    <col min="46" max="46" width="8.85546875" style="1" hidden="1" customWidth="1"/>
    <col min="47" max="47" width="12.42578125" style="1" hidden="1" customWidth="1"/>
    <col min="48" max="48" width="10.7109375" style="1" hidden="1" customWidth="1"/>
    <col min="49" max="49" width="11.5703125" style="1" bestFit="1" customWidth="1"/>
    <col min="50" max="50" width="8.85546875" style="1" hidden="1" customWidth="1"/>
    <col min="51" max="51" width="12.42578125" style="1" hidden="1" customWidth="1"/>
    <col min="52" max="52" width="6.7109375" style="1" bestFit="1" customWidth="1"/>
    <col min="53" max="53" width="11.42578125" style="1" bestFit="1" customWidth="1"/>
    <col min="54" max="57" width="9.28515625" style="1" hidden="1" customWidth="1"/>
    <col min="58" max="58" width="10.7109375" style="1" bestFit="1" customWidth="1"/>
    <col min="59" max="61" width="9.28515625" style="1" hidden="1" customWidth="1"/>
    <col min="62" max="62" width="9.28515625" style="1" customWidth="1"/>
    <col min="63" max="63" width="10.140625" style="1" customWidth="1"/>
    <col min="64" max="64" width="10.85546875" style="1" hidden="1" customWidth="1"/>
    <col min="65" max="65" width="11.28515625" style="1" hidden="1" customWidth="1"/>
    <col min="66" max="66" width="8.85546875" style="1" hidden="1" customWidth="1"/>
    <col min="67" max="67" width="20.5703125" style="1" hidden="1" customWidth="1"/>
    <col min="68" max="68" width="11" style="1" bestFit="1" customWidth="1"/>
    <col min="69" max="69" width="11.28515625" style="1" hidden="1" customWidth="1"/>
    <col min="70" max="70" width="8.85546875" style="1" hidden="1" customWidth="1"/>
    <col min="71" max="71" width="12.42578125" style="1" hidden="1" customWidth="1"/>
    <col min="72" max="72" width="6.7109375" style="1" bestFit="1" customWidth="1"/>
    <col min="73" max="73" width="12.42578125" style="1" bestFit="1" customWidth="1"/>
    <col min="74" max="74" width="10.85546875" style="1" hidden="1" customWidth="1"/>
    <col min="75" max="75" width="11.28515625" style="1" hidden="1" customWidth="1"/>
    <col min="76" max="76" width="8.85546875" style="1" hidden="1" customWidth="1"/>
    <col min="77" max="77" width="20.5703125" style="1" hidden="1" customWidth="1"/>
    <col min="78" max="78" width="10.85546875" style="1" bestFit="1" customWidth="1"/>
    <col min="79" max="79" width="11.42578125" style="1" bestFit="1" customWidth="1"/>
    <col min="80" max="80" width="8.85546875" style="1" hidden="1" customWidth="1"/>
    <col min="81" max="81" width="12.42578125" style="1" hidden="1" customWidth="1"/>
    <col min="82" max="82" width="6.7109375" style="1" bestFit="1" customWidth="1"/>
    <col min="83" max="83" width="14.140625" style="1" bestFit="1" customWidth="1"/>
    <col min="84" max="84" width="10.7109375" style="1" hidden="1" customWidth="1"/>
    <col min="85" max="85" width="11.42578125" style="1" hidden="1" customWidth="1"/>
    <col min="86" max="86" width="8.85546875" style="1" hidden="1" customWidth="1"/>
    <col min="87" max="87" width="20.5703125" style="1" hidden="1" customWidth="1"/>
    <col min="88" max="88" width="10.7109375" style="1" hidden="1" customWidth="1"/>
    <col min="89" max="89" width="11.28515625" style="1" hidden="1" customWidth="1"/>
    <col min="90" max="90" width="8.85546875" style="1" hidden="1" customWidth="1"/>
    <col min="91" max="91" width="12.42578125" style="1" hidden="1" customWidth="1"/>
    <col min="92" max="92" width="6.28515625" style="1" hidden="1" customWidth="1"/>
    <col min="93" max="93" width="9.28515625" style="1" hidden="1" customWidth="1"/>
    <col min="94" max="94" width="10.7109375" style="1" hidden="1" customWidth="1"/>
    <col min="95" max="95" width="11.42578125" style="1" hidden="1" customWidth="1"/>
    <col min="96" max="96" width="8.85546875" style="1" hidden="1" customWidth="1"/>
    <col min="97" max="97" width="20.5703125" style="1" hidden="1" customWidth="1"/>
    <col min="98" max="98" width="10.7109375" style="1" hidden="1" customWidth="1"/>
    <col min="99" max="99" width="11.42578125" style="1" bestFit="1" customWidth="1"/>
    <col min="100" max="100" width="8.85546875" style="1" hidden="1" customWidth="1"/>
    <col min="101" max="101" width="12.42578125" style="1" hidden="1" customWidth="1"/>
    <col min="102" max="102" width="6.7109375" style="1" bestFit="1" customWidth="1"/>
    <col min="103" max="103" width="12.42578125" style="1" bestFit="1" customWidth="1"/>
    <col min="104" max="104" width="10.85546875" style="1" bestFit="1" customWidth="1"/>
    <col min="105" max="105" width="11.42578125" style="1" bestFit="1" customWidth="1"/>
    <col min="106" max="106" width="9" style="1" bestFit="1" customWidth="1"/>
    <col min="107" max="107" width="12.42578125" style="1" hidden="1" customWidth="1"/>
    <col min="108" max="108" width="10.42578125" style="1" bestFit="1" customWidth="1"/>
    <col min="109" max="109" width="14.28515625" style="1" customWidth="1"/>
    <col min="110" max="16384" width="11.28515625" style="1"/>
  </cols>
  <sheetData>
    <row r="1" spans="1:111" s="2" customFormat="1" ht="43.9" customHeight="1" x14ac:dyDescent="0.2">
      <c r="A1" s="142" t="s">
        <v>169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</row>
    <row r="2" spans="1:111" s="63" customFormat="1" ht="112.5" customHeight="1" x14ac:dyDescent="0.2">
      <c r="A2" s="136" t="s">
        <v>6</v>
      </c>
      <c r="B2" s="133" t="s">
        <v>148</v>
      </c>
      <c r="C2" s="139" t="s">
        <v>53</v>
      </c>
      <c r="D2" s="129" t="s">
        <v>95</v>
      </c>
      <c r="E2" s="129"/>
      <c r="F2" s="129"/>
      <c r="G2" s="129"/>
      <c r="H2" s="129"/>
      <c r="I2" s="129"/>
      <c r="J2" s="129"/>
      <c r="K2" s="129"/>
      <c r="L2" s="129"/>
      <c r="M2" s="129"/>
      <c r="N2" s="129" t="s">
        <v>62</v>
      </c>
      <c r="O2" s="129"/>
      <c r="P2" s="129"/>
      <c r="Q2" s="129"/>
      <c r="R2" s="129"/>
      <c r="S2" s="129"/>
      <c r="T2" s="129"/>
      <c r="U2" s="129"/>
      <c r="V2" s="129"/>
      <c r="W2" s="129"/>
      <c r="X2" s="129" t="s">
        <v>3</v>
      </c>
      <c r="Y2" s="129"/>
      <c r="Z2" s="129"/>
      <c r="AA2" s="129"/>
      <c r="AB2" s="129"/>
      <c r="AC2" s="129"/>
      <c r="AD2" s="129"/>
      <c r="AE2" s="129"/>
      <c r="AF2" s="129"/>
      <c r="AG2" s="129"/>
      <c r="AH2" s="130" t="s">
        <v>111</v>
      </c>
      <c r="AI2" s="130"/>
      <c r="AJ2" s="130"/>
      <c r="AK2" s="130"/>
      <c r="AL2" s="130"/>
      <c r="AM2" s="130"/>
      <c r="AN2" s="130"/>
      <c r="AO2" s="130"/>
      <c r="AP2" s="130"/>
      <c r="AQ2" s="130"/>
      <c r="AR2" s="130" t="s">
        <v>48</v>
      </c>
      <c r="AS2" s="130"/>
      <c r="AT2" s="130"/>
      <c r="AU2" s="130"/>
      <c r="AV2" s="130"/>
      <c r="AW2" s="130"/>
      <c r="AX2" s="130"/>
      <c r="AY2" s="130"/>
      <c r="AZ2" s="130"/>
      <c r="BA2" s="130"/>
      <c r="BB2" s="130" t="s">
        <v>112</v>
      </c>
      <c r="BC2" s="130"/>
      <c r="BD2" s="130"/>
      <c r="BE2" s="130"/>
      <c r="BF2" s="130"/>
      <c r="BG2" s="130"/>
      <c r="BH2" s="130"/>
      <c r="BI2" s="130"/>
      <c r="BJ2" s="130"/>
      <c r="BK2" s="130"/>
      <c r="BL2" s="130" t="s">
        <v>47</v>
      </c>
      <c r="BM2" s="130"/>
      <c r="BN2" s="130"/>
      <c r="BO2" s="130"/>
      <c r="BP2" s="130"/>
      <c r="BQ2" s="130"/>
      <c r="BR2" s="130"/>
      <c r="BS2" s="130"/>
      <c r="BT2" s="130"/>
      <c r="BU2" s="130"/>
      <c r="BV2" s="130" t="s">
        <v>50</v>
      </c>
      <c r="BW2" s="130"/>
      <c r="BX2" s="130"/>
      <c r="BY2" s="130"/>
      <c r="BZ2" s="130"/>
      <c r="CA2" s="130"/>
      <c r="CB2" s="130"/>
      <c r="CC2" s="130"/>
      <c r="CD2" s="130"/>
      <c r="CE2" s="130"/>
      <c r="CF2" s="130" t="s">
        <v>51</v>
      </c>
      <c r="CG2" s="130"/>
      <c r="CH2" s="130"/>
      <c r="CI2" s="130"/>
      <c r="CJ2" s="130"/>
      <c r="CK2" s="130"/>
      <c r="CL2" s="130"/>
      <c r="CM2" s="130"/>
      <c r="CN2" s="130"/>
      <c r="CO2" s="130"/>
      <c r="CP2" s="130" t="s">
        <v>10</v>
      </c>
      <c r="CQ2" s="130"/>
      <c r="CR2" s="130"/>
      <c r="CS2" s="130"/>
      <c r="CT2" s="130"/>
      <c r="CU2" s="130"/>
      <c r="CV2" s="130"/>
      <c r="CW2" s="130"/>
      <c r="CX2" s="130"/>
      <c r="CY2" s="130"/>
      <c r="CZ2" s="129" t="s">
        <v>55</v>
      </c>
      <c r="DA2" s="129"/>
      <c r="DB2" s="129"/>
      <c r="DC2" s="129"/>
      <c r="DD2" s="129"/>
      <c r="DE2" s="129"/>
      <c r="DF2" s="126" t="s">
        <v>172</v>
      </c>
      <c r="DG2" s="126"/>
    </row>
    <row r="3" spans="1:111" s="3" customFormat="1" ht="40.5" hidden="1" customHeight="1" x14ac:dyDescent="0.2">
      <c r="A3" s="137"/>
      <c r="B3" s="134"/>
      <c r="C3" s="140"/>
      <c r="D3" s="128" t="s">
        <v>4</v>
      </c>
      <c r="E3" s="128"/>
      <c r="F3" s="128"/>
      <c r="G3" s="128"/>
      <c r="H3" s="128" t="s">
        <v>5</v>
      </c>
      <c r="I3" s="128"/>
      <c r="J3" s="128"/>
      <c r="K3" s="128"/>
      <c r="L3" s="128" t="s">
        <v>7</v>
      </c>
      <c r="M3" s="127" t="s">
        <v>8</v>
      </c>
      <c r="N3" s="128" t="s">
        <v>4</v>
      </c>
      <c r="O3" s="128"/>
      <c r="P3" s="128"/>
      <c r="Q3" s="128"/>
      <c r="R3" s="128" t="s">
        <v>5</v>
      </c>
      <c r="S3" s="128"/>
      <c r="T3" s="128"/>
      <c r="U3" s="128"/>
      <c r="V3" s="128" t="s">
        <v>7</v>
      </c>
      <c r="W3" s="127" t="s">
        <v>8</v>
      </c>
      <c r="X3" s="128" t="s">
        <v>4</v>
      </c>
      <c r="Y3" s="128"/>
      <c r="Z3" s="128"/>
      <c r="AA3" s="128"/>
      <c r="AB3" s="128" t="s">
        <v>5</v>
      </c>
      <c r="AC3" s="128"/>
      <c r="AD3" s="128"/>
      <c r="AE3" s="128"/>
      <c r="AF3" s="128" t="s">
        <v>7</v>
      </c>
      <c r="AG3" s="127" t="s">
        <v>8</v>
      </c>
      <c r="AH3" s="128" t="s">
        <v>4</v>
      </c>
      <c r="AI3" s="128"/>
      <c r="AJ3" s="128"/>
      <c r="AK3" s="128"/>
      <c r="AL3" s="128" t="s">
        <v>5</v>
      </c>
      <c r="AM3" s="128"/>
      <c r="AN3" s="128"/>
      <c r="AO3" s="128"/>
      <c r="AP3" s="128" t="s">
        <v>7</v>
      </c>
      <c r="AQ3" s="127" t="s">
        <v>8</v>
      </c>
      <c r="AR3" s="128" t="s">
        <v>4</v>
      </c>
      <c r="AS3" s="128"/>
      <c r="AT3" s="128"/>
      <c r="AU3" s="128"/>
      <c r="AV3" s="128" t="s">
        <v>5</v>
      </c>
      <c r="AW3" s="128"/>
      <c r="AX3" s="128"/>
      <c r="AY3" s="128"/>
      <c r="AZ3" s="128" t="s">
        <v>7</v>
      </c>
      <c r="BA3" s="127" t="s">
        <v>8</v>
      </c>
      <c r="BB3" s="128" t="s">
        <v>4</v>
      </c>
      <c r="BC3" s="128"/>
      <c r="BD3" s="128"/>
      <c r="BE3" s="128"/>
      <c r="BF3" s="128" t="s">
        <v>5</v>
      </c>
      <c r="BG3" s="128"/>
      <c r="BH3" s="128"/>
      <c r="BI3" s="128"/>
      <c r="BJ3" s="128" t="s">
        <v>7</v>
      </c>
      <c r="BK3" s="127" t="s">
        <v>8</v>
      </c>
      <c r="BL3" s="128" t="s">
        <v>4</v>
      </c>
      <c r="BM3" s="128"/>
      <c r="BN3" s="128"/>
      <c r="BO3" s="128"/>
      <c r="BP3" s="128" t="s">
        <v>5</v>
      </c>
      <c r="BQ3" s="128"/>
      <c r="BR3" s="128"/>
      <c r="BS3" s="128"/>
      <c r="BT3" s="128" t="s">
        <v>7</v>
      </c>
      <c r="BU3" s="127" t="s">
        <v>8</v>
      </c>
      <c r="BV3" s="128" t="s">
        <v>4</v>
      </c>
      <c r="BW3" s="128"/>
      <c r="BX3" s="128"/>
      <c r="BY3" s="128"/>
      <c r="BZ3" s="128" t="s">
        <v>5</v>
      </c>
      <c r="CA3" s="128"/>
      <c r="CB3" s="128"/>
      <c r="CC3" s="128"/>
      <c r="CD3" s="128" t="s">
        <v>7</v>
      </c>
      <c r="CE3" s="127" t="s">
        <v>8</v>
      </c>
      <c r="CF3" s="128" t="s">
        <v>4</v>
      </c>
      <c r="CG3" s="128"/>
      <c r="CH3" s="128"/>
      <c r="CI3" s="128"/>
      <c r="CJ3" s="128" t="s">
        <v>5</v>
      </c>
      <c r="CK3" s="128"/>
      <c r="CL3" s="128"/>
      <c r="CM3" s="128"/>
      <c r="CN3" s="128" t="s">
        <v>7</v>
      </c>
      <c r="CO3" s="127" t="s">
        <v>8</v>
      </c>
      <c r="CP3" s="128" t="s">
        <v>4</v>
      </c>
      <c r="CQ3" s="128"/>
      <c r="CR3" s="128"/>
      <c r="CS3" s="128"/>
      <c r="CT3" s="128" t="s">
        <v>5</v>
      </c>
      <c r="CU3" s="128"/>
      <c r="CV3" s="128"/>
      <c r="CW3" s="128"/>
      <c r="CX3" s="128" t="s">
        <v>7</v>
      </c>
      <c r="CY3" s="127" t="s">
        <v>8</v>
      </c>
      <c r="CZ3" s="131" t="s">
        <v>0</v>
      </c>
      <c r="DA3" s="132" t="s">
        <v>1</v>
      </c>
      <c r="DB3" s="132" t="s">
        <v>2</v>
      </c>
      <c r="DC3" s="143" t="s">
        <v>9</v>
      </c>
      <c r="DD3" s="128" t="s">
        <v>7</v>
      </c>
      <c r="DE3" s="127" t="s">
        <v>54</v>
      </c>
      <c r="DF3" s="126"/>
      <c r="DG3" s="126"/>
    </row>
    <row r="4" spans="1:111" s="4" customFormat="1" ht="38.25" x14ac:dyDescent="0.2">
      <c r="A4" s="137"/>
      <c r="B4" s="134"/>
      <c r="C4" s="140"/>
      <c r="D4" s="79" t="s">
        <v>0</v>
      </c>
      <c r="E4" s="80" t="s">
        <v>1</v>
      </c>
      <c r="F4" s="80" t="s">
        <v>2</v>
      </c>
      <c r="G4" s="80" t="s">
        <v>9</v>
      </c>
      <c r="H4" s="79" t="s">
        <v>0</v>
      </c>
      <c r="I4" s="80" t="s">
        <v>1</v>
      </c>
      <c r="J4" s="80" t="s">
        <v>2</v>
      </c>
      <c r="K4" s="80" t="s">
        <v>9</v>
      </c>
      <c r="L4" s="128"/>
      <c r="M4" s="127"/>
      <c r="N4" s="79" t="s">
        <v>0</v>
      </c>
      <c r="O4" s="80" t="s">
        <v>1</v>
      </c>
      <c r="P4" s="80" t="s">
        <v>2</v>
      </c>
      <c r="Q4" s="80" t="s">
        <v>9</v>
      </c>
      <c r="R4" s="79" t="s">
        <v>0</v>
      </c>
      <c r="S4" s="80" t="s">
        <v>1</v>
      </c>
      <c r="T4" s="80" t="s">
        <v>2</v>
      </c>
      <c r="U4" s="80" t="s">
        <v>9</v>
      </c>
      <c r="V4" s="128"/>
      <c r="W4" s="127"/>
      <c r="X4" s="79" t="s">
        <v>0</v>
      </c>
      <c r="Y4" s="80" t="s">
        <v>1</v>
      </c>
      <c r="Z4" s="80" t="s">
        <v>2</v>
      </c>
      <c r="AA4" s="80" t="s">
        <v>9</v>
      </c>
      <c r="AB4" s="79" t="s">
        <v>0</v>
      </c>
      <c r="AC4" s="80" t="s">
        <v>1</v>
      </c>
      <c r="AD4" s="80" t="s">
        <v>2</v>
      </c>
      <c r="AE4" s="80" t="s">
        <v>9</v>
      </c>
      <c r="AF4" s="128"/>
      <c r="AG4" s="127"/>
      <c r="AH4" s="79" t="s">
        <v>0</v>
      </c>
      <c r="AI4" s="80" t="s">
        <v>1</v>
      </c>
      <c r="AJ4" s="80" t="s">
        <v>2</v>
      </c>
      <c r="AK4" s="80" t="s">
        <v>9</v>
      </c>
      <c r="AL4" s="79" t="s">
        <v>0</v>
      </c>
      <c r="AM4" s="80" t="s">
        <v>1</v>
      </c>
      <c r="AN4" s="80" t="s">
        <v>2</v>
      </c>
      <c r="AO4" s="80" t="s">
        <v>9</v>
      </c>
      <c r="AP4" s="128"/>
      <c r="AQ4" s="127"/>
      <c r="AR4" s="79" t="s">
        <v>0</v>
      </c>
      <c r="AS4" s="80" t="s">
        <v>1</v>
      </c>
      <c r="AT4" s="80" t="s">
        <v>2</v>
      </c>
      <c r="AU4" s="80" t="s">
        <v>9</v>
      </c>
      <c r="AV4" s="79" t="s">
        <v>0</v>
      </c>
      <c r="AW4" s="80" t="s">
        <v>1</v>
      </c>
      <c r="AX4" s="80" t="s">
        <v>2</v>
      </c>
      <c r="AY4" s="80" t="s">
        <v>9</v>
      </c>
      <c r="AZ4" s="128"/>
      <c r="BA4" s="127"/>
      <c r="BB4" s="79" t="s">
        <v>0</v>
      </c>
      <c r="BC4" s="80" t="s">
        <v>1</v>
      </c>
      <c r="BD4" s="80" t="s">
        <v>2</v>
      </c>
      <c r="BE4" s="80" t="s">
        <v>9</v>
      </c>
      <c r="BF4" s="79" t="s">
        <v>0</v>
      </c>
      <c r="BG4" s="80" t="s">
        <v>1</v>
      </c>
      <c r="BH4" s="80" t="s">
        <v>2</v>
      </c>
      <c r="BI4" s="80" t="s">
        <v>9</v>
      </c>
      <c r="BJ4" s="128"/>
      <c r="BK4" s="127"/>
      <c r="BL4" s="79" t="s">
        <v>0</v>
      </c>
      <c r="BM4" s="80" t="s">
        <v>1</v>
      </c>
      <c r="BN4" s="80" t="s">
        <v>2</v>
      </c>
      <c r="BO4" s="80" t="s">
        <v>9</v>
      </c>
      <c r="BP4" s="79" t="s">
        <v>0</v>
      </c>
      <c r="BQ4" s="80" t="s">
        <v>1</v>
      </c>
      <c r="BR4" s="80" t="s">
        <v>2</v>
      </c>
      <c r="BS4" s="80" t="s">
        <v>9</v>
      </c>
      <c r="BT4" s="128"/>
      <c r="BU4" s="127"/>
      <c r="BV4" s="79" t="s">
        <v>0</v>
      </c>
      <c r="BW4" s="80" t="s">
        <v>1</v>
      </c>
      <c r="BX4" s="80" t="s">
        <v>2</v>
      </c>
      <c r="BY4" s="80" t="s">
        <v>9</v>
      </c>
      <c r="BZ4" s="79" t="s">
        <v>0</v>
      </c>
      <c r="CA4" s="80" t="s">
        <v>1</v>
      </c>
      <c r="CB4" s="80" t="s">
        <v>2</v>
      </c>
      <c r="CC4" s="80" t="s">
        <v>9</v>
      </c>
      <c r="CD4" s="128"/>
      <c r="CE4" s="127"/>
      <c r="CF4" s="79" t="s">
        <v>0</v>
      </c>
      <c r="CG4" s="80" t="s">
        <v>1</v>
      </c>
      <c r="CH4" s="80" t="s">
        <v>2</v>
      </c>
      <c r="CI4" s="80" t="s">
        <v>9</v>
      </c>
      <c r="CJ4" s="79" t="s">
        <v>0</v>
      </c>
      <c r="CK4" s="80" t="s">
        <v>1</v>
      </c>
      <c r="CL4" s="80" t="s">
        <v>2</v>
      </c>
      <c r="CM4" s="80" t="s">
        <v>9</v>
      </c>
      <c r="CN4" s="128"/>
      <c r="CO4" s="127"/>
      <c r="CP4" s="79" t="s">
        <v>0</v>
      </c>
      <c r="CQ4" s="80" t="s">
        <v>1</v>
      </c>
      <c r="CR4" s="80" t="s">
        <v>2</v>
      </c>
      <c r="CS4" s="80" t="s">
        <v>9</v>
      </c>
      <c r="CT4" s="79" t="s">
        <v>0</v>
      </c>
      <c r="CU4" s="80" t="s">
        <v>1</v>
      </c>
      <c r="CV4" s="80" t="s">
        <v>2</v>
      </c>
      <c r="CW4" s="80" t="s">
        <v>9</v>
      </c>
      <c r="CX4" s="128"/>
      <c r="CY4" s="127"/>
      <c r="CZ4" s="131"/>
      <c r="DA4" s="132"/>
      <c r="DB4" s="132"/>
      <c r="DC4" s="143"/>
      <c r="DD4" s="128"/>
      <c r="DE4" s="127"/>
      <c r="DF4" s="126"/>
      <c r="DG4" s="126"/>
    </row>
    <row r="5" spans="1:111" s="34" customFormat="1" ht="13.15" customHeight="1" x14ac:dyDescent="0.2">
      <c r="A5" s="138"/>
      <c r="B5" s="135"/>
      <c r="C5" s="141"/>
      <c r="D5" s="81">
        <v>51708.520061402305</v>
      </c>
      <c r="E5" s="81">
        <v>70994.874853543952</v>
      </c>
      <c r="F5" s="81">
        <v>75102.579182560497</v>
      </c>
      <c r="G5" s="33">
        <v>75102.579182560497</v>
      </c>
      <c r="H5" s="81">
        <v>51708.520061402305</v>
      </c>
      <c r="I5" s="81">
        <v>70994.874853543952</v>
      </c>
      <c r="J5" s="81">
        <v>75102.579182560497</v>
      </c>
      <c r="K5" s="81">
        <v>75102.579182560497</v>
      </c>
      <c r="L5" s="33"/>
      <c r="M5" s="33"/>
      <c r="N5" s="33"/>
      <c r="O5" s="33"/>
      <c r="P5" s="33"/>
      <c r="Q5" s="33"/>
      <c r="R5" s="33">
        <v>53950.845602697802</v>
      </c>
      <c r="S5" s="33">
        <v>73989.142861788525</v>
      </c>
      <c r="T5" s="33">
        <v>78187.34114752739</v>
      </c>
      <c r="U5" s="33">
        <v>78187.34114752739</v>
      </c>
      <c r="V5" s="33"/>
      <c r="W5" s="33"/>
      <c r="X5" s="33">
        <v>51708.520061402305</v>
      </c>
      <c r="Y5" s="33">
        <v>70994.874853543952</v>
      </c>
      <c r="Z5" s="33">
        <v>75102.579182560497</v>
      </c>
      <c r="AA5" s="33">
        <v>75102.579182560497</v>
      </c>
      <c r="AB5" s="33">
        <v>51708.520061402305</v>
      </c>
      <c r="AC5" s="33">
        <v>70994.874853543952</v>
      </c>
      <c r="AD5" s="33">
        <v>75102.579182560497</v>
      </c>
      <c r="AE5" s="33">
        <v>75102.579182560497</v>
      </c>
      <c r="AF5" s="33"/>
      <c r="AG5" s="33"/>
      <c r="AH5" s="33"/>
      <c r="AI5" s="33"/>
      <c r="AJ5" s="33"/>
      <c r="AK5" s="33"/>
      <c r="AL5" s="33"/>
      <c r="AM5" s="33">
        <v>107511.57662191185</v>
      </c>
      <c r="AN5" s="33"/>
      <c r="AO5" s="33"/>
      <c r="AP5" s="33"/>
      <c r="AQ5" s="33"/>
      <c r="AR5" s="82"/>
      <c r="AS5" s="82"/>
      <c r="AT5" s="82"/>
      <c r="AU5" s="82"/>
      <c r="AV5" s="82"/>
      <c r="AW5" s="82">
        <v>128037.99933762036</v>
      </c>
      <c r="AX5" s="82"/>
      <c r="AY5" s="82"/>
      <c r="AZ5" s="33"/>
      <c r="BA5" s="33"/>
      <c r="BB5" s="33"/>
      <c r="BC5" s="33"/>
      <c r="BD5" s="33"/>
      <c r="BE5" s="33"/>
      <c r="BF5" s="33">
        <v>135413.10490216661</v>
      </c>
      <c r="BG5" s="33"/>
      <c r="BH5" s="33"/>
      <c r="BI5" s="33"/>
      <c r="BJ5" s="33"/>
      <c r="BK5" s="33"/>
      <c r="BL5" s="82"/>
      <c r="BM5" s="82"/>
      <c r="BN5" s="82"/>
      <c r="BO5" s="82"/>
      <c r="BP5" s="82">
        <v>288372.10056601989</v>
      </c>
      <c r="BQ5" s="82"/>
      <c r="BR5" s="82"/>
      <c r="BS5" s="82"/>
      <c r="BT5" s="33"/>
      <c r="BU5" s="33"/>
      <c r="BV5" s="82">
        <v>231093.59662201942</v>
      </c>
      <c r="BW5" s="82"/>
      <c r="BX5" s="82"/>
      <c r="BY5" s="82"/>
      <c r="BZ5" s="82">
        <v>197416.50108051053</v>
      </c>
      <c r="CA5" s="82">
        <v>252044.79169430825</v>
      </c>
      <c r="CB5" s="82"/>
      <c r="CC5" s="82"/>
      <c r="CD5" s="33"/>
      <c r="CE5" s="33"/>
      <c r="CF5" s="82"/>
      <c r="CG5" s="82">
        <v>256977.73910241018</v>
      </c>
      <c r="CH5" s="82"/>
      <c r="CI5" s="82"/>
      <c r="CJ5" s="82"/>
      <c r="CK5" s="82">
        <v>256977.73910241018</v>
      </c>
      <c r="CL5" s="82"/>
      <c r="CM5" s="82"/>
      <c r="CN5" s="33"/>
      <c r="CO5" s="33"/>
      <c r="CP5" s="82"/>
      <c r="CQ5" s="82">
        <v>377606.15651340917</v>
      </c>
      <c r="CR5" s="82"/>
      <c r="CS5" s="82"/>
      <c r="CT5" s="82"/>
      <c r="CU5" s="82">
        <v>377606.15651340917</v>
      </c>
      <c r="CV5" s="82"/>
      <c r="CW5" s="82"/>
      <c r="CX5" s="33"/>
      <c r="CY5" s="33"/>
      <c r="CZ5" s="83"/>
      <c r="DA5" s="83"/>
      <c r="DB5" s="83"/>
      <c r="DC5" s="83"/>
      <c r="DD5" s="83"/>
      <c r="DE5" s="59"/>
      <c r="DF5" s="126"/>
      <c r="DG5" s="126"/>
    </row>
    <row r="6" spans="1:111" s="5" customFormat="1" outlineLevel="2" x14ac:dyDescent="0.2">
      <c r="A6" s="62">
        <v>1</v>
      </c>
      <c r="B6" s="68" t="s">
        <v>150</v>
      </c>
      <c r="C6" s="58" t="s">
        <v>29</v>
      </c>
      <c r="D6" s="74"/>
      <c r="E6" s="74"/>
      <c r="F6" s="74"/>
      <c r="G6" s="74"/>
      <c r="H6" s="85">
        <v>70</v>
      </c>
      <c r="I6" s="85">
        <v>56</v>
      </c>
      <c r="J6" s="85">
        <v>13</v>
      </c>
      <c r="K6" s="85"/>
      <c r="L6" s="85">
        <f>SUM(D6:K6)</f>
        <v>139</v>
      </c>
      <c r="M6" s="86">
        <f>(D6*D$5+E6*E$5+F6*F$5+G6*G$5+H6*H$5+I6*I$5+J6*J$5+K6*K$5)</f>
        <v>8571642.9254699089</v>
      </c>
      <c r="N6" s="85"/>
      <c r="O6" s="85"/>
      <c r="P6" s="85"/>
      <c r="Q6" s="85"/>
      <c r="R6" s="85"/>
      <c r="S6" s="85"/>
      <c r="T6" s="85"/>
      <c r="U6" s="85"/>
      <c r="V6" s="85">
        <f>SUM(N6:U6)</f>
        <v>0</v>
      </c>
      <c r="W6" s="86">
        <f>(N6*N$5+O6*O$5+P6*P$5+Q6*Q$5+R6*R$5+S6*S$5+T6*T$5+U6*U$5)</f>
        <v>0</v>
      </c>
      <c r="X6" s="87"/>
      <c r="Y6" s="87"/>
      <c r="Z6" s="87"/>
      <c r="AA6" s="87"/>
      <c r="AB6" s="87"/>
      <c r="AC6" s="86"/>
      <c r="AD6" s="87"/>
      <c r="AE6" s="87"/>
      <c r="AF6" s="85">
        <f>SUM(X6:AE6)</f>
        <v>0</v>
      </c>
      <c r="AG6" s="86">
        <f>(X6*X$5+Y6*Y$5+Z6*Z$5+AA6*AA$5+AB6*AB$5+AC6*AC$5+AD6*AD$5+AE6*AE$5)</f>
        <v>0</v>
      </c>
      <c r="AH6" s="86"/>
      <c r="AI6" s="86"/>
      <c r="AJ6" s="86"/>
      <c r="AK6" s="86"/>
      <c r="AL6" s="86"/>
      <c r="AM6" s="86"/>
      <c r="AN6" s="86"/>
      <c r="AO6" s="86"/>
      <c r="AP6" s="85">
        <f>SUM(AH6:AO6)</f>
        <v>0</v>
      </c>
      <c r="AQ6" s="86">
        <f>(AH6*AH$5+AI6*AI$5+AJ6*AJ$5+AK6*AK$5+AL6*AL$5+AM6*AM$5+AN6*AN$5+AO6*AO$5)</f>
        <v>0</v>
      </c>
      <c r="AR6" s="88"/>
      <c r="AS6" s="88"/>
      <c r="AT6" s="88"/>
      <c r="AU6" s="88"/>
      <c r="AV6" s="88"/>
      <c r="AW6" s="88"/>
      <c r="AX6" s="88"/>
      <c r="AY6" s="88"/>
      <c r="AZ6" s="85">
        <f>SUM(AR6:AY6)</f>
        <v>0</v>
      </c>
      <c r="BA6" s="86">
        <f>(AR6*AR$5+AS6*AS$5+AT6*AT$5+AU6*AU$5+AV6*AV$5+AW6*AW$5+AX6*AX$5+AY6*AY$5)</f>
        <v>0</v>
      </c>
      <c r="BB6" s="86"/>
      <c r="BC6" s="86"/>
      <c r="BD6" s="86"/>
      <c r="BE6" s="86"/>
      <c r="BF6" s="86"/>
      <c r="BG6" s="86"/>
      <c r="BH6" s="86"/>
      <c r="BI6" s="86"/>
      <c r="BJ6" s="85">
        <f>SUM(BB6:BI6)</f>
        <v>0</v>
      </c>
      <c r="BK6" s="86">
        <f>(BB6*BB$5+BC6*BC$5+BD6*BD$5+BE6*BE$5+BF6*BF$5+BG6*BG$5+BH6*BH$5+BI6*BI$5)</f>
        <v>0</v>
      </c>
      <c r="BL6" s="88"/>
      <c r="BM6" s="88"/>
      <c r="BN6" s="88"/>
      <c r="BO6" s="88"/>
      <c r="BP6" s="88"/>
      <c r="BQ6" s="88"/>
      <c r="BR6" s="88"/>
      <c r="BS6" s="88"/>
      <c r="BT6" s="85">
        <f>SUM(BL6:BS6)</f>
        <v>0</v>
      </c>
      <c r="BU6" s="86">
        <f>(BL6*BL$5+BM6*BM$5+BN6*BN$5+BO6*BO$5+BP6*BP$5+BQ6*BQ$5+BR6*BR$5+BS6*BS$5)</f>
        <v>0</v>
      </c>
      <c r="BV6" s="88"/>
      <c r="BW6" s="88"/>
      <c r="BX6" s="88"/>
      <c r="BY6" s="88"/>
      <c r="BZ6" s="88"/>
      <c r="CA6" s="88"/>
      <c r="CB6" s="88"/>
      <c r="CC6" s="88"/>
      <c r="CD6" s="85">
        <f>SUM(BV6:CC6)</f>
        <v>0</v>
      </c>
      <c r="CE6" s="86">
        <f>(BV6*BV$5+BW6*BW$5+BX6*BX$5+BY6*BY$5+BZ6*BZ$5+CA6*CA$5+CB6*CB$5+CC6*CC$5)</f>
        <v>0</v>
      </c>
      <c r="CF6" s="88"/>
      <c r="CG6" s="88"/>
      <c r="CH6" s="88"/>
      <c r="CI6" s="88"/>
      <c r="CJ6" s="88"/>
      <c r="CK6" s="88"/>
      <c r="CL6" s="88"/>
      <c r="CM6" s="88"/>
      <c r="CN6" s="85">
        <f>SUM(CF6:CM6)</f>
        <v>0</v>
      </c>
      <c r="CO6" s="86">
        <f>(CF6*CF$5+CG6*CG$5+CH6*CH$5+CI6*CI$5+CJ6*CJ$5+CK6*CK$5+CL6*CL$5+CM6*CM$5)</f>
        <v>0</v>
      </c>
      <c r="CP6" s="88"/>
      <c r="CQ6" s="88"/>
      <c r="CR6" s="88"/>
      <c r="CS6" s="88"/>
      <c r="CT6" s="88"/>
      <c r="CU6" s="88"/>
      <c r="CV6" s="88"/>
      <c r="CW6" s="88"/>
      <c r="CX6" s="85">
        <f>SUM(CP6:CW6)</f>
        <v>0</v>
      </c>
      <c r="CY6" s="86">
        <f>(CP6*CP$5+CQ6*CQ$5+CR6*CR$5+CS6*CS$5+CT6*CT$5+CU6*CU$5+CV6*CV$5+CW6*CW$5)</f>
        <v>0</v>
      </c>
      <c r="CZ6" s="86">
        <f t="shared" ref="CZ6:DC7" si="0">D6+X6+H6+AB6+BP6+BL6+AR6+AV6+CP6+CT6+N6+R6+CF6+BV6+BZ6+CJ6</f>
        <v>70</v>
      </c>
      <c r="DA6" s="86">
        <f t="shared" si="0"/>
        <v>56</v>
      </c>
      <c r="DB6" s="86">
        <f t="shared" si="0"/>
        <v>13</v>
      </c>
      <c r="DC6" s="86">
        <f t="shared" si="0"/>
        <v>0</v>
      </c>
      <c r="DD6" s="86">
        <f>CZ6+DA6+DB6+DC6+AP6+BJ6</f>
        <v>139</v>
      </c>
      <c r="DE6" s="86">
        <f>ROUND(M6+W6+AG6+BU6+BA6+CY6+CE6+CO6+BK6+AQ6,-2)</f>
        <v>8571600</v>
      </c>
      <c r="DF6" s="98"/>
      <c r="DG6" s="98"/>
    </row>
    <row r="7" spans="1:111" s="5" customFormat="1" ht="24" outlineLevel="2" x14ac:dyDescent="0.2">
      <c r="A7" s="62">
        <v>2</v>
      </c>
      <c r="B7" s="68" t="s">
        <v>150</v>
      </c>
      <c r="C7" s="58" t="s">
        <v>118</v>
      </c>
      <c r="D7" s="72"/>
      <c r="E7" s="73"/>
      <c r="F7" s="73"/>
      <c r="G7" s="73"/>
      <c r="H7" s="89">
        <v>74</v>
      </c>
      <c r="I7" s="89">
        <v>58</v>
      </c>
      <c r="J7" s="89">
        <v>7</v>
      </c>
      <c r="K7" s="89"/>
      <c r="L7" s="85">
        <f>SUM(D7:K7)</f>
        <v>139</v>
      </c>
      <c r="M7" s="86">
        <f>(D7*D$5+E7*E$5+F7*F$5+G7*G$5+H7*H$5+I7*I$5+J7*J$5+K7*K$5)</f>
        <v>8469851.2803272437</v>
      </c>
      <c r="N7" s="90"/>
      <c r="O7" s="89"/>
      <c r="P7" s="89"/>
      <c r="Q7" s="89"/>
      <c r="R7" s="89"/>
      <c r="S7" s="89"/>
      <c r="T7" s="89"/>
      <c r="U7" s="89"/>
      <c r="V7" s="85">
        <f>SUM(N7:U7)</f>
        <v>0</v>
      </c>
      <c r="W7" s="86">
        <f>(N7*N$5+O7*O$5+P7*P$5+Q7*Q$5+R7*R$5+S7*S$5+T7*T$5+U7*U$5)</f>
        <v>0</v>
      </c>
      <c r="X7" s="86"/>
      <c r="Y7" s="86"/>
      <c r="Z7" s="86"/>
      <c r="AA7" s="86"/>
      <c r="AB7" s="86"/>
      <c r="AC7" s="86"/>
      <c r="AD7" s="86"/>
      <c r="AE7" s="86"/>
      <c r="AF7" s="85">
        <f>SUM(X7:AE7)</f>
        <v>0</v>
      </c>
      <c r="AG7" s="86">
        <f>(X7*X$5+Y7*Y$5+Z7*Z$5+AA7*AA$5+AB7*AB$5+AC7*AC$5+AD7*AD$5+AE7*AE$5)</f>
        <v>0</v>
      </c>
      <c r="AH7" s="86"/>
      <c r="AI7" s="86"/>
      <c r="AJ7" s="86"/>
      <c r="AK7" s="86"/>
      <c r="AL7" s="86"/>
      <c r="AM7" s="86"/>
      <c r="AN7" s="86"/>
      <c r="AO7" s="86"/>
      <c r="AP7" s="85">
        <f>SUM(AH7:AO7)</f>
        <v>0</v>
      </c>
      <c r="AQ7" s="86">
        <f>(AH7*AH$5+AI7*AI$5+AJ7*AJ$5+AK7*AK$5+AL7*AL$5+AM7*AM$5+AN7*AN$5+AO7*AO$5)</f>
        <v>0</v>
      </c>
      <c r="AR7" s="86"/>
      <c r="AS7" s="86"/>
      <c r="AT7" s="86"/>
      <c r="AU7" s="86"/>
      <c r="AV7" s="86"/>
      <c r="AW7" s="86"/>
      <c r="AX7" s="86"/>
      <c r="AY7" s="86"/>
      <c r="AZ7" s="85">
        <f>SUM(AR7:AY7)</f>
        <v>0</v>
      </c>
      <c r="BA7" s="86">
        <f>(AR7*AR$5+AS7*AS$5+AT7*AT$5+AU7*AU$5+AV7*AV$5+AW7*AW$5+AX7*AX$5+AY7*AY$5)</f>
        <v>0</v>
      </c>
      <c r="BB7" s="86"/>
      <c r="BC7" s="86"/>
      <c r="BD7" s="86"/>
      <c r="BE7" s="86"/>
      <c r="BF7" s="86"/>
      <c r="BG7" s="86"/>
      <c r="BH7" s="86"/>
      <c r="BI7" s="86"/>
      <c r="BJ7" s="85">
        <f>SUM(BB7:BI7)</f>
        <v>0</v>
      </c>
      <c r="BK7" s="86">
        <f>(BB7*BB$5+BC7*BC$5+BD7*BD$5+BE7*BE$5+BF7*BF$5+BG7*BG$5+BH7*BH$5+BI7*BI$5)</f>
        <v>0</v>
      </c>
      <c r="BL7" s="86"/>
      <c r="BM7" s="86"/>
      <c r="BN7" s="86"/>
      <c r="BO7" s="86"/>
      <c r="BP7" s="86"/>
      <c r="BQ7" s="86"/>
      <c r="BR7" s="86"/>
      <c r="BS7" s="86"/>
      <c r="BT7" s="85">
        <f>SUM(BL7:BS7)</f>
        <v>0</v>
      </c>
      <c r="BU7" s="86">
        <f>(BL7*BL$5+BM7*BM$5+BN7*BN$5+BO7*BO$5+BP7*BP$5+BQ7*BQ$5+BR7*BR$5+BS7*BS$5)</f>
        <v>0</v>
      </c>
      <c r="BV7" s="86"/>
      <c r="BW7" s="86"/>
      <c r="BX7" s="86"/>
      <c r="BY7" s="86"/>
      <c r="BZ7" s="86"/>
      <c r="CA7" s="86"/>
      <c r="CB7" s="86"/>
      <c r="CC7" s="86"/>
      <c r="CD7" s="85">
        <f>SUM(BV7:CC7)</f>
        <v>0</v>
      </c>
      <c r="CE7" s="86">
        <f>(BV7*BV$5+BW7*BW$5+BX7*BX$5+BY7*BY$5+BZ7*BZ$5+CA7*CA$5+CB7*CB$5+CC7*CC$5)</f>
        <v>0</v>
      </c>
      <c r="CF7" s="86"/>
      <c r="CG7" s="86"/>
      <c r="CH7" s="86"/>
      <c r="CI7" s="86"/>
      <c r="CJ7" s="86"/>
      <c r="CK7" s="86"/>
      <c r="CL7" s="86"/>
      <c r="CM7" s="86"/>
      <c r="CN7" s="85">
        <f>SUM(CF7:CM7)</f>
        <v>0</v>
      </c>
      <c r="CO7" s="86">
        <f>(CF7*CF$5+CG7*CG$5+CH7*CH$5+CI7*CI$5+CJ7*CJ$5+CK7*CK$5+CL7*CL$5+CM7*CM$5)</f>
        <v>0</v>
      </c>
      <c r="CP7" s="86"/>
      <c r="CQ7" s="86"/>
      <c r="CR7" s="86"/>
      <c r="CS7" s="86"/>
      <c r="CT7" s="86"/>
      <c r="CU7" s="86"/>
      <c r="CV7" s="86"/>
      <c r="CW7" s="86"/>
      <c r="CX7" s="85">
        <f>SUM(CP7:CW7)</f>
        <v>0</v>
      </c>
      <c r="CY7" s="86">
        <f>(CP7*CP$5+CQ7*CQ$5+CR7*CR$5+CS7*CS$5+CT7*CT$5+CU7*CU$5+CV7*CV$5+CW7*CW$5)</f>
        <v>0</v>
      </c>
      <c r="CZ7" s="86">
        <f t="shared" si="0"/>
        <v>74</v>
      </c>
      <c r="DA7" s="86">
        <f t="shared" si="0"/>
        <v>58</v>
      </c>
      <c r="DB7" s="86">
        <f t="shared" si="0"/>
        <v>7</v>
      </c>
      <c r="DC7" s="86">
        <f t="shared" si="0"/>
        <v>0</v>
      </c>
      <c r="DD7" s="86">
        <f>CZ7+DA7+DB7+DC7+AP7+BJ7</f>
        <v>139</v>
      </c>
      <c r="DE7" s="86">
        <f>ROUND(M7+W7+AG7+BU7+BA7+CY7+CE7+CO7+BK7+AQ7,-2)</f>
        <v>8469900</v>
      </c>
      <c r="DF7" s="105" t="s">
        <v>171</v>
      </c>
      <c r="DG7" s="105" t="s">
        <v>8</v>
      </c>
    </row>
    <row r="8" spans="1:111" s="5" customFormat="1" outlineLevel="1" x14ac:dyDescent="0.2">
      <c r="A8" s="62"/>
      <c r="B8" s="95" t="s">
        <v>153</v>
      </c>
      <c r="C8" s="75"/>
      <c r="D8" s="76">
        <f t="shared" ref="D8:AI8" si="1">SUBTOTAL(9,D6:D7)</f>
        <v>0</v>
      </c>
      <c r="E8" s="77">
        <f t="shared" si="1"/>
        <v>0</v>
      </c>
      <c r="F8" s="77">
        <f t="shared" si="1"/>
        <v>0</v>
      </c>
      <c r="G8" s="77">
        <f t="shared" si="1"/>
        <v>0</v>
      </c>
      <c r="H8" s="91">
        <f t="shared" si="1"/>
        <v>144</v>
      </c>
      <c r="I8" s="91">
        <f t="shared" si="1"/>
        <v>114</v>
      </c>
      <c r="J8" s="91">
        <f t="shared" si="1"/>
        <v>20</v>
      </c>
      <c r="K8" s="91">
        <f t="shared" si="1"/>
        <v>0</v>
      </c>
      <c r="L8" s="92">
        <f t="shared" si="1"/>
        <v>278</v>
      </c>
      <c r="M8" s="93">
        <f t="shared" si="1"/>
        <v>17041494.205797151</v>
      </c>
      <c r="N8" s="94">
        <f t="shared" si="1"/>
        <v>0</v>
      </c>
      <c r="O8" s="91">
        <f t="shared" si="1"/>
        <v>0</v>
      </c>
      <c r="P8" s="91">
        <f t="shared" si="1"/>
        <v>0</v>
      </c>
      <c r="Q8" s="91">
        <f t="shared" si="1"/>
        <v>0</v>
      </c>
      <c r="R8" s="91">
        <f t="shared" si="1"/>
        <v>0</v>
      </c>
      <c r="S8" s="91">
        <f t="shared" si="1"/>
        <v>0</v>
      </c>
      <c r="T8" s="91">
        <f t="shared" si="1"/>
        <v>0</v>
      </c>
      <c r="U8" s="91">
        <f t="shared" si="1"/>
        <v>0</v>
      </c>
      <c r="V8" s="92">
        <f t="shared" si="1"/>
        <v>0</v>
      </c>
      <c r="W8" s="93">
        <f t="shared" si="1"/>
        <v>0</v>
      </c>
      <c r="X8" s="93">
        <f t="shared" si="1"/>
        <v>0</v>
      </c>
      <c r="Y8" s="93">
        <f t="shared" si="1"/>
        <v>0</v>
      </c>
      <c r="Z8" s="93">
        <f t="shared" si="1"/>
        <v>0</v>
      </c>
      <c r="AA8" s="93">
        <f t="shared" si="1"/>
        <v>0</v>
      </c>
      <c r="AB8" s="93">
        <f t="shared" si="1"/>
        <v>0</v>
      </c>
      <c r="AC8" s="93">
        <f t="shared" si="1"/>
        <v>0</v>
      </c>
      <c r="AD8" s="93">
        <f t="shared" si="1"/>
        <v>0</v>
      </c>
      <c r="AE8" s="93">
        <f t="shared" si="1"/>
        <v>0</v>
      </c>
      <c r="AF8" s="92">
        <f t="shared" si="1"/>
        <v>0</v>
      </c>
      <c r="AG8" s="93">
        <f t="shared" si="1"/>
        <v>0</v>
      </c>
      <c r="AH8" s="93">
        <f t="shared" si="1"/>
        <v>0</v>
      </c>
      <c r="AI8" s="93">
        <f t="shared" si="1"/>
        <v>0</v>
      </c>
      <c r="AJ8" s="93">
        <f t="shared" ref="AJ8:BO8" si="2">SUBTOTAL(9,AJ6:AJ7)</f>
        <v>0</v>
      </c>
      <c r="AK8" s="93">
        <f t="shared" si="2"/>
        <v>0</v>
      </c>
      <c r="AL8" s="93">
        <f t="shared" si="2"/>
        <v>0</v>
      </c>
      <c r="AM8" s="93">
        <f t="shared" si="2"/>
        <v>0</v>
      </c>
      <c r="AN8" s="93">
        <f t="shared" si="2"/>
        <v>0</v>
      </c>
      <c r="AO8" s="93">
        <f t="shared" si="2"/>
        <v>0</v>
      </c>
      <c r="AP8" s="92">
        <f t="shared" si="2"/>
        <v>0</v>
      </c>
      <c r="AQ8" s="93">
        <f t="shared" si="2"/>
        <v>0</v>
      </c>
      <c r="AR8" s="93">
        <f t="shared" si="2"/>
        <v>0</v>
      </c>
      <c r="AS8" s="93">
        <f t="shared" si="2"/>
        <v>0</v>
      </c>
      <c r="AT8" s="93">
        <f t="shared" si="2"/>
        <v>0</v>
      </c>
      <c r="AU8" s="93">
        <f t="shared" si="2"/>
        <v>0</v>
      </c>
      <c r="AV8" s="93">
        <f t="shared" si="2"/>
        <v>0</v>
      </c>
      <c r="AW8" s="93">
        <f t="shared" si="2"/>
        <v>0</v>
      </c>
      <c r="AX8" s="93">
        <f t="shared" si="2"/>
        <v>0</v>
      </c>
      <c r="AY8" s="93">
        <f t="shared" si="2"/>
        <v>0</v>
      </c>
      <c r="AZ8" s="92">
        <f t="shared" si="2"/>
        <v>0</v>
      </c>
      <c r="BA8" s="93">
        <f t="shared" si="2"/>
        <v>0</v>
      </c>
      <c r="BB8" s="93">
        <f t="shared" si="2"/>
        <v>0</v>
      </c>
      <c r="BC8" s="93">
        <f t="shared" si="2"/>
        <v>0</v>
      </c>
      <c r="BD8" s="93">
        <f t="shared" si="2"/>
        <v>0</v>
      </c>
      <c r="BE8" s="93">
        <f t="shared" si="2"/>
        <v>0</v>
      </c>
      <c r="BF8" s="93">
        <f t="shared" si="2"/>
        <v>0</v>
      </c>
      <c r="BG8" s="93">
        <f t="shared" si="2"/>
        <v>0</v>
      </c>
      <c r="BH8" s="93">
        <f t="shared" si="2"/>
        <v>0</v>
      </c>
      <c r="BI8" s="93">
        <f t="shared" si="2"/>
        <v>0</v>
      </c>
      <c r="BJ8" s="92">
        <f t="shared" si="2"/>
        <v>0</v>
      </c>
      <c r="BK8" s="93">
        <f t="shared" si="2"/>
        <v>0</v>
      </c>
      <c r="BL8" s="93">
        <f t="shared" si="2"/>
        <v>0</v>
      </c>
      <c r="BM8" s="93">
        <f t="shared" si="2"/>
        <v>0</v>
      </c>
      <c r="BN8" s="93">
        <f t="shared" si="2"/>
        <v>0</v>
      </c>
      <c r="BO8" s="93">
        <f t="shared" si="2"/>
        <v>0</v>
      </c>
      <c r="BP8" s="93">
        <f t="shared" ref="BP8:CU8" si="3">SUBTOTAL(9,BP6:BP7)</f>
        <v>0</v>
      </c>
      <c r="BQ8" s="93">
        <f t="shared" si="3"/>
        <v>0</v>
      </c>
      <c r="BR8" s="93">
        <f t="shared" si="3"/>
        <v>0</v>
      </c>
      <c r="BS8" s="93">
        <f t="shared" si="3"/>
        <v>0</v>
      </c>
      <c r="BT8" s="92">
        <f t="shared" si="3"/>
        <v>0</v>
      </c>
      <c r="BU8" s="93">
        <f t="shared" si="3"/>
        <v>0</v>
      </c>
      <c r="BV8" s="93">
        <f t="shared" si="3"/>
        <v>0</v>
      </c>
      <c r="BW8" s="93">
        <f t="shared" si="3"/>
        <v>0</v>
      </c>
      <c r="BX8" s="93">
        <f t="shared" si="3"/>
        <v>0</v>
      </c>
      <c r="BY8" s="93">
        <f t="shared" si="3"/>
        <v>0</v>
      </c>
      <c r="BZ8" s="93">
        <f t="shared" si="3"/>
        <v>0</v>
      </c>
      <c r="CA8" s="93">
        <f t="shared" si="3"/>
        <v>0</v>
      </c>
      <c r="CB8" s="93">
        <f t="shared" si="3"/>
        <v>0</v>
      </c>
      <c r="CC8" s="93">
        <f t="shared" si="3"/>
        <v>0</v>
      </c>
      <c r="CD8" s="92">
        <f t="shared" si="3"/>
        <v>0</v>
      </c>
      <c r="CE8" s="93">
        <f t="shared" si="3"/>
        <v>0</v>
      </c>
      <c r="CF8" s="93">
        <f t="shared" si="3"/>
        <v>0</v>
      </c>
      <c r="CG8" s="93">
        <f t="shared" si="3"/>
        <v>0</v>
      </c>
      <c r="CH8" s="93">
        <f t="shared" si="3"/>
        <v>0</v>
      </c>
      <c r="CI8" s="93">
        <f t="shared" si="3"/>
        <v>0</v>
      </c>
      <c r="CJ8" s="93">
        <f t="shared" si="3"/>
        <v>0</v>
      </c>
      <c r="CK8" s="93">
        <f t="shared" si="3"/>
        <v>0</v>
      </c>
      <c r="CL8" s="93">
        <f t="shared" si="3"/>
        <v>0</v>
      </c>
      <c r="CM8" s="93">
        <f t="shared" si="3"/>
        <v>0</v>
      </c>
      <c r="CN8" s="92">
        <f t="shared" si="3"/>
        <v>0</v>
      </c>
      <c r="CO8" s="93">
        <f t="shared" si="3"/>
        <v>0</v>
      </c>
      <c r="CP8" s="93">
        <f t="shared" si="3"/>
        <v>0</v>
      </c>
      <c r="CQ8" s="93">
        <f t="shared" si="3"/>
        <v>0</v>
      </c>
      <c r="CR8" s="93">
        <f t="shared" si="3"/>
        <v>0</v>
      </c>
      <c r="CS8" s="93">
        <f t="shared" si="3"/>
        <v>0</v>
      </c>
      <c r="CT8" s="93">
        <f t="shared" si="3"/>
        <v>0</v>
      </c>
      <c r="CU8" s="93">
        <f t="shared" si="3"/>
        <v>0</v>
      </c>
      <c r="CV8" s="93">
        <f t="shared" ref="CV8:DE8" si="4">SUBTOTAL(9,CV6:CV7)</f>
        <v>0</v>
      </c>
      <c r="CW8" s="93">
        <f t="shared" si="4"/>
        <v>0</v>
      </c>
      <c r="CX8" s="92">
        <f t="shared" si="4"/>
        <v>0</v>
      </c>
      <c r="CY8" s="93">
        <f t="shared" si="4"/>
        <v>0</v>
      </c>
      <c r="CZ8" s="93">
        <f t="shared" si="4"/>
        <v>144</v>
      </c>
      <c r="DA8" s="93">
        <f t="shared" si="4"/>
        <v>114</v>
      </c>
      <c r="DB8" s="93">
        <f t="shared" si="4"/>
        <v>20</v>
      </c>
      <c r="DC8" s="93">
        <f t="shared" si="4"/>
        <v>0</v>
      </c>
      <c r="DD8" s="93">
        <f t="shared" si="4"/>
        <v>278</v>
      </c>
      <c r="DE8" s="93">
        <f t="shared" si="4"/>
        <v>17041500</v>
      </c>
      <c r="DF8" s="122">
        <f>ROUND(DD8/5000,2)</f>
        <v>0.06</v>
      </c>
      <c r="DG8" s="123">
        <f>ROUND(DF8*$DB$26*$DB$27*$DB$28*1.2,-2)</f>
        <v>81100</v>
      </c>
    </row>
    <row r="9" spans="1:111" s="5" customFormat="1" outlineLevel="2" x14ac:dyDescent="0.2">
      <c r="A9" s="62">
        <v>3</v>
      </c>
      <c r="B9" s="68" t="s">
        <v>159</v>
      </c>
      <c r="C9" s="68" t="s">
        <v>36</v>
      </c>
      <c r="D9" s="74"/>
      <c r="E9" s="74"/>
      <c r="F9" s="74"/>
      <c r="G9" s="74"/>
      <c r="H9" s="85">
        <v>24</v>
      </c>
      <c r="I9" s="85">
        <v>42</v>
      </c>
      <c r="J9" s="85">
        <v>9</v>
      </c>
      <c r="K9" s="85"/>
      <c r="L9" s="85">
        <f>SUM(D9:K9)</f>
        <v>75</v>
      </c>
      <c r="M9" s="86">
        <f>(D9*D$5+E9*E$5+F9*F$5+G9*G$5+H9*H$5+I9*I$5+J9*J$5+K9*K$5)</f>
        <v>4898712.4379655458</v>
      </c>
      <c r="N9" s="85"/>
      <c r="O9" s="85"/>
      <c r="P9" s="85"/>
      <c r="Q9" s="85"/>
      <c r="R9" s="85"/>
      <c r="S9" s="85"/>
      <c r="T9" s="85"/>
      <c r="U9" s="85"/>
      <c r="V9" s="85">
        <f>SUM(N9:U9)</f>
        <v>0</v>
      </c>
      <c r="W9" s="86">
        <f>(N9*N$5+O9*O$5+P9*P$5+Q9*Q$5+R9*R$5+S9*S$5+T9*T$5+U9*U$5)</f>
        <v>0</v>
      </c>
      <c r="X9" s="86"/>
      <c r="Y9" s="86"/>
      <c r="Z9" s="86"/>
      <c r="AA9" s="86"/>
      <c r="AB9" s="86"/>
      <c r="AC9" s="86"/>
      <c r="AD9" s="86"/>
      <c r="AE9" s="86"/>
      <c r="AF9" s="85">
        <f>SUM(X9:AE9)</f>
        <v>0</v>
      </c>
      <c r="AG9" s="86">
        <f>(X9*X$5+Y9*Y$5+Z9*Z$5+AA9*AA$5+AB9*AB$5+AC9*AC$5+AD9*AD$5+AE9*AE$5)</f>
        <v>0</v>
      </c>
      <c r="AH9" s="86"/>
      <c r="AI9" s="86"/>
      <c r="AJ9" s="86"/>
      <c r="AK9" s="86"/>
      <c r="AL9" s="86"/>
      <c r="AM9" s="86"/>
      <c r="AN9" s="86"/>
      <c r="AO9" s="86"/>
      <c r="AP9" s="85">
        <f>SUM(AH9:AO9)</f>
        <v>0</v>
      </c>
      <c r="AQ9" s="86">
        <f>(AH9*AH$5+AI9*AI$5+AJ9*AJ$5+AK9*AK$5+AL9*AL$5+AM9*AM$5+AN9*AN$5+AO9*AO$5)</f>
        <v>0</v>
      </c>
      <c r="AR9" s="86"/>
      <c r="AS9" s="86"/>
      <c r="AT9" s="86"/>
      <c r="AU9" s="86"/>
      <c r="AV9" s="86"/>
      <c r="AW9" s="86"/>
      <c r="AX9" s="86"/>
      <c r="AY9" s="86"/>
      <c r="AZ9" s="85">
        <f>SUM(AR9:AY9)</f>
        <v>0</v>
      </c>
      <c r="BA9" s="86">
        <f>(AR9*AR$5+AS9*AS$5+AT9*AT$5+AU9*AU$5+AV9*AV$5+AW9*AW$5+AX9*AX$5+AY9*AY$5)</f>
        <v>0</v>
      </c>
      <c r="BB9" s="86"/>
      <c r="BC9" s="86"/>
      <c r="BD9" s="86"/>
      <c r="BE9" s="86"/>
      <c r="BF9" s="86"/>
      <c r="BG9" s="86"/>
      <c r="BH9" s="86"/>
      <c r="BI9" s="86"/>
      <c r="BJ9" s="85">
        <f>SUM(BB9:BI9)</f>
        <v>0</v>
      </c>
      <c r="BK9" s="86">
        <f>(BB9*BB$5+BC9*BC$5+BD9*BD$5+BE9*BE$5+BF9*BF$5+BG9*BG$5+BH9*BH$5+BI9*BI$5)</f>
        <v>0</v>
      </c>
      <c r="BL9" s="86"/>
      <c r="BM9" s="86"/>
      <c r="BN9" s="86"/>
      <c r="BO9" s="86"/>
      <c r="BP9" s="86"/>
      <c r="BQ9" s="86"/>
      <c r="BR9" s="86"/>
      <c r="BS9" s="86"/>
      <c r="BT9" s="85">
        <f>SUM(BL9:BS9)</f>
        <v>0</v>
      </c>
      <c r="BU9" s="86">
        <f>(BL9*BL$5+BM9*BM$5+BN9*BN$5+BO9*BO$5+BP9*BP$5+BQ9*BQ$5+BR9*BR$5+BS9*BS$5)</f>
        <v>0</v>
      </c>
      <c r="BV9" s="86"/>
      <c r="BW9" s="86"/>
      <c r="BX9" s="86"/>
      <c r="BY9" s="86"/>
      <c r="BZ9" s="86"/>
      <c r="CA9" s="86"/>
      <c r="CB9" s="86"/>
      <c r="CC9" s="86"/>
      <c r="CD9" s="85">
        <f>SUM(BV9:CC9)</f>
        <v>0</v>
      </c>
      <c r="CE9" s="86">
        <f>(BV9*BV$5+BW9*BW$5+BX9*BX$5+BY9*BY$5+BZ9*BZ$5+CA9*CA$5+CB9*CB$5+CC9*CC$5)</f>
        <v>0</v>
      </c>
      <c r="CF9" s="86"/>
      <c r="CG9" s="86"/>
      <c r="CH9" s="86"/>
      <c r="CI9" s="86"/>
      <c r="CJ9" s="86"/>
      <c r="CK9" s="86"/>
      <c r="CL9" s="86"/>
      <c r="CM9" s="86"/>
      <c r="CN9" s="85">
        <f>SUM(CF9:CM9)</f>
        <v>0</v>
      </c>
      <c r="CO9" s="86">
        <f>(CF9*CF$5+CG9*CG$5+CH9*CH$5+CI9*CI$5+CJ9*CJ$5+CK9*CK$5+CL9*CL$5+CM9*CM$5)</f>
        <v>0</v>
      </c>
      <c r="CP9" s="86"/>
      <c r="CQ9" s="86"/>
      <c r="CR9" s="86"/>
      <c r="CS9" s="86"/>
      <c r="CT9" s="86"/>
      <c r="CU9" s="86"/>
      <c r="CV9" s="86"/>
      <c r="CW9" s="86"/>
      <c r="CX9" s="85">
        <f>SUM(CP9:CW9)</f>
        <v>0</v>
      </c>
      <c r="CY9" s="86">
        <f>(CP9*CP$5+CQ9*CQ$5+CR9*CR$5+CS9*CS$5+CT9*CT$5+CU9*CU$5+CV9*CV$5+CW9*CW$5)</f>
        <v>0</v>
      </c>
      <c r="CZ9" s="86">
        <f>D9+X9+H9+AB9+BP9+BL9+AR9+AV9+CP9+CT9+N9+R9+CF9+BV9+BZ9+CJ9</f>
        <v>24</v>
      </c>
      <c r="DA9" s="86">
        <f>E9+Y9+I9+AC9+BQ9+BM9+AS9+AW9+CQ9+CU9+O9+S9+CG9+BW9+CA9+CK9</f>
        <v>42</v>
      </c>
      <c r="DB9" s="86">
        <f>F9+Z9+J9+AD9+BR9+BN9+AT9+AX9+CR9+CV9+P9+T9+CH9+BX9+CB9+CL9</f>
        <v>9</v>
      </c>
      <c r="DC9" s="86">
        <f>G9+AA9+K9+AE9+BS9+BO9+AU9+AY9+CS9+CW9+Q9+U9+CI9+BY9+CC9+CM9</f>
        <v>0</v>
      </c>
      <c r="DD9" s="86">
        <f>CZ9+DA9+DB9+DC9+AP9+BJ9</f>
        <v>75</v>
      </c>
      <c r="DE9" s="86">
        <f>ROUND(M9+W9+AG9+BU9+BA9+CY9+CE9+CO9+BK9+AQ9,-2)</f>
        <v>4898700</v>
      </c>
      <c r="DF9" s="123"/>
      <c r="DG9" s="123"/>
    </row>
    <row r="10" spans="1:111" s="5" customFormat="1" outlineLevel="1" x14ac:dyDescent="0.2">
      <c r="A10" s="62"/>
      <c r="B10" s="96" t="s">
        <v>161</v>
      </c>
      <c r="C10" s="69"/>
      <c r="D10" s="78">
        <f t="shared" ref="D10:AI10" si="5">SUBTOTAL(9,D9:D9)</f>
        <v>0</v>
      </c>
      <c r="E10" s="78">
        <f t="shared" si="5"/>
        <v>0</v>
      </c>
      <c r="F10" s="78">
        <f t="shared" si="5"/>
        <v>0</v>
      </c>
      <c r="G10" s="78">
        <f t="shared" si="5"/>
        <v>0</v>
      </c>
      <c r="H10" s="92">
        <f t="shared" si="5"/>
        <v>24</v>
      </c>
      <c r="I10" s="92">
        <f t="shared" si="5"/>
        <v>42</v>
      </c>
      <c r="J10" s="92">
        <f t="shared" si="5"/>
        <v>9</v>
      </c>
      <c r="K10" s="92">
        <f t="shared" si="5"/>
        <v>0</v>
      </c>
      <c r="L10" s="92">
        <f t="shared" si="5"/>
        <v>75</v>
      </c>
      <c r="M10" s="93">
        <f t="shared" si="5"/>
        <v>4898712.4379655458</v>
      </c>
      <c r="N10" s="92">
        <f t="shared" si="5"/>
        <v>0</v>
      </c>
      <c r="O10" s="92">
        <f t="shared" si="5"/>
        <v>0</v>
      </c>
      <c r="P10" s="92">
        <f t="shared" si="5"/>
        <v>0</v>
      </c>
      <c r="Q10" s="92">
        <f t="shared" si="5"/>
        <v>0</v>
      </c>
      <c r="R10" s="92">
        <f t="shared" si="5"/>
        <v>0</v>
      </c>
      <c r="S10" s="92">
        <f t="shared" si="5"/>
        <v>0</v>
      </c>
      <c r="T10" s="92">
        <f t="shared" si="5"/>
        <v>0</v>
      </c>
      <c r="U10" s="92">
        <f t="shared" si="5"/>
        <v>0</v>
      </c>
      <c r="V10" s="92">
        <f t="shared" si="5"/>
        <v>0</v>
      </c>
      <c r="W10" s="93">
        <f t="shared" si="5"/>
        <v>0</v>
      </c>
      <c r="X10" s="93">
        <f t="shared" si="5"/>
        <v>0</v>
      </c>
      <c r="Y10" s="93">
        <f t="shared" si="5"/>
        <v>0</v>
      </c>
      <c r="Z10" s="93">
        <f t="shared" si="5"/>
        <v>0</v>
      </c>
      <c r="AA10" s="93">
        <f t="shared" si="5"/>
        <v>0</v>
      </c>
      <c r="AB10" s="93">
        <f t="shared" si="5"/>
        <v>0</v>
      </c>
      <c r="AC10" s="93">
        <f t="shared" si="5"/>
        <v>0</v>
      </c>
      <c r="AD10" s="93">
        <f t="shared" si="5"/>
        <v>0</v>
      </c>
      <c r="AE10" s="93">
        <f t="shared" si="5"/>
        <v>0</v>
      </c>
      <c r="AF10" s="92">
        <f t="shared" si="5"/>
        <v>0</v>
      </c>
      <c r="AG10" s="93">
        <f t="shared" si="5"/>
        <v>0</v>
      </c>
      <c r="AH10" s="93">
        <f t="shared" si="5"/>
        <v>0</v>
      </c>
      <c r="AI10" s="93">
        <f t="shared" si="5"/>
        <v>0</v>
      </c>
      <c r="AJ10" s="93">
        <f t="shared" ref="AJ10:BO10" si="6">SUBTOTAL(9,AJ9:AJ9)</f>
        <v>0</v>
      </c>
      <c r="AK10" s="93">
        <f t="shared" si="6"/>
        <v>0</v>
      </c>
      <c r="AL10" s="93">
        <f t="shared" si="6"/>
        <v>0</v>
      </c>
      <c r="AM10" s="93">
        <f t="shared" si="6"/>
        <v>0</v>
      </c>
      <c r="AN10" s="93">
        <f t="shared" si="6"/>
        <v>0</v>
      </c>
      <c r="AO10" s="93">
        <f t="shared" si="6"/>
        <v>0</v>
      </c>
      <c r="AP10" s="92">
        <f t="shared" si="6"/>
        <v>0</v>
      </c>
      <c r="AQ10" s="93">
        <f t="shared" si="6"/>
        <v>0</v>
      </c>
      <c r="AR10" s="93">
        <f t="shared" si="6"/>
        <v>0</v>
      </c>
      <c r="AS10" s="93">
        <f t="shared" si="6"/>
        <v>0</v>
      </c>
      <c r="AT10" s="93">
        <f t="shared" si="6"/>
        <v>0</v>
      </c>
      <c r="AU10" s="93">
        <f t="shared" si="6"/>
        <v>0</v>
      </c>
      <c r="AV10" s="93">
        <f t="shared" si="6"/>
        <v>0</v>
      </c>
      <c r="AW10" s="93">
        <f t="shared" si="6"/>
        <v>0</v>
      </c>
      <c r="AX10" s="93">
        <f t="shared" si="6"/>
        <v>0</v>
      </c>
      <c r="AY10" s="93">
        <f t="shared" si="6"/>
        <v>0</v>
      </c>
      <c r="AZ10" s="92">
        <f t="shared" si="6"/>
        <v>0</v>
      </c>
      <c r="BA10" s="93">
        <f t="shared" si="6"/>
        <v>0</v>
      </c>
      <c r="BB10" s="93">
        <f t="shared" si="6"/>
        <v>0</v>
      </c>
      <c r="BC10" s="93">
        <f t="shared" si="6"/>
        <v>0</v>
      </c>
      <c r="BD10" s="93">
        <f t="shared" si="6"/>
        <v>0</v>
      </c>
      <c r="BE10" s="93">
        <f t="shared" si="6"/>
        <v>0</v>
      </c>
      <c r="BF10" s="93">
        <f t="shared" si="6"/>
        <v>0</v>
      </c>
      <c r="BG10" s="93">
        <f t="shared" si="6"/>
        <v>0</v>
      </c>
      <c r="BH10" s="93">
        <f t="shared" si="6"/>
        <v>0</v>
      </c>
      <c r="BI10" s="93">
        <f t="shared" si="6"/>
        <v>0</v>
      </c>
      <c r="BJ10" s="92">
        <f t="shared" si="6"/>
        <v>0</v>
      </c>
      <c r="BK10" s="93">
        <f t="shared" si="6"/>
        <v>0</v>
      </c>
      <c r="BL10" s="93">
        <f t="shared" si="6"/>
        <v>0</v>
      </c>
      <c r="BM10" s="93">
        <f t="shared" si="6"/>
        <v>0</v>
      </c>
      <c r="BN10" s="93">
        <f t="shared" si="6"/>
        <v>0</v>
      </c>
      <c r="BO10" s="93">
        <f t="shared" si="6"/>
        <v>0</v>
      </c>
      <c r="BP10" s="93">
        <f t="shared" ref="BP10:CU10" si="7">SUBTOTAL(9,BP9:BP9)</f>
        <v>0</v>
      </c>
      <c r="BQ10" s="93">
        <f t="shared" si="7"/>
        <v>0</v>
      </c>
      <c r="BR10" s="93">
        <f t="shared" si="7"/>
        <v>0</v>
      </c>
      <c r="BS10" s="93">
        <f t="shared" si="7"/>
        <v>0</v>
      </c>
      <c r="BT10" s="92">
        <f t="shared" si="7"/>
        <v>0</v>
      </c>
      <c r="BU10" s="93">
        <f t="shared" si="7"/>
        <v>0</v>
      </c>
      <c r="BV10" s="93">
        <f t="shared" si="7"/>
        <v>0</v>
      </c>
      <c r="BW10" s="93">
        <f t="shared" si="7"/>
        <v>0</v>
      </c>
      <c r="BX10" s="93">
        <f t="shared" si="7"/>
        <v>0</v>
      </c>
      <c r="BY10" s="93">
        <f t="shared" si="7"/>
        <v>0</v>
      </c>
      <c r="BZ10" s="93">
        <f t="shared" si="7"/>
        <v>0</v>
      </c>
      <c r="CA10" s="93">
        <f t="shared" si="7"/>
        <v>0</v>
      </c>
      <c r="CB10" s="93">
        <f t="shared" si="7"/>
        <v>0</v>
      </c>
      <c r="CC10" s="93">
        <f t="shared" si="7"/>
        <v>0</v>
      </c>
      <c r="CD10" s="92">
        <f t="shared" si="7"/>
        <v>0</v>
      </c>
      <c r="CE10" s="93">
        <f t="shared" si="7"/>
        <v>0</v>
      </c>
      <c r="CF10" s="93">
        <f t="shared" si="7"/>
        <v>0</v>
      </c>
      <c r="CG10" s="93">
        <f t="shared" si="7"/>
        <v>0</v>
      </c>
      <c r="CH10" s="93">
        <f t="shared" si="7"/>
        <v>0</v>
      </c>
      <c r="CI10" s="93">
        <f t="shared" si="7"/>
        <v>0</v>
      </c>
      <c r="CJ10" s="93">
        <f t="shared" si="7"/>
        <v>0</v>
      </c>
      <c r="CK10" s="93">
        <f t="shared" si="7"/>
        <v>0</v>
      </c>
      <c r="CL10" s="93">
        <f t="shared" si="7"/>
        <v>0</v>
      </c>
      <c r="CM10" s="93">
        <f t="shared" si="7"/>
        <v>0</v>
      </c>
      <c r="CN10" s="92">
        <f t="shared" si="7"/>
        <v>0</v>
      </c>
      <c r="CO10" s="93">
        <f t="shared" si="7"/>
        <v>0</v>
      </c>
      <c r="CP10" s="93">
        <f t="shared" si="7"/>
        <v>0</v>
      </c>
      <c r="CQ10" s="93">
        <f t="shared" si="7"/>
        <v>0</v>
      </c>
      <c r="CR10" s="93">
        <f t="shared" si="7"/>
        <v>0</v>
      </c>
      <c r="CS10" s="93">
        <f t="shared" si="7"/>
        <v>0</v>
      </c>
      <c r="CT10" s="93">
        <f t="shared" si="7"/>
        <v>0</v>
      </c>
      <c r="CU10" s="93">
        <f t="shared" si="7"/>
        <v>0</v>
      </c>
      <c r="CV10" s="93">
        <f t="shared" ref="CV10:DE10" si="8">SUBTOTAL(9,CV9:CV9)</f>
        <v>0</v>
      </c>
      <c r="CW10" s="93">
        <f t="shared" si="8"/>
        <v>0</v>
      </c>
      <c r="CX10" s="92">
        <f t="shared" si="8"/>
        <v>0</v>
      </c>
      <c r="CY10" s="93">
        <f t="shared" si="8"/>
        <v>0</v>
      </c>
      <c r="CZ10" s="93">
        <f t="shared" si="8"/>
        <v>24</v>
      </c>
      <c r="DA10" s="93">
        <f t="shared" si="8"/>
        <v>42</v>
      </c>
      <c r="DB10" s="93">
        <f t="shared" si="8"/>
        <v>9</v>
      </c>
      <c r="DC10" s="93">
        <f t="shared" si="8"/>
        <v>0</v>
      </c>
      <c r="DD10" s="93">
        <f t="shared" si="8"/>
        <v>75</v>
      </c>
      <c r="DE10" s="93">
        <f t="shared" si="8"/>
        <v>4898700</v>
      </c>
      <c r="DF10" s="122">
        <f>ROUND(DD10/5000,2)</f>
        <v>0.02</v>
      </c>
      <c r="DG10" s="123">
        <f>ROUND(DF10*$DB$26*$DB$27*$DB$28*1.2,-2)</f>
        <v>27000</v>
      </c>
    </row>
    <row r="11" spans="1:111" s="5" customFormat="1" ht="25.5" outlineLevel="2" x14ac:dyDescent="0.2">
      <c r="A11" s="62">
        <v>4</v>
      </c>
      <c r="B11" s="68" t="s">
        <v>160</v>
      </c>
      <c r="C11" s="68" t="s">
        <v>38</v>
      </c>
      <c r="D11" s="74"/>
      <c r="E11" s="74"/>
      <c r="F11" s="74"/>
      <c r="G11" s="74"/>
      <c r="H11" s="85">
        <v>60</v>
      </c>
      <c r="I11" s="85">
        <v>56</v>
      </c>
      <c r="J11" s="85">
        <v>23</v>
      </c>
      <c r="K11" s="85"/>
      <c r="L11" s="85">
        <f>SUM(D11:K11)</f>
        <v>139</v>
      </c>
      <c r="M11" s="86">
        <f>(D11*D$5+E11*E$5+F11*F$5+G11*G$5+H11*H$5+I11*I$5+J11*J$5+K11*K$5)</f>
        <v>8805583.5166814905</v>
      </c>
      <c r="N11" s="85"/>
      <c r="O11" s="85"/>
      <c r="P11" s="85"/>
      <c r="Q11" s="85"/>
      <c r="R11" s="85"/>
      <c r="S11" s="85"/>
      <c r="T11" s="85"/>
      <c r="U11" s="85"/>
      <c r="V11" s="85">
        <f>SUM(N11:U11)</f>
        <v>0</v>
      </c>
      <c r="W11" s="86">
        <f>(N11*N$5+O11*O$5+P11*P$5+Q11*Q$5+R11*R$5+S11*S$5+T11*T$5+U11*U$5)</f>
        <v>0</v>
      </c>
      <c r="X11" s="86"/>
      <c r="Y11" s="86"/>
      <c r="Z11" s="86"/>
      <c r="AA11" s="86"/>
      <c r="AB11" s="86"/>
      <c r="AC11" s="86"/>
      <c r="AD11" s="86"/>
      <c r="AE11" s="86"/>
      <c r="AF11" s="85">
        <f>SUM(X11:AE11)</f>
        <v>0</v>
      </c>
      <c r="AG11" s="86">
        <f>(X11*X$5+Y11*Y$5+Z11*Z$5+AA11*AA$5+AB11*AB$5+AC11*AC$5+AD11*AD$5+AE11*AE$5)</f>
        <v>0</v>
      </c>
      <c r="AH11" s="86"/>
      <c r="AI11" s="86"/>
      <c r="AJ11" s="86"/>
      <c r="AK11" s="86"/>
      <c r="AL11" s="86"/>
      <c r="AM11" s="86"/>
      <c r="AN11" s="86"/>
      <c r="AO11" s="86"/>
      <c r="AP11" s="85">
        <f>SUM(AH11:AO11)</f>
        <v>0</v>
      </c>
      <c r="AQ11" s="86">
        <f>(AH11*AH$5+AI11*AI$5+AJ11*AJ$5+AK11*AK$5+AL11*AL$5+AM11*AM$5+AN11*AN$5+AO11*AO$5)</f>
        <v>0</v>
      </c>
      <c r="AR11" s="86"/>
      <c r="AS11" s="86"/>
      <c r="AT11" s="86"/>
      <c r="AU11" s="86"/>
      <c r="AV11" s="86"/>
      <c r="AW11" s="86"/>
      <c r="AX11" s="86"/>
      <c r="AY11" s="86"/>
      <c r="AZ11" s="85">
        <f>SUM(AR11:AY11)</f>
        <v>0</v>
      </c>
      <c r="BA11" s="86">
        <f>(AR11*AR$5+AS11*AS$5+AT11*AT$5+AU11*AU$5+AV11*AV$5+AW11*AW$5+AX11*AX$5+AY11*AY$5)</f>
        <v>0</v>
      </c>
      <c r="BB11" s="86"/>
      <c r="BC11" s="86"/>
      <c r="BD11" s="86"/>
      <c r="BE11" s="86"/>
      <c r="BF11" s="86"/>
      <c r="BG11" s="86"/>
      <c r="BH11" s="86"/>
      <c r="BI11" s="86"/>
      <c r="BJ11" s="85">
        <f>SUM(BB11:BI11)</f>
        <v>0</v>
      </c>
      <c r="BK11" s="86">
        <f>(BB11*BB$5+BC11*BC$5+BD11*BD$5+BE11*BE$5+BF11*BF$5+BG11*BG$5+BH11*BH$5+BI11*BI$5)</f>
        <v>0</v>
      </c>
      <c r="BL11" s="86"/>
      <c r="BM11" s="86"/>
      <c r="BN11" s="86"/>
      <c r="BO11" s="86"/>
      <c r="BP11" s="86"/>
      <c r="BQ11" s="86"/>
      <c r="BR11" s="86"/>
      <c r="BS11" s="86"/>
      <c r="BT11" s="85">
        <f>SUM(BL11:BS11)</f>
        <v>0</v>
      </c>
      <c r="BU11" s="86">
        <f>(BL11*BL$5+BM11*BM$5+BN11*BN$5+BO11*BO$5+BP11*BP$5+BQ11*BQ$5+BR11*BR$5+BS11*BS$5)</f>
        <v>0</v>
      </c>
      <c r="BV11" s="86"/>
      <c r="BW11" s="86"/>
      <c r="BX11" s="86"/>
      <c r="BY11" s="86"/>
      <c r="BZ11" s="86"/>
      <c r="CA11" s="86"/>
      <c r="CB11" s="86"/>
      <c r="CC11" s="86"/>
      <c r="CD11" s="85">
        <f>SUM(BV11:CC11)</f>
        <v>0</v>
      </c>
      <c r="CE11" s="86">
        <f>(BV11*BV$5+BW11*BW$5+BX11*BX$5+BY11*BY$5+BZ11*BZ$5+CA11*CA$5+CB11*CB$5+CC11*CC$5)</f>
        <v>0</v>
      </c>
      <c r="CF11" s="86"/>
      <c r="CG11" s="86"/>
      <c r="CH11" s="86"/>
      <c r="CI11" s="86"/>
      <c r="CJ11" s="86"/>
      <c r="CK11" s="86"/>
      <c r="CL11" s="86"/>
      <c r="CM11" s="86"/>
      <c r="CN11" s="85">
        <f>SUM(CF11:CM11)</f>
        <v>0</v>
      </c>
      <c r="CO11" s="86">
        <f>(CF11*CF$5+CG11*CG$5+CH11*CH$5+CI11*CI$5+CJ11*CJ$5+CK11*CK$5+CL11*CL$5+CM11*CM$5)</f>
        <v>0</v>
      </c>
      <c r="CP11" s="86"/>
      <c r="CQ11" s="86"/>
      <c r="CR11" s="86"/>
      <c r="CS11" s="86"/>
      <c r="CT11" s="86"/>
      <c r="CU11" s="86"/>
      <c r="CV11" s="86"/>
      <c r="CW11" s="86"/>
      <c r="CX11" s="85">
        <f>SUM(CP11:CW11)</f>
        <v>0</v>
      </c>
      <c r="CY11" s="86">
        <f>(CP11*CP$5+CQ11*CQ$5+CR11*CR$5+CS11*CS$5+CT11*CT$5+CU11*CU$5+CV11*CV$5+CW11*CW$5)</f>
        <v>0</v>
      </c>
      <c r="CZ11" s="86">
        <f t="shared" ref="CZ11:DC13" si="9">D11+X11+H11+AB11+BP11+BL11+AR11+AV11+CP11+CT11+N11+R11+CF11+BV11+BZ11+CJ11</f>
        <v>60</v>
      </c>
      <c r="DA11" s="86">
        <f t="shared" si="9"/>
        <v>56</v>
      </c>
      <c r="DB11" s="86">
        <f t="shared" si="9"/>
        <v>23</v>
      </c>
      <c r="DC11" s="86">
        <f t="shared" si="9"/>
        <v>0</v>
      </c>
      <c r="DD11" s="86">
        <f>CZ11+DA11+DB11+DC11+AP11+BJ11</f>
        <v>139</v>
      </c>
      <c r="DE11" s="86">
        <f>ROUND(M11+W11+AG11+BU11+BA11+CY11+CE11+CO11+BK11+AQ11,-2)</f>
        <v>8805600</v>
      </c>
      <c r="DF11" s="123"/>
      <c r="DG11" s="123"/>
    </row>
    <row r="12" spans="1:111" s="5" customFormat="1" ht="38.25" outlineLevel="2" x14ac:dyDescent="0.2">
      <c r="A12" s="62">
        <v>5</v>
      </c>
      <c r="B12" s="68" t="s">
        <v>160</v>
      </c>
      <c r="C12" s="68" t="s">
        <v>30</v>
      </c>
      <c r="D12" s="74"/>
      <c r="E12" s="73"/>
      <c r="F12" s="73"/>
      <c r="G12" s="73"/>
      <c r="H12" s="89">
        <v>45</v>
      </c>
      <c r="I12" s="89">
        <v>57</v>
      </c>
      <c r="J12" s="89">
        <v>21</v>
      </c>
      <c r="K12" s="89"/>
      <c r="L12" s="85">
        <f>SUM(D12:K12)</f>
        <v>123</v>
      </c>
      <c r="M12" s="86">
        <f>(D12*D$5+E12*E$5+F12*F$5+G12*G$5+H12*H$5+I12*I$5+J12*J$5+K12*K$5)</f>
        <v>7950745.4322488792</v>
      </c>
      <c r="N12" s="85"/>
      <c r="O12" s="89"/>
      <c r="P12" s="89"/>
      <c r="Q12" s="89"/>
      <c r="R12" s="89"/>
      <c r="S12" s="89"/>
      <c r="T12" s="89"/>
      <c r="U12" s="89"/>
      <c r="V12" s="85">
        <f>SUM(N12:U12)</f>
        <v>0</v>
      </c>
      <c r="W12" s="86">
        <f>(N12*N$5+O12*O$5+P12*P$5+Q12*Q$5+R12*R$5+S12*S$5+T12*T$5+U12*U$5)</f>
        <v>0</v>
      </c>
      <c r="X12" s="86"/>
      <c r="Y12" s="86"/>
      <c r="Z12" s="86"/>
      <c r="AA12" s="86"/>
      <c r="AB12" s="86"/>
      <c r="AC12" s="86"/>
      <c r="AD12" s="86"/>
      <c r="AE12" s="86"/>
      <c r="AF12" s="85">
        <f>SUM(X12:AE12)</f>
        <v>0</v>
      </c>
      <c r="AG12" s="86">
        <f>(X12*X$5+Y12*Y$5+Z12*Z$5+AA12*AA$5+AB12*AB$5+AC12*AC$5+AD12*AD$5+AE12*AE$5)</f>
        <v>0</v>
      </c>
      <c r="AH12" s="86"/>
      <c r="AI12" s="86"/>
      <c r="AJ12" s="86"/>
      <c r="AK12" s="86"/>
      <c r="AL12" s="86"/>
      <c r="AM12" s="86"/>
      <c r="AN12" s="86"/>
      <c r="AO12" s="86"/>
      <c r="AP12" s="85">
        <f>SUM(AH12:AO12)</f>
        <v>0</v>
      </c>
      <c r="AQ12" s="86">
        <f>(AH12*AH$5+AI12*AI$5+AJ12*AJ$5+AK12*AK$5+AL12*AL$5+AM12*AM$5+AN12*AN$5+AO12*AO$5)</f>
        <v>0</v>
      </c>
      <c r="AR12" s="86"/>
      <c r="AS12" s="86"/>
      <c r="AT12" s="86"/>
      <c r="AU12" s="86"/>
      <c r="AV12" s="86"/>
      <c r="AW12" s="86"/>
      <c r="AX12" s="86"/>
      <c r="AY12" s="86"/>
      <c r="AZ12" s="85">
        <f>SUM(AR12:AY12)</f>
        <v>0</v>
      </c>
      <c r="BA12" s="86">
        <f>(AR12*AR$5+AS12*AS$5+AT12*AT$5+AU12*AU$5+AV12*AV$5+AW12*AW$5+AX12*AX$5+AY12*AY$5)</f>
        <v>0</v>
      </c>
      <c r="BB12" s="86"/>
      <c r="BC12" s="86"/>
      <c r="BD12" s="86"/>
      <c r="BE12" s="86"/>
      <c r="BF12" s="86"/>
      <c r="BG12" s="86"/>
      <c r="BH12" s="86"/>
      <c r="BI12" s="86"/>
      <c r="BJ12" s="85">
        <f>SUM(BB12:BI12)</f>
        <v>0</v>
      </c>
      <c r="BK12" s="86">
        <f>(BB12*BB$5+BC12*BC$5+BD12*BD$5+BE12*BE$5+BF12*BF$5+BG12*BG$5+BH12*BH$5+BI12*BI$5)</f>
        <v>0</v>
      </c>
      <c r="BL12" s="86"/>
      <c r="BM12" s="86"/>
      <c r="BN12" s="86"/>
      <c r="BO12" s="86"/>
      <c r="BP12" s="86"/>
      <c r="BQ12" s="86"/>
      <c r="BR12" s="86"/>
      <c r="BS12" s="86"/>
      <c r="BT12" s="85">
        <f>SUM(BL12:BS12)</f>
        <v>0</v>
      </c>
      <c r="BU12" s="86">
        <f>(BL12*BL$5+BM12*BM$5+BN12*BN$5+BO12*BO$5+BP12*BP$5+BQ12*BQ$5+BR12*BR$5+BS12*BS$5)</f>
        <v>0</v>
      </c>
      <c r="BV12" s="86"/>
      <c r="BW12" s="86"/>
      <c r="BX12" s="86"/>
      <c r="BY12" s="86"/>
      <c r="BZ12" s="86"/>
      <c r="CA12" s="86"/>
      <c r="CB12" s="86"/>
      <c r="CC12" s="86"/>
      <c r="CD12" s="85">
        <f>SUM(BV12:CC12)</f>
        <v>0</v>
      </c>
      <c r="CE12" s="86">
        <f>(BV12*BV$5+BW12*BW$5+BX12*BX$5+BY12*BY$5+BZ12*BZ$5+CA12*CA$5+CB12*CB$5+CC12*CC$5)</f>
        <v>0</v>
      </c>
      <c r="CF12" s="86"/>
      <c r="CG12" s="86"/>
      <c r="CH12" s="86"/>
      <c r="CI12" s="86"/>
      <c r="CJ12" s="86"/>
      <c r="CK12" s="86"/>
      <c r="CL12" s="86"/>
      <c r="CM12" s="86"/>
      <c r="CN12" s="85">
        <f>SUM(CF12:CM12)</f>
        <v>0</v>
      </c>
      <c r="CO12" s="86">
        <f>(CF12*CF$5+CG12*CG$5+CH12*CH$5+CI12*CI$5+CJ12*CJ$5+CK12*CK$5+CL12*CL$5+CM12*CM$5)</f>
        <v>0</v>
      </c>
      <c r="CP12" s="86"/>
      <c r="CQ12" s="86"/>
      <c r="CR12" s="86"/>
      <c r="CS12" s="86"/>
      <c r="CT12" s="86"/>
      <c r="CU12" s="86"/>
      <c r="CV12" s="86"/>
      <c r="CW12" s="86"/>
      <c r="CX12" s="85">
        <f>SUM(CP12:CW12)</f>
        <v>0</v>
      </c>
      <c r="CY12" s="86">
        <f>(CP12*CP$5+CQ12*CQ$5+CR12*CR$5+CS12*CS$5+CT12*CT$5+CU12*CU$5+CV12*CV$5+CW12*CW$5)</f>
        <v>0</v>
      </c>
      <c r="CZ12" s="86">
        <f t="shared" si="9"/>
        <v>45</v>
      </c>
      <c r="DA12" s="86">
        <f t="shared" si="9"/>
        <v>57</v>
      </c>
      <c r="DB12" s="86">
        <f t="shared" si="9"/>
        <v>21</v>
      </c>
      <c r="DC12" s="86">
        <f t="shared" si="9"/>
        <v>0</v>
      </c>
      <c r="DD12" s="86">
        <f>CZ12+DA12+DB12+DC12+AP12+BJ12</f>
        <v>123</v>
      </c>
      <c r="DE12" s="86">
        <f>ROUND(M12+W12+AG12+BU12+BA12+CY12+CE12+CO12+BK12+AQ12,-2)</f>
        <v>7950700</v>
      </c>
      <c r="DF12" s="123"/>
      <c r="DG12" s="123"/>
    </row>
    <row r="13" spans="1:111" s="5" customFormat="1" ht="38.25" outlineLevel="2" x14ac:dyDescent="0.2">
      <c r="A13" s="62">
        <v>6</v>
      </c>
      <c r="B13" s="68" t="s">
        <v>160</v>
      </c>
      <c r="C13" s="68" t="s">
        <v>37</v>
      </c>
      <c r="D13" s="74"/>
      <c r="E13" s="73"/>
      <c r="F13" s="73"/>
      <c r="G13" s="73"/>
      <c r="H13" s="89">
        <v>74</v>
      </c>
      <c r="I13" s="89">
        <v>70</v>
      </c>
      <c r="J13" s="89">
        <v>14</v>
      </c>
      <c r="K13" s="89"/>
      <c r="L13" s="85">
        <f>SUM(D13:K13)</f>
        <v>158</v>
      </c>
      <c r="M13" s="86">
        <f>(D13*D$5+E13*E$5+F13*F$5+G13*G$5+H13*H$5+I13*I$5+J13*J$5+K13*K$5)</f>
        <v>9847507.8328476921</v>
      </c>
      <c r="N13" s="85"/>
      <c r="O13" s="89"/>
      <c r="P13" s="89"/>
      <c r="Q13" s="89"/>
      <c r="R13" s="89"/>
      <c r="S13" s="89"/>
      <c r="T13" s="89"/>
      <c r="U13" s="89"/>
      <c r="V13" s="85">
        <f>SUM(N13:U13)</f>
        <v>0</v>
      </c>
      <c r="W13" s="86">
        <f>(N13*N$5+O13*O$5+P13*P$5+Q13*Q$5+R13*R$5+S13*S$5+T13*T$5+U13*U$5)</f>
        <v>0</v>
      </c>
      <c r="X13" s="86"/>
      <c r="Y13" s="86"/>
      <c r="Z13" s="86"/>
      <c r="AA13" s="86"/>
      <c r="AB13" s="86"/>
      <c r="AC13" s="86"/>
      <c r="AD13" s="86"/>
      <c r="AE13" s="86"/>
      <c r="AF13" s="85">
        <f>SUM(X13:AE13)</f>
        <v>0</v>
      </c>
      <c r="AG13" s="86">
        <f>(X13*X$5+Y13*Y$5+Z13*Z$5+AA13*AA$5+AB13*AB$5+AC13*AC$5+AD13*AD$5+AE13*AE$5)</f>
        <v>0</v>
      </c>
      <c r="AH13" s="86"/>
      <c r="AI13" s="86"/>
      <c r="AJ13" s="86"/>
      <c r="AK13" s="86"/>
      <c r="AL13" s="86"/>
      <c r="AM13" s="86"/>
      <c r="AN13" s="86"/>
      <c r="AO13" s="86"/>
      <c r="AP13" s="85">
        <f>SUM(AH13:AO13)</f>
        <v>0</v>
      </c>
      <c r="AQ13" s="86">
        <f>(AH13*AH$5+AI13*AI$5+AJ13*AJ$5+AK13*AK$5+AL13*AL$5+AM13*AM$5+AN13*AN$5+AO13*AO$5)</f>
        <v>0</v>
      </c>
      <c r="AR13" s="86"/>
      <c r="AS13" s="86"/>
      <c r="AT13" s="86"/>
      <c r="AU13" s="86"/>
      <c r="AV13" s="86"/>
      <c r="AW13" s="86"/>
      <c r="AX13" s="86"/>
      <c r="AY13" s="86"/>
      <c r="AZ13" s="85">
        <f>SUM(AR13:AY13)</f>
        <v>0</v>
      </c>
      <c r="BA13" s="86">
        <f>(AR13*AR$5+AS13*AS$5+AT13*AT$5+AU13*AU$5+AV13*AV$5+AW13*AW$5+AX13*AX$5+AY13*AY$5)</f>
        <v>0</v>
      </c>
      <c r="BB13" s="86"/>
      <c r="BC13" s="86"/>
      <c r="BD13" s="86"/>
      <c r="BE13" s="86"/>
      <c r="BF13" s="86"/>
      <c r="BG13" s="86"/>
      <c r="BH13" s="86"/>
      <c r="BI13" s="86"/>
      <c r="BJ13" s="85">
        <f>SUM(BB13:BI13)</f>
        <v>0</v>
      </c>
      <c r="BK13" s="86">
        <f>(BB13*BB$5+BC13*BC$5+BD13*BD$5+BE13*BE$5+BF13*BF$5+BG13*BG$5+BH13*BH$5+BI13*BI$5)</f>
        <v>0</v>
      </c>
      <c r="BL13" s="86"/>
      <c r="BM13" s="86"/>
      <c r="BN13" s="86"/>
      <c r="BO13" s="86"/>
      <c r="BP13" s="86"/>
      <c r="BQ13" s="86"/>
      <c r="BR13" s="86"/>
      <c r="BS13" s="86"/>
      <c r="BT13" s="85">
        <f>SUM(BL13:BS13)</f>
        <v>0</v>
      </c>
      <c r="BU13" s="86">
        <f>(BL13*BL$5+BM13*BM$5+BN13*BN$5+BO13*BO$5+BP13*BP$5+BQ13*BQ$5+BR13*BR$5+BS13*BS$5)</f>
        <v>0</v>
      </c>
      <c r="BV13" s="86"/>
      <c r="BW13" s="86"/>
      <c r="BX13" s="86"/>
      <c r="BY13" s="86"/>
      <c r="BZ13" s="86">
        <v>2</v>
      </c>
      <c r="CA13" s="86">
        <v>3</v>
      </c>
      <c r="CB13" s="86"/>
      <c r="CC13" s="86"/>
      <c r="CD13" s="85">
        <f>SUM(BV13:CC13)</f>
        <v>5</v>
      </c>
      <c r="CE13" s="86">
        <f>(BV13*BV$5+BW13*BW$5+BX13*BX$5+BY13*BY$5+BZ13*BZ$5+CA13*CA$5+CB13*CB$5+CC13*CC$5)</f>
        <v>1150967.3772439458</v>
      </c>
      <c r="CF13" s="86"/>
      <c r="CG13" s="86"/>
      <c r="CH13" s="86"/>
      <c r="CI13" s="86"/>
      <c r="CJ13" s="86"/>
      <c r="CK13" s="86"/>
      <c r="CL13" s="86"/>
      <c r="CM13" s="86"/>
      <c r="CN13" s="85">
        <f>SUM(CF13:CM13)</f>
        <v>0</v>
      </c>
      <c r="CO13" s="86">
        <f>(CF13*CF$5+CG13*CG$5+CH13*CH$5+CI13*CI$5+CJ13*CJ$5+CK13*CK$5+CL13*CL$5+CM13*CM$5)</f>
        <v>0</v>
      </c>
      <c r="CP13" s="86"/>
      <c r="CQ13" s="86"/>
      <c r="CR13" s="86"/>
      <c r="CS13" s="86"/>
      <c r="CT13" s="86"/>
      <c r="CU13" s="86">
        <v>2</v>
      </c>
      <c r="CV13" s="86"/>
      <c r="CW13" s="86"/>
      <c r="CX13" s="85">
        <f>SUM(CP13:CW13)</f>
        <v>2</v>
      </c>
      <c r="CY13" s="86">
        <f>(CP13*CP$5+CQ13*CQ$5+CR13*CR$5+CS13*CS$5+CT13*CT$5+CU13*CU$5+CV13*CV$5+CW13*CW$5)</f>
        <v>755212.31302681833</v>
      </c>
      <c r="CZ13" s="86">
        <f t="shared" si="9"/>
        <v>76</v>
      </c>
      <c r="DA13" s="86">
        <f t="shared" si="9"/>
        <v>75</v>
      </c>
      <c r="DB13" s="86">
        <f t="shared" si="9"/>
        <v>14</v>
      </c>
      <c r="DC13" s="86">
        <f t="shared" si="9"/>
        <v>0</v>
      </c>
      <c r="DD13" s="86">
        <f>CZ13+DA13+DB13+DC13+AP13+BJ13</f>
        <v>165</v>
      </c>
      <c r="DE13" s="86">
        <f>ROUND(M13+W13+AG13+BU13+BA13+CY13+CE13+CO13+BK13+AQ13,-2)</f>
        <v>11753700</v>
      </c>
      <c r="DF13" s="123"/>
      <c r="DG13" s="123"/>
    </row>
    <row r="14" spans="1:111" s="5" customFormat="1" outlineLevel="1" x14ac:dyDescent="0.2">
      <c r="A14" s="62"/>
      <c r="B14" s="96" t="s">
        <v>162</v>
      </c>
      <c r="C14" s="69"/>
      <c r="D14" s="78">
        <f t="shared" ref="D14:AI14" si="10">SUBTOTAL(9,D11:D13)</f>
        <v>0</v>
      </c>
      <c r="E14" s="77">
        <f t="shared" si="10"/>
        <v>0</v>
      </c>
      <c r="F14" s="77">
        <f t="shared" si="10"/>
        <v>0</v>
      </c>
      <c r="G14" s="77">
        <f t="shared" si="10"/>
        <v>0</v>
      </c>
      <c r="H14" s="91">
        <f t="shared" si="10"/>
        <v>179</v>
      </c>
      <c r="I14" s="91">
        <f t="shared" si="10"/>
        <v>183</v>
      </c>
      <c r="J14" s="91">
        <f t="shared" si="10"/>
        <v>58</v>
      </c>
      <c r="K14" s="91">
        <f t="shared" si="10"/>
        <v>0</v>
      </c>
      <c r="L14" s="92">
        <f t="shared" si="10"/>
        <v>420</v>
      </c>
      <c r="M14" s="93">
        <f t="shared" si="10"/>
        <v>26603836.78177806</v>
      </c>
      <c r="N14" s="92">
        <f t="shared" si="10"/>
        <v>0</v>
      </c>
      <c r="O14" s="91">
        <f t="shared" si="10"/>
        <v>0</v>
      </c>
      <c r="P14" s="91">
        <f t="shared" si="10"/>
        <v>0</v>
      </c>
      <c r="Q14" s="91">
        <f t="shared" si="10"/>
        <v>0</v>
      </c>
      <c r="R14" s="91">
        <f t="shared" si="10"/>
        <v>0</v>
      </c>
      <c r="S14" s="91">
        <f t="shared" si="10"/>
        <v>0</v>
      </c>
      <c r="T14" s="91">
        <f t="shared" si="10"/>
        <v>0</v>
      </c>
      <c r="U14" s="91">
        <f t="shared" si="10"/>
        <v>0</v>
      </c>
      <c r="V14" s="92">
        <f t="shared" si="10"/>
        <v>0</v>
      </c>
      <c r="W14" s="93">
        <f t="shared" si="10"/>
        <v>0</v>
      </c>
      <c r="X14" s="93">
        <f t="shared" si="10"/>
        <v>0</v>
      </c>
      <c r="Y14" s="93">
        <f t="shared" si="10"/>
        <v>0</v>
      </c>
      <c r="Z14" s="93">
        <f t="shared" si="10"/>
        <v>0</v>
      </c>
      <c r="AA14" s="93">
        <f t="shared" si="10"/>
        <v>0</v>
      </c>
      <c r="AB14" s="93">
        <f t="shared" si="10"/>
        <v>0</v>
      </c>
      <c r="AC14" s="93">
        <f t="shared" si="10"/>
        <v>0</v>
      </c>
      <c r="AD14" s="93">
        <f t="shared" si="10"/>
        <v>0</v>
      </c>
      <c r="AE14" s="93">
        <f t="shared" si="10"/>
        <v>0</v>
      </c>
      <c r="AF14" s="92">
        <f t="shared" si="10"/>
        <v>0</v>
      </c>
      <c r="AG14" s="93">
        <f t="shared" si="10"/>
        <v>0</v>
      </c>
      <c r="AH14" s="93">
        <f t="shared" si="10"/>
        <v>0</v>
      </c>
      <c r="AI14" s="93">
        <f t="shared" si="10"/>
        <v>0</v>
      </c>
      <c r="AJ14" s="93">
        <f t="shared" ref="AJ14:BO14" si="11">SUBTOTAL(9,AJ11:AJ13)</f>
        <v>0</v>
      </c>
      <c r="AK14" s="93">
        <f t="shared" si="11"/>
        <v>0</v>
      </c>
      <c r="AL14" s="93">
        <f t="shared" si="11"/>
        <v>0</v>
      </c>
      <c r="AM14" s="93">
        <f t="shared" si="11"/>
        <v>0</v>
      </c>
      <c r="AN14" s="93">
        <f t="shared" si="11"/>
        <v>0</v>
      </c>
      <c r="AO14" s="93">
        <f t="shared" si="11"/>
        <v>0</v>
      </c>
      <c r="AP14" s="92">
        <f t="shared" si="11"/>
        <v>0</v>
      </c>
      <c r="AQ14" s="93">
        <f t="shared" si="11"/>
        <v>0</v>
      </c>
      <c r="AR14" s="93">
        <f t="shared" si="11"/>
        <v>0</v>
      </c>
      <c r="AS14" s="93">
        <f t="shared" si="11"/>
        <v>0</v>
      </c>
      <c r="AT14" s="93">
        <f t="shared" si="11"/>
        <v>0</v>
      </c>
      <c r="AU14" s="93">
        <f t="shared" si="11"/>
        <v>0</v>
      </c>
      <c r="AV14" s="93">
        <f t="shared" si="11"/>
        <v>0</v>
      </c>
      <c r="AW14" s="93">
        <f t="shared" si="11"/>
        <v>0</v>
      </c>
      <c r="AX14" s="93">
        <f t="shared" si="11"/>
        <v>0</v>
      </c>
      <c r="AY14" s="93">
        <f t="shared" si="11"/>
        <v>0</v>
      </c>
      <c r="AZ14" s="92">
        <f t="shared" si="11"/>
        <v>0</v>
      </c>
      <c r="BA14" s="93">
        <f t="shared" si="11"/>
        <v>0</v>
      </c>
      <c r="BB14" s="93">
        <f t="shared" si="11"/>
        <v>0</v>
      </c>
      <c r="BC14" s="93">
        <f t="shared" si="11"/>
        <v>0</v>
      </c>
      <c r="BD14" s="93">
        <f t="shared" si="11"/>
        <v>0</v>
      </c>
      <c r="BE14" s="93">
        <f t="shared" si="11"/>
        <v>0</v>
      </c>
      <c r="BF14" s="93">
        <f t="shared" si="11"/>
        <v>0</v>
      </c>
      <c r="BG14" s="93">
        <f t="shared" si="11"/>
        <v>0</v>
      </c>
      <c r="BH14" s="93">
        <f t="shared" si="11"/>
        <v>0</v>
      </c>
      <c r="BI14" s="93">
        <f t="shared" si="11"/>
        <v>0</v>
      </c>
      <c r="BJ14" s="92">
        <f t="shared" si="11"/>
        <v>0</v>
      </c>
      <c r="BK14" s="93">
        <f t="shared" si="11"/>
        <v>0</v>
      </c>
      <c r="BL14" s="93">
        <f t="shared" si="11"/>
        <v>0</v>
      </c>
      <c r="BM14" s="93">
        <f t="shared" si="11"/>
        <v>0</v>
      </c>
      <c r="BN14" s="93">
        <f t="shared" si="11"/>
        <v>0</v>
      </c>
      <c r="BO14" s="93">
        <f t="shared" si="11"/>
        <v>0</v>
      </c>
      <c r="BP14" s="93">
        <f t="shared" ref="BP14:CU14" si="12">SUBTOTAL(9,BP11:BP13)</f>
        <v>0</v>
      </c>
      <c r="BQ14" s="93">
        <f t="shared" si="12"/>
        <v>0</v>
      </c>
      <c r="BR14" s="93">
        <f t="shared" si="12"/>
        <v>0</v>
      </c>
      <c r="BS14" s="93">
        <f t="shared" si="12"/>
        <v>0</v>
      </c>
      <c r="BT14" s="92">
        <f t="shared" si="12"/>
        <v>0</v>
      </c>
      <c r="BU14" s="93">
        <f t="shared" si="12"/>
        <v>0</v>
      </c>
      <c r="BV14" s="93">
        <f t="shared" si="12"/>
        <v>0</v>
      </c>
      <c r="BW14" s="93">
        <f t="shared" si="12"/>
        <v>0</v>
      </c>
      <c r="BX14" s="93">
        <f t="shared" si="12"/>
        <v>0</v>
      </c>
      <c r="BY14" s="93">
        <f t="shared" si="12"/>
        <v>0</v>
      </c>
      <c r="BZ14" s="93">
        <f t="shared" si="12"/>
        <v>2</v>
      </c>
      <c r="CA14" s="93">
        <f t="shared" si="12"/>
        <v>3</v>
      </c>
      <c r="CB14" s="93">
        <f t="shared" si="12"/>
        <v>0</v>
      </c>
      <c r="CC14" s="93">
        <f t="shared" si="12"/>
        <v>0</v>
      </c>
      <c r="CD14" s="92">
        <f t="shared" si="12"/>
        <v>5</v>
      </c>
      <c r="CE14" s="93">
        <f t="shared" si="12"/>
        <v>1150967.3772439458</v>
      </c>
      <c r="CF14" s="93">
        <f t="shared" si="12"/>
        <v>0</v>
      </c>
      <c r="CG14" s="93">
        <f t="shared" si="12"/>
        <v>0</v>
      </c>
      <c r="CH14" s="93">
        <f t="shared" si="12"/>
        <v>0</v>
      </c>
      <c r="CI14" s="93">
        <f t="shared" si="12"/>
        <v>0</v>
      </c>
      <c r="CJ14" s="93">
        <f t="shared" si="12"/>
        <v>0</v>
      </c>
      <c r="CK14" s="93">
        <f t="shared" si="12"/>
        <v>0</v>
      </c>
      <c r="CL14" s="93">
        <f t="shared" si="12"/>
        <v>0</v>
      </c>
      <c r="CM14" s="93">
        <f t="shared" si="12"/>
        <v>0</v>
      </c>
      <c r="CN14" s="92">
        <f t="shared" si="12"/>
        <v>0</v>
      </c>
      <c r="CO14" s="93">
        <f t="shared" si="12"/>
        <v>0</v>
      </c>
      <c r="CP14" s="93">
        <f t="shared" si="12"/>
        <v>0</v>
      </c>
      <c r="CQ14" s="93">
        <f t="shared" si="12"/>
        <v>0</v>
      </c>
      <c r="CR14" s="93">
        <f t="shared" si="12"/>
        <v>0</v>
      </c>
      <c r="CS14" s="93">
        <f t="shared" si="12"/>
        <v>0</v>
      </c>
      <c r="CT14" s="93">
        <f t="shared" si="12"/>
        <v>0</v>
      </c>
      <c r="CU14" s="93">
        <f t="shared" si="12"/>
        <v>2</v>
      </c>
      <c r="CV14" s="93">
        <f t="shared" ref="CV14:DE14" si="13">SUBTOTAL(9,CV11:CV13)</f>
        <v>0</v>
      </c>
      <c r="CW14" s="93">
        <f t="shared" si="13"/>
        <v>0</v>
      </c>
      <c r="CX14" s="92">
        <f t="shared" si="13"/>
        <v>2</v>
      </c>
      <c r="CY14" s="93">
        <f t="shared" si="13"/>
        <v>755212.31302681833</v>
      </c>
      <c r="CZ14" s="93">
        <f t="shared" si="13"/>
        <v>181</v>
      </c>
      <c r="DA14" s="93">
        <f t="shared" si="13"/>
        <v>188</v>
      </c>
      <c r="DB14" s="93">
        <f t="shared" si="13"/>
        <v>58</v>
      </c>
      <c r="DC14" s="93">
        <f t="shared" si="13"/>
        <v>0</v>
      </c>
      <c r="DD14" s="93">
        <f t="shared" si="13"/>
        <v>427</v>
      </c>
      <c r="DE14" s="93">
        <f t="shared" si="13"/>
        <v>28510000</v>
      </c>
      <c r="DF14" s="122">
        <f>ROUND(DD14/5000,2)</f>
        <v>0.09</v>
      </c>
      <c r="DG14" s="123">
        <f>ROUND(DF14*$DB$26*$DB$27*$DB$28*1.2,-2)</f>
        <v>121600</v>
      </c>
    </row>
    <row r="15" spans="1:111" s="5" customFormat="1" ht="38.25" outlineLevel="2" x14ac:dyDescent="0.2">
      <c r="A15" s="62">
        <v>7</v>
      </c>
      <c r="B15" s="68" t="s">
        <v>163</v>
      </c>
      <c r="C15" s="68" t="s">
        <v>33</v>
      </c>
      <c r="D15" s="74"/>
      <c r="E15" s="74"/>
      <c r="F15" s="74"/>
      <c r="G15" s="74"/>
      <c r="H15" s="85">
        <v>49</v>
      </c>
      <c r="I15" s="85">
        <v>54</v>
      </c>
      <c r="J15" s="85">
        <v>18</v>
      </c>
      <c r="K15" s="85"/>
      <c r="L15" s="85">
        <f>SUM(D15:K15)</f>
        <v>121</v>
      </c>
      <c r="M15" s="86">
        <f>(D15*D$5+E15*E$5+F15*F$5+G15*G$5+H15*H$5+I15*I$5+J15*J$5+K15*K$5)</f>
        <v>7719287.1503861761</v>
      </c>
      <c r="N15" s="85"/>
      <c r="O15" s="85"/>
      <c r="P15" s="85"/>
      <c r="Q15" s="85"/>
      <c r="R15" s="85"/>
      <c r="S15" s="85"/>
      <c r="T15" s="85"/>
      <c r="U15" s="85"/>
      <c r="V15" s="85">
        <f>SUM(N15:U15)</f>
        <v>0</v>
      </c>
      <c r="W15" s="86">
        <f>(N15*N$5+O15*O$5+P15*P$5+Q15*Q$5+R15*R$5+S15*S$5+T15*T$5+U15*U$5)</f>
        <v>0</v>
      </c>
      <c r="X15" s="86"/>
      <c r="Y15" s="86"/>
      <c r="Z15" s="86"/>
      <c r="AA15" s="86"/>
      <c r="AB15" s="86"/>
      <c r="AC15" s="86"/>
      <c r="AD15" s="86"/>
      <c r="AE15" s="86"/>
      <c r="AF15" s="85">
        <f>SUM(X15:AE15)</f>
        <v>0</v>
      </c>
      <c r="AG15" s="86">
        <f>(X15*X$5+Y15*Y$5+Z15*Z$5+AA15*AA$5+AB15*AB$5+AC15*AC$5+AD15*AD$5+AE15*AE$5)</f>
        <v>0</v>
      </c>
      <c r="AH15" s="86"/>
      <c r="AI15" s="86"/>
      <c r="AJ15" s="86"/>
      <c r="AK15" s="86"/>
      <c r="AL15" s="86"/>
      <c r="AM15" s="86"/>
      <c r="AN15" s="86"/>
      <c r="AO15" s="86"/>
      <c r="AP15" s="85">
        <f>SUM(AH15:AO15)</f>
        <v>0</v>
      </c>
      <c r="AQ15" s="86">
        <f>(AH15*AH$5+AI15*AI$5+AJ15*AJ$5+AK15*AK$5+AL15*AL$5+AM15*AM$5+AN15*AN$5+AO15*AO$5)</f>
        <v>0</v>
      </c>
      <c r="AR15" s="86"/>
      <c r="AS15" s="86"/>
      <c r="AT15" s="86"/>
      <c r="AU15" s="86"/>
      <c r="AV15" s="86"/>
      <c r="AW15" s="86"/>
      <c r="AX15" s="86"/>
      <c r="AY15" s="86"/>
      <c r="AZ15" s="85">
        <f>SUM(AR15:AY15)</f>
        <v>0</v>
      </c>
      <c r="BA15" s="86">
        <f>(AR15*AR$5+AS15*AS$5+AT15*AT$5+AU15*AU$5+AV15*AV$5+AW15*AW$5+AX15*AX$5+AY15*AY$5)</f>
        <v>0</v>
      </c>
      <c r="BB15" s="86"/>
      <c r="BC15" s="86"/>
      <c r="BD15" s="86"/>
      <c r="BE15" s="86"/>
      <c r="BF15" s="86"/>
      <c r="BG15" s="86"/>
      <c r="BH15" s="86"/>
      <c r="BI15" s="86"/>
      <c r="BJ15" s="85">
        <f>SUM(BB15:BI15)</f>
        <v>0</v>
      </c>
      <c r="BK15" s="86">
        <f>(BB15*BB$5+BC15*BC$5+BD15*BD$5+BE15*BE$5+BF15*BF$5+BG15*BG$5+BH15*BH$5+BI15*BI$5)</f>
        <v>0</v>
      </c>
      <c r="BL15" s="86"/>
      <c r="BM15" s="86"/>
      <c r="BN15" s="86"/>
      <c r="BO15" s="86"/>
      <c r="BP15" s="86"/>
      <c r="BQ15" s="86"/>
      <c r="BR15" s="86"/>
      <c r="BS15" s="86"/>
      <c r="BT15" s="85">
        <f>SUM(BL15:BS15)</f>
        <v>0</v>
      </c>
      <c r="BU15" s="86">
        <f>(BL15*BL$5+BM15*BM$5+BN15*BN$5+BO15*BO$5+BP15*BP$5+BQ15*BQ$5+BR15*BR$5+BS15*BS$5)</f>
        <v>0</v>
      </c>
      <c r="BV15" s="86"/>
      <c r="BW15" s="86"/>
      <c r="BX15" s="86"/>
      <c r="BY15" s="86"/>
      <c r="BZ15" s="86"/>
      <c r="CA15" s="86"/>
      <c r="CB15" s="86"/>
      <c r="CC15" s="86"/>
      <c r="CD15" s="85">
        <f>SUM(BV15:CC15)</f>
        <v>0</v>
      </c>
      <c r="CE15" s="86">
        <f>(BV15*BV$5+BW15*BW$5+BX15*BX$5+BY15*BY$5+BZ15*BZ$5+CA15*CA$5+CB15*CB$5+CC15*CC$5)</f>
        <v>0</v>
      </c>
      <c r="CF15" s="86"/>
      <c r="CG15" s="86"/>
      <c r="CH15" s="86"/>
      <c r="CI15" s="86"/>
      <c r="CJ15" s="86"/>
      <c r="CK15" s="86"/>
      <c r="CL15" s="86"/>
      <c r="CM15" s="86"/>
      <c r="CN15" s="85">
        <f>SUM(CF15:CM15)</f>
        <v>0</v>
      </c>
      <c r="CO15" s="86">
        <f>(CF15*CF$5+CG15*CG$5+CH15*CH$5+CI15*CI$5+CJ15*CJ$5+CK15*CK$5+CL15*CL$5+CM15*CM$5)</f>
        <v>0</v>
      </c>
      <c r="CP15" s="86"/>
      <c r="CQ15" s="86"/>
      <c r="CR15" s="86"/>
      <c r="CS15" s="86"/>
      <c r="CT15" s="86"/>
      <c r="CU15" s="86"/>
      <c r="CV15" s="86"/>
      <c r="CW15" s="86"/>
      <c r="CX15" s="85">
        <f>SUM(CP15:CW15)</f>
        <v>0</v>
      </c>
      <c r="CY15" s="86">
        <f>(CP15*CP$5+CQ15*CQ$5+CR15*CR$5+CS15*CS$5+CT15*CT$5+CU15*CU$5+CV15*CV$5+CW15*CW$5)</f>
        <v>0</v>
      </c>
      <c r="CZ15" s="86">
        <f>D15+X15+H15+AB15+BP15+BL15+AR15+AV15+CP15+CT15+N15+R15+CF15+BV15+BZ15+CJ15</f>
        <v>49</v>
      </c>
      <c r="DA15" s="86">
        <f>E15+Y15+I15+AC15+BQ15+BM15+AS15+AW15+CQ15+CU15+O15+S15+CG15+BW15+CA15+CK15</f>
        <v>54</v>
      </c>
      <c r="DB15" s="86">
        <f>F15+Z15+J15+AD15+BR15+BN15+AT15+AX15+CR15+CV15+P15+T15+CH15+BX15+CB15+CL15</f>
        <v>18</v>
      </c>
      <c r="DC15" s="86">
        <f>G15+AA15+K15+AE15+BS15+BO15+AU15+AY15+CS15+CW15+Q15+U15+CI15+BY15+CC15+CM15</f>
        <v>0</v>
      </c>
      <c r="DD15" s="86">
        <f>CZ15+DA15+DB15+DC15+AP15+BJ15</f>
        <v>121</v>
      </c>
      <c r="DE15" s="86">
        <f>ROUND(M15+W15+AG15+BU15+BA15+CY15+CE15+CO15+BK15+AQ15,-2)</f>
        <v>7719300</v>
      </c>
      <c r="DF15" s="123"/>
      <c r="DG15" s="123"/>
    </row>
    <row r="16" spans="1:111" s="5" customFormat="1" outlineLevel="1" x14ac:dyDescent="0.2">
      <c r="A16" s="62"/>
      <c r="B16" s="96" t="s">
        <v>166</v>
      </c>
      <c r="C16" s="69"/>
      <c r="D16" s="78">
        <f t="shared" ref="D16:AI16" si="14">SUBTOTAL(9,D15:D15)</f>
        <v>0</v>
      </c>
      <c r="E16" s="78">
        <f t="shared" si="14"/>
        <v>0</v>
      </c>
      <c r="F16" s="78">
        <f t="shared" si="14"/>
        <v>0</v>
      </c>
      <c r="G16" s="78">
        <f t="shared" si="14"/>
        <v>0</v>
      </c>
      <c r="H16" s="92">
        <f t="shared" si="14"/>
        <v>49</v>
      </c>
      <c r="I16" s="92">
        <f t="shared" si="14"/>
        <v>54</v>
      </c>
      <c r="J16" s="92">
        <f t="shared" si="14"/>
        <v>18</v>
      </c>
      <c r="K16" s="92">
        <f t="shared" si="14"/>
        <v>0</v>
      </c>
      <c r="L16" s="92">
        <f t="shared" si="14"/>
        <v>121</v>
      </c>
      <c r="M16" s="93">
        <f t="shared" si="14"/>
        <v>7719287.1503861761</v>
      </c>
      <c r="N16" s="92">
        <f t="shared" si="14"/>
        <v>0</v>
      </c>
      <c r="O16" s="92">
        <f t="shared" si="14"/>
        <v>0</v>
      </c>
      <c r="P16" s="92">
        <f t="shared" si="14"/>
        <v>0</v>
      </c>
      <c r="Q16" s="92">
        <f t="shared" si="14"/>
        <v>0</v>
      </c>
      <c r="R16" s="92">
        <f t="shared" si="14"/>
        <v>0</v>
      </c>
      <c r="S16" s="92">
        <f t="shared" si="14"/>
        <v>0</v>
      </c>
      <c r="T16" s="92">
        <f t="shared" si="14"/>
        <v>0</v>
      </c>
      <c r="U16" s="92">
        <f t="shared" si="14"/>
        <v>0</v>
      </c>
      <c r="V16" s="92">
        <f t="shared" si="14"/>
        <v>0</v>
      </c>
      <c r="W16" s="93">
        <f t="shared" si="14"/>
        <v>0</v>
      </c>
      <c r="X16" s="93">
        <f t="shared" si="14"/>
        <v>0</v>
      </c>
      <c r="Y16" s="93">
        <f t="shared" si="14"/>
        <v>0</v>
      </c>
      <c r="Z16" s="93">
        <f t="shared" si="14"/>
        <v>0</v>
      </c>
      <c r="AA16" s="93">
        <f t="shared" si="14"/>
        <v>0</v>
      </c>
      <c r="AB16" s="93">
        <f t="shared" si="14"/>
        <v>0</v>
      </c>
      <c r="AC16" s="93">
        <f t="shared" si="14"/>
        <v>0</v>
      </c>
      <c r="AD16" s="93">
        <f t="shared" si="14"/>
        <v>0</v>
      </c>
      <c r="AE16" s="93">
        <f t="shared" si="14"/>
        <v>0</v>
      </c>
      <c r="AF16" s="92">
        <f t="shared" si="14"/>
        <v>0</v>
      </c>
      <c r="AG16" s="93">
        <f t="shared" si="14"/>
        <v>0</v>
      </c>
      <c r="AH16" s="93">
        <f t="shared" si="14"/>
        <v>0</v>
      </c>
      <c r="AI16" s="93">
        <f t="shared" si="14"/>
        <v>0</v>
      </c>
      <c r="AJ16" s="93">
        <f t="shared" ref="AJ16:BO16" si="15">SUBTOTAL(9,AJ15:AJ15)</f>
        <v>0</v>
      </c>
      <c r="AK16" s="93">
        <f t="shared" si="15"/>
        <v>0</v>
      </c>
      <c r="AL16" s="93">
        <f t="shared" si="15"/>
        <v>0</v>
      </c>
      <c r="AM16" s="93">
        <f t="shared" si="15"/>
        <v>0</v>
      </c>
      <c r="AN16" s="93">
        <f t="shared" si="15"/>
        <v>0</v>
      </c>
      <c r="AO16" s="93">
        <f t="shared" si="15"/>
        <v>0</v>
      </c>
      <c r="AP16" s="92">
        <f t="shared" si="15"/>
        <v>0</v>
      </c>
      <c r="AQ16" s="93">
        <f t="shared" si="15"/>
        <v>0</v>
      </c>
      <c r="AR16" s="93">
        <f t="shared" si="15"/>
        <v>0</v>
      </c>
      <c r="AS16" s="93">
        <f t="shared" si="15"/>
        <v>0</v>
      </c>
      <c r="AT16" s="93">
        <f t="shared" si="15"/>
        <v>0</v>
      </c>
      <c r="AU16" s="93">
        <f t="shared" si="15"/>
        <v>0</v>
      </c>
      <c r="AV16" s="93">
        <f t="shared" si="15"/>
        <v>0</v>
      </c>
      <c r="AW16" s="93">
        <f t="shared" si="15"/>
        <v>0</v>
      </c>
      <c r="AX16" s="93">
        <f t="shared" si="15"/>
        <v>0</v>
      </c>
      <c r="AY16" s="93">
        <f t="shared" si="15"/>
        <v>0</v>
      </c>
      <c r="AZ16" s="92">
        <f t="shared" si="15"/>
        <v>0</v>
      </c>
      <c r="BA16" s="93">
        <f t="shared" si="15"/>
        <v>0</v>
      </c>
      <c r="BB16" s="93">
        <f t="shared" si="15"/>
        <v>0</v>
      </c>
      <c r="BC16" s="93">
        <f t="shared" si="15"/>
        <v>0</v>
      </c>
      <c r="BD16" s="93">
        <f t="shared" si="15"/>
        <v>0</v>
      </c>
      <c r="BE16" s="93">
        <f t="shared" si="15"/>
        <v>0</v>
      </c>
      <c r="BF16" s="93">
        <f t="shared" si="15"/>
        <v>0</v>
      </c>
      <c r="BG16" s="93">
        <f t="shared" si="15"/>
        <v>0</v>
      </c>
      <c r="BH16" s="93">
        <f t="shared" si="15"/>
        <v>0</v>
      </c>
      <c r="BI16" s="93">
        <f t="shared" si="15"/>
        <v>0</v>
      </c>
      <c r="BJ16" s="92">
        <f t="shared" si="15"/>
        <v>0</v>
      </c>
      <c r="BK16" s="93">
        <f t="shared" si="15"/>
        <v>0</v>
      </c>
      <c r="BL16" s="93">
        <f t="shared" si="15"/>
        <v>0</v>
      </c>
      <c r="BM16" s="93">
        <f t="shared" si="15"/>
        <v>0</v>
      </c>
      <c r="BN16" s="93">
        <f t="shared" si="15"/>
        <v>0</v>
      </c>
      <c r="BO16" s="93">
        <f t="shared" si="15"/>
        <v>0</v>
      </c>
      <c r="BP16" s="93">
        <f t="shared" ref="BP16:CU16" si="16">SUBTOTAL(9,BP15:BP15)</f>
        <v>0</v>
      </c>
      <c r="BQ16" s="93">
        <f t="shared" si="16"/>
        <v>0</v>
      </c>
      <c r="BR16" s="93">
        <f t="shared" si="16"/>
        <v>0</v>
      </c>
      <c r="BS16" s="93">
        <f t="shared" si="16"/>
        <v>0</v>
      </c>
      <c r="BT16" s="92">
        <f t="shared" si="16"/>
        <v>0</v>
      </c>
      <c r="BU16" s="93">
        <f t="shared" si="16"/>
        <v>0</v>
      </c>
      <c r="BV16" s="93">
        <f t="shared" si="16"/>
        <v>0</v>
      </c>
      <c r="BW16" s="93">
        <f t="shared" si="16"/>
        <v>0</v>
      </c>
      <c r="BX16" s="93">
        <f t="shared" si="16"/>
        <v>0</v>
      </c>
      <c r="BY16" s="93">
        <f t="shared" si="16"/>
        <v>0</v>
      </c>
      <c r="BZ16" s="93">
        <f t="shared" si="16"/>
        <v>0</v>
      </c>
      <c r="CA16" s="93">
        <f t="shared" si="16"/>
        <v>0</v>
      </c>
      <c r="CB16" s="93">
        <f t="shared" si="16"/>
        <v>0</v>
      </c>
      <c r="CC16" s="93">
        <f t="shared" si="16"/>
        <v>0</v>
      </c>
      <c r="CD16" s="92">
        <f t="shared" si="16"/>
        <v>0</v>
      </c>
      <c r="CE16" s="93">
        <f t="shared" si="16"/>
        <v>0</v>
      </c>
      <c r="CF16" s="93">
        <f t="shared" si="16"/>
        <v>0</v>
      </c>
      <c r="CG16" s="93">
        <f t="shared" si="16"/>
        <v>0</v>
      </c>
      <c r="CH16" s="93">
        <f t="shared" si="16"/>
        <v>0</v>
      </c>
      <c r="CI16" s="93">
        <f t="shared" si="16"/>
        <v>0</v>
      </c>
      <c r="CJ16" s="93">
        <f t="shared" si="16"/>
        <v>0</v>
      </c>
      <c r="CK16" s="93">
        <f t="shared" si="16"/>
        <v>0</v>
      </c>
      <c r="CL16" s="93">
        <f t="shared" si="16"/>
        <v>0</v>
      </c>
      <c r="CM16" s="93">
        <f t="shared" si="16"/>
        <v>0</v>
      </c>
      <c r="CN16" s="92">
        <f t="shared" si="16"/>
        <v>0</v>
      </c>
      <c r="CO16" s="93">
        <f t="shared" si="16"/>
        <v>0</v>
      </c>
      <c r="CP16" s="93">
        <f t="shared" si="16"/>
        <v>0</v>
      </c>
      <c r="CQ16" s="93">
        <f t="shared" si="16"/>
        <v>0</v>
      </c>
      <c r="CR16" s="93">
        <f t="shared" si="16"/>
        <v>0</v>
      </c>
      <c r="CS16" s="93">
        <f t="shared" si="16"/>
        <v>0</v>
      </c>
      <c r="CT16" s="93">
        <f t="shared" si="16"/>
        <v>0</v>
      </c>
      <c r="CU16" s="93">
        <f t="shared" si="16"/>
        <v>0</v>
      </c>
      <c r="CV16" s="93">
        <f t="shared" ref="CV16:DE16" si="17">SUBTOTAL(9,CV15:CV15)</f>
        <v>0</v>
      </c>
      <c r="CW16" s="93">
        <f t="shared" si="17"/>
        <v>0</v>
      </c>
      <c r="CX16" s="92">
        <f t="shared" si="17"/>
        <v>0</v>
      </c>
      <c r="CY16" s="93">
        <f t="shared" si="17"/>
        <v>0</v>
      </c>
      <c r="CZ16" s="93">
        <f t="shared" si="17"/>
        <v>49</v>
      </c>
      <c r="DA16" s="93">
        <f t="shared" si="17"/>
        <v>54</v>
      </c>
      <c r="DB16" s="93">
        <f t="shared" si="17"/>
        <v>18</v>
      </c>
      <c r="DC16" s="93">
        <f t="shared" si="17"/>
        <v>0</v>
      </c>
      <c r="DD16" s="93">
        <f t="shared" si="17"/>
        <v>121</v>
      </c>
      <c r="DE16" s="93">
        <f t="shared" si="17"/>
        <v>7719300</v>
      </c>
      <c r="DF16" s="122">
        <f>ROUND(DD16/5000,2)</f>
        <v>0.02</v>
      </c>
      <c r="DG16" s="123">
        <f>ROUND(DF16*$DB$26*$DB$27*$DB$28*1.2,-2)</f>
        <v>27000</v>
      </c>
    </row>
    <row r="17" spans="1:111" s="5" customFormat="1" ht="51.6" customHeight="1" outlineLevel="2" x14ac:dyDescent="0.2">
      <c r="A17" s="62">
        <v>8</v>
      </c>
      <c r="B17" s="68" t="s">
        <v>164</v>
      </c>
      <c r="C17" s="58" t="s">
        <v>27</v>
      </c>
      <c r="D17" s="74"/>
      <c r="E17" s="73"/>
      <c r="F17" s="73"/>
      <c r="G17" s="73"/>
      <c r="H17" s="89">
        <v>27</v>
      </c>
      <c r="I17" s="89">
        <v>35</v>
      </c>
      <c r="J17" s="89"/>
      <c r="K17" s="89"/>
      <c r="L17" s="85">
        <f>SUM(D17:K17)</f>
        <v>62</v>
      </c>
      <c r="M17" s="86">
        <f>(D17*D$5+E17*E$5+F17*F$5+G17*G$5+H17*H$5+I17*I$5+J17*J$5+K17*K$5)</f>
        <v>3880950.6615319005</v>
      </c>
      <c r="N17" s="85"/>
      <c r="O17" s="89"/>
      <c r="P17" s="89"/>
      <c r="Q17" s="89"/>
      <c r="R17" s="89"/>
      <c r="S17" s="89"/>
      <c r="T17" s="89"/>
      <c r="U17" s="89"/>
      <c r="V17" s="85">
        <f>SUM(N17:U17)</f>
        <v>0</v>
      </c>
      <c r="W17" s="86">
        <f>(N17*N$5+O17*O$5+P17*P$5+Q17*Q$5+R17*R$5+S17*S$5+T17*T$5+U17*U$5)</f>
        <v>0</v>
      </c>
      <c r="X17" s="86"/>
      <c r="Y17" s="86"/>
      <c r="Z17" s="86"/>
      <c r="AA17" s="86"/>
      <c r="AB17" s="86"/>
      <c r="AC17" s="86"/>
      <c r="AD17" s="86"/>
      <c r="AE17" s="86"/>
      <c r="AF17" s="85">
        <f>SUM(X17:AE17)</f>
        <v>0</v>
      </c>
      <c r="AG17" s="86">
        <f>(X17*X$5+Y17*Y$5+Z17*Z$5+AA17*AA$5+AB17*AB$5+AC17*AC$5+AD17*AD$5+AE17*AE$5)</f>
        <v>0</v>
      </c>
      <c r="AH17" s="86"/>
      <c r="AI17" s="86"/>
      <c r="AJ17" s="86"/>
      <c r="AK17" s="86"/>
      <c r="AL17" s="86"/>
      <c r="AM17" s="86">
        <v>1</v>
      </c>
      <c r="AN17" s="86"/>
      <c r="AO17" s="86"/>
      <c r="AP17" s="85">
        <f>SUM(AH17:AO17)</f>
        <v>1</v>
      </c>
      <c r="AQ17" s="86">
        <f>(AH17*AH$5+AI17*AI$5+AJ17*AJ$5+AK17*AK$5+AL17*AL$5+AM17*AM$5+AN17*AN$5+AO17*AO$5)</f>
        <v>107511.57662191185</v>
      </c>
      <c r="AR17" s="86"/>
      <c r="AS17" s="86"/>
      <c r="AT17" s="86"/>
      <c r="AU17" s="86"/>
      <c r="AV17" s="86"/>
      <c r="AW17" s="86">
        <v>1</v>
      </c>
      <c r="AX17" s="86"/>
      <c r="AY17" s="86"/>
      <c r="AZ17" s="85">
        <f>SUM(AR17:AY17)</f>
        <v>1</v>
      </c>
      <c r="BA17" s="86">
        <f>(AR17*AR$5+AS17*AS$5+AT17*AT$5+AU17*AU$5+AV17*AV$5+AW17*AW$5+AX17*AX$5+AY17*AY$5)/12*6</f>
        <v>64018.999668810182</v>
      </c>
      <c r="BB17" s="86"/>
      <c r="BC17" s="86"/>
      <c r="BD17" s="86"/>
      <c r="BE17" s="86"/>
      <c r="BF17" s="86">
        <v>1</v>
      </c>
      <c r="BG17" s="86"/>
      <c r="BH17" s="86"/>
      <c r="BI17" s="86"/>
      <c r="BJ17" s="85">
        <f>SUM(BB17:BI17)</f>
        <v>1</v>
      </c>
      <c r="BK17" s="86">
        <f>(BB17*BB$5+BC17*BC$5+BD17*BD$5+BE17*BE$5+BF17*BF$5+BG17*BG$5+BH17*BH$5+BI17*BI$5)</f>
        <v>135413.10490216661</v>
      </c>
      <c r="BL17" s="86"/>
      <c r="BM17" s="86"/>
      <c r="BN17" s="86"/>
      <c r="BO17" s="86"/>
      <c r="BP17" s="86">
        <v>2</v>
      </c>
      <c r="BQ17" s="86"/>
      <c r="BR17" s="86"/>
      <c r="BS17" s="86"/>
      <c r="BT17" s="85">
        <f>SUM(BL17:BS17)</f>
        <v>2</v>
      </c>
      <c r="BU17" s="86">
        <f>(BL17*BL$5+BM17*BM$5+BN17*BN$5+BO17*BO$5+BP17*BP$5+BQ17*BQ$5+BR17*BR$5+BS17*BS$5)</f>
        <v>576744.20113203977</v>
      </c>
      <c r="BV17" s="86"/>
      <c r="BW17" s="86"/>
      <c r="BX17" s="86"/>
      <c r="BY17" s="86"/>
      <c r="BZ17" s="86"/>
      <c r="CA17" s="86"/>
      <c r="CB17" s="86"/>
      <c r="CC17" s="86"/>
      <c r="CD17" s="85">
        <f>SUM(BV17:CC17)</f>
        <v>0</v>
      </c>
      <c r="CE17" s="86">
        <f>(BV17*BV$5+BW17*BW$5+BX17*BX$5+BY17*BY$5+BZ17*BZ$5+CA17*CA$5+CB17*CB$5+CC17*CC$5)</f>
        <v>0</v>
      </c>
      <c r="CF17" s="86"/>
      <c r="CG17" s="86"/>
      <c r="CH17" s="86"/>
      <c r="CI17" s="86"/>
      <c r="CJ17" s="86"/>
      <c r="CK17" s="86"/>
      <c r="CL17" s="86"/>
      <c r="CM17" s="86"/>
      <c r="CN17" s="85">
        <f>SUM(CF17:CM17)</f>
        <v>0</v>
      </c>
      <c r="CO17" s="86">
        <f>(CF17*CF$5+CG17*CG$5+CH17*CH$5+CI17*CI$5+CJ17*CJ$5+CK17*CK$5+CL17*CL$5+CM17*CM$5)</f>
        <v>0</v>
      </c>
      <c r="CP17" s="86"/>
      <c r="CQ17" s="86"/>
      <c r="CR17" s="86"/>
      <c r="CS17" s="86"/>
      <c r="CT17" s="86"/>
      <c r="CU17" s="86"/>
      <c r="CV17" s="86"/>
      <c r="CW17" s="86"/>
      <c r="CX17" s="85">
        <f>SUM(CP17:CW17)</f>
        <v>0</v>
      </c>
      <c r="CY17" s="86">
        <f>(CP17*CP$5+CQ17*CQ$5+CR17*CR$5+CS17*CS$5+CT17*CT$5+CU17*CU$5+CV17*CV$5+CW17*CW$5)</f>
        <v>0</v>
      </c>
      <c r="CZ17" s="86">
        <f>D17+X17+H17+AB17+BP17+BL17+AR17+AV17+CP17+CT17+N17+R17+CF17+BV17+BZ17+CJ17</f>
        <v>29</v>
      </c>
      <c r="DA17" s="86">
        <f>E17+Y17+I17+AC17+BQ17+BM17+AS17+AW17+CQ17+CU17+O17+S17+CG17+BW17+CA17+CK17</f>
        <v>36</v>
      </c>
      <c r="DB17" s="86">
        <f>F17+Z17+J17+AD17+BR17+BN17+AT17+AX17+CR17+CV17+P17+T17+CH17+BX17+CB17+CL17</f>
        <v>0</v>
      </c>
      <c r="DC17" s="86">
        <f>G17+AA17+K17+AE17+BS17+BO17+AU17+AY17+CS17+CW17+Q17+U17+CI17+BY17+CC17+CM17</f>
        <v>0</v>
      </c>
      <c r="DD17" s="86">
        <f>CZ17+DA17+DB17+DC17+AP17+BJ17</f>
        <v>67</v>
      </c>
      <c r="DE17" s="86">
        <f>ROUND(M17+W17+AG17+BU17+BA17+CY17+CE17+CO17+BK17+AQ17,-2)</f>
        <v>4764600</v>
      </c>
      <c r="DF17" s="123"/>
      <c r="DG17" s="123"/>
    </row>
    <row r="18" spans="1:111" s="5" customFormat="1" ht="51.6" customHeight="1" outlineLevel="1" x14ac:dyDescent="0.2">
      <c r="A18" s="62"/>
      <c r="B18" s="96" t="s">
        <v>167</v>
      </c>
      <c r="C18" s="75"/>
      <c r="D18" s="78">
        <f t="shared" ref="D18:AI18" si="18">SUBTOTAL(9,D17:D17)</f>
        <v>0</v>
      </c>
      <c r="E18" s="77">
        <f t="shared" si="18"/>
        <v>0</v>
      </c>
      <c r="F18" s="77">
        <f t="shared" si="18"/>
        <v>0</v>
      </c>
      <c r="G18" s="77">
        <f t="shared" si="18"/>
        <v>0</v>
      </c>
      <c r="H18" s="91">
        <f t="shared" si="18"/>
        <v>27</v>
      </c>
      <c r="I18" s="91">
        <f t="shared" si="18"/>
        <v>35</v>
      </c>
      <c r="J18" s="91">
        <f t="shared" si="18"/>
        <v>0</v>
      </c>
      <c r="K18" s="91">
        <f t="shared" si="18"/>
        <v>0</v>
      </c>
      <c r="L18" s="92">
        <f t="shared" si="18"/>
        <v>62</v>
      </c>
      <c r="M18" s="93">
        <f t="shared" si="18"/>
        <v>3880950.6615319005</v>
      </c>
      <c r="N18" s="92">
        <f t="shared" si="18"/>
        <v>0</v>
      </c>
      <c r="O18" s="91">
        <f t="shared" si="18"/>
        <v>0</v>
      </c>
      <c r="P18" s="91">
        <f t="shared" si="18"/>
        <v>0</v>
      </c>
      <c r="Q18" s="91">
        <f t="shared" si="18"/>
        <v>0</v>
      </c>
      <c r="R18" s="91">
        <f t="shared" si="18"/>
        <v>0</v>
      </c>
      <c r="S18" s="91">
        <f t="shared" si="18"/>
        <v>0</v>
      </c>
      <c r="T18" s="91">
        <f t="shared" si="18"/>
        <v>0</v>
      </c>
      <c r="U18" s="91">
        <f t="shared" si="18"/>
        <v>0</v>
      </c>
      <c r="V18" s="92">
        <f t="shared" si="18"/>
        <v>0</v>
      </c>
      <c r="W18" s="93">
        <f t="shared" si="18"/>
        <v>0</v>
      </c>
      <c r="X18" s="93">
        <f t="shared" si="18"/>
        <v>0</v>
      </c>
      <c r="Y18" s="93">
        <f t="shared" si="18"/>
        <v>0</v>
      </c>
      <c r="Z18" s="93">
        <f t="shared" si="18"/>
        <v>0</v>
      </c>
      <c r="AA18" s="93">
        <f t="shared" si="18"/>
        <v>0</v>
      </c>
      <c r="AB18" s="93">
        <f t="shared" si="18"/>
        <v>0</v>
      </c>
      <c r="AC18" s="93">
        <f t="shared" si="18"/>
        <v>0</v>
      </c>
      <c r="AD18" s="93">
        <f t="shared" si="18"/>
        <v>0</v>
      </c>
      <c r="AE18" s="93">
        <f t="shared" si="18"/>
        <v>0</v>
      </c>
      <c r="AF18" s="92">
        <f t="shared" si="18"/>
        <v>0</v>
      </c>
      <c r="AG18" s="93">
        <f t="shared" si="18"/>
        <v>0</v>
      </c>
      <c r="AH18" s="93">
        <f t="shared" si="18"/>
        <v>0</v>
      </c>
      <c r="AI18" s="93">
        <f t="shared" si="18"/>
        <v>0</v>
      </c>
      <c r="AJ18" s="93">
        <f t="shared" ref="AJ18:BO18" si="19">SUBTOTAL(9,AJ17:AJ17)</f>
        <v>0</v>
      </c>
      <c r="AK18" s="93">
        <f t="shared" si="19"/>
        <v>0</v>
      </c>
      <c r="AL18" s="93">
        <f t="shared" si="19"/>
        <v>0</v>
      </c>
      <c r="AM18" s="93">
        <f t="shared" si="19"/>
        <v>1</v>
      </c>
      <c r="AN18" s="93">
        <f t="shared" si="19"/>
        <v>0</v>
      </c>
      <c r="AO18" s="93">
        <f t="shared" si="19"/>
        <v>0</v>
      </c>
      <c r="AP18" s="92">
        <f t="shared" si="19"/>
        <v>1</v>
      </c>
      <c r="AQ18" s="93">
        <f t="shared" si="19"/>
        <v>107511.57662191185</v>
      </c>
      <c r="AR18" s="93">
        <f t="shared" si="19"/>
        <v>0</v>
      </c>
      <c r="AS18" s="93">
        <f t="shared" si="19"/>
        <v>0</v>
      </c>
      <c r="AT18" s="93">
        <f t="shared" si="19"/>
        <v>0</v>
      </c>
      <c r="AU18" s="93">
        <f t="shared" si="19"/>
        <v>0</v>
      </c>
      <c r="AV18" s="93">
        <f t="shared" si="19"/>
        <v>0</v>
      </c>
      <c r="AW18" s="93">
        <f t="shared" si="19"/>
        <v>1</v>
      </c>
      <c r="AX18" s="93">
        <f t="shared" si="19"/>
        <v>0</v>
      </c>
      <c r="AY18" s="93">
        <f t="shared" si="19"/>
        <v>0</v>
      </c>
      <c r="AZ18" s="92">
        <f t="shared" si="19"/>
        <v>1</v>
      </c>
      <c r="BA18" s="93">
        <f t="shared" si="19"/>
        <v>64018.999668810182</v>
      </c>
      <c r="BB18" s="93">
        <f t="shared" si="19"/>
        <v>0</v>
      </c>
      <c r="BC18" s="93">
        <f t="shared" si="19"/>
        <v>0</v>
      </c>
      <c r="BD18" s="93">
        <f t="shared" si="19"/>
        <v>0</v>
      </c>
      <c r="BE18" s="93">
        <f t="shared" si="19"/>
        <v>0</v>
      </c>
      <c r="BF18" s="93">
        <f t="shared" si="19"/>
        <v>1</v>
      </c>
      <c r="BG18" s="93">
        <f t="shared" si="19"/>
        <v>0</v>
      </c>
      <c r="BH18" s="93">
        <f t="shared" si="19"/>
        <v>0</v>
      </c>
      <c r="BI18" s="93">
        <f t="shared" si="19"/>
        <v>0</v>
      </c>
      <c r="BJ18" s="92">
        <f t="shared" si="19"/>
        <v>1</v>
      </c>
      <c r="BK18" s="93">
        <f t="shared" si="19"/>
        <v>135413.10490216661</v>
      </c>
      <c r="BL18" s="93">
        <f t="shared" si="19"/>
        <v>0</v>
      </c>
      <c r="BM18" s="93">
        <f t="shared" si="19"/>
        <v>0</v>
      </c>
      <c r="BN18" s="93">
        <f t="shared" si="19"/>
        <v>0</v>
      </c>
      <c r="BO18" s="93">
        <f t="shared" si="19"/>
        <v>0</v>
      </c>
      <c r="BP18" s="93">
        <f t="shared" ref="BP18:CU18" si="20">SUBTOTAL(9,BP17:BP17)</f>
        <v>2</v>
      </c>
      <c r="BQ18" s="93">
        <f t="shared" si="20"/>
        <v>0</v>
      </c>
      <c r="BR18" s="93">
        <f t="shared" si="20"/>
        <v>0</v>
      </c>
      <c r="BS18" s="93">
        <f t="shared" si="20"/>
        <v>0</v>
      </c>
      <c r="BT18" s="92">
        <f t="shared" si="20"/>
        <v>2</v>
      </c>
      <c r="BU18" s="93">
        <f t="shared" si="20"/>
        <v>576744.20113203977</v>
      </c>
      <c r="BV18" s="93">
        <f t="shared" si="20"/>
        <v>0</v>
      </c>
      <c r="BW18" s="93">
        <f t="shared" si="20"/>
        <v>0</v>
      </c>
      <c r="BX18" s="93">
        <f t="shared" si="20"/>
        <v>0</v>
      </c>
      <c r="BY18" s="93">
        <f t="shared" si="20"/>
        <v>0</v>
      </c>
      <c r="BZ18" s="93">
        <f t="shared" si="20"/>
        <v>0</v>
      </c>
      <c r="CA18" s="93">
        <f t="shared" si="20"/>
        <v>0</v>
      </c>
      <c r="CB18" s="93">
        <f t="shared" si="20"/>
        <v>0</v>
      </c>
      <c r="CC18" s="93">
        <f t="shared" si="20"/>
        <v>0</v>
      </c>
      <c r="CD18" s="92">
        <f t="shared" si="20"/>
        <v>0</v>
      </c>
      <c r="CE18" s="93">
        <f t="shared" si="20"/>
        <v>0</v>
      </c>
      <c r="CF18" s="93">
        <f t="shared" si="20"/>
        <v>0</v>
      </c>
      <c r="CG18" s="93">
        <f t="shared" si="20"/>
        <v>0</v>
      </c>
      <c r="CH18" s="93">
        <f t="shared" si="20"/>
        <v>0</v>
      </c>
      <c r="CI18" s="93">
        <f t="shared" si="20"/>
        <v>0</v>
      </c>
      <c r="CJ18" s="93">
        <f t="shared" si="20"/>
        <v>0</v>
      </c>
      <c r="CK18" s="93">
        <f t="shared" si="20"/>
        <v>0</v>
      </c>
      <c r="CL18" s="93">
        <f t="shared" si="20"/>
        <v>0</v>
      </c>
      <c r="CM18" s="93">
        <f t="shared" si="20"/>
        <v>0</v>
      </c>
      <c r="CN18" s="92">
        <f t="shared" si="20"/>
        <v>0</v>
      </c>
      <c r="CO18" s="93">
        <f t="shared" si="20"/>
        <v>0</v>
      </c>
      <c r="CP18" s="93">
        <f t="shared" si="20"/>
        <v>0</v>
      </c>
      <c r="CQ18" s="93">
        <f t="shared" si="20"/>
        <v>0</v>
      </c>
      <c r="CR18" s="93">
        <f t="shared" si="20"/>
        <v>0</v>
      </c>
      <c r="CS18" s="93">
        <f t="shared" si="20"/>
        <v>0</v>
      </c>
      <c r="CT18" s="93">
        <f t="shared" si="20"/>
        <v>0</v>
      </c>
      <c r="CU18" s="93">
        <f t="shared" si="20"/>
        <v>0</v>
      </c>
      <c r="CV18" s="93">
        <f t="shared" ref="CV18:DE18" si="21">SUBTOTAL(9,CV17:CV17)</f>
        <v>0</v>
      </c>
      <c r="CW18" s="93">
        <f t="shared" si="21"/>
        <v>0</v>
      </c>
      <c r="CX18" s="92">
        <f t="shared" si="21"/>
        <v>0</v>
      </c>
      <c r="CY18" s="93">
        <f t="shared" si="21"/>
        <v>0</v>
      </c>
      <c r="CZ18" s="93">
        <f t="shared" si="21"/>
        <v>29</v>
      </c>
      <c r="DA18" s="93">
        <f t="shared" si="21"/>
        <v>36</v>
      </c>
      <c r="DB18" s="93">
        <f t="shared" si="21"/>
        <v>0</v>
      </c>
      <c r="DC18" s="93">
        <f t="shared" si="21"/>
        <v>0</v>
      </c>
      <c r="DD18" s="93">
        <f t="shared" si="21"/>
        <v>67</v>
      </c>
      <c r="DE18" s="93">
        <f t="shared" si="21"/>
        <v>4764600</v>
      </c>
      <c r="DF18" s="122">
        <f>ROUND(DD18/5000,2)</f>
        <v>0.01</v>
      </c>
      <c r="DG18" s="123">
        <f>ROUND(DF18*$DB$26*$DB$27*$DB$28*1.2,-2)</f>
        <v>13500</v>
      </c>
    </row>
    <row r="19" spans="1:111" s="5" customFormat="1" ht="51" outlineLevel="2" x14ac:dyDescent="0.2">
      <c r="A19" s="62">
        <v>9</v>
      </c>
      <c r="B19" s="68" t="s">
        <v>165</v>
      </c>
      <c r="C19" s="58" t="s">
        <v>32</v>
      </c>
      <c r="D19" s="74"/>
      <c r="E19" s="73"/>
      <c r="F19" s="73"/>
      <c r="G19" s="73"/>
      <c r="H19" s="89">
        <v>10</v>
      </c>
      <c r="I19" s="89">
        <v>23</v>
      </c>
      <c r="J19" s="89"/>
      <c r="K19" s="89"/>
      <c r="L19" s="85">
        <f>SUM(D19:K19)</f>
        <v>33</v>
      </c>
      <c r="M19" s="86">
        <f>(D19*D$5+E19*E$5+F19*F$5+G19*G$5+H19*H$5+I19*I$5+J19*J$5+K19*K$5)</f>
        <v>2149967.3222455336</v>
      </c>
      <c r="N19" s="85"/>
      <c r="O19" s="89"/>
      <c r="P19" s="89"/>
      <c r="Q19" s="89"/>
      <c r="R19" s="89"/>
      <c r="S19" s="89"/>
      <c r="T19" s="89"/>
      <c r="U19" s="89"/>
      <c r="V19" s="85">
        <f>SUM(N19:U19)</f>
        <v>0</v>
      </c>
      <c r="W19" s="86">
        <f>(N19*N$5+O19*O$5+P19*P$5+Q19*Q$5+R19*R$5+S19*S$5+T19*T$5+U19*U$5)</f>
        <v>0</v>
      </c>
      <c r="X19" s="86"/>
      <c r="Y19" s="86"/>
      <c r="Z19" s="86"/>
      <c r="AA19" s="86"/>
      <c r="AB19" s="86"/>
      <c r="AC19" s="86"/>
      <c r="AD19" s="86"/>
      <c r="AE19" s="86"/>
      <c r="AF19" s="85">
        <f>SUM(X19:AE19)</f>
        <v>0</v>
      </c>
      <c r="AG19" s="86">
        <f>(X19*X$5+Y19*Y$5+Z19*Z$5+AA19*AA$5+AB19*AB$5+AC19*AC$5+AD19*AD$5+AE19*AE$5)</f>
        <v>0</v>
      </c>
      <c r="AH19" s="86"/>
      <c r="AI19" s="86"/>
      <c r="AJ19" s="86"/>
      <c r="AK19" s="86"/>
      <c r="AL19" s="86"/>
      <c r="AM19" s="86"/>
      <c r="AN19" s="86"/>
      <c r="AO19" s="86"/>
      <c r="AP19" s="85">
        <f>SUM(AH19:AO19)</f>
        <v>0</v>
      </c>
      <c r="AQ19" s="86">
        <f>(AH19*AH$5+AI19*AI$5+AJ19*AJ$5+AK19*AK$5+AL19*AL$5+AM19*AM$5+AN19*AN$5+AO19*AO$5)</f>
        <v>0</v>
      </c>
      <c r="AR19" s="86"/>
      <c r="AS19" s="86"/>
      <c r="AT19" s="86"/>
      <c r="AU19" s="86"/>
      <c r="AV19" s="86"/>
      <c r="AW19" s="86"/>
      <c r="AX19" s="86"/>
      <c r="AY19" s="86"/>
      <c r="AZ19" s="85">
        <f>SUM(AR19:AY19)</f>
        <v>0</v>
      </c>
      <c r="BA19" s="86">
        <f>(AR19*AR$5+AS19*AS$5+AT19*AT$5+AU19*AU$5+AV19*AV$5+AW19*AW$5+AX19*AX$5+AY19*AY$5)/12*6</f>
        <v>0</v>
      </c>
      <c r="BB19" s="86"/>
      <c r="BC19" s="86"/>
      <c r="BD19" s="86"/>
      <c r="BE19" s="86"/>
      <c r="BF19" s="86"/>
      <c r="BG19" s="86"/>
      <c r="BH19" s="86"/>
      <c r="BI19" s="86"/>
      <c r="BJ19" s="85">
        <f>SUM(BB19:BI19)</f>
        <v>0</v>
      </c>
      <c r="BK19" s="86">
        <f>(BB19*BB$5+BC19*BC$5+BD19*BD$5+BE19*BE$5+BF19*BF$5+BG19*BG$5+BH19*BH$5+BI19*BI$5)</f>
        <v>0</v>
      </c>
      <c r="BL19" s="86"/>
      <c r="BM19" s="86"/>
      <c r="BN19" s="86"/>
      <c r="BO19" s="86"/>
      <c r="BP19" s="86"/>
      <c r="BQ19" s="86"/>
      <c r="BR19" s="86"/>
      <c r="BS19" s="86"/>
      <c r="BT19" s="85">
        <f>SUM(BL19:BS19)</f>
        <v>0</v>
      </c>
      <c r="BU19" s="86">
        <f>(BL19*BL$5+BM19*BM$5+BN19*BN$5+BO19*BO$5+BP19*BP$5+BQ19*BQ$5+BR19*BR$5+BS19*BS$5)</f>
        <v>0</v>
      </c>
      <c r="BV19" s="86"/>
      <c r="BW19" s="86"/>
      <c r="BX19" s="86"/>
      <c r="BY19" s="86"/>
      <c r="BZ19" s="86"/>
      <c r="CA19" s="86"/>
      <c r="CB19" s="86"/>
      <c r="CC19" s="86"/>
      <c r="CD19" s="85">
        <f>SUM(BV19:CC19)</f>
        <v>0</v>
      </c>
      <c r="CE19" s="86">
        <f>(BV19*BV$5+BW19*BW$5+BX19*BX$5+BY19*BY$5+BZ19*BZ$5+CA19*CA$5+CB19*CB$5+CC19*CC$5)</f>
        <v>0</v>
      </c>
      <c r="CF19" s="86"/>
      <c r="CG19" s="86"/>
      <c r="CH19" s="86"/>
      <c r="CI19" s="86"/>
      <c r="CJ19" s="86"/>
      <c r="CK19" s="86"/>
      <c r="CL19" s="86"/>
      <c r="CM19" s="86"/>
      <c r="CN19" s="85">
        <f>SUM(CF19:CM19)</f>
        <v>0</v>
      </c>
      <c r="CO19" s="86">
        <f>(CF19*CF$5+CG19*CG$5+CH19*CH$5+CI19*CI$5+CJ19*CJ$5+CK19*CK$5+CL19*CL$5+CM19*CM$5)</f>
        <v>0</v>
      </c>
      <c r="CP19" s="86"/>
      <c r="CQ19" s="86"/>
      <c r="CR19" s="86"/>
      <c r="CS19" s="86"/>
      <c r="CT19" s="86"/>
      <c r="CU19" s="86"/>
      <c r="CV19" s="86"/>
      <c r="CW19" s="86"/>
      <c r="CX19" s="85">
        <f>SUM(CP19:CW19)</f>
        <v>0</v>
      </c>
      <c r="CY19" s="86">
        <f>(CP19*CP$5+CQ19*CQ$5+CR19*CR$5+CS19*CS$5+CT19*CT$5+CU19*CU$5+CV19*CV$5+CW19*CW$5)</f>
        <v>0</v>
      </c>
      <c r="CZ19" s="86">
        <f>D19+X19+H19+AB19+BP19+BL19+AR19+AV19+CP19+CT19+N19+R19+CF19+BV19+BZ19+CJ19</f>
        <v>10</v>
      </c>
      <c r="DA19" s="86">
        <f>E19+Y19+I19+AC19+BQ19+BM19+AS19+AW19+CQ19+CU19+O19+S19+CG19+BW19+CA19+CK19</f>
        <v>23</v>
      </c>
      <c r="DB19" s="86">
        <f>F19+Z19+J19+AD19+BR19+BN19+AT19+AX19+CR19+CV19+P19+T19+CH19+BX19+CB19+CL19</f>
        <v>0</v>
      </c>
      <c r="DC19" s="86">
        <f>G19+AA19+K19+AE19+BS19+BO19+AU19+AY19+CS19+CW19+Q19+U19+CI19+BY19+CC19+CM19</f>
        <v>0</v>
      </c>
      <c r="DD19" s="86">
        <f>CZ19+DA19+DB19+DC19+AP19+BJ19</f>
        <v>33</v>
      </c>
      <c r="DE19" s="86">
        <f>ROUND(M19+W19+AG19+BU19+BA19+CY19+CE19+CO19+BK19+AQ19,-2)</f>
        <v>2150000</v>
      </c>
      <c r="DF19" s="123"/>
      <c r="DG19" s="123"/>
    </row>
    <row r="20" spans="1:111" s="5" customFormat="1" outlineLevel="1" x14ac:dyDescent="0.2">
      <c r="A20" s="62"/>
      <c r="B20" s="96" t="s">
        <v>168</v>
      </c>
      <c r="C20" s="75"/>
      <c r="D20" s="78">
        <f t="shared" ref="D20:AI20" si="22">SUBTOTAL(9,D19:D19)</f>
        <v>0</v>
      </c>
      <c r="E20" s="77">
        <f t="shared" si="22"/>
        <v>0</v>
      </c>
      <c r="F20" s="77">
        <f t="shared" si="22"/>
        <v>0</v>
      </c>
      <c r="G20" s="77">
        <f t="shared" si="22"/>
        <v>0</v>
      </c>
      <c r="H20" s="91">
        <f t="shared" si="22"/>
        <v>10</v>
      </c>
      <c r="I20" s="91">
        <f t="shared" si="22"/>
        <v>23</v>
      </c>
      <c r="J20" s="91">
        <f t="shared" si="22"/>
        <v>0</v>
      </c>
      <c r="K20" s="91">
        <f t="shared" si="22"/>
        <v>0</v>
      </c>
      <c r="L20" s="92">
        <f t="shared" si="22"/>
        <v>33</v>
      </c>
      <c r="M20" s="93">
        <f t="shared" si="22"/>
        <v>2149967.3222455336</v>
      </c>
      <c r="N20" s="92">
        <f t="shared" si="22"/>
        <v>0</v>
      </c>
      <c r="O20" s="91">
        <f t="shared" si="22"/>
        <v>0</v>
      </c>
      <c r="P20" s="91">
        <f t="shared" si="22"/>
        <v>0</v>
      </c>
      <c r="Q20" s="91">
        <f t="shared" si="22"/>
        <v>0</v>
      </c>
      <c r="R20" s="91">
        <f t="shared" si="22"/>
        <v>0</v>
      </c>
      <c r="S20" s="91">
        <f t="shared" si="22"/>
        <v>0</v>
      </c>
      <c r="T20" s="91">
        <f t="shared" si="22"/>
        <v>0</v>
      </c>
      <c r="U20" s="91">
        <f t="shared" si="22"/>
        <v>0</v>
      </c>
      <c r="V20" s="92">
        <f t="shared" si="22"/>
        <v>0</v>
      </c>
      <c r="W20" s="93">
        <f t="shared" si="22"/>
        <v>0</v>
      </c>
      <c r="X20" s="93">
        <f t="shared" si="22"/>
        <v>0</v>
      </c>
      <c r="Y20" s="93">
        <f t="shared" si="22"/>
        <v>0</v>
      </c>
      <c r="Z20" s="93">
        <f t="shared" si="22"/>
        <v>0</v>
      </c>
      <c r="AA20" s="93">
        <f t="shared" si="22"/>
        <v>0</v>
      </c>
      <c r="AB20" s="93">
        <f t="shared" si="22"/>
        <v>0</v>
      </c>
      <c r="AC20" s="93">
        <f t="shared" si="22"/>
        <v>0</v>
      </c>
      <c r="AD20" s="93">
        <f t="shared" si="22"/>
        <v>0</v>
      </c>
      <c r="AE20" s="93">
        <f t="shared" si="22"/>
        <v>0</v>
      </c>
      <c r="AF20" s="92">
        <f t="shared" si="22"/>
        <v>0</v>
      </c>
      <c r="AG20" s="93">
        <f t="shared" si="22"/>
        <v>0</v>
      </c>
      <c r="AH20" s="93">
        <f t="shared" si="22"/>
        <v>0</v>
      </c>
      <c r="AI20" s="93">
        <f t="shared" si="22"/>
        <v>0</v>
      </c>
      <c r="AJ20" s="93">
        <f t="shared" ref="AJ20:BO20" si="23">SUBTOTAL(9,AJ19:AJ19)</f>
        <v>0</v>
      </c>
      <c r="AK20" s="93">
        <f t="shared" si="23"/>
        <v>0</v>
      </c>
      <c r="AL20" s="93">
        <f t="shared" si="23"/>
        <v>0</v>
      </c>
      <c r="AM20" s="93">
        <f t="shared" si="23"/>
        <v>0</v>
      </c>
      <c r="AN20" s="93">
        <f t="shared" si="23"/>
        <v>0</v>
      </c>
      <c r="AO20" s="93">
        <f t="shared" si="23"/>
        <v>0</v>
      </c>
      <c r="AP20" s="92">
        <f t="shared" si="23"/>
        <v>0</v>
      </c>
      <c r="AQ20" s="93">
        <f t="shared" si="23"/>
        <v>0</v>
      </c>
      <c r="AR20" s="93">
        <f t="shared" si="23"/>
        <v>0</v>
      </c>
      <c r="AS20" s="93">
        <f t="shared" si="23"/>
        <v>0</v>
      </c>
      <c r="AT20" s="93">
        <f t="shared" si="23"/>
        <v>0</v>
      </c>
      <c r="AU20" s="93">
        <f t="shared" si="23"/>
        <v>0</v>
      </c>
      <c r="AV20" s="93">
        <f t="shared" si="23"/>
        <v>0</v>
      </c>
      <c r="AW20" s="93">
        <f t="shared" si="23"/>
        <v>0</v>
      </c>
      <c r="AX20" s="93">
        <f t="shared" si="23"/>
        <v>0</v>
      </c>
      <c r="AY20" s="93">
        <f t="shared" si="23"/>
        <v>0</v>
      </c>
      <c r="AZ20" s="92">
        <f t="shared" si="23"/>
        <v>0</v>
      </c>
      <c r="BA20" s="93">
        <f t="shared" si="23"/>
        <v>0</v>
      </c>
      <c r="BB20" s="93">
        <f t="shared" si="23"/>
        <v>0</v>
      </c>
      <c r="BC20" s="93">
        <f t="shared" si="23"/>
        <v>0</v>
      </c>
      <c r="BD20" s="93">
        <f t="shared" si="23"/>
        <v>0</v>
      </c>
      <c r="BE20" s="93">
        <f t="shared" si="23"/>
        <v>0</v>
      </c>
      <c r="BF20" s="93">
        <f t="shared" si="23"/>
        <v>0</v>
      </c>
      <c r="BG20" s="93">
        <f t="shared" si="23"/>
        <v>0</v>
      </c>
      <c r="BH20" s="93">
        <f t="shared" si="23"/>
        <v>0</v>
      </c>
      <c r="BI20" s="93">
        <f t="shared" si="23"/>
        <v>0</v>
      </c>
      <c r="BJ20" s="92">
        <f t="shared" si="23"/>
        <v>0</v>
      </c>
      <c r="BK20" s="93">
        <f t="shared" si="23"/>
        <v>0</v>
      </c>
      <c r="BL20" s="93">
        <f t="shared" si="23"/>
        <v>0</v>
      </c>
      <c r="BM20" s="93">
        <f t="shared" si="23"/>
        <v>0</v>
      </c>
      <c r="BN20" s="93">
        <f t="shared" si="23"/>
        <v>0</v>
      </c>
      <c r="BO20" s="93">
        <f t="shared" si="23"/>
        <v>0</v>
      </c>
      <c r="BP20" s="93">
        <f t="shared" ref="BP20:CU20" si="24">SUBTOTAL(9,BP19:BP19)</f>
        <v>0</v>
      </c>
      <c r="BQ20" s="93">
        <f t="shared" si="24"/>
        <v>0</v>
      </c>
      <c r="BR20" s="93">
        <f t="shared" si="24"/>
        <v>0</v>
      </c>
      <c r="BS20" s="93">
        <f t="shared" si="24"/>
        <v>0</v>
      </c>
      <c r="BT20" s="92">
        <f t="shared" si="24"/>
        <v>0</v>
      </c>
      <c r="BU20" s="93">
        <f t="shared" si="24"/>
        <v>0</v>
      </c>
      <c r="BV20" s="93">
        <f t="shared" si="24"/>
        <v>0</v>
      </c>
      <c r="BW20" s="93">
        <f t="shared" si="24"/>
        <v>0</v>
      </c>
      <c r="BX20" s="93">
        <f t="shared" si="24"/>
        <v>0</v>
      </c>
      <c r="BY20" s="93">
        <f t="shared" si="24"/>
        <v>0</v>
      </c>
      <c r="BZ20" s="93">
        <f t="shared" si="24"/>
        <v>0</v>
      </c>
      <c r="CA20" s="93">
        <f t="shared" si="24"/>
        <v>0</v>
      </c>
      <c r="CB20" s="93">
        <f t="shared" si="24"/>
        <v>0</v>
      </c>
      <c r="CC20" s="93">
        <f t="shared" si="24"/>
        <v>0</v>
      </c>
      <c r="CD20" s="92">
        <f t="shared" si="24"/>
        <v>0</v>
      </c>
      <c r="CE20" s="93">
        <f t="shared" si="24"/>
        <v>0</v>
      </c>
      <c r="CF20" s="93">
        <f t="shared" si="24"/>
        <v>0</v>
      </c>
      <c r="CG20" s="93">
        <f t="shared" si="24"/>
        <v>0</v>
      </c>
      <c r="CH20" s="93">
        <f t="shared" si="24"/>
        <v>0</v>
      </c>
      <c r="CI20" s="93">
        <f t="shared" si="24"/>
        <v>0</v>
      </c>
      <c r="CJ20" s="93">
        <f t="shared" si="24"/>
        <v>0</v>
      </c>
      <c r="CK20" s="93">
        <f t="shared" si="24"/>
        <v>0</v>
      </c>
      <c r="CL20" s="93">
        <f t="shared" si="24"/>
        <v>0</v>
      </c>
      <c r="CM20" s="93">
        <f t="shared" si="24"/>
        <v>0</v>
      </c>
      <c r="CN20" s="92">
        <f t="shared" si="24"/>
        <v>0</v>
      </c>
      <c r="CO20" s="93">
        <f t="shared" si="24"/>
        <v>0</v>
      </c>
      <c r="CP20" s="93">
        <f t="shared" si="24"/>
        <v>0</v>
      </c>
      <c r="CQ20" s="93">
        <f t="shared" si="24"/>
        <v>0</v>
      </c>
      <c r="CR20" s="93">
        <f t="shared" si="24"/>
        <v>0</v>
      </c>
      <c r="CS20" s="93">
        <f t="shared" si="24"/>
        <v>0</v>
      </c>
      <c r="CT20" s="93">
        <f t="shared" si="24"/>
        <v>0</v>
      </c>
      <c r="CU20" s="93">
        <f t="shared" si="24"/>
        <v>0</v>
      </c>
      <c r="CV20" s="93">
        <f t="shared" ref="CV20:DE20" si="25">SUBTOTAL(9,CV19:CV19)</f>
        <v>0</v>
      </c>
      <c r="CW20" s="93">
        <f t="shared" si="25"/>
        <v>0</v>
      </c>
      <c r="CX20" s="92">
        <f t="shared" si="25"/>
        <v>0</v>
      </c>
      <c r="CY20" s="93">
        <f t="shared" si="25"/>
        <v>0</v>
      </c>
      <c r="CZ20" s="93">
        <f t="shared" si="25"/>
        <v>10</v>
      </c>
      <c r="DA20" s="93">
        <f t="shared" si="25"/>
        <v>23</v>
      </c>
      <c r="DB20" s="93">
        <f t="shared" si="25"/>
        <v>0</v>
      </c>
      <c r="DC20" s="93">
        <f t="shared" si="25"/>
        <v>0</v>
      </c>
      <c r="DD20" s="93">
        <f t="shared" si="25"/>
        <v>33</v>
      </c>
      <c r="DE20" s="93">
        <f t="shared" si="25"/>
        <v>2150000</v>
      </c>
      <c r="DF20" s="122">
        <f>ROUND(DD20/5000,2)</f>
        <v>0.01</v>
      </c>
      <c r="DG20" s="123">
        <f>ROUND(DF20*$DB$26*$DB$27*$DB$28*1.2,-2)</f>
        <v>13500</v>
      </c>
    </row>
    <row r="21" spans="1:111" s="5" customFormat="1" ht="25.5" outlineLevel="2" x14ac:dyDescent="0.2">
      <c r="A21" s="62">
        <v>10</v>
      </c>
      <c r="B21" s="68" t="s">
        <v>149</v>
      </c>
      <c r="C21" s="58" t="s">
        <v>28</v>
      </c>
      <c r="D21" s="72"/>
      <c r="E21" s="73"/>
      <c r="F21" s="73"/>
      <c r="G21" s="73"/>
      <c r="H21" s="89">
        <v>73</v>
      </c>
      <c r="I21" s="89">
        <v>77</v>
      </c>
      <c r="J21" s="89">
        <v>37</v>
      </c>
      <c r="K21" s="89"/>
      <c r="L21" s="85">
        <f>SUM(D21:K21)</f>
        <v>187</v>
      </c>
      <c r="M21" s="86">
        <f>(D21*D$5+E21*E$5+F21*F$5+G21*G$5+H21*H$5+I21*I$5+J21*J$5+K21*K$5)</f>
        <v>12020122.75795999</v>
      </c>
      <c r="N21" s="90"/>
      <c r="O21" s="89"/>
      <c r="P21" s="89"/>
      <c r="Q21" s="89"/>
      <c r="R21" s="89"/>
      <c r="S21" s="89"/>
      <c r="T21" s="89"/>
      <c r="U21" s="89"/>
      <c r="V21" s="85">
        <f>SUM(N21:U21)</f>
        <v>0</v>
      </c>
      <c r="W21" s="86">
        <f>(N21*N$5+O21*O$5+P21*P$5+Q21*Q$5+R21*R$5+S21*S$5+T21*T$5+U21*U$5)</f>
        <v>0</v>
      </c>
      <c r="X21" s="86"/>
      <c r="Y21" s="86"/>
      <c r="Z21" s="86"/>
      <c r="AA21" s="86"/>
      <c r="AB21" s="86"/>
      <c r="AC21" s="86"/>
      <c r="AD21" s="86"/>
      <c r="AE21" s="86"/>
      <c r="AF21" s="85">
        <f>SUM(X21:AE21)</f>
        <v>0</v>
      </c>
      <c r="AG21" s="86">
        <f>(X21*X$5+Y21*Y$5+Z21*Z$5+AA21*AA$5+AB21*AB$5+AC21*AC$5+AD21*AD$5+AE21*AE$5)</f>
        <v>0</v>
      </c>
      <c r="AH21" s="86"/>
      <c r="AI21" s="86"/>
      <c r="AJ21" s="86"/>
      <c r="AK21" s="86"/>
      <c r="AL21" s="86"/>
      <c r="AM21" s="86"/>
      <c r="AN21" s="86"/>
      <c r="AO21" s="86"/>
      <c r="AP21" s="85">
        <f>SUM(AH21:AO21)</f>
        <v>0</v>
      </c>
      <c r="AQ21" s="86">
        <f>(AH21*AH$5+AI21*AI$5+AJ21*AJ$5+AK21*AK$5+AL21*AL$5+AM21*AM$5+AN21*AN$5+AO21*AO$5)</f>
        <v>0</v>
      </c>
      <c r="AR21" s="86"/>
      <c r="AS21" s="86"/>
      <c r="AT21" s="86"/>
      <c r="AU21" s="86"/>
      <c r="AV21" s="86"/>
      <c r="AW21" s="86"/>
      <c r="AX21" s="86"/>
      <c r="AY21" s="86"/>
      <c r="AZ21" s="85">
        <f>SUM(AR21:AY21)</f>
        <v>0</v>
      </c>
      <c r="BA21" s="86">
        <f>(AR21*AR$5+AS21*AS$5+AT21*AT$5+AU21*AU$5+AV21*AV$5+AW21*AW$5+AX21*AX$5+AY21*AY$5)</f>
        <v>0</v>
      </c>
      <c r="BB21" s="86"/>
      <c r="BC21" s="86"/>
      <c r="BD21" s="86"/>
      <c r="BE21" s="86"/>
      <c r="BF21" s="86"/>
      <c r="BG21" s="86"/>
      <c r="BH21" s="86"/>
      <c r="BI21" s="86"/>
      <c r="BJ21" s="85">
        <f>SUM(BB21:BI21)</f>
        <v>0</v>
      </c>
      <c r="BK21" s="86">
        <f>(BB21*BB$5+BC21*BC$5+BD21*BD$5+BE21*BE$5+BF21*BF$5+BG21*BG$5+BH21*BH$5+BI21*BI$5)</f>
        <v>0</v>
      </c>
      <c r="BL21" s="86"/>
      <c r="BM21" s="86"/>
      <c r="BN21" s="86"/>
      <c r="BO21" s="86"/>
      <c r="BP21" s="86"/>
      <c r="BQ21" s="86"/>
      <c r="BR21" s="86"/>
      <c r="BS21" s="86"/>
      <c r="BT21" s="85">
        <f>SUM(BL21:BS21)</f>
        <v>0</v>
      </c>
      <c r="BU21" s="86">
        <f>(BL21*BL$5+BM21*BM$5+BN21*BN$5+BO21*BO$5+BP21*BP$5+BQ21*BQ$5+BR21*BR$5+BS21*BS$5)</f>
        <v>0</v>
      </c>
      <c r="BV21" s="86"/>
      <c r="BW21" s="86"/>
      <c r="BX21" s="86"/>
      <c r="BY21" s="86"/>
      <c r="BZ21" s="86"/>
      <c r="CA21" s="86"/>
      <c r="CB21" s="86"/>
      <c r="CC21" s="86"/>
      <c r="CD21" s="85">
        <f>SUM(BV21:CC21)</f>
        <v>0</v>
      </c>
      <c r="CE21" s="86">
        <f>(BV21*BV$5+BW21*BW$5+BX21*BX$5+BY21*BY$5+BZ21*BZ$5+CA21*CA$5+CB21*CB$5+CC21*CC$5)</f>
        <v>0</v>
      </c>
      <c r="CF21" s="86"/>
      <c r="CG21" s="86"/>
      <c r="CH21" s="86"/>
      <c r="CI21" s="86"/>
      <c r="CJ21" s="86"/>
      <c r="CK21" s="86"/>
      <c r="CL21" s="86"/>
      <c r="CM21" s="86"/>
      <c r="CN21" s="85">
        <f>SUM(CF21:CM21)</f>
        <v>0</v>
      </c>
      <c r="CO21" s="86">
        <f>(CF21*CF$5+CG21*CG$5+CH21*CH$5+CI21*CI$5+CJ21*CJ$5+CK21*CK$5+CL21*CL$5+CM21*CM$5)</f>
        <v>0</v>
      </c>
      <c r="CP21" s="86"/>
      <c r="CQ21" s="86"/>
      <c r="CR21" s="86"/>
      <c r="CS21" s="86"/>
      <c r="CT21" s="86"/>
      <c r="CU21" s="86"/>
      <c r="CV21" s="86"/>
      <c r="CW21" s="86"/>
      <c r="CX21" s="85">
        <f>SUM(CP21:CW21)</f>
        <v>0</v>
      </c>
      <c r="CY21" s="86">
        <f>(CP21*CP$5+CQ21*CQ$5+CR21*CR$5+CS21*CS$5+CT21*CT$5+CU21*CU$5+CV21*CV$5+CW21*CW$5)</f>
        <v>0</v>
      </c>
      <c r="CZ21" s="86">
        <f>D21+X21+H21+AB21+BP21+BL21+AR21+AV21+CP21+CT21+N21+R21+CF21+BV21+BZ21+CJ21</f>
        <v>73</v>
      </c>
      <c r="DA21" s="86">
        <f>E21+Y21+I21+AC21+BQ21+BM21+AS21+AW21+CQ21+CU21+O21+S21+CG21+BW21+CA21+CK21</f>
        <v>77</v>
      </c>
      <c r="DB21" s="86">
        <f>F21+Z21+J21+AD21+BR21+BN21+AT21+AX21+CR21+CV21+P21+T21+CH21+BX21+CB21+CL21</f>
        <v>37</v>
      </c>
      <c r="DC21" s="86">
        <f>G21+AA21+K21+AE21+BS21+BO21+AU21+AY21+CS21+CW21+Q21+U21+CI21+BY21+CC21+CM21</f>
        <v>0</v>
      </c>
      <c r="DD21" s="86">
        <f>CZ21+DA21+DB21+DC21+AP21+BJ21</f>
        <v>187</v>
      </c>
      <c r="DE21" s="86">
        <f>ROUND(M21+W21+AG21+BU21+BA21+CY21+CE21+CO21+BK21+AQ21,-2)</f>
        <v>12020100</v>
      </c>
      <c r="DF21" s="123"/>
      <c r="DG21" s="123"/>
    </row>
    <row r="22" spans="1:111" s="5" customFormat="1" outlineLevel="1" x14ac:dyDescent="0.2">
      <c r="A22" s="62"/>
      <c r="B22" s="96" t="s">
        <v>156</v>
      </c>
      <c r="C22" s="75"/>
      <c r="D22" s="76">
        <f t="shared" ref="D22:AI22" si="26">SUBTOTAL(9,D21:D21)</f>
        <v>0</v>
      </c>
      <c r="E22" s="77">
        <f t="shared" si="26"/>
        <v>0</v>
      </c>
      <c r="F22" s="77">
        <f t="shared" si="26"/>
        <v>0</v>
      </c>
      <c r="G22" s="77">
        <f t="shared" si="26"/>
        <v>0</v>
      </c>
      <c r="H22" s="91">
        <f t="shared" si="26"/>
        <v>73</v>
      </c>
      <c r="I22" s="91">
        <f t="shared" si="26"/>
        <v>77</v>
      </c>
      <c r="J22" s="91">
        <f t="shared" si="26"/>
        <v>37</v>
      </c>
      <c r="K22" s="91">
        <f t="shared" si="26"/>
        <v>0</v>
      </c>
      <c r="L22" s="92">
        <f t="shared" si="26"/>
        <v>187</v>
      </c>
      <c r="M22" s="93">
        <f t="shared" si="26"/>
        <v>12020122.75795999</v>
      </c>
      <c r="N22" s="94">
        <f t="shared" si="26"/>
        <v>0</v>
      </c>
      <c r="O22" s="91">
        <f t="shared" si="26"/>
        <v>0</v>
      </c>
      <c r="P22" s="91">
        <f t="shared" si="26"/>
        <v>0</v>
      </c>
      <c r="Q22" s="91">
        <f t="shared" si="26"/>
        <v>0</v>
      </c>
      <c r="R22" s="91">
        <f t="shared" si="26"/>
        <v>0</v>
      </c>
      <c r="S22" s="91">
        <f t="shared" si="26"/>
        <v>0</v>
      </c>
      <c r="T22" s="91">
        <f t="shared" si="26"/>
        <v>0</v>
      </c>
      <c r="U22" s="91">
        <f t="shared" si="26"/>
        <v>0</v>
      </c>
      <c r="V22" s="92">
        <f t="shared" si="26"/>
        <v>0</v>
      </c>
      <c r="W22" s="93">
        <f t="shared" si="26"/>
        <v>0</v>
      </c>
      <c r="X22" s="93">
        <f t="shared" si="26"/>
        <v>0</v>
      </c>
      <c r="Y22" s="93">
        <f t="shared" si="26"/>
        <v>0</v>
      </c>
      <c r="Z22" s="93">
        <f t="shared" si="26"/>
        <v>0</v>
      </c>
      <c r="AA22" s="93">
        <f t="shared" si="26"/>
        <v>0</v>
      </c>
      <c r="AB22" s="93">
        <f t="shared" si="26"/>
        <v>0</v>
      </c>
      <c r="AC22" s="93">
        <f t="shared" si="26"/>
        <v>0</v>
      </c>
      <c r="AD22" s="93">
        <f t="shared" si="26"/>
        <v>0</v>
      </c>
      <c r="AE22" s="93">
        <f t="shared" si="26"/>
        <v>0</v>
      </c>
      <c r="AF22" s="92">
        <f t="shared" si="26"/>
        <v>0</v>
      </c>
      <c r="AG22" s="93">
        <f t="shared" si="26"/>
        <v>0</v>
      </c>
      <c r="AH22" s="93">
        <f t="shared" si="26"/>
        <v>0</v>
      </c>
      <c r="AI22" s="93">
        <f t="shared" si="26"/>
        <v>0</v>
      </c>
      <c r="AJ22" s="93">
        <f t="shared" ref="AJ22:BO22" si="27">SUBTOTAL(9,AJ21:AJ21)</f>
        <v>0</v>
      </c>
      <c r="AK22" s="93">
        <f t="shared" si="27"/>
        <v>0</v>
      </c>
      <c r="AL22" s="93">
        <f t="shared" si="27"/>
        <v>0</v>
      </c>
      <c r="AM22" s="93">
        <f t="shared" si="27"/>
        <v>0</v>
      </c>
      <c r="AN22" s="93">
        <f t="shared" si="27"/>
        <v>0</v>
      </c>
      <c r="AO22" s="93">
        <f t="shared" si="27"/>
        <v>0</v>
      </c>
      <c r="AP22" s="92">
        <f t="shared" si="27"/>
        <v>0</v>
      </c>
      <c r="AQ22" s="93">
        <f t="shared" si="27"/>
        <v>0</v>
      </c>
      <c r="AR22" s="93">
        <f t="shared" si="27"/>
        <v>0</v>
      </c>
      <c r="AS22" s="93">
        <f t="shared" si="27"/>
        <v>0</v>
      </c>
      <c r="AT22" s="93">
        <f t="shared" si="27"/>
        <v>0</v>
      </c>
      <c r="AU22" s="93">
        <f t="shared" si="27"/>
        <v>0</v>
      </c>
      <c r="AV22" s="93">
        <f t="shared" si="27"/>
        <v>0</v>
      </c>
      <c r="AW22" s="93">
        <f t="shared" si="27"/>
        <v>0</v>
      </c>
      <c r="AX22" s="93">
        <f t="shared" si="27"/>
        <v>0</v>
      </c>
      <c r="AY22" s="93">
        <f t="shared" si="27"/>
        <v>0</v>
      </c>
      <c r="AZ22" s="92">
        <f t="shared" si="27"/>
        <v>0</v>
      </c>
      <c r="BA22" s="93">
        <f t="shared" si="27"/>
        <v>0</v>
      </c>
      <c r="BB22" s="93">
        <f t="shared" si="27"/>
        <v>0</v>
      </c>
      <c r="BC22" s="93">
        <f t="shared" si="27"/>
        <v>0</v>
      </c>
      <c r="BD22" s="93">
        <f t="shared" si="27"/>
        <v>0</v>
      </c>
      <c r="BE22" s="93">
        <f t="shared" si="27"/>
        <v>0</v>
      </c>
      <c r="BF22" s="93">
        <f t="shared" si="27"/>
        <v>0</v>
      </c>
      <c r="BG22" s="93">
        <f t="shared" si="27"/>
        <v>0</v>
      </c>
      <c r="BH22" s="93">
        <f t="shared" si="27"/>
        <v>0</v>
      </c>
      <c r="BI22" s="93">
        <f t="shared" si="27"/>
        <v>0</v>
      </c>
      <c r="BJ22" s="92">
        <f t="shared" si="27"/>
        <v>0</v>
      </c>
      <c r="BK22" s="93">
        <f t="shared" si="27"/>
        <v>0</v>
      </c>
      <c r="BL22" s="93">
        <f t="shared" si="27"/>
        <v>0</v>
      </c>
      <c r="BM22" s="93">
        <f t="shared" si="27"/>
        <v>0</v>
      </c>
      <c r="BN22" s="93">
        <f t="shared" si="27"/>
        <v>0</v>
      </c>
      <c r="BO22" s="93">
        <f t="shared" si="27"/>
        <v>0</v>
      </c>
      <c r="BP22" s="93">
        <f t="shared" ref="BP22:CU22" si="28">SUBTOTAL(9,BP21:BP21)</f>
        <v>0</v>
      </c>
      <c r="BQ22" s="93">
        <f t="shared" si="28"/>
        <v>0</v>
      </c>
      <c r="BR22" s="93">
        <f t="shared" si="28"/>
        <v>0</v>
      </c>
      <c r="BS22" s="93">
        <f t="shared" si="28"/>
        <v>0</v>
      </c>
      <c r="BT22" s="92">
        <f t="shared" si="28"/>
        <v>0</v>
      </c>
      <c r="BU22" s="93">
        <f t="shared" si="28"/>
        <v>0</v>
      </c>
      <c r="BV22" s="93">
        <f t="shared" si="28"/>
        <v>0</v>
      </c>
      <c r="BW22" s="93">
        <f t="shared" si="28"/>
        <v>0</v>
      </c>
      <c r="BX22" s="93">
        <f t="shared" si="28"/>
        <v>0</v>
      </c>
      <c r="BY22" s="93">
        <f t="shared" si="28"/>
        <v>0</v>
      </c>
      <c r="BZ22" s="93">
        <f t="shared" si="28"/>
        <v>0</v>
      </c>
      <c r="CA22" s="93">
        <f t="shared" si="28"/>
        <v>0</v>
      </c>
      <c r="CB22" s="93">
        <f t="shared" si="28"/>
        <v>0</v>
      </c>
      <c r="CC22" s="93">
        <f t="shared" si="28"/>
        <v>0</v>
      </c>
      <c r="CD22" s="92">
        <f t="shared" si="28"/>
        <v>0</v>
      </c>
      <c r="CE22" s="93">
        <f t="shared" si="28"/>
        <v>0</v>
      </c>
      <c r="CF22" s="93">
        <f t="shared" si="28"/>
        <v>0</v>
      </c>
      <c r="CG22" s="93">
        <f t="shared" si="28"/>
        <v>0</v>
      </c>
      <c r="CH22" s="93">
        <f t="shared" si="28"/>
        <v>0</v>
      </c>
      <c r="CI22" s="93">
        <f t="shared" si="28"/>
        <v>0</v>
      </c>
      <c r="CJ22" s="93">
        <f t="shared" si="28"/>
        <v>0</v>
      </c>
      <c r="CK22" s="93">
        <f t="shared" si="28"/>
        <v>0</v>
      </c>
      <c r="CL22" s="93">
        <f t="shared" si="28"/>
        <v>0</v>
      </c>
      <c r="CM22" s="93">
        <f t="shared" si="28"/>
        <v>0</v>
      </c>
      <c r="CN22" s="92">
        <f t="shared" si="28"/>
        <v>0</v>
      </c>
      <c r="CO22" s="93">
        <f t="shared" si="28"/>
        <v>0</v>
      </c>
      <c r="CP22" s="93">
        <f t="shared" si="28"/>
        <v>0</v>
      </c>
      <c r="CQ22" s="93">
        <f t="shared" si="28"/>
        <v>0</v>
      </c>
      <c r="CR22" s="93">
        <f t="shared" si="28"/>
        <v>0</v>
      </c>
      <c r="CS22" s="93">
        <f t="shared" si="28"/>
        <v>0</v>
      </c>
      <c r="CT22" s="93">
        <f t="shared" si="28"/>
        <v>0</v>
      </c>
      <c r="CU22" s="93">
        <f t="shared" si="28"/>
        <v>0</v>
      </c>
      <c r="CV22" s="93">
        <f t="shared" ref="CV22:DE22" si="29">SUBTOTAL(9,CV21:CV21)</f>
        <v>0</v>
      </c>
      <c r="CW22" s="93">
        <f t="shared" si="29"/>
        <v>0</v>
      </c>
      <c r="CX22" s="92">
        <f t="shared" si="29"/>
        <v>0</v>
      </c>
      <c r="CY22" s="93">
        <f t="shared" si="29"/>
        <v>0</v>
      </c>
      <c r="CZ22" s="93">
        <f t="shared" si="29"/>
        <v>73</v>
      </c>
      <c r="DA22" s="93">
        <f t="shared" si="29"/>
        <v>77</v>
      </c>
      <c r="DB22" s="93">
        <f t="shared" si="29"/>
        <v>37</v>
      </c>
      <c r="DC22" s="93">
        <f t="shared" si="29"/>
        <v>0</v>
      </c>
      <c r="DD22" s="93">
        <f t="shared" si="29"/>
        <v>187</v>
      </c>
      <c r="DE22" s="93">
        <f t="shared" si="29"/>
        <v>12020100</v>
      </c>
      <c r="DF22" s="122">
        <f>ROUND(DD22/5000,2)</f>
        <v>0.04</v>
      </c>
      <c r="DG22" s="123">
        <f>ROUND(DF22*$DB$26*$DB$27*$DB$28*1.2,-2)</f>
        <v>54000</v>
      </c>
    </row>
    <row r="23" spans="1:111" s="5" customFormat="1" x14ac:dyDescent="0.2">
      <c r="A23" s="62"/>
      <c r="B23" s="69" t="s">
        <v>158</v>
      </c>
      <c r="C23" s="75"/>
      <c r="D23" s="76">
        <f t="shared" ref="D23:AI23" si="30">SUBTOTAL(9,D6:D21)</f>
        <v>0</v>
      </c>
      <c r="E23" s="77">
        <f t="shared" si="30"/>
        <v>0</v>
      </c>
      <c r="F23" s="77">
        <f t="shared" si="30"/>
        <v>0</v>
      </c>
      <c r="G23" s="77">
        <f t="shared" si="30"/>
        <v>0</v>
      </c>
      <c r="H23" s="91">
        <f t="shared" si="30"/>
        <v>506</v>
      </c>
      <c r="I23" s="91">
        <f t="shared" si="30"/>
        <v>528</v>
      </c>
      <c r="J23" s="91">
        <f t="shared" si="30"/>
        <v>142</v>
      </c>
      <c r="K23" s="91">
        <f t="shared" si="30"/>
        <v>0</v>
      </c>
      <c r="L23" s="92">
        <f t="shared" si="30"/>
        <v>1176</v>
      </c>
      <c r="M23" s="93">
        <f t="shared" si="30"/>
        <v>74314371.317664355</v>
      </c>
      <c r="N23" s="94">
        <f t="shared" si="30"/>
        <v>0</v>
      </c>
      <c r="O23" s="91">
        <f t="shared" si="30"/>
        <v>0</v>
      </c>
      <c r="P23" s="91">
        <f t="shared" si="30"/>
        <v>0</v>
      </c>
      <c r="Q23" s="91">
        <f t="shared" si="30"/>
        <v>0</v>
      </c>
      <c r="R23" s="91">
        <f t="shared" si="30"/>
        <v>0</v>
      </c>
      <c r="S23" s="91">
        <f t="shared" si="30"/>
        <v>0</v>
      </c>
      <c r="T23" s="91">
        <f t="shared" si="30"/>
        <v>0</v>
      </c>
      <c r="U23" s="91">
        <f t="shared" si="30"/>
        <v>0</v>
      </c>
      <c r="V23" s="92">
        <f t="shared" si="30"/>
        <v>0</v>
      </c>
      <c r="W23" s="93">
        <f t="shared" si="30"/>
        <v>0</v>
      </c>
      <c r="X23" s="93">
        <f t="shared" si="30"/>
        <v>0</v>
      </c>
      <c r="Y23" s="93">
        <f t="shared" si="30"/>
        <v>0</v>
      </c>
      <c r="Z23" s="93">
        <f t="shared" si="30"/>
        <v>0</v>
      </c>
      <c r="AA23" s="93">
        <f t="shared" si="30"/>
        <v>0</v>
      </c>
      <c r="AB23" s="93">
        <f t="shared" si="30"/>
        <v>0</v>
      </c>
      <c r="AC23" s="93">
        <f t="shared" si="30"/>
        <v>0</v>
      </c>
      <c r="AD23" s="93">
        <f t="shared" si="30"/>
        <v>0</v>
      </c>
      <c r="AE23" s="93">
        <f t="shared" si="30"/>
        <v>0</v>
      </c>
      <c r="AF23" s="92">
        <f t="shared" si="30"/>
        <v>0</v>
      </c>
      <c r="AG23" s="93">
        <f t="shared" si="30"/>
        <v>0</v>
      </c>
      <c r="AH23" s="93">
        <f t="shared" si="30"/>
        <v>0</v>
      </c>
      <c r="AI23" s="93">
        <f t="shared" si="30"/>
        <v>0</v>
      </c>
      <c r="AJ23" s="93">
        <f t="shared" ref="AJ23:BO23" si="31">SUBTOTAL(9,AJ6:AJ21)</f>
        <v>0</v>
      </c>
      <c r="AK23" s="93">
        <f t="shared" si="31"/>
        <v>0</v>
      </c>
      <c r="AL23" s="93">
        <f t="shared" si="31"/>
        <v>0</v>
      </c>
      <c r="AM23" s="93">
        <f t="shared" si="31"/>
        <v>1</v>
      </c>
      <c r="AN23" s="93">
        <f t="shared" si="31"/>
        <v>0</v>
      </c>
      <c r="AO23" s="93">
        <f t="shared" si="31"/>
        <v>0</v>
      </c>
      <c r="AP23" s="92">
        <f t="shared" si="31"/>
        <v>1</v>
      </c>
      <c r="AQ23" s="93">
        <f t="shared" si="31"/>
        <v>107511.57662191185</v>
      </c>
      <c r="AR23" s="93">
        <f t="shared" si="31"/>
        <v>0</v>
      </c>
      <c r="AS23" s="93">
        <f t="shared" si="31"/>
        <v>0</v>
      </c>
      <c r="AT23" s="93">
        <f t="shared" si="31"/>
        <v>0</v>
      </c>
      <c r="AU23" s="93">
        <f t="shared" si="31"/>
        <v>0</v>
      </c>
      <c r="AV23" s="93">
        <f t="shared" si="31"/>
        <v>0</v>
      </c>
      <c r="AW23" s="93">
        <f t="shared" si="31"/>
        <v>1</v>
      </c>
      <c r="AX23" s="93">
        <f t="shared" si="31"/>
        <v>0</v>
      </c>
      <c r="AY23" s="93">
        <f t="shared" si="31"/>
        <v>0</v>
      </c>
      <c r="AZ23" s="92">
        <f t="shared" si="31"/>
        <v>1</v>
      </c>
      <c r="BA23" s="93">
        <f t="shared" si="31"/>
        <v>64018.999668810182</v>
      </c>
      <c r="BB23" s="93">
        <f t="shared" si="31"/>
        <v>0</v>
      </c>
      <c r="BC23" s="93">
        <f t="shared" si="31"/>
        <v>0</v>
      </c>
      <c r="BD23" s="93">
        <f t="shared" si="31"/>
        <v>0</v>
      </c>
      <c r="BE23" s="93">
        <f t="shared" si="31"/>
        <v>0</v>
      </c>
      <c r="BF23" s="93">
        <f t="shared" si="31"/>
        <v>1</v>
      </c>
      <c r="BG23" s="93">
        <f t="shared" si="31"/>
        <v>0</v>
      </c>
      <c r="BH23" s="93">
        <f t="shared" si="31"/>
        <v>0</v>
      </c>
      <c r="BI23" s="93">
        <f t="shared" si="31"/>
        <v>0</v>
      </c>
      <c r="BJ23" s="92">
        <f t="shared" si="31"/>
        <v>1</v>
      </c>
      <c r="BK23" s="93">
        <f t="shared" si="31"/>
        <v>135413.10490216661</v>
      </c>
      <c r="BL23" s="93">
        <f t="shared" si="31"/>
        <v>0</v>
      </c>
      <c r="BM23" s="93">
        <f t="shared" si="31"/>
        <v>0</v>
      </c>
      <c r="BN23" s="93">
        <f t="shared" si="31"/>
        <v>0</v>
      </c>
      <c r="BO23" s="93">
        <f t="shared" si="31"/>
        <v>0</v>
      </c>
      <c r="BP23" s="93">
        <f t="shared" ref="BP23:CU23" si="32">SUBTOTAL(9,BP6:BP21)</f>
        <v>2</v>
      </c>
      <c r="BQ23" s="93">
        <f t="shared" si="32"/>
        <v>0</v>
      </c>
      <c r="BR23" s="93">
        <f t="shared" si="32"/>
        <v>0</v>
      </c>
      <c r="BS23" s="93">
        <f t="shared" si="32"/>
        <v>0</v>
      </c>
      <c r="BT23" s="92">
        <f t="shared" si="32"/>
        <v>2</v>
      </c>
      <c r="BU23" s="93">
        <f t="shared" si="32"/>
        <v>576744.20113203977</v>
      </c>
      <c r="BV23" s="93">
        <f t="shared" si="32"/>
        <v>0</v>
      </c>
      <c r="BW23" s="93">
        <f t="shared" si="32"/>
        <v>0</v>
      </c>
      <c r="BX23" s="93">
        <f t="shared" si="32"/>
        <v>0</v>
      </c>
      <c r="BY23" s="93">
        <f t="shared" si="32"/>
        <v>0</v>
      </c>
      <c r="BZ23" s="93">
        <f t="shared" si="32"/>
        <v>2</v>
      </c>
      <c r="CA23" s="93">
        <f t="shared" si="32"/>
        <v>3</v>
      </c>
      <c r="CB23" s="93">
        <f t="shared" si="32"/>
        <v>0</v>
      </c>
      <c r="CC23" s="93">
        <f t="shared" si="32"/>
        <v>0</v>
      </c>
      <c r="CD23" s="92">
        <f t="shared" si="32"/>
        <v>5</v>
      </c>
      <c r="CE23" s="93">
        <f t="shared" si="32"/>
        <v>1150967.3772439458</v>
      </c>
      <c r="CF23" s="93">
        <f t="shared" si="32"/>
        <v>0</v>
      </c>
      <c r="CG23" s="93">
        <f t="shared" si="32"/>
        <v>0</v>
      </c>
      <c r="CH23" s="93">
        <f t="shared" si="32"/>
        <v>0</v>
      </c>
      <c r="CI23" s="93">
        <f t="shared" si="32"/>
        <v>0</v>
      </c>
      <c r="CJ23" s="93">
        <f t="shared" si="32"/>
        <v>0</v>
      </c>
      <c r="CK23" s="93">
        <f t="shared" si="32"/>
        <v>0</v>
      </c>
      <c r="CL23" s="93">
        <f t="shared" si="32"/>
        <v>0</v>
      </c>
      <c r="CM23" s="93">
        <f t="shared" si="32"/>
        <v>0</v>
      </c>
      <c r="CN23" s="92">
        <f t="shared" si="32"/>
        <v>0</v>
      </c>
      <c r="CO23" s="93">
        <f t="shared" si="32"/>
        <v>0</v>
      </c>
      <c r="CP23" s="93">
        <f t="shared" si="32"/>
        <v>0</v>
      </c>
      <c r="CQ23" s="93">
        <f t="shared" si="32"/>
        <v>0</v>
      </c>
      <c r="CR23" s="93">
        <f t="shared" si="32"/>
        <v>0</v>
      </c>
      <c r="CS23" s="93">
        <f t="shared" si="32"/>
        <v>0</v>
      </c>
      <c r="CT23" s="93">
        <f t="shared" si="32"/>
        <v>0</v>
      </c>
      <c r="CU23" s="93">
        <f t="shared" si="32"/>
        <v>2</v>
      </c>
      <c r="CV23" s="93">
        <f t="shared" ref="CV23:DE23" si="33">SUBTOTAL(9,CV6:CV21)</f>
        <v>0</v>
      </c>
      <c r="CW23" s="93">
        <f t="shared" si="33"/>
        <v>0</v>
      </c>
      <c r="CX23" s="92">
        <f t="shared" si="33"/>
        <v>2</v>
      </c>
      <c r="CY23" s="93">
        <f t="shared" si="33"/>
        <v>755212.31302681833</v>
      </c>
      <c r="CZ23" s="93">
        <f t="shared" si="33"/>
        <v>510</v>
      </c>
      <c r="DA23" s="93">
        <f t="shared" si="33"/>
        <v>534</v>
      </c>
      <c r="DB23" s="93">
        <f t="shared" si="33"/>
        <v>142</v>
      </c>
      <c r="DC23" s="93">
        <f t="shared" si="33"/>
        <v>0</v>
      </c>
      <c r="DD23" s="93">
        <f t="shared" si="33"/>
        <v>1188</v>
      </c>
      <c r="DE23" s="93">
        <f t="shared" si="33"/>
        <v>77104200</v>
      </c>
      <c r="DF23" s="122">
        <f>SUM(DF6:DF22)</f>
        <v>0.25</v>
      </c>
      <c r="DG23" s="123">
        <f>ROUND(DF23*$DB$26*$DB$27*$DB$28*1.2,-2)</f>
        <v>337700</v>
      </c>
    </row>
    <row r="26" spans="1:111" x14ac:dyDescent="0.2">
      <c r="CZ26" s="116" t="s">
        <v>173</v>
      </c>
      <c r="DA26" s="117"/>
      <c r="DB26" s="118">
        <f>ROUND(5600*1.1*1.1*1.1*1.1*1.06*1.06*1.1*1.06*1.06*1.1*1.06*1.04*1.04*1.04*1.04,1)</f>
        <v>15531.3</v>
      </c>
      <c r="DE26" s="124"/>
      <c r="DG26" s="125"/>
    </row>
    <row r="27" spans="1:111" x14ac:dyDescent="0.2">
      <c r="CZ27" s="116" t="s">
        <v>174</v>
      </c>
      <c r="DA27" s="117"/>
      <c r="DB27" s="119">
        <v>55.67</v>
      </c>
    </row>
    <row r="28" spans="1:111" x14ac:dyDescent="0.2">
      <c r="CZ28" s="116" t="s">
        <v>175</v>
      </c>
      <c r="DA28" s="117"/>
      <c r="DB28" s="119">
        <v>1.302</v>
      </c>
    </row>
  </sheetData>
  <sheetProtection selectLockedCells="1" selectUnlockedCells="1"/>
  <sortState ref="A6:DE15">
    <sortCondition ref="B6:B15"/>
  </sortState>
  <mergeCells count="62">
    <mergeCell ref="B2:B5"/>
    <mergeCell ref="A2:A5"/>
    <mergeCell ref="C2:C5"/>
    <mergeCell ref="A1:CE1"/>
    <mergeCell ref="DC3:DC4"/>
    <mergeCell ref="CE3:CE4"/>
    <mergeCell ref="CF3:CI3"/>
    <mergeCell ref="CJ3:CM3"/>
    <mergeCell ref="CN3:CN4"/>
    <mergeCell ref="CO3:CO4"/>
    <mergeCell ref="CP3:CS3"/>
    <mergeCell ref="BF3:BI3"/>
    <mergeCell ref="BJ3:BJ4"/>
    <mergeCell ref="BK3:BK4"/>
    <mergeCell ref="BL3:BO3"/>
    <mergeCell ref="BP3:BS3"/>
    <mergeCell ref="BT3:BT4"/>
    <mergeCell ref="AQ3:AQ4"/>
    <mergeCell ref="AR3:AU3"/>
    <mergeCell ref="AV3:AY3"/>
    <mergeCell ref="AZ3:AZ4"/>
    <mergeCell ref="BA3:BA4"/>
    <mergeCell ref="BB3:BE3"/>
    <mergeCell ref="AP3:AP4"/>
    <mergeCell ref="D3:G3"/>
    <mergeCell ref="H3:K3"/>
    <mergeCell ref="L3:L4"/>
    <mergeCell ref="M3:M4"/>
    <mergeCell ref="N3:Q3"/>
    <mergeCell ref="R3:U3"/>
    <mergeCell ref="V3:V4"/>
    <mergeCell ref="W3:W4"/>
    <mergeCell ref="X3:AA3"/>
    <mergeCell ref="AB3:AE3"/>
    <mergeCell ref="AF3:AF4"/>
    <mergeCell ref="AG3:AG4"/>
    <mergeCell ref="AH3:AK3"/>
    <mergeCell ref="AL3:AO3"/>
    <mergeCell ref="BB2:BK2"/>
    <mergeCell ref="BL2:BU2"/>
    <mergeCell ref="BV2:CE2"/>
    <mergeCell ref="CF2:CO2"/>
    <mergeCell ref="CP2:CY2"/>
    <mergeCell ref="D2:M2"/>
    <mergeCell ref="N2:W2"/>
    <mergeCell ref="X2:AG2"/>
    <mergeCell ref="AH2:AQ2"/>
    <mergeCell ref="AR2:BA2"/>
    <mergeCell ref="DF2:DG5"/>
    <mergeCell ref="BU3:BU4"/>
    <mergeCell ref="BV3:BY3"/>
    <mergeCell ref="BZ3:CC3"/>
    <mergeCell ref="CD3:CD4"/>
    <mergeCell ref="CZ2:DE2"/>
    <mergeCell ref="DD3:DD4"/>
    <mergeCell ref="DE3:DE4"/>
    <mergeCell ref="CT3:CW3"/>
    <mergeCell ref="CX3:CX4"/>
    <mergeCell ref="CY3:CY4"/>
    <mergeCell ref="CZ3:CZ4"/>
    <mergeCell ref="DA3:DA4"/>
    <mergeCell ref="DB3:DB4"/>
  </mergeCells>
  <pageMargins left="0.23622047244094491" right="0.23622047244094491" top="0.74803149606299213" bottom="0.74803149606299213" header="0.51181102362204722" footer="0.51181102362204722"/>
  <pageSetup paperSize="9" scale="60" firstPageNumber="0" fitToWidth="7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M45"/>
  <sheetViews>
    <sheetView view="pageBreakPreview" zoomScale="110" zoomScaleNormal="85" zoomScaleSheetLayoutView="110" workbookViewId="0">
      <pane xSplit="3" ySplit="9" topLeftCell="N31" activePane="bottomRight" state="frozen"/>
      <selection activeCell="C2" sqref="C2:L2"/>
      <selection pane="topRight" activeCell="C2" sqref="C2:L2"/>
      <selection pane="bottomLeft" activeCell="C2" sqref="C2:L2"/>
      <selection pane="bottomRight" activeCell="P43" sqref="P43"/>
    </sheetView>
  </sheetViews>
  <sheetFormatPr defaultColWidth="9.140625" defaultRowHeight="12.75" outlineLevelRow="2" x14ac:dyDescent="0.2"/>
  <cols>
    <col min="1" max="1" width="4.7109375" style="6" customWidth="1"/>
    <col min="2" max="2" width="18" style="6" customWidth="1"/>
    <col min="3" max="3" width="28.140625" style="7" customWidth="1"/>
    <col min="4" max="4" width="9.42578125" style="8" customWidth="1"/>
    <col min="5" max="5" width="10.28515625" style="8" customWidth="1"/>
    <col min="6" max="6" width="7.85546875" style="8" customWidth="1"/>
    <col min="7" max="7" width="9.7109375" style="8" customWidth="1"/>
    <col min="8" max="8" width="6" style="8" hidden="1" customWidth="1"/>
    <col min="9" max="9" width="10.7109375" style="8" hidden="1" customWidth="1"/>
    <col min="10" max="10" width="8.28515625" style="8" hidden="1" customWidth="1"/>
    <col min="11" max="11" width="12.28515625" style="8" hidden="1" customWidth="1"/>
    <col min="12" max="12" width="6" style="8" customWidth="1"/>
    <col min="13" max="13" width="10.7109375" style="8" customWidth="1"/>
    <col min="14" max="14" width="6.85546875" style="8" customWidth="1"/>
    <col min="15" max="15" width="12" style="8" customWidth="1"/>
    <col min="16" max="16" width="5.140625" style="8" customWidth="1"/>
    <col min="17" max="17" width="10.5703125" style="8" bestFit="1" customWidth="1"/>
    <col min="18" max="18" width="5.140625" style="8" customWidth="1"/>
    <col min="19" max="19" width="10.5703125" style="8" bestFit="1" customWidth="1"/>
    <col min="20" max="20" width="5.140625" style="8" hidden="1" customWidth="1"/>
    <col min="21" max="21" width="9" style="8" hidden="1" customWidth="1"/>
    <col min="22" max="22" width="5.140625" style="8" hidden="1" customWidth="1"/>
    <col min="23" max="31" width="9.85546875" style="8" hidden="1" customWidth="1"/>
    <col min="32" max="32" width="9.140625" style="8"/>
    <col min="33" max="33" width="11" style="8" customWidth="1"/>
    <col min="34" max="34" width="9.140625" style="8"/>
    <col min="35" max="35" width="11.140625" style="8" customWidth="1"/>
    <col min="36" max="36" width="12.28515625" style="8" customWidth="1"/>
    <col min="37" max="37" width="14.28515625" style="8" customWidth="1"/>
    <col min="38" max="38" width="9.140625" style="8"/>
    <col min="39" max="39" width="11.85546875" style="8" bestFit="1" customWidth="1"/>
    <col min="40" max="16384" width="9.140625" style="8"/>
  </cols>
  <sheetData>
    <row r="1" spans="1:39" ht="30" customHeight="1" x14ac:dyDescent="0.2">
      <c r="A1" s="144" t="s">
        <v>170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</row>
    <row r="2" spans="1:39" x14ac:dyDescent="0.2">
      <c r="A2" s="102"/>
      <c r="B2" s="102"/>
      <c r="C2" s="103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</row>
    <row r="3" spans="1:39" s="9" customFormat="1" ht="11.25" customHeight="1" x14ac:dyDescent="0.2">
      <c r="A3" s="145" t="s">
        <v>6</v>
      </c>
      <c r="B3" s="126" t="s">
        <v>148</v>
      </c>
      <c r="C3" s="126" t="s">
        <v>53</v>
      </c>
      <c r="D3" s="126" t="s">
        <v>11</v>
      </c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 t="s">
        <v>26</v>
      </c>
      <c r="Y3" s="126"/>
      <c r="Z3" s="126"/>
      <c r="AA3" s="126"/>
      <c r="AB3" s="126"/>
      <c r="AC3" s="126"/>
      <c r="AD3" s="126"/>
      <c r="AE3" s="126"/>
      <c r="AF3" s="126" t="s">
        <v>12</v>
      </c>
      <c r="AG3" s="126"/>
      <c r="AH3" s="126"/>
      <c r="AI3" s="126"/>
      <c r="AJ3" s="126" t="s">
        <v>54</v>
      </c>
      <c r="AK3" s="126"/>
      <c r="AL3" s="126" t="s">
        <v>172</v>
      </c>
      <c r="AM3" s="126"/>
    </row>
    <row r="4" spans="1:39" s="9" customFormat="1" ht="10.15" customHeight="1" x14ac:dyDescent="0.2">
      <c r="A4" s="145"/>
      <c r="B4" s="126"/>
      <c r="C4" s="126"/>
      <c r="D4" s="126" t="s">
        <v>13</v>
      </c>
      <c r="E4" s="126"/>
      <c r="F4" s="126"/>
      <c r="G4" s="126"/>
      <c r="H4" s="126" t="s">
        <v>14</v>
      </c>
      <c r="I4" s="126"/>
      <c r="J4" s="126"/>
      <c r="K4" s="126"/>
      <c r="L4" s="126" t="s">
        <v>15</v>
      </c>
      <c r="M4" s="126"/>
      <c r="N4" s="126"/>
      <c r="O4" s="126"/>
      <c r="P4" s="126" t="s">
        <v>16</v>
      </c>
      <c r="Q4" s="126"/>
      <c r="R4" s="126"/>
      <c r="S4" s="126"/>
      <c r="T4" s="126" t="s">
        <v>17</v>
      </c>
      <c r="U4" s="126"/>
      <c r="V4" s="126"/>
      <c r="W4" s="126"/>
      <c r="X4" s="126" t="s">
        <v>14</v>
      </c>
      <c r="Y4" s="126"/>
      <c r="Z4" s="126"/>
      <c r="AA4" s="126"/>
      <c r="AB4" s="126" t="s">
        <v>15</v>
      </c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</row>
    <row r="5" spans="1:39" s="9" customFormat="1" ht="22.9" customHeight="1" x14ac:dyDescent="0.2">
      <c r="A5" s="145"/>
      <c r="B5" s="126"/>
      <c r="C5" s="126"/>
      <c r="D5" s="126" t="s">
        <v>18</v>
      </c>
      <c r="E5" s="126"/>
      <c r="F5" s="126"/>
      <c r="G5" s="126"/>
      <c r="H5" s="126" t="s">
        <v>61</v>
      </c>
      <c r="I5" s="126"/>
      <c r="J5" s="126"/>
      <c r="K5" s="126"/>
      <c r="L5" s="126" t="s">
        <v>60</v>
      </c>
      <c r="M5" s="126"/>
      <c r="N5" s="126"/>
      <c r="O5" s="126"/>
      <c r="P5" s="126" t="s">
        <v>21</v>
      </c>
      <c r="Q5" s="126"/>
      <c r="R5" s="126"/>
      <c r="S5" s="126"/>
      <c r="T5" s="126" t="s">
        <v>22</v>
      </c>
      <c r="U5" s="126"/>
      <c r="V5" s="126"/>
      <c r="W5" s="126"/>
      <c r="X5" s="126" t="s">
        <v>19</v>
      </c>
      <c r="Y5" s="126"/>
      <c r="Z5" s="126"/>
      <c r="AA5" s="126"/>
      <c r="AB5" s="126" t="s">
        <v>20</v>
      </c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</row>
    <row r="6" spans="1:39" s="9" customFormat="1" ht="16.899999999999999" customHeight="1" x14ac:dyDescent="0.2">
      <c r="A6" s="145"/>
      <c r="B6" s="126"/>
      <c r="C6" s="126"/>
      <c r="D6" s="126" t="s">
        <v>23</v>
      </c>
      <c r="E6" s="126"/>
      <c r="F6" s="126" t="s">
        <v>24</v>
      </c>
      <c r="G6" s="126"/>
      <c r="H6" s="126" t="s">
        <v>23</v>
      </c>
      <c r="I6" s="126"/>
      <c r="J6" s="126" t="s">
        <v>24</v>
      </c>
      <c r="K6" s="126"/>
      <c r="L6" s="126" t="s">
        <v>23</v>
      </c>
      <c r="M6" s="126"/>
      <c r="N6" s="126" t="s">
        <v>24</v>
      </c>
      <c r="O6" s="126"/>
      <c r="P6" s="126" t="s">
        <v>23</v>
      </c>
      <c r="Q6" s="126"/>
      <c r="R6" s="126" t="s">
        <v>24</v>
      </c>
      <c r="S6" s="126"/>
      <c r="T6" s="126" t="s">
        <v>23</v>
      </c>
      <c r="U6" s="126"/>
      <c r="V6" s="126" t="s">
        <v>24</v>
      </c>
      <c r="W6" s="126"/>
      <c r="X6" s="126" t="s">
        <v>23</v>
      </c>
      <c r="Y6" s="126"/>
      <c r="Z6" s="126" t="s">
        <v>24</v>
      </c>
      <c r="AA6" s="126"/>
      <c r="AB6" s="126" t="s">
        <v>23</v>
      </c>
      <c r="AC6" s="126"/>
      <c r="AD6" s="126" t="s">
        <v>24</v>
      </c>
      <c r="AE6" s="126"/>
      <c r="AF6" s="126" t="s">
        <v>23</v>
      </c>
      <c r="AG6" s="126"/>
      <c r="AH6" s="126" t="s">
        <v>24</v>
      </c>
      <c r="AI6" s="126"/>
      <c r="AJ6" s="126"/>
      <c r="AK6" s="126"/>
      <c r="AL6" s="126"/>
      <c r="AM6" s="126"/>
    </row>
    <row r="7" spans="1:39" s="9" customFormat="1" ht="15" hidden="1" customHeight="1" x14ac:dyDescent="0.2">
      <c r="A7" s="145"/>
      <c r="B7" s="64"/>
      <c r="C7" s="126"/>
      <c r="D7" s="100">
        <v>19</v>
      </c>
      <c r="E7" s="100">
        <v>23</v>
      </c>
      <c r="F7" s="100">
        <v>19</v>
      </c>
      <c r="G7" s="100">
        <v>23</v>
      </c>
      <c r="H7" s="100">
        <v>19</v>
      </c>
      <c r="I7" s="100">
        <v>23</v>
      </c>
      <c r="J7" s="100">
        <v>19</v>
      </c>
      <c r="K7" s="100">
        <v>23</v>
      </c>
      <c r="L7" s="100">
        <v>19</v>
      </c>
      <c r="M7" s="100">
        <v>23</v>
      </c>
      <c r="N7" s="100">
        <v>15</v>
      </c>
      <c r="O7" s="100">
        <v>20</v>
      </c>
      <c r="P7" s="100">
        <v>15</v>
      </c>
      <c r="Q7" s="100">
        <v>20</v>
      </c>
      <c r="R7" s="100">
        <v>15</v>
      </c>
      <c r="S7" s="100">
        <v>20</v>
      </c>
      <c r="T7" s="100">
        <v>15</v>
      </c>
      <c r="U7" s="100">
        <v>20</v>
      </c>
      <c r="V7" s="100">
        <v>15</v>
      </c>
      <c r="W7" s="100">
        <v>20</v>
      </c>
      <c r="X7" s="100">
        <v>19</v>
      </c>
      <c r="Y7" s="100">
        <v>23</v>
      </c>
      <c r="Z7" s="100">
        <v>19</v>
      </c>
      <c r="AA7" s="100">
        <v>23</v>
      </c>
      <c r="AB7" s="100">
        <v>19</v>
      </c>
      <c r="AC7" s="100">
        <v>23</v>
      </c>
      <c r="AD7" s="100">
        <v>19</v>
      </c>
      <c r="AE7" s="100">
        <v>23</v>
      </c>
      <c r="AF7" s="100">
        <v>15</v>
      </c>
      <c r="AG7" s="100">
        <v>20</v>
      </c>
      <c r="AH7" s="100">
        <v>15</v>
      </c>
      <c r="AI7" s="100">
        <v>20</v>
      </c>
      <c r="AJ7" s="100">
        <v>15</v>
      </c>
      <c r="AK7" s="100">
        <v>20</v>
      </c>
      <c r="AL7" s="98"/>
      <c r="AM7" s="98"/>
    </row>
    <row r="8" spans="1:39" s="10" customFormat="1" ht="23.45" customHeight="1" x14ac:dyDescent="0.2">
      <c r="A8" s="101"/>
      <c r="B8" s="65"/>
      <c r="C8" s="65"/>
      <c r="D8" s="65" t="s">
        <v>25</v>
      </c>
      <c r="E8" s="65" t="s">
        <v>8</v>
      </c>
      <c r="F8" s="65" t="s">
        <v>25</v>
      </c>
      <c r="G8" s="65" t="s">
        <v>8</v>
      </c>
      <c r="H8" s="65" t="s">
        <v>25</v>
      </c>
      <c r="I8" s="65" t="s">
        <v>8</v>
      </c>
      <c r="J8" s="65" t="s">
        <v>25</v>
      </c>
      <c r="K8" s="65" t="s">
        <v>8</v>
      </c>
      <c r="L8" s="65" t="s">
        <v>25</v>
      </c>
      <c r="M8" s="65" t="s">
        <v>8</v>
      </c>
      <c r="N8" s="65" t="s">
        <v>25</v>
      </c>
      <c r="O8" s="65" t="s">
        <v>8</v>
      </c>
      <c r="P8" s="65" t="s">
        <v>25</v>
      </c>
      <c r="Q8" s="65" t="s">
        <v>8</v>
      </c>
      <c r="R8" s="65" t="s">
        <v>25</v>
      </c>
      <c r="S8" s="65" t="s">
        <v>8</v>
      </c>
      <c r="T8" s="65" t="s">
        <v>25</v>
      </c>
      <c r="U8" s="65" t="s">
        <v>8</v>
      </c>
      <c r="V8" s="65" t="s">
        <v>25</v>
      </c>
      <c r="W8" s="65" t="s">
        <v>8</v>
      </c>
      <c r="X8" s="65" t="s">
        <v>25</v>
      </c>
      <c r="Y8" s="65" t="s">
        <v>8</v>
      </c>
      <c r="Z8" s="65" t="s">
        <v>25</v>
      </c>
      <c r="AA8" s="65" t="s">
        <v>8</v>
      </c>
      <c r="AB8" s="65" t="s">
        <v>25</v>
      </c>
      <c r="AC8" s="65" t="s">
        <v>8</v>
      </c>
      <c r="AD8" s="65" t="s">
        <v>25</v>
      </c>
      <c r="AE8" s="65" t="s">
        <v>8</v>
      </c>
      <c r="AF8" s="65" t="s">
        <v>25</v>
      </c>
      <c r="AG8" s="65" t="s">
        <v>8</v>
      </c>
      <c r="AH8" s="65" t="s">
        <v>25</v>
      </c>
      <c r="AI8" s="65" t="s">
        <v>8</v>
      </c>
      <c r="AJ8" s="65" t="s">
        <v>25</v>
      </c>
      <c r="AK8" s="65" t="s">
        <v>8</v>
      </c>
      <c r="AL8" s="105" t="s">
        <v>171</v>
      </c>
      <c r="AM8" s="105" t="s">
        <v>8</v>
      </c>
    </row>
    <row r="9" spans="1:39" s="32" customFormat="1" ht="13.9" customHeight="1" x14ac:dyDescent="0.2">
      <c r="A9" s="107">
        <v>3</v>
      </c>
      <c r="B9" s="66"/>
      <c r="C9" s="108"/>
      <c r="D9" s="109"/>
      <c r="E9" s="109">
        <v>49244.753294797039</v>
      </c>
      <c r="F9" s="109"/>
      <c r="G9" s="109"/>
      <c r="H9" s="109"/>
      <c r="I9" s="109">
        <v>85873.511671306929</v>
      </c>
      <c r="J9" s="109"/>
      <c r="K9" s="109"/>
      <c r="L9" s="109"/>
      <c r="M9" s="109">
        <v>100525.01502191089</v>
      </c>
      <c r="N9" s="109"/>
      <c r="O9" s="109">
        <v>89175.677255838775</v>
      </c>
      <c r="P9" s="109"/>
      <c r="Q9" s="109">
        <v>115176.51837251484</v>
      </c>
      <c r="R9" s="109"/>
      <c r="S9" s="109">
        <v>101279.09306720726</v>
      </c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8"/>
      <c r="AG9" s="108"/>
      <c r="AH9" s="108"/>
      <c r="AI9" s="108"/>
      <c r="AJ9" s="108"/>
      <c r="AK9" s="108"/>
      <c r="AL9" s="106"/>
      <c r="AM9" s="106"/>
    </row>
    <row r="10" spans="1:39" s="9" customFormat="1" ht="21" customHeight="1" outlineLevel="2" x14ac:dyDescent="0.2">
      <c r="A10" s="110">
        <v>1</v>
      </c>
      <c r="B10" s="64" t="s">
        <v>150</v>
      </c>
      <c r="C10" s="11" t="s">
        <v>41</v>
      </c>
      <c r="D10" s="111"/>
      <c r="E10" s="111">
        <f t="shared" ref="E10:E21" si="0">D10*E$9</f>
        <v>0</v>
      </c>
      <c r="F10" s="111"/>
      <c r="G10" s="111">
        <f t="shared" ref="G10:G21" si="1">F10*G$9</f>
        <v>0</v>
      </c>
      <c r="H10" s="111"/>
      <c r="I10" s="111">
        <f t="shared" ref="I10:I21" si="2">H10*I$9</f>
        <v>0</v>
      </c>
      <c r="J10" s="111"/>
      <c r="K10" s="111">
        <f t="shared" ref="K10:K21" si="3">J10*K$9</f>
        <v>0</v>
      </c>
      <c r="L10" s="111">
        <v>148</v>
      </c>
      <c r="M10" s="111">
        <f t="shared" ref="M10:M21" si="4">L10*M$9</f>
        <v>14877702.223242812</v>
      </c>
      <c r="N10" s="111">
        <v>86</v>
      </c>
      <c r="O10" s="111">
        <f t="shared" ref="O10:O21" si="5">N10*O$9</f>
        <v>7669108.2440021345</v>
      </c>
      <c r="P10" s="111"/>
      <c r="Q10" s="111">
        <f t="shared" ref="Q10:Q21" si="6">P10*Q$9</f>
        <v>0</v>
      </c>
      <c r="R10" s="111"/>
      <c r="S10" s="111">
        <f t="shared" ref="S10:S21" si="7">R10*S$9</f>
        <v>0</v>
      </c>
      <c r="T10" s="111"/>
      <c r="U10" s="111">
        <f t="shared" ref="U10:U21" si="8">T10*U$9</f>
        <v>0</v>
      </c>
      <c r="V10" s="111"/>
      <c r="W10" s="111">
        <f t="shared" ref="W10:W21" si="9">V10*W$9</f>
        <v>0</v>
      </c>
      <c r="X10" s="111"/>
      <c r="Y10" s="111">
        <f t="shared" ref="Y10:Y21" si="10">X10*Y$9</f>
        <v>0</v>
      </c>
      <c r="Z10" s="111"/>
      <c r="AA10" s="111">
        <f t="shared" ref="AA10:AA21" si="11">Z10*AA$9</f>
        <v>0</v>
      </c>
      <c r="AB10" s="111"/>
      <c r="AC10" s="111">
        <f t="shared" ref="AC10:AC21" si="12">AB10*AC$9</f>
        <v>0</v>
      </c>
      <c r="AD10" s="111"/>
      <c r="AE10" s="111">
        <f t="shared" ref="AE10:AE21" si="13">AD10*AE$9</f>
        <v>0</v>
      </c>
      <c r="AF10" s="112">
        <f t="shared" ref="AF10:AF21" si="14">D10+H10+L10+P10+T10+X10+AB10</f>
        <v>148</v>
      </c>
      <c r="AG10" s="112">
        <f t="shared" ref="AG10:AG21" si="15">E10+I10+M10+Q10+U10+Y10+AC10</f>
        <v>14877702.223242812</v>
      </c>
      <c r="AH10" s="112">
        <f t="shared" ref="AH10:AH21" si="16">F10+J10+N10+R10+V10+Z10+AD10</f>
        <v>86</v>
      </c>
      <c r="AI10" s="112">
        <f t="shared" ref="AI10:AI21" si="17">G10+K10+O10+S10+W10+AA10+AE10</f>
        <v>7669108.2440021345</v>
      </c>
      <c r="AJ10" s="112">
        <f t="shared" ref="AJ10:AJ20" si="18">AF10+AH10</f>
        <v>234</v>
      </c>
      <c r="AK10" s="112">
        <f t="shared" ref="AK10:AK20" si="19">ROUND(AG10+AI10,-2)</f>
        <v>22546800</v>
      </c>
      <c r="AL10" s="98"/>
      <c r="AM10" s="120"/>
    </row>
    <row r="11" spans="1:39" s="9" customFormat="1" ht="21" customHeight="1" outlineLevel="2" x14ac:dyDescent="0.2">
      <c r="A11" s="110">
        <v>2</v>
      </c>
      <c r="B11" s="64" t="s">
        <v>150</v>
      </c>
      <c r="C11" s="11" t="s">
        <v>39</v>
      </c>
      <c r="D11" s="111"/>
      <c r="E11" s="111">
        <f t="shared" si="0"/>
        <v>0</v>
      </c>
      <c r="F11" s="111"/>
      <c r="G11" s="111">
        <f t="shared" si="1"/>
        <v>0</v>
      </c>
      <c r="H11" s="111"/>
      <c r="I11" s="111">
        <f t="shared" si="2"/>
        <v>0</v>
      </c>
      <c r="J11" s="111"/>
      <c r="K11" s="111">
        <f t="shared" si="3"/>
        <v>0</v>
      </c>
      <c r="L11" s="111"/>
      <c r="M11" s="111">
        <f t="shared" si="4"/>
        <v>0</v>
      </c>
      <c r="N11" s="111"/>
      <c r="O11" s="111">
        <f t="shared" si="5"/>
        <v>0</v>
      </c>
      <c r="P11" s="111"/>
      <c r="Q11" s="111">
        <f t="shared" si="6"/>
        <v>0</v>
      </c>
      <c r="R11" s="111">
        <v>130</v>
      </c>
      <c r="S11" s="111">
        <f t="shared" si="7"/>
        <v>13166282.098736944</v>
      </c>
      <c r="T11" s="111"/>
      <c r="U11" s="111">
        <f t="shared" si="8"/>
        <v>0</v>
      </c>
      <c r="V11" s="111"/>
      <c r="W11" s="111">
        <f t="shared" si="9"/>
        <v>0</v>
      </c>
      <c r="X11" s="111"/>
      <c r="Y11" s="111">
        <f t="shared" si="10"/>
        <v>0</v>
      </c>
      <c r="Z11" s="111"/>
      <c r="AA11" s="111">
        <f t="shared" si="11"/>
        <v>0</v>
      </c>
      <c r="AB11" s="111"/>
      <c r="AC11" s="111">
        <f t="shared" si="12"/>
        <v>0</v>
      </c>
      <c r="AD11" s="111">
        <v>0</v>
      </c>
      <c r="AE11" s="111">
        <f t="shared" si="13"/>
        <v>0</v>
      </c>
      <c r="AF11" s="112">
        <f t="shared" si="14"/>
        <v>0</v>
      </c>
      <c r="AG11" s="112">
        <f t="shared" si="15"/>
        <v>0</v>
      </c>
      <c r="AH11" s="112">
        <f t="shared" si="16"/>
        <v>130</v>
      </c>
      <c r="AI11" s="112">
        <f t="shared" si="17"/>
        <v>13166282.098736944</v>
      </c>
      <c r="AJ11" s="112">
        <f t="shared" si="18"/>
        <v>130</v>
      </c>
      <c r="AK11" s="112">
        <f t="shared" si="19"/>
        <v>13166300</v>
      </c>
      <c r="AL11" s="98"/>
      <c r="AM11" s="120"/>
    </row>
    <row r="12" spans="1:39" s="9" customFormat="1" ht="21" customHeight="1" outlineLevel="2" x14ac:dyDescent="0.2">
      <c r="A12" s="110">
        <v>3</v>
      </c>
      <c r="B12" s="64" t="s">
        <v>150</v>
      </c>
      <c r="C12" s="11" t="s">
        <v>42</v>
      </c>
      <c r="D12" s="111"/>
      <c r="E12" s="111">
        <f t="shared" si="0"/>
        <v>0</v>
      </c>
      <c r="F12" s="111"/>
      <c r="G12" s="111">
        <f t="shared" si="1"/>
        <v>0</v>
      </c>
      <c r="H12" s="111"/>
      <c r="I12" s="111">
        <f t="shared" si="2"/>
        <v>0</v>
      </c>
      <c r="J12" s="111"/>
      <c r="K12" s="111">
        <f t="shared" si="3"/>
        <v>0</v>
      </c>
      <c r="L12" s="111">
        <v>0</v>
      </c>
      <c r="M12" s="111">
        <f t="shared" si="4"/>
        <v>0</v>
      </c>
      <c r="N12" s="111">
        <v>0</v>
      </c>
      <c r="O12" s="111">
        <f t="shared" si="5"/>
        <v>0</v>
      </c>
      <c r="P12" s="111">
        <v>210</v>
      </c>
      <c r="Q12" s="111">
        <f t="shared" si="6"/>
        <v>24187068.858228117</v>
      </c>
      <c r="R12" s="111">
        <v>194</v>
      </c>
      <c r="S12" s="111">
        <f t="shared" si="7"/>
        <v>19648144.055038206</v>
      </c>
      <c r="T12" s="111"/>
      <c r="U12" s="111">
        <f t="shared" si="8"/>
        <v>0</v>
      </c>
      <c r="V12" s="111"/>
      <c r="W12" s="111">
        <f t="shared" si="9"/>
        <v>0</v>
      </c>
      <c r="X12" s="111"/>
      <c r="Y12" s="111">
        <f t="shared" si="10"/>
        <v>0</v>
      </c>
      <c r="Z12" s="111"/>
      <c r="AA12" s="111">
        <f t="shared" si="11"/>
        <v>0</v>
      </c>
      <c r="AB12" s="111"/>
      <c r="AC12" s="111">
        <f t="shared" si="12"/>
        <v>0</v>
      </c>
      <c r="AD12" s="111"/>
      <c r="AE12" s="111">
        <f t="shared" si="13"/>
        <v>0</v>
      </c>
      <c r="AF12" s="112">
        <f t="shared" si="14"/>
        <v>210</v>
      </c>
      <c r="AG12" s="112">
        <f t="shared" si="15"/>
        <v>24187068.858228117</v>
      </c>
      <c r="AH12" s="112">
        <f t="shared" si="16"/>
        <v>194</v>
      </c>
      <c r="AI12" s="112">
        <f t="shared" si="17"/>
        <v>19648144.055038206</v>
      </c>
      <c r="AJ12" s="112">
        <f t="shared" si="18"/>
        <v>404</v>
      </c>
      <c r="AK12" s="112">
        <f t="shared" si="19"/>
        <v>43835200</v>
      </c>
      <c r="AL12" s="98"/>
      <c r="AM12" s="120"/>
    </row>
    <row r="13" spans="1:39" s="9" customFormat="1" ht="21" customHeight="1" outlineLevel="2" x14ac:dyDescent="0.2">
      <c r="A13" s="110">
        <v>4</v>
      </c>
      <c r="B13" s="64" t="s">
        <v>150</v>
      </c>
      <c r="C13" s="11" t="s">
        <v>56</v>
      </c>
      <c r="D13" s="111"/>
      <c r="E13" s="111">
        <f t="shared" si="0"/>
        <v>0</v>
      </c>
      <c r="F13" s="111"/>
      <c r="G13" s="111">
        <f t="shared" si="1"/>
        <v>0</v>
      </c>
      <c r="H13" s="111"/>
      <c r="I13" s="111">
        <f t="shared" si="2"/>
        <v>0</v>
      </c>
      <c r="J13" s="111"/>
      <c r="K13" s="111">
        <f t="shared" si="3"/>
        <v>0</v>
      </c>
      <c r="L13" s="111">
        <v>0</v>
      </c>
      <c r="M13" s="111">
        <f t="shared" si="4"/>
        <v>0</v>
      </c>
      <c r="N13" s="111">
        <v>0</v>
      </c>
      <c r="O13" s="111">
        <f t="shared" si="5"/>
        <v>0</v>
      </c>
      <c r="P13" s="111">
        <v>130</v>
      </c>
      <c r="Q13" s="111">
        <f t="shared" si="6"/>
        <v>14972947.38842693</v>
      </c>
      <c r="R13" s="111">
        <v>155</v>
      </c>
      <c r="S13" s="111">
        <f t="shared" si="7"/>
        <v>15698259.425417125</v>
      </c>
      <c r="T13" s="111"/>
      <c r="U13" s="111">
        <f t="shared" si="8"/>
        <v>0</v>
      </c>
      <c r="V13" s="111"/>
      <c r="W13" s="111">
        <f t="shared" si="9"/>
        <v>0</v>
      </c>
      <c r="X13" s="111"/>
      <c r="Y13" s="111">
        <f t="shared" si="10"/>
        <v>0</v>
      </c>
      <c r="Z13" s="111"/>
      <c r="AA13" s="111">
        <f t="shared" si="11"/>
        <v>0</v>
      </c>
      <c r="AB13" s="111"/>
      <c r="AC13" s="111">
        <f t="shared" si="12"/>
        <v>0</v>
      </c>
      <c r="AD13" s="111"/>
      <c r="AE13" s="111">
        <f t="shared" si="13"/>
        <v>0</v>
      </c>
      <c r="AF13" s="112">
        <f t="shared" si="14"/>
        <v>130</v>
      </c>
      <c r="AG13" s="112">
        <f t="shared" si="15"/>
        <v>14972947.38842693</v>
      </c>
      <c r="AH13" s="112">
        <f t="shared" si="16"/>
        <v>155</v>
      </c>
      <c r="AI13" s="112">
        <f t="shared" si="17"/>
        <v>15698259.425417125</v>
      </c>
      <c r="AJ13" s="112">
        <f t="shared" si="18"/>
        <v>285</v>
      </c>
      <c r="AK13" s="112">
        <f t="shared" si="19"/>
        <v>30671200</v>
      </c>
      <c r="AL13" s="98"/>
      <c r="AM13" s="120"/>
    </row>
    <row r="14" spans="1:39" s="9" customFormat="1" ht="21" customHeight="1" outlineLevel="2" x14ac:dyDescent="0.2">
      <c r="A14" s="110">
        <v>5</v>
      </c>
      <c r="B14" s="64" t="s">
        <v>150</v>
      </c>
      <c r="C14" s="11" t="s">
        <v>44</v>
      </c>
      <c r="D14" s="111"/>
      <c r="E14" s="111">
        <f t="shared" si="0"/>
        <v>0</v>
      </c>
      <c r="F14" s="111"/>
      <c r="G14" s="111">
        <f t="shared" si="1"/>
        <v>0</v>
      </c>
      <c r="H14" s="111"/>
      <c r="I14" s="111">
        <f t="shared" si="2"/>
        <v>0</v>
      </c>
      <c r="J14" s="111"/>
      <c r="K14" s="111">
        <f t="shared" si="3"/>
        <v>0</v>
      </c>
      <c r="L14" s="111">
        <v>98</v>
      </c>
      <c r="M14" s="111">
        <f t="shared" si="4"/>
        <v>9851451.4721472673</v>
      </c>
      <c r="N14" s="111">
        <v>48</v>
      </c>
      <c r="O14" s="111">
        <f t="shared" si="5"/>
        <v>4280432.5082802614</v>
      </c>
      <c r="P14" s="111"/>
      <c r="Q14" s="111">
        <f t="shared" si="6"/>
        <v>0</v>
      </c>
      <c r="R14" s="111"/>
      <c r="S14" s="111">
        <f t="shared" si="7"/>
        <v>0</v>
      </c>
      <c r="T14" s="111"/>
      <c r="U14" s="111">
        <f t="shared" si="8"/>
        <v>0</v>
      </c>
      <c r="V14" s="111"/>
      <c r="W14" s="111">
        <f t="shared" si="9"/>
        <v>0</v>
      </c>
      <c r="X14" s="111"/>
      <c r="Y14" s="111">
        <f t="shared" si="10"/>
        <v>0</v>
      </c>
      <c r="Z14" s="111"/>
      <c r="AA14" s="111">
        <f t="shared" si="11"/>
        <v>0</v>
      </c>
      <c r="AB14" s="111"/>
      <c r="AC14" s="111">
        <f t="shared" si="12"/>
        <v>0</v>
      </c>
      <c r="AD14" s="111"/>
      <c r="AE14" s="111">
        <f t="shared" si="13"/>
        <v>0</v>
      </c>
      <c r="AF14" s="112">
        <f t="shared" si="14"/>
        <v>98</v>
      </c>
      <c r="AG14" s="112">
        <f t="shared" si="15"/>
        <v>9851451.4721472673</v>
      </c>
      <c r="AH14" s="112">
        <f t="shared" si="16"/>
        <v>48</v>
      </c>
      <c r="AI14" s="112">
        <f t="shared" si="17"/>
        <v>4280432.5082802614</v>
      </c>
      <c r="AJ14" s="112">
        <f t="shared" si="18"/>
        <v>146</v>
      </c>
      <c r="AK14" s="112">
        <f t="shared" si="19"/>
        <v>14131900</v>
      </c>
      <c r="AL14" s="98"/>
      <c r="AM14" s="120"/>
    </row>
    <row r="15" spans="1:39" s="9" customFormat="1" ht="21" customHeight="1" outlineLevel="2" x14ac:dyDescent="0.2">
      <c r="A15" s="110">
        <v>6</v>
      </c>
      <c r="B15" s="64" t="s">
        <v>150</v>
      </c>
      <c r="C15" s="11" t="s">
        <v>144</v>
      </c>
      <c r="D15" s="111"/>
      <c r="E15" s="111">
        <f t="shared" si="0"/>
        <v>0</v>
      </c>
      <c r="F15" s="111"/>
      <c r="G15" s="111">
        <f t="shared" si="1"/>
        <v>0</v>
      </c>
      <c r="H15" s="111"/>
      <c r="I15" s="111">
        <f t="shared" si="2"/>
        <v>0</v>
      </c>
      <c r="J15" s="111"/>
      <c r="K15" s="111">
        <f t="shared" si="3"/>
        <v>0</v>
      </c>
      <c r="L15" s="111">
        <v>168</v>
      </c>
      <c r="M15" s="111">
        <f t="shared" si="4"/>
        <v>16888202.52368103</v>
      </c>
      <c r="N15" s="111">
        <v>322</v>
      </c>
      <c r="O15" s="111">
        <f t="shared" si="5"/>
        <v>28714568.076380085</v>
      </c>
      <c r="P15" s="111"/>
      <c r="Q15" s="111">
        <f t="shared" si="6"/>
        <v>0</v>
      </c>
      <c r="R15" s="111"/>
      <c r="S15" s="111">
        <f t="shared" si="7"/>
        <v>0</v>
      </c>
      <c r="T15" s="111"/>
      <c r="U15" s="111">
        <f t="shared" si="8"/>
        <v>0</v>
      </c>
      <c r="V15" s="111"/>
      <c r="W15" s="111">
        <f t="shared" si="9"/>
        <v>0</v>
      </c>
      <c r="X15" s="111"/>
      <c r="Y15" s="111">
        <f t="shared" si="10"/>
        <v>0</v>
      </c>
      <c r="Z15" s="111"/>
      <c r="AA15" s="111">
        <f t="shared" si="11"/>
        <v>0</v>
      </c>
      <c r="AB15" s="111"/>
      <c r="AC15" s="111">
        <f t="shared" si="12"/>
        <v>0</v>
      </c>
      <c r="AD15" s="111"/>
      <c r="AE15" s="111">
        <f t="shared" si="13"/>
        <v>0</v>
      </c>
      <c r="AF15" s="112">
        <f t="shared" si="14"/>
        <v>168</v>
      </c>
      <c r="AG15" s="112">
        <f t="shared" si="15"/>
        <v>16888202.52368103</v>
      </c>
      <c r="AH15" s="112">
        <f t="shared" si="16"/>
        <v>322</v>
      </c>
      <c r="AI15" s="112">
        <f t="shared" si="17"/>
        <v>28714568.076380085</v>
      </c>
      <c r="AJ15" s="112">
        <f t="shared" si="18"/>
        <v>490</v>
      </c>
      <c r="AK15" s="112">
        <f t="shared" si="19"/>
        <v>45602800</v>
      </c>
      <c r="AL15" s="98"/>
      <c r="AM15" s="120"/>
    </row>
    <row r="16" spans="1:39" s="9" customFormat="1" ht="21" customHeight="1" outlineLevel="2" x14ac:dyDescent="0.2">
      <c r="A16" s="110">
        <v>7</v>
      </c>
      <c r="B16" s="64" t="s">
        <v>150</v>
      </c>
      <c r="C16" s="11" t="s">
        <v>29</v>
      </c>
      <c r="D16" s="111"/>
      <c r="E16" s="111">
        <f t="shared" si="0"/>
        <v>0</v>
      </c>
      <c r="F16" s="111"/>
      <c r="G16" s="111">
        <f t="shared" si="1"/>
        <v>0</v>
      </c>
      <c r="H16" s="111"/>
      <c r="I16" s="111">
        <f t="shared" si="2"/>
        <v>0</v>
      </c>
      <c r="J16" s="111"/>
      <c r="K16" s="111">
        <f t="shared" si="3"/>
        <v>0</v>
      </c>
      <c r="L16" s="111"/>
      <c r="M16" s="111">
        <f t="shared" si="4"/>
        <v>0</v>
      </c>
      <c r="N16" s="111">
        <v>20</v>
      </c>
      <c r="O16" s="111">
        <f t="shared" si="5"/>
        <v>1783513.5451167754</v>
      </c>
      <c r="P16" s="111"/>
      <c r="Q16" s="111">
        <f t="shared" si="6"/>
        <v>0</v>
      </c>
      <c r="R16" s="111"/>
      <c r="S16" s="111">
        <f t="shared" si="7"/>
        <v>0</v>
      </c>
      <c r="T16" s="111"/>
      <c r="U16" s="111">
        <f t="shared" si="8"/>
        <v>0</v>
      </c>
      <c r="V16" s="111"/>
      <c r="W16" s="111">
        <f t="shared" si="9"/>
        <v>0</v>
      </c>
      <c r="X16" s="111"/>
      <c r="Y16" s="111">
        <f t="shared" si="10"/>
        <v>0</v>
      </c>
      <c r="Z16" s="111"/>
      <c r="AA16" s="111">
        <f t="shared" si="11"/>
        <v>0</v>
      </c>
      <c r="AB16" s="111"/>
      <c r="AC16" s="111">
        <f t="shared" si="12"/>
        <v>0</v>
      </c>
      <c r="AD16" s="111"/>
      <c r="AE16" s="111">
        <f t="shared" si="13"/>
        <v>0</v>
      </c>
      <c r="AF16" s="112">
        <f t="shared" si="14"/>
        <v>0</v>
      </c>
      <c r="AG16" s="112">
        <f t="shared" si="15"/>
        <v>0</v>
      </c>
      <c r="AH16" s="112">
        <f t="shared" si="16"/>
        <v>20</v>
      </c>
      <c r="AI16" s="112">
        <f t="shared" si="17"/>
        <v>1783513.5451167754</v>
      </c>
      <c r="AJ16" s="112">
        <f t="shared" si="18"/>
        <v>20</v>
      </c>
      <c r="AK16" s="112">
        <f t="shared" si="19"/>
        <v>1783500</v>
      </c>
      <c r="AL16" s="98"/>
      <c r="AM16" s="120"/>
    </row>
    <row r="17" spans="1:39" s="9" customFormat="1" ht="21" customHeight="1" outlineLevel="2" x14ac:dyDescent="0.2">
      <c r="A17" s="110">
        <v>8</v>
      </c>
      <c r="B17" s="64" t="s">
        <v>150</v>
      </c>
      <c r="C17" s="11" t="s">
        <v>141</v>
      </c>
      <c r="D17" s="111"/>
      <c r="E17" s="111">
        <f t="shared" si="0"/>
        <v>0</v>
      </c>
      <c r="F17" s="111"/>
      <c r="G17" s="111">
        <f t="shared" si="1"/>
        <v>0</v>
      </c>
      <c r="H17" s="111"/>
      <c r="I17" s="111">
        <f t="shared" si="2"/>
        <v>0</v>
      </c>
      <c r="J17" s="111"/>
      <c r="K17" s="111">
        <f t="shared" si="3"/>
        <v>0</v>
      </c>
      <c r="L17" s="111">
        <v>97</v>
      </c>
      <c r="M17" s="111">
        <f t="shared" si="4"/>
        <v>9750926.4571253564</v>
      </c>
      <c r="N17" s="111">
        <v>53</v>
      </c>
      <c r="O17" s="111">
        <f t="shared" si="5"/>
        <v>4726310.8945594551</v>
      </c>
      <c r="P17" s="111"/>
      <c r="Q17" s="111">
        <f t="shared" si="6"/>
        <v>0</v>
      </c>
      <c r="R17" s="111"/>
      <c r="S17" s="111">
        <f t="shared" si="7"/>
        <v>0</v>
      </c>
      <c r="T17" s="111"/>
      <c r="U17" s="111">
        <f t="shared" si="8"/>
        <v>0</v>
      </c>
      <c r="V17" s="111"/>
      <c r="W17" s="111">
        <f t="shared" si="9"/>
        <v>0</v>
      </c>
      <c r="X17" s="111"/>
      <c r="Y17" s="111">
        <f t="shared" si="10"/>
        <v>0</v>
      </c>
      <c r="Z17" s="111"/>
      <c r="AA17" s="111">
        <f t="shared" si="11"/>
        <v>0</v>
      </c>
      <c r="AB17" s="111"/>
      <c r="AC17" s="111">
        <f t="shared" si="12"/>
        <v>0</v>
      </c>
      <c r="AD17" s="111"/>
      <c r="AE17" s="111">
        <f t="shared" si="13"/>
        <v>0</v>
      </c>
      <c r="AF17" s="112">
        <f t="shared" si="14"/>
        <v>97</v>
      </c>
      <c r="AG17" s="112">
        <f t="shared" si="15"/>
        <v>9750926.4571253564</v>
      </c>
      <c r="AH17" s="112">
        <f t="shared" si="16"/>
        <v>53</v>
      </c>
      <c r="AI17" s="112">
        <f t="shared" si="17"/>
        <v>4726310.8945594551</v>
      </c>
      <c r="AJ17" s="112">
        <f t="shared" si="18"/>
        <v>150</v>
      </c>
      <c r="AK17" s="112">
        <f t="shared" si="19"/>
        <v>14477200</v>
      </c>
      <c r="AL17" s="98"/>
      <c r="AM17" s="120"/>
    </row>
    <row r="18" spans="1:39" s="9" customFormat="1" ht="21" customHeight="1" outlineLevel="2" x14ac:dyDescent="0.2">
      <c r="A18" s="110">
        <v>9</v>
      </c>
      <c r="B18" s="64" t="s">
        <v>150</v>
      </c>
      <c r="C18" s="11" t="s">
        <v>59</v>
      </c>
      <c r="D18" s="111"/>
      <c r="E18" s="111">
        <f t="shared" si="0"/>
        <v>0</v>
      </c>
      <c r="F18" s="111"/>
      <c r="G18" s="111">
        <f t="shared" si="1"/>
        <v>0</v>
      </c>
      <c r="H18" s="111"/>
      <c r="I18" s="111">
        <f t="shared" si="2"/>
        <v>0</v>
      </c>
      <c r="J18" s="111"/>
      <c r="K18" s="111">
        <f t="shared" si="3"/>
        <v>0</v>
      </c>
      <c r="L18" s="111"/>
      <c r="M18" s="111">
        <f t="shared" si="4"/>
        <v>0</v>
      </c>
      <c r="N18" s="111"/>
      <c r="O18" s="111">
        <f t="shared" si="5"/>
        <v>0</v>
      </c>
      <c r="P18" s="111">
        <v>11</v>
      </c>
      <c r="Q18" s="111">
        <f t="shared" si="6"/>
        <v>1266941.7020976632</v>
      </c>
      <c r="R18" s="111">
        <v>14</v>
      </c>
      <c r="S18" s="111">
        <f t="shared" si="7"/>
        <v>1417907.3029409016</v>
      </c>
      <c r="T18" s="111"/>
      <c r="U18" s="111">
        <f t="shared" si="8"/>
        <v>0</v>
      </c>
      <c r="V18" s="111"/>
      <c r="W18" s="111">
        <f t="shared" si="9"/>
        <v>0</v>
      </c>
      <c r="X18" s="111"/>
      <c r="Y18" s="111">
        <f t="shared" si="10"/>
        <v>0</v>
      </c>
      <c r="Z18" s="111"/>
      <c r="AA18" s="111">
        <f t="shared" si="11"/>
        <v>0</v>
      </c>
      <c r="AB18" s="111"/>
      <c r="AC18" s="111">
        <f t="shared" si="12"/>
        <v>0</v>
      </c>
      <c r="AD18" s="111"/>
      <c r="AE18" s="111">
        <f t="shared" si="13"/>
        <v>0</v>
      </c>
      <c r="AF18" s="112">
        <f t="shared" si="14"/>
        <v>11</v>
      </c>
      <c r="AG18" s="112">
        <f t="shared" si="15"/>
        <v>1266941.7020976632</v>
      </c>
      <c r="AH18" s="112">
        <f t="shared" si="16"/>
        <v>14</v>
      </c>
      <c r="AI18" s="112">
        <f t="shared" si="17"/>
        <v>1417907.3029409016</v>
      </c>
      <c r="AJ18" s="112">
        <f t="shared" si="18"/>
        <v>25</v>
      </c>
      <c r="AK18" s="112">
        <f t="shared" si="19"/>
        <v>2684800</v>
      </c>
      <c r="AL18" s="98"/>
      <c r="AM18" s="120"/>
    </row>
    <row r="19" spans="1:39" s="9" customFormat="1" ht="21" customHeight="1" outlineLevel="2" x14ac:dyDescent="0.2">
      <c r="A19" s="110">
        <v>10</v>
      </c>
      <c r="B19" s="64" t="s">
        <v>150</v>
      </c>
      <c r="C19" s="11" t="s">
        <v>126</v>
      </c>
      <c r="D19" s="111"/>
      <c r="E19" s="111">
        <f t="shared" si="0"/>
        <v>0</v>
      </c>
      <c r="F19" s="111"/>
      <c r="G19" s="111">
        <f t="shared" si="1"/>
        <v>0</v>
      </c>
      <c r="H19" s="111"/>
      <c r="I19" s="111">
        <f t="shared" si="2"/>
        <v>0</v>
      </c>
      <c r="J19" s="111"/>
      <c r="K19" s="111">
        <f t="shared" si="3"/>
        <v>0</v>
      </c>
      <c r="L19" s="111"/>
      <c r="M19" s="111">
        <f t="shared" si="4"/>
        <v>0</v>
      </c>
      <c r="N19" s="111"/>
      <c r="O19" s="111">
        <f t="shared" si="5"/>
        <v>0</v>
      </c>
      <c r="P19" s="111">
        <f>ROUND(((0*1)+(24*1)+(26*10))/12,0)</f>
        <v>24</v>
      </c>
      <c r="Q19" s="111">
        <f t="shared" si="6"/>
        <v>2764236.4409403559</v>
      </c>
      <c r="R19" s="111">
        <f>ROUND(((0*1)+(16*11))/12,0)</f>
        <v>15</v>
      </c>
      <c r="S19" s="111">
        <f t="shared" si="7"/>
        <v>1519186.3960081087</v>
      </c>
      <c r="T19" s="111"/>
      <c r="U19" s="111">
        <f t="shared" si="8"/>
        <v>0</v>
      </c>
      <c r="V19" s="111"/>
      <c r="W19" s="111">
        <f t="shared" si="9"/>
        <v>0</v>
      </c>
      <c r="X19" s="111"/>
      <c r="Y19" s="111">
        <f t="shared" si="10"/>
        <v>0</v>
      </c>
      <c r="Z19" s="111"/>
      <c r="AA19" s="111">
        <f t="shared" si="11"/>
        <v>0</v>
      </c>
      <c r="AB19" s="111"/>
      <c r="AC19" s="111">
        <f t="shared" si="12"/>
        <v>0</v>
      </c>
      <c r="AD19" s="111"/>
      <c r="AE19" s="111">
        <f t="shared" si="13"/>
        <v>0</v>
      </c>
      <c r="AF19" s="112">
        <f t="shared" si="14"/>
        <v>24</v>
      </c>
      <c r="AG19" s="112">
        <f t="shared" si="15"/>
        <v>2764236.4409403559</v>
      </c>
      <c r="AH19" s="112">
        <f t="shared" si="16"/>
        <v>15</v>
      </c>
      <c r="AI19" s="112">
        <f t="shared" si="17"/>
        <v>1519186.3960081087</v>
      </c>
      <c r="AJ19" s="112">
        <f t="shared" si="18"/>
        <v>39</v>
      </c>
      <c r="AK19" s="112">
        <f t="shared" si="19"/>
        <v>4283400</v>
      </c>
      <c r="AL19" s="98"/>
      <c r="AM19" s="120"/>
    </row>
    <row r="20" spans="1:39" s="9" customFormat="1" ht="21" customHeight="1" outlineLevel="2" x14ac:dyDescent="0.2">
      <c r="A20" s="110">
        <v>11</v>
      </c>
      <c r="B20" s="64" t="s">
        <v>150</v>
      </c>
      <c r="C20" s="11" t="s">
        <v>143</v>
      </c>
      <c r="D20" s="111"/>
      <c r="E20" s="111">
        <f t="shared" si="0"/>
        <v>0</v>
      </c>
      <c r="F20" s="111"/>
      <c r="G20" s="111">
        <f t="shared" si="1"/>
        <v>0</v>
      </c>
      <c r="H20" s="111"/>
      <c r="I20" s="111">
        <f t="shared" si="2"/>
        <v>0</v>
      </c>
      <c r="J20" s="111"/>
      <c r="K20" s="111">
        <f t="shared" si="3"/>
        <v>0</v>
      </c>
      <c r="L20" s="111"/>
      <c r="M20" s="111">
        <f t="shared" si="4"/>
        <v>0</v>
      </c>
      <c r="N20" s="111"/>
      <c r="O20" s="111">
        <f t="shared" si="5"/>
        <v>0</v>
      </c>
      <c r="P20" s="111">
        <v>40</v>
      </c>
      <c r="Q20" s="111">
        <f t="shared" si="6"/>
        <v>4607060.7349005938</v>
      </c>
      <c r="R20" s="111">
        <v>32</v>
      </c>
      <c r="S20" s="111">
        <f t="shared" si="7"/>
        <v>3240930.9781506322</v>
      </c>
      <c r="T20" s="111"/>
      <c r="U20" s="111">
        <f t="shared" si="8"/>
        <v>0</v>
      </c>
      <c r="V20" s="111"/>
      <c r="W20" s="111">
        <f t="shared" si="9"/>
        <v>0</v>
      </c>
      <c r="X20" s="111"/>
      <c r="Y20" s="111">
        <f t="shared" si="10"/>
        <v>0</v>
      </c>
      <c r="Z20" s="111"/>
      <c r="AA20" s="111">
        <f t="shared" si="11"/>
        <v>0</v>
      </c>
      <c r="AB20" s="111"/>
      <c r="AC20" s="111">
        <f t="shared" si="12"/>
        <v>0</v>
      </c>
      <c r="AD20" s="111"/>
      <c r="AE20" s="111">
        <f t="shared" si="13"/>
        <v>0</v>
      </c>
      <c r="AF20" s="112">
        <f t="shared" si="14"/>
        <v>40</v>
      </c>
      <c r="AG20" s="112">
        <f t="shared" si="15"/>
        <v>4607060.7349005938</v>
      </c>
      <c r="AH20" s="112">
        <f t="shared" si="16"/>
        <v>32</v>
      </c>
      <c r="AI20" s="112">
        <f t="shared" si="17"/>
        <v>3240930.9781506322</v>
      </c>
      <c r="AJ20" s="112">
        <f t="shared" si="18"/>
        <v>72</v>
      </c>
      <c r="AK20" s="112">
        <f t="shared" si="19"/>
        <v>7848000</v>
      </c>
      <c r="AL20" s="98"/>
      <c r="AM20" s="120"/>
    </row>
    <row r="21" spans="1:39" s="9" customFormat="1" ht="21" customHeight="1" outlineLevel="2" x14ac:dyDescent="0.2">
      <c r="A21" s="110">
        <v>12</v>
      </c>
      <c r="B21" s="64" t="s">
        <v>150</v>
      </c>
      <c r="C21" s="11" t="s">
        <v>131</v>
      </c>
      <c r="D21" s="111"/>
      <c r="E21" s="111">
        <f t="shared" si="0"/>
        <v>0</v>
      </c>
      <c r="F21" s="111"/>
      <c r="G21" s="111">
        <f t="shared" si="1"/>
        <v>0</v>
      </c>
      <c r="H21" s="111"/>
      <c r="I21" s="111">
        <f t="shared" si="2"/>
        <v>0</v>
      </c>
      <c r="J21" s="111"/>
      <c r="K21" s="111">
        <f t="shared" si="3"/>
        <v>0</v>
      </c>
      <c r="L21" s="111"/>
      <c r="M21" s="111">
        <f t="shared" si="4"/>
        <v>0</v>
      </c>
      <c r="N21" s="111"/>
      <c r="O21" s="111">
        <f t="shared" si="5"/>
        <v>0</v>
      </c>
      <c r="P21" s="111">
        <v>51</v>
      </c>
      <c r="Q21" s="111">
        <f t="shared" si="6"/>
        <v>5874002.4369982565</v>
      </c>
      <c r="R21" s="111">
        <v>35</v>
      </c>
      <c r="S21" s="111">
        <f t="shared" si="7"/>
        <v>3544768.2573522539</v>
      </c>
      <c r="T21" s="111"/>
      <c r="U21" s="111">
        <f t="shared" si="8"/>
        <v>0</v>
      </c>
      <c r="V21" s="111"/>
      <c r="W21" s="111">
        <f t="shared" si="9"/>
        <v>0</v>
      </c>
      <c r="X21" s="111"/>
      <c r="Y21" s="111">
        <f t="shared" si="10"/>
        <v>0</v>
      </c>
      <c r="Z21" s="111"/>
      <c r="AA21" s="111">
        <f t="shared" si="11"/>
        <v>0</v>
      </c>
      <c r="AB21" s="111"/>
      <c r="AC21" s="111">
        <f t="shared" si="12"/>
        <v>0</v>
      </c>
      <c r="AD21" s="111"/>
      <c r="AE21" s="111">
        <f t="shared" si="13"/>
        <v>0</v>
      </c>
      <c r="AF21" s="112">
        <f t="shared" si="14"/>
        <v>51</v>
      </c>
      <c r="AG21" s="112">
        <f t="shared" si="15"/>
        <v>5874002.4369982565</v>
      </c>
      <c r="AH21" s="112">
        <f t="shared" si="16"/>
        <v>35</v>
      </c>
      <c r="AI21" s="112">
        <f t="shared" si="17"/>
        <v>3544768.2573522539</v>
      </c>
      <c r="AJ21" s="112">
        <f>AF21+AH21</f>
        <v>86</v>
      </c>
      <c r="AK21" s="112">
        <f>ROUND(AG21+AI21,-2)</f>
        <v>9418800</v>
      </c>
      <c r="AL21" s="98"/>
      <c r="AM21" s="120"/>
    </row>
    <row r="22" spans="1:39" s="9" customFormat="1" ht="21" customHeight="1" outlineLevel="1" x14ac:dyDescent="0.2">
      <c r="A22" s="113"/>
      <c r="B22" s="97" t="s">
        <v>153</v>
      </c>
      <c r="C22" s="71"/>
      <c r="D22" s="114">
        <f t="shared" ref="D22:S22" si="20">SUBTOTAL(9,D10:D21)</f>
        <v>0</v>
      </c>
      <c r="E22" s="114">
        <f t="shared" si="20"/>
        <v>0</v>
      </c>
      <c r="F22" s="114">
        <f t="shared" si="20"/>
        <v>0</v>
      </c>
      <c r="G22" s="114">
        <f t="shared" si="20"/>
        <v>0</v>
      </c>
      <c r="H22" s="114">
        <f t="shared" si="20"/>
        <v>0</v>
      </c>
      <c r="I22" s="114">
        <f t="shared" si="20"/>
        <v>0</v>
      </c>
      <c r="J22" s="114">
        <f t="shared" si="20"/>
        <v>0</v>
      </c>
      <c r="K22" s="114">
        <f t="shared" si="20"/>
        <v>0</v>
      </c>
      <c r="L22" s="114">
        <f t="shared" si="20"/>
        <v>511</v>
      </c>
      <c r="M22" s="114">
        <f t="shared" si="20"/>
        <v>51368282.676196463</v>
      </c>
      <c r="N22" s="114">
        <f t="shared" si="20"/>
        <v>529</v>
      </c>
      <c r="O22" s="114">
        <f t="shared" si="20"/>
        <v>47173933.268338718</v>
      </c>
      <c r="P22" s="114">
        <f t="shared" si="20"/>
        <v>466</v>
      </c>
      <c r="Q22" s="114">
        <f t="shared" si="20"/>
        <v>53672257.561591916</v>
      </c>
      <c r="R22" s="114">
        <f t="shared" si="20"/>
        <v>575</v>
      </c>
      <c r="S22" s="114">
        <f t="shared" si="20"/>
        <v>58235478.513644181</v>
      </c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5">
        <f t="shared" ref="AF22:AK22" si="21">SUBTOTAL(9,AF10:AF21)</f>
        <v>977</v>
      </c>
      <c r="AG22" s="115">
        <f t="shared" si="21"/>
        <v>105040540.23778838</v>
      </c>
      <c r="AH22" s="115">
        <f t="shared" si="21"/>
        <v>1104</v>
      </c>
      <c r="AI22" s="115">
        <f t="shared" si="21"/>
        <v>105409411.7819829</v>
      </c>
      <c r="AJ22" s="115">
        <f t="shared" si="21"/>
        <v>2081</v>
      </c>
      <c r="AK22" s="115">
        <f t="shared" si="21"/>
        <v>210449900</v>
      </c>
      <c r="AL22" s="99">
        <f>ROUND(AJ22/5000,2)</f>
        <v>0.42</v>
      </c>
      <c r="AM22" s="121">
        <f>ROUND(AL22*$AK$43*$AK$44*$AK$45*1.2,-2)</f>
        <v>567400</v>
      </c>
    </row>
    <row r="23" spans="1:39" s="9" customFormat="1" ht="21" customHeight="1" outlineLevel="2" x14ac:dyDescent="0.2">
      <c r="A23" s="64">
        <v>13</v>
      </c>
      <c r="B23" s="64" t="s">
        <v>159</v>
      </c>
      <c r="C23" s="11" t="s">
        <v>145</v>
      </c>
      <c r="D23" s="111"/>
      <c r="E23" s="111"/>
      <c r="F23" s="111"/>
      <c r="G23" s="111"/>
      <c r="H23" s="111"/>
      <c r="I23" s="111"/>
      <c r="J23" s="111"/>
      <c r="K23" s="111"/>
      <c r="L23" s="70"/>
      <c r="M23" s="70">
        <f>L23*M$9</f>
        <v>0</v>
      </c>
      <c r="N23" s="70"/>
      <c r="O23" s="70">
        <f>N23*O$9</f>
        <v>0</v>
      </c>
      <c r="P23" s="70">
        <v>9</v>
      </c>
      <c r="Q23" s="70">
        <f>P23*Q$9</f>
        <v>1036588.6653526336</v>
      </c>
      <c r="R23" s="70">
        <v>17</v>
      </c>
      <c r="S23" s="70">
        <f>R23*S$9</f>
        <v>1721744.5821425235</v>
      </c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2">
        <f t="shared" ref="AF23:AF26" si="22">D23+H23+L23+P23+T23+X23+AB23</f>
        <v>9</v>
      </c>
      <c r="AG23" s="112">
        <f t="shared" ref="AG23:AG26" si="23">E23+I23+M23+Q23+U23+Y23+AC23</f>
        <v>1036588.6653526336</v>
      </c>
      <c r="AH23" s="112">
        <f t="shared" ref="AH23:AH26" si="24">F23+J23+N23+R23+V23+Z23+AD23</f>
        <v>17</v>
      </c>
      <c r="AI23" s="112">
        <f t="shared" ref="AI23:AI26" si="25">G23+K23+O23+S23+W23+AA23+AE23</f>
        <v>1721744.5821425235</v>
      </c>
      <c r="AJ23" s="112">
        <f t="shared" ref="AJ23:AJ26" si="26">AF23+AH23</f>
        <v>26</v>
      </c>
      <c r="AK23" s="112">
        <f t="shared" ref="AK23:AK26" si="27">ROUND(AG23+AI23,-2)</f>
        <v>2758300</v>
      </c>
      <c r="AL23" s="60"/>
      <c r="AM23" s="120"/>
    </row>
    <row r="24" spans="1:39" s="9" customFormat="1" ht="21" customHeight="1" outlineLevel="2" x14ac:dyDescent="0.2">
      <c r="A24" s="64">
        <v>14</v>
      </c>
      <c r="B24" s="64" t="s">
        <v>159</v>
      </c>
      <c r="C24" s="11" t="s">
        <v>31</v>
      </c>
      <c r="D24" s="111"/>
      <c r="E24" s="111"/>
      <c r="F24" s="111"/>
      <c r="G24" s="111"/>
      <c r="H24" s="111"/>
      <c r="I24" s="111"/>
      <c r="J24" s="111"/>
      <c r="K24" s="111"/>
      <c r="L24" s="70">
        <v>36</v>
      </c>
      <c r="M24" s="70">
        <f>L24*M$9</f>
        <v>3618900.5407887921</v>
      </c>
      <c r="N24" s="70">
        <v>44</v>
      </c>
      <c r="O24" s="70">
        <f>N24*O$9</f>
        <v>3923729.7992569059</v>
      </c>
      <c r="P24" s="70"/>
      <c r="Q24" s="70">
        <f>P24*Q$9</f>
        <v>0</v>
      </c>
      <c r="R24" s="70"/>
      <c r="S24" s="70">
        <f>R24*S$9</f>
        <v>0</v>
      </c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2">
        <f t="shared" si="22"/>
        <v>36</v>
      </c>
      <c r="AG24" s="112">
        <f t="shared" si="23"/>
        <v>3618900.5407887921</v>
      </c>
      <c r="AH24" s="112">
        <f t="shared" si="24"/>
        <v>44</v>
      </c>
      <c r="AI24" s="112">
        <f t="shared" si="25"/>
        <v>3923729.7992569059</v>
      </c>
      <c r="AJ24" s="112">
        <f t="shared" si="26"/>
        <v>80</v>
      </c>
      <c r="AK24" s="112">
        <f t="shared" si="27"/>
        <v>7542600</v>
      </c>
      <c r="AL24" s="60"/>
      <c r="AM24" s="120"/>
    </row>
    <row r="25" spans="1:39" s="9" customFormat="1" ht="21" customHeight="1" outlineLevel="2" x14ac:dyDescent="0.2">
      <c r="A25" s="64">
        <v>15</v>
      </c>
      <c r="B25" s="64" t="s">
        <v>159</v>
      </c>
      <c r="C25" s="11" t="s">
        <v>46</v>
      </c>
      <c r="D25" s="111"/>
      <c r="E25" s="111"/>
      <c r="F25" s="111"/>
      <c r="G25" s="111"/>
      <c r="H25" s="111"/>
      <c r="I25" s="111"/>
      <c r="J25" s="111"/>
      <c r="K25" s="111"/>
      <c r="L25" s="70">
        <f>((52*1)+(37*11))/12</f>
        <v>38.25</v>
      </c>
      <c r="M25" s="70">
        <f>L25*M$9</f>
        <v>3845081.8245880916</v>
      </c>
      <c r="N25" s="70">
        <v>1.4166666666666667</v>
      </c>
      <c r="O25" s="70">
        <f>N25*O$9</f>
        <v>126332.2094457716</v>
      </c>
      <c r="P25" s="70"/>
      <c r="Q25" s="70">
        <f>P25*Q$9</f>
        <v>0</v>
      </c>
      <c r="R25" s="70"/>
      <c r="S25" s="70">
        <f>R25*S$9</f>
        <v>0</v>
      </c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2">
        <f t="shared" si="22"/>
        <v>38.25</v>
      </c>
      <c r="AG25" s="112">
        <f t="shared" si="23"/>
        <v>3845081.8245880916</v>
      </c>
      <c r="AH25" s="112">
        <f t="shared" si="24"/>
        <v>1.4166666666666667</v>
      </c>
      <c r="AI25" s="112">
        <f t="shared" si="25"/>
        <v>126332.2094457716</v>
      </c>
      <c r="AJ25" s="112">
        <f t="shared" si="26"/>
        <v>39.666666666666664</v>
      </c>
      <c r="AK25" s="112">
        <f t="shared" si="27"/>
        <v>3971400</v>
      </c>
      <c r="AL25" s="60"/>
      <c r="AM25" s="120"/>
    </row>
    <row r="26" spans="1:39" s="9" customFormat="1" ht="21" customHeight="1" outlineLevel="2" x14ac:dyDescent="0.2">
      <c r="A26" s="64">
        <v>16</v>
      </c>
      <c r="B26" s="64" t="s">
        <v>159</v>
      </c>
      <c r="C26" s="11" t="s">
        <v>52</v>
      </c>
      <c r="D26" s="111"/>
      <c r="E26" s="111"/>
      <c r="F26" s="111"/>
      <c r="G26" s="111"/>
      <c r="H26" s="111"/>
      <c r="I26" s="111"/>
      <c r="J26" s="111"/>
      <c r="K26" s="111"/>
      <c r="L26" s="70">
        <v>15</v>
      </c>
      <c r="M26" s="70">
        <f>L26*M$9/12*11</f>
        <v>1382218.9565512748</v>
      </c>
      <c r="N26" s="70">
        <v>17</v>
      </c>
      <c r="O26" s="70">
        <f>N26*O$9/12*11</f>
        <v>1389654.3039034875</v>
      </c>
      <c r="P26" s="70"/>
      <c r="Q26" s="70">
        <f>P26*Q$9</f>
        <v>0</v>
      </c>
      <c r="R26" s="70"/>
      <c r="S26" s="70">
        <f>R26*S$9</f>
        <v>0</v>
      </c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2">
        <f t="shared" si="22"/>
        <v>15</v>
      </c>
      <c r="AG26" s="112">
        <f t="shared" si="23"/>
        <v>1382218.9565512748</v>
      </c>
      <c r="AH26" s="112">
        <f t="shared" si="24"/>
        <v>17</v>
      </c>
      <c r="AI26" s="112">
        <f t="shared" si="25"/>
        <v>1389654.3039034875</v>
      </c>
      <c r="AJ26" s="112">
        <f t="shared" si="26"/>
        <v>32</v>
      </c>
      <c r="AK26" s="112">
        <f t="shared" si="27"/>
        <v>2771900</v>
      </c>
      <c r="AL26" s="60"/>
      <c r="AM26" s="120"/>
    </row>
    <row r="27" spans="1:39" s="9" customFormat="1" ht="21" customHeight="1" outlineLevel="1" x14ac:dyDescent="0.2">
      <c r="A27" s="67"/>
      <c r="B27" s="67" t="s">
        <v>161</v>
      </c>
      <c r="C27" s="71"/>
      <c r="D27" s="114">
        <f t="shared" ref="D27:S27" si="28">SUBTOTAL(9,D23:D26)</f>
        <v>0</v>
      </c>
      <c r="E27" s="114">
        <f t="shared" si="28"/>
        <v>0</v>
      </c>
      <c r="F27" s="114">
        <f t="shared" si="28"/>
        <v>0</v>
      </c>
      <c r="G27" s="114">
        <f t="shared" si="28"/>
        <v>0</v>
      </c>
      <c r="H27" s="114">
        <f t="shared" si="28"/>
        <v>0</v>
      </c>
      <c r="I27" s="114">
        <f t="shared" si="28"/>
        <v>0</v>
      </c>
      <c r="J27" s="114">
        <f t="shared" si="28"/>
        <v>0</v>
      </c>
      <c r="K27" s="114">
        <f t="shared" si="28"/>
        <v>0</v>
      </c>
      <c r="L27" s="61">
        <f t="shared" si="28"/>
        <v>89.25</v>
      </c>
      <c r="M27" s="61">
        <f t="shared" si="28"/>
        <v>8846201.3219281584</v>
      </c>
      <c r="N27" s="61">
        <f t="shared" si="28"/>
        <v>62.416666666666664</v>
      </c>
      <c r="O27" s="61">
        <f t="shared" si="28"/>
        <v>5439716.3126061652</v>
      </c>
      <c r="P27" s="61">
        <f t="shared" si="28"/>
        <v>9</v>
      </c>
      <c r="Q27" s="61">
        <f t="shared" si="28"/>
        <v>1036588.6653526336</v>
      </c>
      <c r="R27" s="61">
        <f t="shared" si="28"/>
        <v>17</v>
      </c>
      <c r="S27" s="61">
        <f t="shared" si="28"/>
        <v>1721744.5821425235</v>
      </c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5">
        <f t="shared" ref="AF27:AK27" si="29">SUBTOTAL(9,AF23:AF26)</f>
        <v>98.25</v>
      </c>
      <c r="AG27" s="115">
        <f t="shared" si="29"/>
        <v>9882789.9872807916</v>
      </c>
      <c r="AH27" s="115">
        <f t="shared" si="29"/>
        <v>79.416666666666657</v>
      </c>
      <c r="AI27" s="115">
        <f t="shared" si="29"/>
        <v>7161460.8947486887</v>
      </c>
      <c r="AJ27" s="115">
        <f t="shared" si="29"/>
        <v>177.66666666666666</v>
      </c>
      <c r="AK27" s="115">
        <f t="shared" si="29"/>
        <v>17044200</v>
      </c>
      <c r="AL27" s="99">
        <f>ROUND(AJ27/5000,2)</f>
        <v>0.04</v>
      </c>
      <c r="AM27" s="121">
        <f>ROUND(AL27*$AK$43*$AK$44*$AK$45*1.2,-2)</f>
        <v>54000</v>
      </c>
    </row>
    <row r="28" spans="1:39" s="9" customFormat="1" ht="21" customHeight="1" outlineLevel="2" x14ac:dyDescent="0.2">
      <c r="A28" s="110">
        <v>17</v>
      </c>
      <c r="B28" s="64" t="s">
        <v>147</v>
      </c>
      <c r="C28" s="11" t="s">
        <v>35</v>
      </c>
      <c r="D28" s="111">
        <v>15</v>
      </c>
      <c r="E28" s="111">
        <f>D28*E$9</f>
        <v>738671.2994219556</v>
      </c>
      <c r="F28" s="111"/>
      <c r="G28" s="111">
        <f>F28*G$9</f>
        <v>0</v>
      </c>
      <c r="H28" s="111"/>
      <c r="I28" s="111">
        <f>H28*I$9</f>
        <v>0</v>
      </c>
      <c r="J28" s="111"/>
      <c r="K28" s="111">
        <f>J28*K$9</f>
        <v>0</v>
      </c>
      <c r="L28" s="111">
        <v>40</v>
      </c>
      <c r="M28" s="111">
        <f>L28*M$9</f>
        <v>4021000.6008764356</v>
      </c>
      <c r="N28" s="111"/>
      <c r="O28" s="111">
        <f>N28*O$9</f>
        <v>0</v>
      </c>
      <c r="P28" s="111"/>
      <c r="Q28" s="111">
        <f>P28*Q$9</f>
        <v>0</v>
      </c>
      <c r="R28" s="111"/>
      <c r="S28" s="111">
        <f>R28*S$9</f>
        <v>0</v>
      </c>
      <c r="T28" s="111"/>
      <c r="U28" s="111">
        <f>T28*U$9</f>
        <v>0</v>
      </c>
      <c r="V28" s="111"/>
      <c r="W28" s="111">
        <f>V28*W$9</f>
        <v>0</v>
      </c>
      <c r="X28" s="111"/>
      <c r="Y28" s="111">
        <f>X28*Y$9</f>
        <v>0</v>
      </c>
      <c r="Z28" s="111"/>
      <c r="AA28" s="111">
        <f>Z28*AA$9</f>
        <v>0</v>
      </c>
      <c r="AB28" s="111"/>
      <c r="AC28" s="111">
        <f>AB28*AC$9</f>
        <v>0</v>
      </c>
      <c r="AD28" s="111"/>
      <c r="AE28" s="111">
        <f>AD28*AE$9</f>
        <v>0</v>
      </c>
      <c r="AF28" s="112">
        <f t="shared" ref="AF28:AI30" si="30">D28+H28+L28+P28+T28+X28+AB28</f>
        <v>55</v>
      </c>
      <c r="AG28" s="112">
        <f t="shared" si="30"/>
        <v>4759671.9002983915</v>
      </c>
      <c r="AH28" s="112">
        <f t="shared" si="30"/>
        <v>0</v>
      </c>
      <c r="AI28" s="112">
        <f t="shared" si="30"/>
        <v>0</v>
      </c>
      <c r="AJ28" s="112">
        <f>AF28+AH28</f>
        <v>55</v>
      </c>
      <c r="AK28" s="112">
        <f>ROUND(AG28+AI28,-2)+100</f>
        <v>4759800</v>
      </c>
      <c r="AL28" s="98"/>
      <c r="AM28" s="120"/>
    </row>
    <row r="29" spans="1:39" s="9" customFormat="1" ht="21" customHeight="1" outlineLevel="2" x14ac:dyDescent="0.2">
      <c r="A29" s="110">
        <v>18</v>
      </c>
      <c r="B29" s="64" t="s">
        <v>147</v>
      </c>
      <c r="C29" s="11" t="s">
        <v>140</v>
      </c>
      <c r="D29" s="111"/>
      <c r="E29" s="111">
        <f>D29*E$9</f>
        <v>0</v>
      </c>
      <c r="F29" s="111"/>
      <c r="G29" s="111">
        <f>F29*G$9</f>
        <v>0</v>
      </c>
      <c r="H29" s="111"/>
      <c r="I29" s="111">
        <f>H29*I$9</f>
        <v>0</v>
      </c>
      <c r="J29" s="111"/>
      <c r="K29" s="111">
        <f>J29*K$9</f>
        <v>0</v>
      </c>
      <c r="L29" s="111">
        <v>17</v>
      </c>
      <c r="M29" s="111">
        <f>L29*M$9</f>
        <v>1708925.2553724851</v>
      </c>
      <c r="N29" s="111">
        <v>39</v>
      </c>
      <c r="O29" s="111">
        <f>N29*O$9</f>
        <v>3477851.4129777122</v>
      </c>
      <c r="P29" s="111"/>
      <c r="Q29" s="111">
        <f>P29*Q$9</f>
        <v>0</v>
      </c>
      <c r="R29" s="111"/>
      <c r="S29" s="111">
        <f>R29*S$9</f>
        <v>0</v>
      </c>
      <c r="T29" s="111"/>
      <c r="U29" s="111">
        <f>T29*U$9</f>
        <v>0</v>
      </c>
      <c r="V29" s="111"/>
      <c r="W29" s="111">
        <f>V29*W$9</f>
        <v>0</v>
      </c>
      <c r="X29" s="111"/>
      <c r="Y29" s="111">
        <f>X29*Y$9</f>
        <v>0</v>
      </c>
      <c r="Z29" s="111"/>
      <c r="AA29" s="111">
        <f>Z29*AA$9</f>
        <v>0</v>
      </c>
      <c r="AB29" s="111"/>
      <c r="AC29" s="111">
        <f>AB29*AC$9</f>
        <v>0</v>
      </c>
      <c r="AD29" s="111"/>
      <c r="AE29" s="111">
        <f>AD29*AE$9</f>
        <v>0</v>
      </c>
      <c r="AF29" s="112">
        <f t="shared" si="30"/>
        <v>17</v>
      </c>
      <c r="AG29" s="112">
        <f t="shared" si="30"/>
        <v>1708925.2553724851</v>
      </c>
      <c r="AH29" s="112">
        <f t="shared" si="30"/>
        <v>39</v>
      </c>
      <c r="AI29" s="112">
        <f t="shared" si="30"/>
        <v>3477851.4129777122</v>
      </c>
      <c r="AJ29" s="112">
        <f>AF29+AH29</f>
        <v>56</v>
      </c>
      <c r="AK29" s="112">
        <f>ROUND(AG29+AI29,-2)</f>
        <v>5186800</v>
      </c>
      <c r="AL29" s="98"/>
      <c r="AM29" s="120"/>
    </row>
    <row r="30" spans="1:39" s="9" customFormat="1" ht="27.75" customHeight="1" outlineLevel="2" x14ac:dyDescent="0.2">
      <c r="A30" s="110">
        <v>19</v>
      </c>
      <c r="B30" s="64" t="s">
        <v>147</v>
      </c>
      <c r="C30" s="11" t="s">
        <v>45</v>
      </c>
      <c r="D30" s="111"/>
      <c r="E30" s="111">
        <f>D30*E$9</f>
        <v>0</v>
      </c>
      <c r="F30" s="111"/>
      <c r="G30" s="111">
        <f>F30*G$9</f>
        <v>0</v>
      </c>
      <c r="H30" s="111"/>
      <c r="I30" s="111">
        <f>H30*I$9</f>
        <v>0</v>
      </c>
      <c r="J30" s="111"/>
      <c r="K30" s="111">
        <f>J30*K$9</f>
        <v>0</v>
      </c>
      <c r="L30" s="111"/>
      <c r="M30" s="111">
        <f>L30*M$9</f>
        <v>0</v>
      </c>
      <c r="N30" s="111"/>
      <c r="O30" s="111">
        <f>N30*O$9</f>
        <v>0</v>
      </c>
      <c r="P30" s="111">
        <v>28</v>
      </c>
      <c r="Q30" s="111">
        <f>P30*Q$9</f>
        <v>3224942.5144304154</v>
      </c>
      <c r="R30" s="111">
        <v>48</v>
      </c>
      <c r="S30" s="111">
        <f>R30*S$9</f>
        <v>4861396.4672259483</v>
      </c>
      <c r="T30" s="111"/>
      <c r="U30" s="111">
        <f>T30*U$9</f>
        <v>0</v>
      </c>
      <c r="V30" s="111"/>
      <c r="W30" s="111">
        <f>V30*W$9</f>
        <v>0</v>
      </c>
      <c r="X30" s="111"/>
      <c r="Y30" s="111">
        <f>X30*Y$9</f>
        <v>0</v>
      </c>
      <c r="Z30" s="111"/>
      <c r="AA30" s="111">
        <f>Z30*AA$9</f>
        <v>0</v>
      </c>
      <c r="AB30" s="111"/>
      <c r="AC30" s="111">
        <f>AB30*AC$9</f>
        <v>0</v>
      </c>
      <c r="AD30" s="111"/>
      <c r="AE30" s="111">
        <f>AD30*AE$9</f>
        <v>0</v>
      </c>
      <c r="AF30" s="112">
        <f t="shared" si="30"/>
        <v>28</v>
      </c>
      <c r="AG30" s="112">
        <f t="shared" si="30"/>
        <v>3224942.5144304154</v>
      </c>
      <c r="AH30" s="112">
        <f t="shared" si="30"/>
        <v>48</v>
      </c>
      <c r="AI30" s="112">
        <f t="shared" si="30"/>
        <v>4861396.4672259483</v>
      </c>
      <c r="AJ30" s="112">
        <f>AF30+AH30</f>
        <v>76</v>
      </c>
      <c r="AK30" s="112">
        <f>ROUND(AG30+AI30,-2)</f>
        <v>8086300</v>
      </c>
      <c r="AL30" s="98"/>
      <c r="AM30" s="120"/>
    </row>
    <row r="31" spans="1:39" s="9" customFormat="1" ht="27.75" customHeight="1" outlineLevel="2" x14ac:dyDescent="0.2">
      <c r="A31" s="64">
        <v>20</v>
      </c>
      <c r="B31" s="64" t="s">
        <v>160</v>
      </c>
      <c r="C31" s="11" t="s">
        <v>34</v>
      </c>
      <c r="D31" s="111"/>
      <c r="E31" s="111"/>
      <c r="F31" s="111"/>
      <c r="G31" s="111"/>
      <c r="H31" s="111"/>
      <c r="I31" s="111"/>
      <c r="J31" s="111"/>
      <c r="K31" s="111"/>
      <c r="L31" s="70">
        <v>19</v>
      </c>
      <c r="M31" s="70">
        <f>L31*M$9</f>
        <v>1909975.2854163069</v>
      </c>
      <c r="N31" s="70">
        <v>11</v>
      </c>
      <c r="O31" s="70">
        <f>N31*O$9</f>
        <v>980932.44981422648</v>
      </c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2">
        <f t="shared" ref="AF31" si="31">D31+H31+L31+P31+T31+X31+AB31</f>
        <v>19</v>
      </c>
      <c r="AG31" s="112">
        <f t="shared" ref="AG31" si="32">E31+I31+M31+Q31+U31+Y31+AC31</f>
        <v>1909975.2854163069</v>
      </c>
      <c r="AH31" s="112">
        <f t="shared" ref="AH31" si="33">F31+J31+N31+R31+V31+Z31+AD31</f>
        <v>11</v>
      </c>
      <c r="AI31" s="112">
        <f t="shared" ref="AI31" si="34">G31+K31+O31+S31+W31+AA31+AE31</f>
        <v>980932.44981422648</v>
      </c>
      <c r="AJ31" s="112">
        <f>AF31+AH31</f>
        <v>30</v>
      </c>
      <c r="AK31" s="112">
        <f>ROUND(AG31+AI31,-2)</f>
        <v>2890900</v>
      </c>
      <c r="AL31" s="98"/>
      <c r="AM31" s="120"/>
    </row>
    <row r="32" spans="1:39" s="9" customFormat="1" ht="27.75" customHeight="1" outlineLevel="1" x14ac:dyDescent="0.2">
      <c r="A32" s="67"/>
      <c r="B32" s="67" t="s">
        <v>154</v>
      </c>
      <c r="C32" s="71"/>
      <c r="D32" s="114">
        <f t="shared" ref="D32:S32" si="35">SUBTOTAL(9,D28:D31)</f>
        <v>15</v>
      </c>
      <c r="E32" s="114">
        <f t="shared" si="35"/>
        <v>738671.2994219556</v>
      </c>
      <c r="F32" s="114">
        <f t="shared" si="35"/>
        <v>0</v>
      </c>
      <c r="G32" s="114">
        <f t="shared" si="35"/>
        <v>0</v>
      </c>
      <c r="H32" s="114">
        <f t="shared" si="35"/>
        <v>0</v>
      </c>
      <c r="I32" s="114">
        <f t="shared" si="35"/>
        <v>0</v>
      </c>
      <c r="J32" s="114">
        <f t="shared" si="35"/>
        <v>0</v>
      </c>
      <c r="K32" s="114">
        <f t="shared" si="35"/>
        <v>0</v>
      </c>
      <c r="L32" s="61">
        <f t="shared" si="35"/>
        <v>76</v>
      </c>
      <c r="M32" s="61">
        <f t="shared" si="35"/>
        <v>7639901.1416652277</v>
      </c>
      <c r="N32" s="61">
        <f t="shared" si="35"/>
        <v>50</v>
      </c>
      <c r="O32" s="61">
        <f t="shared" si="35"/>
        <v>4458783.8627919387</v>
      </c>
      <c r="P32" s="114">
        <f t="shared" si="35"/>
        <v>28</v>
      </c>
      <c r="Q32" s="114">
        <f t="shared" si="35"/>
        <v>3224942.5144304154</v>
      </c>
      <c r="R32" s="114">
        <f t="shared" si="35"/>
        <v>48</v>
      </c>
      <c r="S32" s="114">
        <f t="shared" si="35"/>
        <v>4861396.4672259483</v>
      </c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5">
        <f t="shared" ref="AF32:AK32" si="36">SUBTOTAL(9,AF28:AF31)</f>
        <v>119</v>
      </c>
      <c r="AG32" s="115">
        <f t="shared" si="36"/>
        <v>11603514.955517599</v>
      </c>
      <c r="AH32" s="115">
        <f t="shared" si="36"/>
        <v>98</v>
      </c>
      <c r="AI32" s="115">
        <f t="shared" si="36"/>
        <v>9320180.3300178871</v>
      </c>
      <c r="AJ32" s="115">
        <f t="shared" si="36"/>
        <v>217</v>
      </c>
      <c r="AK32" s="115">
        <f t="shared" si="36"/>
        <v>20923800</v>
      </c>
      <c r="AL32" s="99">
        <f>ROUND(AJ32/5000,2)</f>
        <v>0.04</v>
      </c>
      <c r="AM32" s="121">
        <f>ROUND(AL32*$AK$43*$AK$44*$AK$45*1.2,-2)</f>
        <v>54000</v>
      </c>
    </row>
    <row r="33" spans="1:39" s="9" customFormat="1" ht="21" customHeight="1" outlineLevel="2" x14ac:dyDescent="0.2">
      <c r="A33" s="110">
        <v>21</v>
      </c>
      <c r="B33" s="64" t="s">
        <v>151</v>
      </c>
      <c r="C33" s="11" t="s">
        <v>43</v>
      </c>
      <c r="D33" s="111"/>
      <c r="E33" s="111">
        <f>D33*E$9</f>
        <v>0</v>
      </c>
      <c r="F33" s="111"/>
      <c r="G33" s="111">
        <f>F33*G$9</f>
        <v>0</v>
      </c>
      <c r="H33" s="111"/>
      <c r="I33" s="111">
        <f>H33*I$9</f>
        <v>0</v>
      </c>
      <c r="J33" s="111"/>
      <c r="K33" s="111">
        <f>J33*K$9</f>
        <v>0</v>
      </c>
      <c r="L33" s="111"/>
      <c r="M33" s="111">
        <f>L33*M$9</f>
        <v>0</v>
      </c>
      <c r="N33" s="111"/>
      <c r="O33" s="111">
        <f>N33*O$9</f>
        <v>0</v>
      </c>
      <c r="P33" s="111">
        <v>11</v>
      </c>
      <c r="Q33" s="111">
        <f>P33*Q$9</f>
        <v>1266941.7020976632</v>
      </c>
      <c r="R33" s="111">
        <v>61</v>
      </c>
      <c r="S33" s="111">
        <f>R33*S$9</f>
        <v>6178024.6770996423</v>
      </c>
      <c r="T33" s="111"/>
      <c r="U33" s="111">
        <f>T33*U$9</f>
        <v>0</v>
      </c>
      <c r="V33" s="111"/>
      <c r="W33" s="111">
        <f>V33*W$9</f>
        <v>0</v>
      </c>
      <c r="X33" s="111"/>
      <c r="Y33" s="111">
        <f>X33*Y$9</f>
        <v>0</v>
      </c>
      <c r="Z33" s="111"/>
      <c r="AA33" s="111">
        <f>Z33*AA$9</f>
        <v>0</v>
      </c>
      <c r="AB33" s="111"/>
      <c r="AC33" s="111">
        <f>AB33*AC$9</f>
        <v>0</v>
      </c>
      <c r="AD33" s="111"/>
      <c r="AE33" s="111">
        <f>AD33*AE$9</f>
        <v>0</v>
      </c>
      <c r="AF33" s="112">
        <f>D33+H33+L33+P33+T33+X33+AB33</f>
        <v>11</v>
      </c>
      <c r="AG33" s="112">
        <f>E33+I33+M33+Q33+U33+Y33+AC33</f>
        <v>1266941.7020976632</v>
      </c>
      <c r="AH33" s="112">
        <f>F33+J33+N33+R33+V33+Z33+AD33</f>
        <v>61</v>
      </c>
      <c r="AI33" s="112">
        <f>G33+K33+O33+S33+W33+AA33+AE33</f>
        <v>6178024.6770996423</v>
      </c>
      <c r="AJ33" s="112">
        <f>AF33+AH33</f>
        <v>72</v>
      </c>
      <c r="AK33" s="112">
        <f>ROUND(AG33+AI33,-2)</f>
        <v>7445000</v>
      </c>
      <c r="AL33" s="60"/>
      <c r="AM33" s="120"/>
    </row>
    <row r="34" spans="1:39" s="9" customFormat="1" ht="21" customHeight="1" outlineLevel="1" x14ac:dyDescent="0.2">
      <c r="A34" s="113"/>
      <c r="B34" s="67" t="s">
        <v>155</v>
      </c>
      <c r="C34" s="71"/>
      <c r="D34" s="114">
        <f t="shared" ref="D34:S34" si="37">SUBTOTAL(9,D33:D33)</f>
        <v>0</v>
      </c>
      <c r="E34" s="114">
        <f t="shared" si="37"/>
        <v>0</v>
      </c>
      <c r="F34" s="114">
        <f t="shared" si="37"/>
        <v>0</v>
      </c>
      <c r="G34" s="114">
        <f t="shared" si="37"/>
        <v>0</v>
      </c>
      <c r="H34" s="114">
        <f t="shared" si="37"/>
        <v>0</v>
      </c>
      <c r="I34" s="114">
        <f t="shared" si="37"/>
        <v>0</v>
      </c>
      <c r="J34" s="114">
        <f t="shared" si="37"/>
        <v>0</v>
      </c>
      <c r="K34" s="114">
        <f t="shared" si="37"/>
        <v>0</v>
      </c>
      <c r="L34" s="114">
        <f t="shared" si="37"/>
        <v>0</v>
      </c>
      <c r="M34" s="114">
        <f t="shared" si="37"/>
        <v>0</v>
      </c>
      <c r="N34" s="114">
        <f t="shared" si="37"/>
        <v>0</v>
      </c>
      <c r="O34" s="114">
        <f t="shared" si="37"/>
        <v>0</v>
      </c>
      <c r="P34" s="114">
        <f t="shared" si="37"/>
        <v>11</v>
      </c>
      <c r="Q34" s="114">
        <f t="shared" si="37"/>
        <v>1266941.7020976632</v>
      </c>
      <c r="R34" s="114">
        <f t="shared" si="37"/>
        <v>61</v>
      </c>
      <c r="S34" s="114">
        <f t="shared" si="37"/>
        <v>6178024.6770996423</v>
      </c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5">
        <f t="shared" ref="AF34:AK34" si="38">SUBTOTAL(9,AF33:AF33)</f>
        <v>11</v>
      </c>
      <c r="AG34" s="115">
        <f t="shared" si="38"/>
        <v>1266941.7020976632</v>
      </c>
      <c r="AH34" s="115">
        <f t="shared" si="38"/>
        <v>61</v>
      </c>
      <c r="AI34" s="115">
        <f t="shared" si="38"/>
        <v>6178024.6770996423</v>
      </c>
      <c r="AJ34" s="115">
        <f t="shared" si="38"/>
        <v>72</v>
      </c>
      <c r="AK34" s="115">
        <f t="shared" si="38"/>
        <v>7445000</v>
      </c>
      <c r="AL34" s="99">
        <f>ROUND(AJ34/5000,2)</f>
        <v>0.01</v>
      </c>
      <c r="AM34" s="121">
        <f>ROUND(AL34*$AK$43*$AK$44*$AK$45*1.2,-2)</f>
        <v>13500</v>
      </c>
    </row>
    <row r="35" spans="1:39" s="9" customFormat="1" ht="30.75" customHeight="1" outlineLevel="2" x14ac:dyDescent="0.2">
      <c r="A35" s="110">
        <v>22</v>
      </c>
      <c r="B35" s="64" t="s">
        <v>149</v>
      </c>
      <c r="C35" s="11" t="s">
        <v>40</v>
      </c>
      <c r="D35" s="111"/>
      <c r="E35" s="111">
        <f>D35*E$9</f>
        <v>0</v>
      </c>
      <c r="F35" s="111"/>
      <c r="G35" s="111">
        <f>F35*G$9</f>
        <v>0</v>
      </c>
      <c r="H35" s="111"/>
      <c r="I35" s="111">
        <f>H35*I$9</f>
        <v>0</v>
      </c>
      <c r="J35" s="111"/>
      <c r="K35" s="111">
        <f>J35*K$9</f>
        <v>0</v>
      </c>
      <c r="L35" s="111"/>
      <c r="M35" s="111">
        <f>L35*M$9</f>
        <v>0</v>
      </c>
      <c r="N35" s="111">
        <v>25</v>
      </c>
      <c r="O35" s="111">
        <f>N35*O$9</f>
        <v>2229391.9313959694</v>
      </c>
      <c r="P35" s="111"/>
      <c r="Q35" s="111">
        <f>P35*Q$9</f>
        <v>0</v>
      </c>
      <c r="R35" s="111"/>
      <c r="S35" s="111">
        <f>R35*S$9</f>
        <v>0</v>
      </c>
      <c r="T35" s="111"/>
      <c r="U35" s="111">
        <f>T35*U$9</f>
        <v>0</v>
      </c>
      <c r="V35" s="111"/>
      <c r="W35" s="111">
        <f>V35*W$9</f>
        <v>0</v>
      </c>
      <c r="X35" s="111"/>
      <c r="Y35" s="111">
        <f>X35*Y$9</f>
        <v>0</v>
      </c>
      <c r="Z35" s="111"/>
      <c r="AA35" s="111">
        <f>Z35*AA$9</f>
        <v>0</v>
      </c>
      <c r="AB35" s="111"/>
      <c r="AC35" s="111">
        <f>AB35*AC$9</f>
        <v>0</v>
      </c>
      <c r="AD35" s="111"/>
      <c r="AE35" s="111">
        <f>AD35*AE$9</f>
        <v>0</v>
      </c>
      <c r="AF35" s="112">
        <f>D35+H35+L35+P35+T35+X35+AB35</f>
        <v>0</v>
      </c>
      <c r="AG35" s="112">
        <f>E35+I35+M35+Q35+U35+Y35+AC35</f>
        <v>0</v>
      </c>
      <c r="AH35" s="112">
        <f>F35+J35+N35+R35+V35+Z35+AD35</f>
        <v>25</v>
      </c>
      <c r="AI35" s="112">
        <f>G35+K35+O35+S35+W35+AA35+AE35</f>
        <v>2229391.9313959694</v>
      </c>
      <c r="AJ35" s="112">
        <f>AF35+AH35</f>
        <v>25</v>
      </c>
      <c r="AK35" s="112">
        <f>ROUND(AG35+AI35,-2)</f>
        <v>2229400</v>
      </c>
      <c r="AL35" s="99"/>
      <c r="AM35" s="121"/>
    </row>
    <row r="36" spans="1:39" s="9" customFormat="1" ht="30.75" customHeight="1" outlineLevel="1" x14ac:dyDescent="0.2">
      <c r="A36" s="113"/>
      <c r="B36" s="67" t="s">
        <v>156</v>
      </c>
      <c r="C36" s="71"/>
      <c r="D36" s="114">
        <f t="shared" ref="D36:S36" si="39">SUBTOTAL(9,D35:D35)</f>
        <v>0</v>
      </c>
      <c r="E36" s="114">
        <f t="shared" si="39"/>
        <v>0</v>
      </c>
      <c r="F36" s="114">
        <f t="shared" si="39"/>
        <v>0</v>
      </c>
      <c r="G36" s="114">
        <f t="shared" si="39"/>
        <v>0</v>
      </c>
      <c r="H36" s="114">
        <f t="shared" si="39"/>
        <v>0</v>
      </c>
      <c r="I36" s="114">
        <f t="shared" si="39"/>
        <v>0</v>
      </c>
      <c r="J36" s="114">
        <f t="shared" si="39"/>
        <v>0</v>
      </c>
      <c r="K36" s="114">
        <f t="shared" si="39"/>
        <v>0</v>
      </c>
      <c r="L36" s="114">
        <f t="shared" si="39"/>
        <v>0</v>
      </c>
      <c r="M36" s="114">
        <f t="shared" si="39"/>
        <v>0</v>
      </c>
      <c r="N36" s="114">
        <f t="shared" si="39"/>
        <v>25</v>
      </c>
      <c r="O36" s="114">
        <f t="shared" si="39"/>
        <v>2229391.9313959694</v>
      </c>
      <c r="P36" s="114">
        <f t="shared" si="39"/>
        <v>0</v>
      </c>
      <c r="Q36" s="114">
        <f t="shared" si="39"/>
        <v>0</v>
      </c>
      <c r="R36" s="114">
        <f t="shared" si="39"/>
        <v>0</v>
      </c>
      <c r="S36" s="114">
        <f t="shared" si="39"/>
        <v>0</v>
      </c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114"/>
      <c r="AF36" s="115">
        <f t="shared" ref="AF36:AK36" si="40">SUBTOTAL(9,AF35:AF35)</f>
        <v>0</v>
      </c>
      <c r="AG36" s="115">
        <f t="shared" si="40"/>
        <v>0</v>
      </c>
      <c r="AH36" s="115">
        <f t="shared" si="40"/>
        <v>25</v>
      </c>
      <c r="AI36" s="115">
        <f t="shared" si="40"/>
        <v>2229391.9313959694</v>
      </c>
      <c r="AJ36" s="115">
        <f t="shared" si="40"/>
        <v>25</v>
      </c>
      <c r="AK36" s="115">
        <f t="shared" si="40"/>
        <v>2229400</v>
      </c>
      <c r="AL36" s="99">
        <f>ROUND(AJ36/5000,2)</f>
        <v>0.01</v>
      </c>
      <c r="AM36" s="121">
        <f>ROUND(AL36*$AK$43*$AK$44*$AK$45*1.2,-2)</f>
        <v>13500</v>
      </c>
    </row>
    <row r="37" spans="1:39" s="9" customFormat="1" ht="21" customHeight="1" outlineLevel="2" x14ac:dyDescent="0.2">
      <c r="A37" s="110">
        <v>23</v>
      </c>
      <c r="B37" s="64" t="s">
        <v>152</v>
      </c>
      <c r="C37" s="11" t="s">
        <v>57</v>
      </c>
      <c r="D37" s="111"/>
      <c r="E37" s="111">
        <f>D37*E$9</f>
        <v>0</v>
      </c>
      <c r="F37" s="111"/>
      <c r="G37" s="111">
        <f>F37*G$9</f>
        <v>0</v>
      </c>
      <c r="H37" s="111"/>
      <c r="I37" s="111">
        <f>H37*I$9</f>
        <v>0</v>
      </c>
      <c r="J37" s="111"/>
      <c r="K37" s="111">
        <f>J37*K$9</f>
        <v>0</v>
      </c>
      <c r="L37" s="111">
        <v>20</v>
      </c>
      <c r="M37" s="111">
        <f>L37*M$9</f>
        <v>2010500.3004382178</v>
      </c>
      <c r="N37" s="111"/>
      <c r="O37" s="111">
        <f>N37*O$9</f>
        <v>0</v>
      </c>
      <c r="P37" s="111"/>
      <c r="Q37" s="111">
        <f>P37*Q$9</f>
        <v>0</v>
      </c>
      <c r="R37" s="111"/>
      <c r="S37" s="111">
        <f>R37*S$9</f>
        <v>0</v>
      </c>
      <c r="T37" s="111"/>
      <c r="U37" s="111">
        <f>T37*U$9</f>
        <v>0</v>
      </c>
      <c r="V37" s="111"/>
      <c r="W37" s="111">
        <f>V37*W$9</f>
        <v>0</v>
      </c>
      <c r="X37" s="111"/>
      <c r="Y37" s="111">
        <f>X37*Y$9</f>
        <v>0</v>
      </c>
      <c r="Z37" s="111"/>
      <c r="AA37" s="111">
        <f>Z37*AA$9</f>
        <v>0</v>
      </c>
      <c r="AB37" s="111"/>
      <c r="AC37" s="111">
        <f>AB37*AC$9</f>
        <v>0</v>
      </c>
      <c r="AD37" s="111"/>
      <c r="AE37" s="111">
        <f>AD37*AE$9</f>
        <v>0</v>
      </c>
      <c r="AF37" s="112">
        <f t="shared" ref="AF37:AI38" si="41">D37+H37+L37+P37+T37+X37+AB37</f>
        <v>20</v>
      </c>
      <c r="AG37" s="112">
        <f t="shared" si="41"/>
        <v>2010500.3004382178</v>
      </c>
      <c r="AH37" s="112">
        <f t="shared" si="41"/>
        <v>0</v>
      </c>
      <c r="AI37" s="112">
        <f t="shared" si="41"/>
        <v>0</v>
      </c>
      <c r="AJ37" s="112">
        <f>AF37+AH37</f>
        <v>20</v>
      </c>
      <c r="AK37" s="112">
        <f>ROUND(AG37+AI37,-2)</f>
        <v>2010500</v>
      </c>
      <c r="AL37" s="99"/>
      <c r="AM37" s="121"/>
    </row>
    <row r="38" spans="1:39" s="9" customFormat="1" ht="11.25" outlineLevel="2" x14ac:dyDescent="0.2">
      <c r="A38" s="64">
        <v>24</v>
      </c>
      <c r="B38" s="64" t="s">
        <v>152</v>
      </c>
      <c r="C38" s="11" t="s">
        <v>49</v>
      </c>
      <c r="D38" s="111"/>
      <c r="E38" s="111"/>
      <c r="F38" s="111"/>
      <c r="G38" s="111"/>
      <c r="H38" s="111"/>
      <c r="I38" s="111"/>
      <c r="J38" s="111"/>
      <c r="K38" s="111"/>
      <c r="L38" s="70">
        <v>32</v>
      </c>
      <c r="M38" s="70">
        <f>L38*M$9</f>
        <v>3216800.4807011485</v>
      </c>
      <c r="N38" s="70">
        <v>32</v>
      </c>
      <c r="O38" s="70">
        <f>N38*O$9</f>
        <v>2853621.6721868408</v>
      </c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2">
        <f t="shared" si="41"/>
        <v>32</v>
      </c>
      <c r="AG38" s="112">
        <f t="shared" si="41"/>
        <v>3216800.4807011485</v>
      </c>
      <c r="AH38" s="112">
        <f t="shared" si="41"/>
        <v>32</v>
      </c>
      <c r="AI38" s="112">
        <f t="shared" si="41"/>
        <v>2853621.6721868408</v>
      </c>
      <c r="AJ38" s="112">
        <f>AF38+AH38</f>
        <v>64</v>
      </c>
      <c r="AK38" s="112">
        <f>ROUND(AG38+AI38,-2)</f>
        <v>6070400</v>
      </c>
      <c r="AL38" s="99"/>
      <c r="AM38" s="121"/>
    </row>
    <row r="39" spans="1:39" s="9" customFormat="1" ht="11.25" outlineLevel="1" x14ac:dyDescent="0.2">
      <c r="A39" s="67"/>
      <c r="B39" s="67" t="s">
        <v>157</v>
      </c>
      <c r="C39" s="71"/>
      <c r="D39" s="114">
        <f t="shared" ref="D39:S39" si="42">SUBTOTAL(9,D37:D38)</f>
        <v>0</v>
      </c>
      <c r="E39" s="114">
        <f t="shared" si="42"/>
        <v>0</v>
      </c>
      <c r="F39" s="114">
        <f t="shared" si="42"/>
        <v>0</v>
      </c>
      <c r="G39" s="114">
        <f t="shared" si="42"/>
        <v>0</v>
      </c>
      <c r="H39" s="114">
        <f t="shared" si="42"/>
        <v>0</v>
      </c>
      <c r="I39" s="114">
        <f t="shared" si="42"/>
        <v>0</v>
      </c>
      <c r="J39" s="114">
        <f t="shared" si="42"/>
        <v>0</v>
      </c>
      <c r="K39" s="114">
        <f t="shared" si="42"/>
        <v>0</v>
      </c>
      <c r="L39" s="61">
        <f t="shared" si="42"/>
        <v>52</v>
      </c>
      <c r="M39" s="61">
        <f t="shared" si="42"/>
        <v>5227300.7811393663</v>
      </c>
      <c r="N39" s="61">
        <f t="shared" si="42"/>
        <v>32</v>
      </c>
      <c r="O39" s="61">
        <f t="shared" si="42"/>
        <v>2853621.6721868408</v>
      </c>
      <c r="P39" s="114">
        <f t="shared" si="42"/>
        <v>0</v>
      </c>
      <c r="Q39" s="114">
        <f t="shared" si="42"/>
        <v>0</v>
      </c>
      <c r="R39" s="114">
        <f t="shared" si="42"/>
        <v>0</v>
      </c>
      <c r="S39" s="114">
        <f t="shared" si="42"/>
        <v>0</v>
      </c>
      <c r="T39" s="114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  <c r="AE39" s="114"/>
      <c r="AF39" s="115">
        <f t="shared" ref="AF39:AK39" si="43">SUBTOTAL(9,AF37:AF38)</f>
        <v>52</v>
      </c>
      <c r="AG39" s="115">
        <f t="shared" si="43"/>
        <v>5227300.7811393663</v>
      </c>
      <c r="AH39" s="115">
        <f t="shared" si="43"/>
        <v>32</v>
      </c>
      <c r="AI39" s="115">
        <f t="shared" si="43"/>
        <v>2853621.6721868408</v>
      </c>
      <c r="AJ39" s="115">
        <f t="shared" si="43"/>
        <v>84</v>
      </c>
      <c r="AK39" s="115">
        <f t="shared" si="43"/>
        <v>8080900</v>
      </c>
      <c r="AL39" s="99">
        <f>ROUND(AJ39/5000,2)</f>
        <v>0.02</v>
      </c>
      <c r="AM39" s="121">
        <f>ROUND(AL39*$AK$43*$AK$44*$AK$45*1.2,-2)</f>
        <v>27000</v>
      </c>
    </row>
    <row r="40" spans="1:39" s="9" customFormat="1" ht="11.25" x14ac:dyDescent="0.2">
      <c r="A40" s="67"/>
      <c r="B40" s="67" t="s">
        <v>158</v>
      </c>
      <c r="C40" s="71"/>
      <c r="D40" s="114">
        <f t="shared" ref="D40:S40" si="44">SUBTOTAL(9,D10:D38)</f>
        <v>15</v>
      </c>
      <c r="E40" s="114">
        <f t="shared" si="44"/>
        <v>738671.2994219556</v>
      </c>
      <c r="F40" s="114">
        <f t="shared" si="44"/>
        <v>0</v>
      </c>
      <c r="G40" s="114">
        <f t="shared" si="44"/>
        <v>0</v>
      </c>
      <c r="H40" s="114">
        <f t="shared" si="44"/>
        <v>0</v>
      </c>
      <c r="I40" s="114">
        <f t="shared" si="44"/>
        <v>0</v>
      </c>
      <c r="J40" s="114">
        <f t="shared" si="44"/>
        <v>0</v>
      </c>
      <c r="K40" s="114">
        <f t="shared" si="44"/>
        <v>0</v>
      </c>
      <c r="L40" s="61">
        <f t="shared" si="44"/>
        <v>728.25</v>
      </c>
      <c r="M40" s="61">
        <f t="shared" si="44"/>
        <v>73081685.920929223</v>
      </c>
      <c r="N40" s="61">
        <f t="shared" si="44"/>
        <v>698.41666666666663</v>
      </c>
      <c r="O40" s="61">
        <f t="shared" si="44"/>
        <v>62155447.047319636</v>
      </c>
      <c r="P40" s="114">
        <f t="shared" si="44"/>
        <v>514</v>
      </c>
      <c r="Q40" s="114">
        <f t="shared" si="44"/>
        <v>59200730.443472631</v>
      </c>
      <c r="R40" s="114">
        <f t="shared" si="44"/>
        <v>701</v>
      </c>
      <c r="S40" s="114">
        <f t="shared" si="44"/>
        <v>70996644.24011229</v>
      </c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5">
        <f t="shared" ref="AF40:AK40" si="45">SUBTOTAL(9,AF10:AF38)</f>
        <v>1257.25</v>
      </c>
      <c r="AG40" s="115">
        <f t="shared" si="45"/>
        <v>133021087.66382378</v>
      </c>
      <c r="AH40" s="115">
        <f t="shared" si="45"/>
        <v>1399.4166666666667</v>
      </c>
      <c r="AI40" s="115">
        <f t="shared" si="45"/>
        <v>133152091.28743193</v>
      </c>
      <c r="AJ40" s="115">
        <f t="shared" si="45"/>
        <v>2656.6666666666665</v>
      </c>
      <c r="AK40" s="115">
        <f t="shared" si="45"/>
        <v>266173200</v>
      </c>
      <c r="AL40" s="99">
        <f>AL22+AL27+AL32+AL34+AL36+AL39</f>
        <v>0.53999999999999992</v>
      </c>
      <c r="AM40" s="121">
        <f>AM22+AM27+AM32+AM34+AM36+AM39</f>
        <v>729400</v>
      </c>
    </row>
    <row r="43" spans="1:39" x14ac:dyDescent="0.2">
      <c r="AI43" s="116" t="s">
        <v>173</v>
      </c>
      <c r="AJ43" s="117"/>
      <c r="AK43" s="118">
        <f>ROUND(5600*1.1*1.1*1.1*1.1*1.06*1.06*1.1*1.06*1.06*1.1*1.06*1.04*1.04*1.04*1.04,1)</f>
        <v>15531.3</v>
      </c>
    </row>
    <row r="44" spans="1:39" x14ac:dyDescent="0.2">
      <c r="AI44" s="116" t="s">
        <v>174</v>
      </c>
      <c r="AJ44" s="117"/>
      <c r="AK44" s="119">
        <v>55.67</v>
      </c>
    </row>
    <row r="45" spans="1:39" x14ac:dyDescent="0.2">
      <c r="AI45" s="116" t="s">
        <v>175</v>
      </c>
      <c r="AJ45" s="117"/>
      <c r="AK45" s="119">
        <v>1.302</v>
      </c>
    </row>
  </sheetData>
  <sortState ref="A10:AK27">
    <sortCondition ref="B10:B27"/>
  </sortState>
  <mergeCells count="39">
    <mergeCell ref="A3:A7"/>
    <mergeCell ref="C3:C7"/>
    <mergeCell ref="D3:W3"/>
    <mergeCell ref="X3:AE3"/>
    <mergeCell ref="D5:G5"/>
    <mergeCell ref="H5:K5"/>
    <mergeCell ref="L5:O5"/>
    <mergeCell ref="P5:S5"/>
    <mergeCell ref="J6:K6"/>
    <mergeCell ref="L6:M6"/>
    <mergeCell ref="N6:O6"/>
    <mergeCell ref="P6:Q6"/>
    <mergeCell ref="V6:W6"/>
    <mergeCell ref="X6:Y6"/>
    <mergeCell ref="Z6:AA6"/>
    <mergeCell ref="AB6:AC6"/>
    <mergeCell ref="A1:AK1"/>
    <mergeCell ref="D4:G4"/>
    <mergeCell ref="H4:K4"/>
    <mergeCell ref="L4:O4"/>
    <mergeCell ref="P4:S4"/>
    <mergeCell ref="T4:W4"/>
    <mergeCell ref="AJ3:AK6"/>
    <mergeCell ref="X4:AA4"/>
    <mergeCell ref="AB4:AE4"/>
    <mergeCell ref="AF3:AI5"/>
    <mergeCell ref="B3:B6"/>
    <mergeCell ref="AD6:AE6"/>
    <mergeCell ref="AF6:AG6"/>
    <mergeCell ref="AH6:AI6"/>
    <mergeCell ref="R6:S6"/>
    <mergeCell ref="T6:U6"/>
    <mergeCell ref="AL3:AM6"/>
    <mergeCell ref="T5:W5"/>
    <mergeCell ref="X5:AA5"/>
    <mergeCell ref="AB5:AE5"/>
    <mergeCell ref="D6:E6"/>
    <mergeCell ref="F6:G6"/>
    <mergeCell ref="H6:I6"/>
  </mergeCells>
  <pageMargins left="0.15748031496062992" right="0.15748031496062992" top="0.74803149606299213" bottom="0.74803149606299213" header="0.51181102362204722" footer="0.51181102362204722"/>
  <pageSetup paperSize="9" scale="50" firstPageNumber="0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zoomScale="70" zoomScaleNormal="70" workbookViewId="0">
      <pane xSplit="2" ySplit="3" topLeftCell="C4" activePane="bottomRight" state="frozen"/>
      <selection activeCell="C2" sqref="C2:L2"/>
      <selection pane="topRight" activeCell="C2" sqref="C2:L2"/>
      <selection pane="bottomLeft" activeCell="C2" sqref="C2:L2"/>
      <selection pane="bottomRight" activeCell="I12" sqref="I12"/>
    </sheetView>
  </sheetViews>
  <sheetFormatPr defaultColWidth="8.85546875" defaultRowHeight="12.75" x14ac:dyDescent="0.2"/>
  <cols>
    <col min="1" max="1" width="6" style="14" customWidth="1"/>
    <col min="2" max="2" width="30.28515625" style="14" customWidth="1"/>
    <col min="3" max="3" width="14.7109375" style="14" customWidth="1"/>
    <col min="4" max="4" width="17.7109375" style="14" customWidth="1"/>
    <col min="5" max="5" width="19.28515625" style="14" customWidth="1"/>
    <col min="6" max="6" width="15.85546875" style="14" customWidth="1"/>
    <col min="7" max="7" width="40.7109375" style="14" customWidth="1"/>
    <col min="8" max="8" width="24.5703125" style="14" customWidth="1"/>
    <col min="9" max="9" width="25.85546875" style="14" customWidth="1"/>
    <col min="10" max="10" width="15.42578125" style="14" customWidth="1"/>
    <col min="11" max="11" width="18.85546875" style="14" customWidth="1"/>
    <col min="12" max="12" width="32.7109375" style="14" customWidth="1"/>
    <col min="13" max="13" width="27.7109375" style="14" customWidth="1"/>
    <col min="14" max="14" width="14.85546875" style="14" customWidth="1"/>
    <col min="15" max="15" width="13.28515625" style="14" customWidth="1"/>
    <col min="16" max="16" width="20.28515625" style="14" customWidth="1"/>
    <col min="17" max="17" width="25.7109375" style="14" customWidth="1"/>
    <col min="18" max="18" width="27.140625" style="14" customWidth="1"/>
    <col min="19" max="19" width="14.42578125" style="14" customWidth="1"/>
    <col min="20" max="20" width="17.5703125" style="14" customWidth="1"/>
    <col min="21" max="21" width="20.28515625" style="14" hidden="1" customWidth="1"/>
    <col min="22" max="22" width="36.7109375" style="14" hidden="1" customWidth="1"/>
    <col min="23" max="23" width="14" style="14" customWidth="1"/>
    <col min="24" max="16384" width="8.85546875" style="14"/>
  </cols>
  <sheetData>
    <row r="1" spans="1:24" s="13" customFormat="1" ht="35.25" customHeight="1" x14ac:dyDescent="0.2">
      <c r="A1" s="12"/>
      <c r="B1" s="12"/>
      <c r="C1" s="12">
        <v>1</v>
      </c>
      <c r="D1" s="12">
        <v>2</v>
      </c>
      <c r="E1" s="12">
        <v>3</v>
      </c>
      <c r="F1" s="12">
        <v>4</v>
      </c>
      <c r="G1" s="12">
        <v>5</v>
      </c>
      <c r="H1" s="12">
        <v>6</v>
      </c>
      <c r="I1" s="12">
        <v>7</v>
      </c>
      <c r="J1" s="12">
        <v>8</v>
      </c>
      <c r="K1" s="12">
        <v>9</v>
      </c>
      <c r="L1" s="12">
        <v>11</v>
      </c>
      <c r="M1" s="12">
        <v>10</v>
      </c>
      <c r="N1" s="12">
        <v>12</v>
      </c>
      <c r="O1" s="12">
        <v>13</v>
      </c>
      <c r="P1" s="12">
        <v>14</v>
      </c>
      <c r="Q1" s="12">
        <v>15</v>
      </c>
      <c r="R1" s="12">
        <v>16</v>
      </c>
      <c r="S1" s="12">
        <v>17</v>
      </c>
      <c r="T1" s="12">
        <v>18</v>
      </c>
      <c r="U1" s="12">
        <v>19</v>
      </c>
      <c r="V1" s="12">
        <v>20</v>
      </c>
    </row>
    <row r="2" spans="1:24" ht="67.5" customHeight="1" x14ac:dyDescent="0.2">
      <c r="A2" s="146" t="s">
        <v>63</v>
      </c>
      <c r="B2" s="146" t="s">
        <v>64</v>
      </c>
      <c r="C2" s="147" t="s">
        <v>65</v>
      </c>
      <c r="D2" s="146" t="s">
        <v>66</v>
      </c>
      <c r="E2" s="146" t="s">
        <v>67</v>
      </c>
      <c r="F2" s="146" t="s">
        <v>68</v>
      </c>
      <c r="G2" s="146" t="s">
        <v>69</v>
      </c>
      <c r="H2" s="147" t="s">
        <v>70</v>
      </c>
      <c r="I2" s="147" t="s">
        <v>71</v>
      </c>
      <c r="J2" s="146" t="s">
        <v>72</v>
      </c>
      <c r="K2" s="146" t="s">
        <v>73</v>
      </c>
      <c r="L2" s="146" t="s">
        <v>75</v>
      </c>
      <c r="M2" s="146" t="s">
        <v>74</v>
      </c>
      <c r="N2" s="146" t="s">
        <v>76</v>
      </c>
      <c r="O2" s="147" t="s">
        <v>77</v>
      </c>
      <c r="P2" s="147" t="s">
        <v>78</v>
      </c>
      <c r="Q2" s="146" t="s">
        <v>79</v>
      </c>
      <c r="R2" s="147" t="s">
        <v>80</v>
      </c>
      <c r="S2" s="146" t="s">
        <v>81</v>
      </c>
      <c r="T2" s="146" t="s">
        <v>82</v>
      </c>
      <c r="U2" s="147" t="s">
        <v>83</v>
      </c>
      <c r="V2" s="147" t="s">
        <v>84</v>
      </c>
      <c r="W2" s="13"/>
      <c r="X2" s="13"/>
    </row>
    <row r="3" spans="1:24" ht="55.9" customHeight="1" x14ac:dyDescent="0.2">
      <c r="A3" s="146"/>
      <c r="B3" s="146"/>
      <c r="C3" s="148"/>
      <c r="D3" s="146"/>
      <c r="E3" s="146"/>
      <c r="F3" s="146"/>
      <c r="G3" s="146"/>
      <c r="H3" s="148"/>
      <c r="I3" s="148"/>
      <c r="J3" s="146"/>
      <c r="K3" s="146"/>
      <c r="L3" s="146"/>
      <c r="M3" s="146"/>
      <c r="N3" s="146"/>
      <c r="O3" s="148"/>
      <c r="P3" s="148"/>
      <c r="Q3" s="146"/>
      <c r="R3" s="148"/>
      <c r="S3" s="146"/>
      <c r="T3" s="146"/>
      <c r="U3" s="148"/>
      <c r="V3" s="148"/>
      <c r="W3" s="13"/>
      <c r="X3" s="13"/>
    </row>
    <row r="4" spans="1:24" x14ac:dyDescent="0.2">
      <c r="A4" s="16"/>
      <c r="B4" s="16" t="s">
        <v>85</v>
      </c>
      <c r="C4" s="17"/>
      <c r="D4" s="18"/>
      <c r="E4" s="18"/>
      <c r="F4" s="18"/>
      <c r="G4" s="18"/>
      <c r="H4" s="17"/>
      <c r="I4" s="17"/>
      <c r="J4" s="18"/>
      <c r="K4" s="18"/>
      <c r="L4" s="18"/>
      <c r="M4" s="18"/>
      <c r="N4" s="18"/>
      <c r="O4" s="17"/>
      <c r="P4" s="17"/>
      <c r="Q4" s="18"/>
      <c r="R4" s="17"/>
      <c r="S4" s="18"/>
      <c r="T4" s="19">
        <f>SUM(T5:T14)</f>
        <v>1188</v>
      </c>
      <c r="U4" s="20"/>
      <c r="V4" s="20"/>
      <c r="W4" s="13"/>
      <c r="X4" s="13"/>
    </row>
    <row r="5" spans="1:24" ht="30" customHeight="1" x14ac:dyDescent="0.2">
      <c r="A5" s="15">
        <v>1</v>
      </c>
      <c r="B5" s="39" t="s">
        <v>29</v>
      </c>
      <c r="C5" s="21">
        <v>1</v>
      </c>
      <c r="D5" s="22" t="s">
        <v>97</v>
      </c>
      <c r="E5" s="22" t="s">
        <v>96</v>
      </c>
      <c r="F5" s="15">
        <v>1</v>
      </c>
      <c r="G5" s="15">
        <v>1</v>
      </c>
      <c r="H5" s="15">
        <v>1</v>
      </c>
      <c r="I5" s="15"/>
      <c r="J5" s="15"/>
      <c r="K5" s="22">
        <v>1</v>
      </c>
      <c r="L5" s="22">
        <v>1</v>
      </c>
      <c r="M5" s="22">
        <v>1</v>
      </c>
      <c r="N5" s="22">
        <v>1</v>
      </c>
      <c r="O5" s="22" t="s">
        <v>93</v>
      </c>
      <c r="P5" s="22">
        <v>1</v>
      </c>
      <c r="Q5" s="22">
        <v>1</v>
      </c>
      <c r="R5" s="22">
        <v>1</v>
      </c>
      <c r="S5" s="22">
        <v>1</v>
      </c>
      <c r="T5" s="38">
        <v>139</v>
      </c>
      <c r="U5" s="22"/>
      <c r="V5" s="15"/>
      <c r="W5" s="23"/>
      <c r="X5" s="13"/>
    </row>
    <row r="6" spans="1:24" ht="30" customHeight="1" x14ac:dyDescent="0.2">
      <c r="A6" s="15">
        <v>2</v>
      </c>
      <c r="B6" s="39" t="s">
        <v>105</v>
      </c>
      <c r="C6" s="24">
        <v>1</v>
      </c>
      <c r="D6" s="22" t="s">
        <v>104</v>
      </c>
      <c r="E6" s="22" t="s">
        <v>103</v>
      </c>
      <c r="F6" s="22">
        <v>1</v>
      </c>
      <c r="G6" s="22">
        <v>1</v>
      </c>
      <c r="H6" s="42">
        <v>1</v>
      </c>
      <c r="I6" s="22">
        <v>1</v>
      </c>
      <c r="J6" s="22">
        <v>1</v>
      </c>
      <c r="K6" s="22">
        <v>1</v>
      </c>
      <c r="L6" s="22">
        <v>1</v>
      </c>
      <c r="M6" s="22">
        <v>1</v>
      </c>
      <c r="N6" s="22">
        <v>1</v>
      </c>
      <c r="O6" s="22" t="s">
        <v>93</v>
      </c>
      <c r="P6" s="22">
        <v>1</v>
      </c>
      <c r="Q6" s="22">
        <v>1</v>
      </c>
      <c r="R6" s="22">
        <v>1</v>
      </c>
      <c r="S6" s="22">
        <v>1</v>
      </c>
      <c r="T6" s="38">
        <v>75</v>
      </c>
      <c r="U6" s="22"/>
      <c r="V6" s="22"/>
      <c r="W6" s="23"/>
      <c r="X6" s="13"/>
    </row>
    <row r="7" spans="1:24" ht="30" customHeight="1" x14ac:dyDescent="0.2">
      <c r="A7" s="15">
        <v>3</v>
      </c>
      <c r="B7" s="39" t="s">
        <v>38</v>
      </c>
      <c r="C7" s="21">
        <v>1</v>
      </c>
      <c r="D7" s="42" t="s">
        <v>123</v>
      </c>
      <c r="E7" s="42" t="s">
        <v>124</v>
      </c>
      <c r="F7" s="42">
        <v>1</v>
      </c>
      <c r="G7" s="42">
        <v>1</v>
      </c>
      <c r="H7" s="45">
        <v>1</v>
      </c>
      <c r="I7" s="22">
        <v>1</v>
      </c>
      <c r="J7" s="22">
        <v>1</v>
      </c>
      <c r="K7" s="42">
        <v>1</v>
      </c>
      <c r="L7" s="42">
        <v>1</v>
      </c>
      <c r="M7" s="42">
        <v>1</v>
      </c>
      <c r="N7" s="42">
        <v>1</v>
      </c>
      <c r="O7" s="22" t="s">
        <v>93</v>
      </c>
      <c r="P7" s="42">
        <v>1</v>
      </c>
      <c r="Q7" s="42">
        <v>1</v>
      </c>
      <c r="R7" s="42">
        <v>1</v>
      </c>
      <c r="S7" s="42"/>
      <c r="T7" s="46">
        <v>139</v>
      </c>
      <c r="U7" s="15"/>
      <c r="V7" s="15"/>
      <c r="W7" s="13"/>
      <c r="X7" s="13"/>
    </row>
    <row r="8" spans="1:24" ht="30" customHeight="1" x14ac:dyDescent="0.2">
      <c r="A8" s="15">
        <v>4</v>
      </c>
      <c r="B8" s="39" t="s">
        <v>30</v>
      </c>
      <c r="C8" s="24">
        <v>1</v>
      </c>
      <c r="D8" s="42" t="s">
        <v>125</v>
      </c>
      <c r="E8" s="42" t="s">
        <v>125</v>
      </c>
      <c r="F8" s="42">
        <v>1</v>
      </c>
      <c r="G8" s="42">
        <v>1</v>
      </c>
      <c r="H8" s="42">
        <v>1</v>
      </c>
      <c r="I8" s="51">
        <v>1</v>
      </c>
      <c r="J8" s="51">
        <v>1</v>
      </c>
      <c r="K8" s="42">
        <v>1</v>
      </c>
      <c r="L8" s="42">
        <v>1</v>
      </c>
      <c r="M8" s="42">
        <v>1</v>
      </c>
      <c r="N8" s="42">
        <v>1</v>
      </c>
      <c r="O8" s="22" t="s">
        <v>93</v>
      </c>
      <c r="P8" s="42">
        <v>1</v>
      </c>
      <c r="Q8" s="42">
        <v>1</v>
      </c>
      <c r="R8" s="42">
        <v>1</v>
      </c>
      <c r="S8" s="42">
        <v>1</v>
      </c>
      <c r="T8" s="15">
        <v>123</v>
      </c>
      <c r="U8" s="15"/>
      <c r="V8" s="15"/>
      <c r="W8" s="23"/>
      <c r="X8" s="13"/>
    </row>
    <row r="9" spans="1:24" ht="30" customHeight="1" x14ac:dyDescent="0.2">
      <c r="A9" s="15">
        <v>5</v>
      </c>
      <c r="B9" s="49" t="s">
        <v>37</v>
      </c>
      <c r="C9" s="21"/>
      <c r="D9" s="22" t="s">
        <v>98</v>
      </c>
      <c r="E9" s="22">
        <v>26</v>
      </c>
      <c r="F9" s="22">
        <v>1</v>
      </c>
      <c r="G9" s="42">
        <v>1</v>
      </c>
      <c r="H9" s="42">
        <v>1</v>
      </c>
      <c r="I9" s="22">
        <v>1</v>
      </c>
      <c r="J9" s="22">
        <v>1</v>
      </c>
      <c r="K9" s="22">
        <v>1</v>
      </c>
      <c r="L9" s="43">
        <v>1</v>
      </c>
      <c r="M9" s="22">
        <v>1</v>
      </c>
      <c r="N9" s="22">
        <v>1</v>
      </c>
      <c r="O9" s="22" t="s">
        <v>93</v>
      </c>
      <c r="P9" s="22">
        <v>1</v>
      </c>
      <c r="Q9" s="22">
        <v>1</v>
      </c>
      <c r="R9" s="22">
        <v>1</v>
      </c>
      <c r="S9" s="42">
        <v>1</v>
      </c>
      <c r="T9" s="38">
        <v>165</v>
      </c>
      <c r="U9" s="22"/>
      <c r="V9" s="15"/>
      <c r="W9" s="23"/>
      <c r="X9" s="13"/>
    </row>
    <row r="10" spans="1:24" ht="30" customHeight="1" x14ac:dyDescent="0.2">
      <c r="A10" s="15">
        <v>6</v>
      </c>
      <c r="B10" s="39" t="s">
        <v>33</v>
      </c>
      <c r="C10" s="22" t="s">
        <v>139</v>
      </c>
      <c r="D10" s="36" t="s">
        <v>102</v>
      </c>
      <c r="E10" s="22" t="s">
        <v>101</v>
      </c>
      <c r="F10" s="22">
        <v>1</v>
      </c>
      <c r="G10" s="22">
        <v>1</v>
      </c>
      <c r="H10" s="22">
        <v>1</v>
      </c>
      <c r="I10" s="22">
        <v>1</v>
      </c>
      <c r="J10" s="22">
        <v>1</v>
      </c>
      <c r="K10" s="22">
        <v>1</v>
      </c>
      <c r="L10" s="22">
        <v>1</v>
      </c>
      <c r="M10" s="22">
        <v>1</v>
      </c>
      <c r="N10" s="22">
        <v>1</v>
      </c>
      <c r="O10" s="22" t="s">
        <v>93</v>
      </c>
      <c r="P10" s="22">
        <v>1</v>
      </c>
      <c r="Q10" s="22">
        <v>1</v>
      </c>
      <c r="R10" s="22">
        <v>1</v>
      </c>
      <c r="S10" s="22">
        <v>1</v>
      </c>
      <c r="T10" s="38">
        <v>121</v>
      </c>
      <c r="U10" s="22"/>
      <c r="V10" s="22"/>
      <c r="W10" s="23"/>
      <c r="X10" s="13"/>
    </row>
    <row r="11" spans="1:24" ht="30" customHeight="1" x14ac:dyDescent="0.2">
      <c r="A11" s="15">
        <v>7</v>
      </c>
      <c r="B11" s="39" t="s">
        <v>27</v>
      </c>
      <c r="C11" s="22">
        <v>1</v>
      </c>
      <c r="D11" s="22" t="s">
        <v>114</v>
      </c>
      <c r="E11" s="22" t="s">
        <v>113</v>
      </c>
      <c r="F11" s="22">
        <v>1</v>
      </c>
      <c r="G11" s="22">
        <v>1</v>
      </c>
      <c r="H11" s="22">
        <v>1</v>
      </c>
      <c r="I11" s="22">
        <v>1</v>
      </c>
      <c r="J11" s="22">
        <v>1</v>
      </c>
      <c r="K11" s="22">
        <v>1</v>
      </c>
      <c r="L11" s="22">
        <v>1</v>
      </c>
      <c r="M11" s="22">
        <v>1</v>
      </c>
      <c r="N11" s="22">
        <v>1</v>
      </c>
      <c r="O11" s="22" t="s">
        <v>93</v>
      </c>
      <c r="P11" s="22">
        <v>1</v>
      </c>
      <c r="Q11" s="22">
        <v>1</v>
      </c>
      <c r="R11" s="22">
        <v>1</v>
      </c>
      <c r="S11" s="22">
        <v>1</v>
      </c>
      <c r="T11" s="38">
        <v>67</v>
      </c>
      <c r="U11" s="22"/>
      <c r="V11" s="22"/>
      <c r="W11" s="23"/>
      <c r="X11" s="13"/>
    </row>
    <row r="12" spans="1:24" ht="30" customHeight="1" x14ac:dyDescent="0.2">
      <c r="A12" s="52">
        <v>8</v>
      </c>
      <c r="B12" s="21" t="s">
        <v>32</v>
      </c>
      <c r="C12" s="22"/>
      <c r="D12" s="22" t="s">
        <v>146</v>
      </c>
      <c r="E12" s="22" t="s">
        <v>103</v>
      </c>
      <c r="F12" s="22">
        <v>1</v>
      </c>
      <c r="G12" s="22">
        <v>1</v>
      </c>
      <c r="H12" s="57">
        <v>1</v>
      </c>
      <c r="I12" s="22">
        <v>1</v>
      </c>
      <c r="J12" s="22">
        <v>1</v>
      </c>
      <c r="K12" s="22">
        <v>1</v>
      </c>
      <c r="L12" s="22">
        <v>1</v>
      </c>
      <c r="M12" s="22">
        <v>1</v>
      </c>
      <c r="N12" s="22">
        <v>1</v>
      </c>
      <c r="O12" s="22" t="s">
        <v>93</v>
      </c>
      <c r="P12" s="22">
        <v>1</v>
      </c>
      <c r="Q12" s="37"/>
      <c r="R12" s="37"/>
      <c r="S12" s="22">
        <v>1</v>
      </c>
      <c r="T12" s="38">
        <v>33</v>
      </c>
      <c r="U12" s="22"/>
      <c r="V12" s="22"/>
      <c r="W12" s="23"/>
      <c r="X12" s="13"/>
    </row>
    <row r="13" spans="1:24" ht="30" customHeight="1" x14ac:dyDescent="0.2">
      <c r="A13" s="41">
        <v>9</v>
      </c>
      <c r="B13" s="39" t="s">
        <v>28</v>
      </c>
      <c r="C13" s="42">
        <v>1</v>
      </c>
      <c r="D13" s="40" t="s">
        <v>99</v>
      </c>
      <c r="E13" s="42" t="s">
        <v>100</v>
      </c>
      <c r="F13" s="42">
        <v>1</v>
      </c>
      <c r="G13" s="42">
        <v>1</v>
      </c>
      <c r="H13" s="42">
        <v>1</v>
      </c>
      <c r="I13" s="42">
        <v>1</v>
      </c>
      <c r="J13" s="42">
        <v>1</v>
      </c>
      <c r="K13" s="42">
        <v>1</v>
      </c>
      <c r="L13" s="42">
        <v>1</v>
      </c>
      <c r="M13" s="42">
        <v>1</v>
      </c>
      <c r="N13" s="42">
        <v>1</v>
      </c>
      <c r="O13" s="22" t="s">
        <v>93</v>
      </c>
      <c r="P13" s="42">
        <v>1</v>
      </c>
      <c r="Q13" s="42">
        <v>1</v>
      </c>
      <c r="R13" s="42">
        <v>1</v>
      </c>
      <c r="S13" s="42">
        <v>1</v>
      </c>
      <c r="T13" s="38">
        <v>187</v>
      </c>
      <c r="U13" s="22"/>
      <c r="V13" s="22"/>
      <c r="W13" s="23"/>
      <c r="X13" s="13"/>
    </row>
    <row r="14" spans="1:24" ht="30" customHeight="1" x14ac:dyDescent="0.2">
      <c r="A14" s="41">
        <v>10</v>
      </c>
      <c r="B14" s="39" t="s">
        <v>117</v>
      </c>
      <c r="C14" s="41">
        <v>1</v>
      </c>
      <c r="D14" s="40" t="s">
        <v>119</v>
      </c>
      <c r="E14" s="41" t="s">
        <v>120</v>
      </c>
      <c r="F14" s="41">
        <v>1</v>
      </c>
      <c r="G14" s="41">
        <v>1</v>
      </c>
      <c r="H14" s="41">
        <v>1</v>
      </c>
      <c r="I14" s="41">
        <v>1</v>
      </c>
      <c r="J14" s="45">
        <v>1</v>
      </c>
      <c r="K14" s="41">
        <v>1</v>
      </c>
      <c r="L14" s="41">
        <v>1</v>
      </c>
      <c r="M14" s="41">
        <v>1</v>
      </c>
      <c r="N14" s="41">
        <v>1</v>
      </c>
      <c r="O14" s="22"/>
      <c r="P14" s="41">
        <v>1</v>
      </c>
      <c r="Q14" s="41">
        <v>1</v>
      </c>
      <c r="R14" s="41">
        <v>1</v>
      </c>
      <c r="S14" s="45">
        <v>1</v>
      </c>
      <c r="T14" s="38">
        <v>139</v>
      </c>
      <c r="U14" s="22"/>
      <c r="V14" s="22"/>
      <c r="W14" s="23"/>
      <c r="X14" s="13"/>
    </row>
    <row r="15" spans="1:24" x14ac:dyDescent="0.2">
      <c r="A15" s="16"/>
      <c r="B15" s="16" t="s">
        <v>86</v>
      </c>
      <c r="C15" s="26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27"/>
      <c r="S15" s="18"/>
      <c r="T15" s="19">
        <f>SUM(T16:T36)</f>
        <v>2376</v>
      </c>
      <c r="U15" s="25"/>
      <c r="V15" s="25"/>
      <c r="W15" s="23"/>
      <c r="X15" s="13"/>
    </row>
    <row r="16" spans="1:24" ht="30" customHeight="1" x14ac:dyDescent="0.2">
      <c r="A16" s="15">
        <v>1</v>
      </c>
      <c r="B16" s="39" t="s">
        <v>35</v>
      </c>
      <c r="C16" s="24">
        <v>1</v>
      </c>
      <c r="D16" s="15" t="s">
        <v>109</v>
      </c>
      <c r="E16" s="15" t="s">
        <v>87</v>
      </c>
      <c r="F16" s="15">
        <v>1</v>
      </c>
      <c r="G16" s="15">
        <v>1</v>
      </c>
      <c r="H16" s="15">
        <v>1</v>
      </c>
      <c r="I16" s="15">
        <v>1</v>
      </c>
      <c r="J16" s="22">
        <v>1</v>
      </c>
      <c r="K16" s="22">
        <v>1</v>
      </c>
      <c r="L16" s="22">
        <v>1</v>
      </c>
      <c r="M16" s="22">
        <v>1</v>
      </c>
      <c r="N16" s="22"/>
      <c r="O16" s="22" t="s">
        <v>93</v>
      </c>
      <c r="P16" s="22">
        <v>1</v>
      </c>
      <c r="Q16" s="15">
        <v>1</v>
      </c>
      <c r="R16" s="15">
        <v>1</v>
      </c>
      <c r="S16" s="15">
        <v>1</v>
      </c>
      <c r="T16" s="38">
        <v>55</v>
      </c>
      <c r="U16" s="22"/>
      <c r="V16" s="15"/>
      <c r="W16" s="23"/>
      <c r="X16" s="28"/>
    </row>
    <row r="17" spans="1:24" ht="30" customHeight="1" x14ac:dyDescent="0.2">
      <c r="A17" s="15">
        <v>2</v>
      </c>
      <c r="B17" s="39" t="s">
        <v>140</v>
      </c>
      <c r="C17" s="22">
        <v>1</v>
      </c>
      <c r="D17" s="36">
        <v>43501</v>
      </c>
      <c r="E17" s="42" t="s">
        <v>87</v>
      </c>
      <c r="F17" s="42">
        <v>1</v>
      </c>
      <c r="G17" s="22">
        <v>1</v>
      </c>
      <c r="H17" s="22">
        <v>1</v>
      </c>
      <c r="I17" s="22">
        <v>1</v>
      </c>
      <c r="J17" s="22">
        <v>1</v>
      </c>
      <c r="K17" s="22" t="s">
        <v>92</v>
      </c>
      <c r="L17" s="22">
        <v>1</v>
      </c>
      <c r="M17" s="22">
        <v>1</v>
      </c>
      <c r="N17" s="22">
        <v>1</v>
      </c>
      <c r="O17" s="22" t="s">
        <v>93</v>
      </c>
      <c r="P17" s="22">
        <v>1</v>
      </c>
      <c r="Q17" s="22">
        <v>1</v>
      </c>
      <c r="R17" s="22">
        <v>1</v>
      </c>
      <c r="S17" s="22">
        <v>1</v>
      </c>
      <c r="T17" s="38">
        <v>56</v>
      </c>
      <c r="U17" s="22"/>
      <c r="V17" s="22">
        <v>1</v>
      </c>
      <c r="W17" s="23"/>
      <c r="X17" s="13"/>
    </row>
    <row r="18" spans="1:24" ht="30" customHeight="1" x14ac:dyDescent="0.2">
      <c r="A18" s="15">
        <v>3</v>
      </c>
      <c r="B18" s="39" t="s">
        <v>40</v>
      </c>
      <c r="C18" s="42">
        <v>1</v>
      </c>
      <c r="D18" s="40">
        <v>42431</v>
      </c>
      <c r="E18" s="42" t="s">
        <v>87</v>
      </c>
      <c r="F18" s="42">
        <v>1</v>
      </c>
      <c r="G18" s="42">
        <v>1</v>
      </c>
      <c r="H18" s="42">
        <v>1</v>
      </c>
      <c r="I18" s="42">
        <v>1</v>
      </c>
      <c r="J18" s="42">
        <v>1</v>
      </c>
      <c r="K18" s="42">
        <v>1</v>
      </c>
      <c r="L18" s="42">
        <v>1</v>
      </c>
      <c r="M18" s="42">
        <v>1</v>
      </c>
      <c r="N18" s="42">
        <v>1</v>
      </c>
      <c r="O18" s="22" t="s">
        <v>93</v>
      </c>
      <c r="P18" s="42">
        <v>1</v>
      </c>
      <c r="Q18" s="42">
        <v>1</v>
      </c>
      <c r="R18" s="42">
        <v>1</v>
      </c>
      <c r="S18" s="42">
        <v>1</v>
      </c>
      <c r="T18" s="38">
        <v>25</v>
      </c>
      <c r="U18" s="22"/>
      <c r="V18" s="22"/>
      <c r="W18" s="13"/>
      <c r="X18" s="13"/>
    </row>
    <row r="19" spans="1:24" ht="30" customHeight="1" x14ac:dyDescent="0.2">
      <c r="A19" s="45">
        <v>4</v>
      </c>
      <c r="B19" s="39" t="s">
        <v>41</v>
      </c>
      <c r="C19" s="21">
        <v>1</v>
      </c>
      <c r="D19" s="22" t="s">
        <v>127</v>
      </c>
      <c r="E19" s="35" t="s">
        <v>87</v>
      </c>
      <c r="F19" s="22">
        <v>1</v>
      </c>
      <c r="G19" s="22">
        <v>1</v>
      </c>
      <c r="H19" s="22">
        <v>1</v>
      </c>
      <c r="I19" s="22">
        <v>1</v>
      </c>
      <c r="J19" s="15">
        <v>1</v>
      </c>
      <c r="K19" s="22" t="s">
        <v>92</v>
      </c>
      <c r="L19" s="22">
        <v>1</v>
      </c>
      <c r="M19" s="22">
        <v>1</v>
      </c>
      <c r="N19" s="22">
        <v>1</v>
      </c>
      <c r="O19" s="22" t="s">
        <v>93</v>
      </c>
      <c r="P19" s="22">
        <v>1</v>
      </c>
      <c r="Q19" s="22">
        <v>1</v>
      </c>
      <c r="R19" s="22">
        <v>1</v>
      </c>
      <c r="S19" s="22">
        <v>1</v>
      </c>
      <c r="T19" s="38">
        <v>234</v>
      </c>
      <c r="U19" s="22"/>
      <c r="V19" s="22">
        <v>1</v>
      </c>
      <c r="W19" s="13"/>
      <c r="X19" s="13"/>
    </row>
    <row r="20" spans="1:24" ht="30" customHeight="1" x14ac:dyDescent="0.2">
      <c r="A20" s="45">
        <v>5</v>
      </c>
      <c r="B20" s="49" t="s">
        <v>39</v>
      </c>
      <c r="C20" s="21">
        <v>1</v>
      </c>
      <c r="D20" s="22" t="s">
        <v>130</v>
      </c>
      <c r="E20" s="35" t="s">
        <v>87</v>
      </c>
      <c r="F20" s="22">
        <v>1</v>
      </c>
      <c r="G20" s="22">
        <v>1</v>
      </c>
      <c r="H20" s="22">
        <v>1</v>
      </c>
      <c r="I20" s="22">
        <v>1</v>
      </c>
      <c r="J20" s="22">
        <v>1</v>
      </c>
      <c r="K20" s="22">
        <v>1</v>
      </c>
      <c r="L20" s="22">
        <v>1</v>
      </c>
      <c r="M20" s="22">
        <v>1</v>
      </c>
      <c r="N20" s="22">
        <v>1</v>
      </c>
      <c r="O20" s="22" t="s">
        <v>93</v>
      </c>
      <c r="P20" s="22">
        <v>1</v>
      </c>
      <c r="Q20" s="22">
        <v>1</v>
      </c>
      <c r="R20" s="15">
        <v>1</v>
      </c>
      <c r="S20" s="43">
        <v>1</v>
      </c>
      <c r="T20" s="38">
        <v>130</v>
      </c>
      <c r="U20" s="22"/>
      <c r="V20" s="22"/>
      <c r="W20" s="13"/>
      <c r="X20" s="13"/>
    </row>
    <row r="21" spans="1:24" ht="30" customHeight="1" x14ac:dyDescent="0.2">
      <c r="A21" s="45">
        <v>6</v>
      </c>
      <c r="B21" s="39" t="s">
        <v>42</v>
      </c>
      <c r="C21" s="21">
        <v>1</v>
      </c>
      <c r="D21" s="22" t="s">
        <v>128</v>
      </c>
      <c r="E21" s="35" t="s">
        <v>87</v>
      </c>
      <c r="F21" s="22">
        <v>1</v>
      </c>
      <c r="G21" s="22">
        <v>1</v>
      </c>
      <c r="H21" s="22">
        <v>1</v>
      </c>
      <c r="I21" s="22">
        <v>1</v>
      </c>
      <c r="J21" s="15">
        <v>1</v>
      </c>
      <c r="K21" s="22">
        <v>1</v>
      </c>
      <c r="L21" s="22">
        <v>1</v>
      </c>
      <c r="M21" s="22">
        <v>1</v>
      </c>
      <c r="N21" s="22">
        <v>1</v>
      </c>
      <c r="O21" s="22" t="s">
        <v>93</v>
      </c>
      <c r="P21" s="22">
        <v>1</v>
      </c>
      <c r="Q21" s="22">
        <v>1</v>
      </c>
      <c r="R21" s="22">
        <v>1</v>
      </c>
      <c r="S21" s="22">
        <v>1</v>
      </c>
      <c r="T21" s="38">
        <v>404</v>
      </c>
      <c r="U21" s="22"/>
      <c r="V21" s="22"/>
      <c r="W21" s="13"/>
      <c r="X21" s="13"/>
    </row>
    <row r="22" spans="1:24" ht="30" customHeight="1" x14ac:dyDescent="0.2">
      <c r="A22" s="45">
        <v>7</v>
      </c>
      <c r="B22" s="49" t="s">
        <v>56</v>
      </c>
      <c r="C22" s="21">
        <v>1</v>
      </c>
      <c r="D22" s="22" t="s">
        <v>129</v>
      </c>
      <c r="E22" s="47" t="s">
        <v>87</v>
      </c>
      <c r="F22" s="22">
        <v>1</v>
      </c>
      <c r="G22" s="22">
        <v>1</v>
      </c>
      <c r="H22" s="43">
        <v>1</v>
      </c>
      <c r="I22" s="43">
        <v>1</v>
      </c>
      <c r="J22" s="43">
        <v>1</v>
      </c>
      <c r="K22" s="22" t="s">
        <v>92</v>
      </c>
      <c r="L22" s="22">
        <v>1</v>
      </c>
      <c r="M22" s="22">
        <v>1</v>
      </c>
      <c r="N22" s="22">
        <v>1</v>
      </c>
      <c r="O22" s="22" t="s">
        <v>93</v>
      </c>
      <c r="P22" s="22">
        <v>1</v>
      </c>
      <c r="Q22" s="43">
        <v>1</v>
      </c>
      <c r="R22" s="22">
        <v>1</v>
      </c>
      <c r="S22" s="22">
        <v>1</v>
      </c>
      <c r="T22" s="38">
        <v>285</v>
      </c>
      <c r="U22" s="22"/>
      <c r="V22" s="22"/>
      <c r="W22" s="13"/>
      <c r="X22" s="13"/>
    </row>
    <row r="23" spans="1:24" ht="30" customHeight="1" x14ac:dyDescent="0.2">
      <c r="A23" s="47">
        <v>8</v>
      </c>
      <c r="B23" s="49" t="s">
        <v>44</v>
      </c>
      <c r="C23" s="21">
        <v>1</v>
      </c>
      <c r="D23" s="22" t="s">
        <v>136</v>
      </c>
      <c r="E23" s="35" t="s">
        <v>87</v>
      </c>
      <c r="F23" s="22">
        <v>1</v>
      </c>
      <c r="G23" s="43">
        <v>1</v>
      </c>
      <c r="H23" s="22">
        <v>1</v>
      </c>
      <c r="I23" s="22">
        <v>1</v>
      </c>
      <c r="J23" s="22">
        <v>1</v>
      </c>
      <c r="K23" s="43">
        <v>1</v>
      </c>
      <c r="L23" s="22">
        <v>1</v>
      </c>
      <c r="M23" s="22">
        <v>1</v>
      </c>
      <c r="N23" s="22">
        <v>1</v>
      </c>
      <c r="O23" s="22" t="s">
        <v>93</v>
      </c>
      <c r="P23" s="22">
        <v>1</v>
      </c>
      <c r="Q23" s="22">
        <v>1</v>
      </c>
      <c r="R23" s="22">
        <v>1</v>
      </c>
      <c r="S23" s="43">
        <v>1</v>
      </c>
      <c r="T23" s="38">
        <v>136</v>
      </c>
      <c r="U23" s="22"/>
      <c r="V23" s="22">
        <v>1</v>
      </c>
      <c r="W23" s="13"/>
      <c r="X23" s="13"/>
    </row>
    <row r="24" spans="1:24" ht="30" customHeight="1" x14ac:dyDescent="0.2">
      <c r="A24" s="47">
        <v>9</v>
      </c>
      <c r="B24" s="39" t="s">
        <v>43</v>
      </c>
      <c r="C24" s="21">
        <v>1</v>
      </c>
      <c r="D24" s="21" t="s">
        <v>122</v>
      </c>
      <c r="E24" s="35" t="s">
        <v>87</v>
      </c>
      <c r="F24" s="21">
        <v>1</v>
      </c>
      <c r="G24" s="21">
        <v>1</v>
      </c>
      <c r="H24" s="21">
        <v>1</v>
      </c>
      <c r="I24" s="22">
        <v>1</v>
      </c>
      <c r="J24" s="22">
        <v>1</v>
      </c>
      <c r="K24" s="22">
        <v>1</v>
      </c>
      <c r="L24" s="22">
        <v>1</v>
      </c>
      <c r="M24" s="21">
        <v>1</v>
      </c>
      <c r="N24" s="21">
        <v>1</v>
      </c>
      <c r="O24" s="22" t="s">
        <v>93</v>
      </c>
      <c r="P24" s="21">
        <v>1</v>
      </c>
      <c r="Q24" s="21">
        <v>1</v>
      </c>
      <c r="R24" s="21">
        <v>1</v>
      </c>
      <c r="S24" s="22">
        <v>1</v>
      </c>
      <c r="T24" s="38">
        <v>72</v>
      </c>
      <c r="U24" s="22"/>
      <c r="V24" s="22"/>
      <c r="W24" s="13"/>
      <c r="X24" s="13"/>
    </row>
    <row r="25" spans="1:24" ht="30" customHeight="1" x14ac:dyDescent="0.2">
      <c r="A25" s="47">
        <v>10</v>
      </c>
      <c r="B25" s="39" t="s">
        <v>45</v>
      </c>
      <c r="C25" s="21">
        <v>1</v>
      </c>
      <c r="D25" s="21" t="s">
        <v>116</v>
      </c>
      <c r="E25" s="35" t="s">
        <v>87</v>
      </c>
      <c r="F25" s="22">
        <v>1</v>
      </c>
      <c r="G25" s="22">
        <v>1</v>
      </c>
      <c r="H25" s="22">
        <v>1</v>
      </c>
      <c r="I25" s="22">
        <v>1</v>
      </c>
      <c r="J25" s="22">
        <v>1</v>
      </c>
      <c r="K25" s="22">
        <v>1</v>
      </c>
      <c r="L25" s="22">
        <v>1</v>
      </c>
      <c r="M25" s="22">
        <v>1</v>
      </c>
      <c r="N25" s="22">
        <v>1</v>
      </c>
      <c r="O25" s="22" t="s">
        <v>93</v>
      </c>
      <c r="P25" s="22">
        <v>1</v>
      </c>
      <c r="Q25" s="22">
        <v>1</v>
      </c>
      <c r="R25" s="35">
        <v>1</v>
      </c>
      <c r="S25" s="22"/>
      <c r="T25" s="38">
        <v>76</v>
      </c>
      <c r="U25" s="22"/>
      <c r="V25" s="22"/>
      <c r="W25" s="13"/>
      <c r="X25" s="13"/>
    </row>
    <row r="26" spans="1:24" ht="30" customHeight="1" x14ac:dyDescent="0.2">
      <c r="A26" s="47">
        <v>11</v>
      </c>
      <c r="B26" s="21" t="s">
        <v>144</v>
      </c>
      <c r="C26" s="21">
        <v>1</v>
      </c>
      <c r="D26" s="21" t="s">
        <v>138</v>
      </c>
      <c r="E26" s="35" t="s">
        <v>87</v>
      </c>
      <c r="F26" s="22">
        <v>1</v>
      </c>
      <c r="G26" s="22">
        <v>1</v>
      </c>
      <c r="H26" s="22">
        <v>1</v>
      </c>
      <c r="I26" s="22">
        <v>1</v>
      </c>
      <c r="J26" s="37">
        <v>1</v>
      </c>
      <c r="K26" s="22">
        <v>1</v>
      </c>
      <c r="L26" s="37"/>
      <c r="M26" s="22">
        <v>1</v>
      </c>
      <c r="N26" s="22">
        <v>1</v>
      </c>
      <c r="O26" s="22" t="s">
        <v>93</v>
      </c>
      <c r="P26" s="22">
        <v>1</v>
      </c>
      <c r="Q26" s="22">
        <v>1</v>
      </c>
      <c r="R26" s="37"/>
      <c r="S26" s="22">
        <v>1</v>
      </c>
      <c r="T26" s="38">
        <v>490</v>
      </c>
      <c r="U26" s="22"/>
      <c r="V26" s="22"/>
      <c r="W26" s="13"/>
      <c r="X26" s="13"/>
    </row>
    <row r="27" spans="1:24" ht="30" customHeight="1" x14ac:dyDescent="0.2">
      <c r="A27" s="47">
        <v>12</v>
      </c>
      <c r="B27" s="39" t="s">
        <v>121</v>
      </c>
      <c r="C27" s="21">
        <v>1</v>
      </c>
      <c r="D27" s="22" t="s">
        <v>97</v>
      </c>
      <c r="E27" s="35" t="s">
        <v>87</v>
      </c>
      <c r="F27" s="22">
        <v>1</v>
      </c>
      <c r="G27" s="22">
        <v>1</v>
      </c>
      <c r="H27" s="22">
        <v>1</v>
      </c>
      <c r="I27" s="22">
        <v>1</v>
      </c>
      <c r="J27" s="22">
        <v>1</v>
      </c>
      <c r="K27" s="22">
        <v>1</v>
      </c>
      <c r="L27" s="22">
        <v>1</v>
      </c>
      <c r="M27" s="22">
        <v>1</v>
      </c>
      <c r="N27" s="22">
        <v>1</v>
      </c>
      <c r="O27" s="22" t="s">
        <v>93</v>
      </c>
      <c r="P27" s="22">
        <v>1</v>
      </c>
      <c r="Q27" s="22">
        <v>1</v>
      </c>
      <c r="R27" s="22">
        <v>1</v>
      </c>
      <c r="S27" s="22">
        <v>1</v>
      </c>
      <c r="T27" s="38">
        <v>20</v>
      </c>
      <c r="U27" s="22"/>
      <c r="V27" s="22"/>
      <c r="W27" s="13"/>
      <c r="X27" s="13"/>
    </row>
    <row r="28" spans="1:24" ht="30" customHeight="1" x14ac:dyDescent="0.2">
      <c r="A28" s="47">
        <v>13</v>
      </c>
      <c r="B28" s="39" t="s">
        <v>57</v>
      </c>
      <c r="C28" s="21">
        <v>1</v>
      </c>
      <c r="D28" s="22" t="s">
        <v>106</v>
      </c>
      <c r="E28" s="41" t="s">
        <v>87</v>
      </c>
      <c r="F28" s="22">
        <v>1</v>
      </c>
      <c r="G28" s="22">
        <v>1</v>
      </c>
      <c r="H28" s="22">
        <v>1</v>
      </c>
      <c r="I28" s="22">
        <v>1</v>
      </c>
      <c r="J28" s="22"/>
      <c r="K28" s="22">
        <v>1</v>
      </c>
      <c r="L28" s="22">
        <v>1</v>
      </c>
      <c r="M28" s="22">
        <v>1</v>
      </c>
      <c r="N28" s="22">
        <v>1</v>
      </c>
      <c r="O28" s="22" t="s">
        <v>93</v>
      </c>
      <c r="P28" s="22">
        <v>1</v>
      </c>
      <c r="Q28" s="22">
        <v>1</v>
      </c>
      <c r="R28" s="22">
        <v>1</v>
      </c>
      <c r="S28" s="22">
        <v>1</v>
      </c>
      <c r="T28" s="38">
        <v>20</v>
      </c>
      <c r="U28" s="22"/>
      <c r="V28" s="22"/>
      <c r="W28" s="13"/>
      <c r="X28" s="13"/>
    </row>
    <row r="29" spans="1:24" ht="30" customHeight="1" x14ac:dyDescent="0.2">
      <c r="A29" s="47">
        <v>14</v>
      </c>
      <c r="B29" s="39" t="s">
        <v>142</v>
      </c>
      <c r="C29" s="21">
        <v>1</v>
      </c>
      <c r="D29" s="22" t="s">
        <v>137</v>
      </c>
      <c r="E29" s="50" t="s">
        <v>87</v>
      </c>
      <c r="F29" s="22">
        <v>1</v>
      </c>
      <c r="G29" s="22">
        <v>1</v>
      </c>
      <c r="H29" s="22">
        <v>1</v>
      </c>
      <c r="I29" s="22">
        <v>1</v>
      </c>
      <c r="J29" s="22">
        <v>1</v>
      </c>
      <c r="K29" s="22">
        <v>1</v>
      </c>
      <c r="L29" s="22">
        <v>1</v>
      </c>
      <c r="M29" s="22">
        <v>1</v>
      </c>
      <c r="N29" s="22">
        <v>1</v>
      </c>
      <c r="O29" s="22" t="s">
        <v>93</v>
      </c>
      <c r="P29" s="22">
        <v>1</v>
      </c>
      <c r="Q29" s="22">
        <v>1</v>
      </c>
      <c r="R29" s="22">
        <v>1</v>
      </c>
      <c r="S29" s="22">
        <v>1</v>
      </c>
      <c r="T29" s="38">
        <v>150</v>
      </c>
      <c r="U29" s="22"/>
      <c r="V29" s="22"/>
      <c r="W29" s="13"/>
      <c r="X29" s="13"/>
    </row>
    <row r="30" spans="1:24" ht="30" customHeight="1" x14ac:dyDescent="0.2">
      <c r="A30" s="53">
        <v>15</v>
      </c>
      <c r="B30" s="54" t="s">
        <v>58</v>
      </c>
      <c r="C30" s="54"/>
      <c r="D30" s="55"/>
      <c r="E30" s="53" t="s">
        <v>87</v>
      </c>
      <c r="F30" s="55"/>
      <c r="G30" s="55"/>
      <c r="H30" s="55"/>
      <c r="I30" s="55"/>
      <c r="J30" s="55"/>
      <c r="K30" s="55"/>
      <c r="L30" s="55"/>
      <c r="M30" s="55"/>
      <c r="N30" s="55"/>
      <c r="O30" s="55" t="s">
        <v>93</v>
      </c>
      <c r="P30" s="55"/>
      <c r="Q30" s="55"/>
      <c r="R30" s="55"/>
      <c r="S30" s="55"/>
      <c r="T30" s="55"/>
      <c r="U30" s="22"/>
      <c r="V30" s="22"/>
      <c r="W30" s="13"/>
      <c r="X30" s="13"/>
    </row>
    <row r="31" spans="1:24" ht="30" customHeight="1" x14ac:dyDescent="0.2">
      <c r="A31" s="47">
        <v>16</v>
      </c>
      <c r="B31" s="39" t="s">
        <v>94</v>
      </c>
      <c r="C31" s="21">
        <v>1</v>
      </c>
      <c r="D31" s="36">
        <v>44074</v>
      </c>
      <c r="E31" s="42" t="s">
        <v>87</v>
      </c>
      <c r="F31" s="22">
        <v>1</v>
      </c>
      <c r="G31" s="22">
        <v>1</v>
      </c>
      <c r="H31" s="22">
        <v>1</v>
      </c>
      <c r="I31" s="22">
        <v>1</v>
      </c>
      <c r="J31" s="22">
        <v>1</v>
      </c>
      <c r="K31" s="22">
        <v>1</v>
      </c>
      <c r="L31" s="22">
        <v>1</v>
      </c>
      <c r="M31" s="22">
        <v>1</v>
      </c>
      <c r="N31" s="22">
        <v>1</v>
      </c>
      <c r="O31" s="22" t="s">
        <v>93</v>
      </c>
      <c r="P31" s="22">
        <v>1</v>
      </c>
      <c r="Q31" s="22">
        <v>1</v>
      </c>
      <c r="R31" s="22">
        <v>1</v>
      </c>
      <c r="S31" s="22">
        <v>1</v>
      </c>
      <c r="T31" s="38">
        <v>25</v>
      </c>
      <c r="U31" s="22"/>
      <c r="V31" s="22"/>
      <c r="W31" s="13"/>
      <c r="X31" s="13"/>
    </row>
    <row r="32" spans="1:24" ht="30" customHeight="1" x14ac:dyDescent="0.2">
      <c r="A32" s="47">
        <v>17</v>
      </c>
      <c r="B32" s="49" t="s">
        <v>126</v>
      </c>
      <c r="C32" s="21">
        <v>1</v>
      </c>
      <c r="D32" s="56">
        <v>44074</v>
      </c>
      <c r="E32" s="47" t="s">
        <v>87</v>
      </c>
      <c r="F32" s="22">
        <v>1</v>
      </c>
      <c r="G32" s="22">
        <v>1</v>
      </c>
      <c r="H32" s="22">
        <v>1</v>
      </c>
      <c r="I32" s="22">
        <v>1</v>
      </c>
      <c r="J32" s="22">
        <v>1</v>
      </c>
      <c r="K32" s="22">
        <v>1</v>
      </c>
      <c r="L32" s="22">
        <v>1</v>
      </c>
      <c r="M32" s="22">
        <v>1</v>
      </c>
      <c r="N32" s="22">
        <v>1</v>
      </c>
      <c r="O32" s="22" t="s">
        <v>93</v>
      </c>
      <c r="P32" s="22">
        <v>1</v>
      </c>
      <c r="Q32" s="22">
        <v>1</v>
      </c>
      <c r="R32" s="22">
        <v>1</v>
      </c>
      <c r="S32" s="22">
        <v>1</v>
      </c>
      <c r="T32" s="38">
        <v>40</v>
      </c>
      <c r="U32" s="22"/>
      <c r="V32" s="22"/>
      <c r="W32" s="13"/>
      <c r="X32" s="13"/>
    </row>
    <row r="33" spans="1:24" ht="30" customHeight="1" x14ac:dyDescent="0.2">
      <c r="A33" s="47">
        <v>18</v>
      </c>
      <c r="B33" s="49" t="s">
        <v>143</v>
      </c>
      <c r="C33" s="21">
        <v>1</v>
      </c>
      <c r="D33" s="21" t="s">
        <v>115</v>
      </c>
      <c r="E33" s="44" t="s">
        <v>87</v>
      </c>
      <c r="F33" s="22">
        <v>1</v>
      </c>
      <c r="G33" s="22">
        <v>1</v>
      </c>
      <c r="H33" s="22">
        <v>1</v>
      </c>
      <c r="I33" s="43">
        <v>1</v>
      </c>
      <c r="J33" s="43">
        <v>1</v>
      </c>
      <c r="K33" s="22">
        <v>1</v>
      </c>
      <c r="L33" s="22">
        <v>1</v>
      </c>
      <c r="M33" s="22">
        <v>1</v>
      </c>
      <c r="N33" s="22">
        <v>1</v>
      </c>
      <c r="O33" s="22" t="s">
        <v>93</v>
      </c>
      <c r="P33" s="22">
        <v>1</v>
      </c>
      <c r="Q33" s="22">
        <v>1</v>
      </c>
      <c r="R33" s="22">
        <v>1</v>
      </c>
      <c r="S33" s="22">
        <v>1</v>
      </c>
      <c r="T33" s="38">
        <v>72</v>
      </c>
      <c r="U33" s="22"/>
      <c r="V33" s="22"/>
      <c r="W33" s="13"/>
      <c r="X33" s="13"/>
    </row>
    <row r="34" spans="1:24" ht="30" customHeight="1" x14ac:dyDescent="0.2">
      <c r="A34" s="48">
        <v>19</v>
      </c>
      <c r="B34" s="39" t="s">
        <v>131</v>
      </c>
      <c r="C34" s="22">
        <v>1</v>
      </c>
      <c r="D34" s="21" t="s">
        <v>132</v>
      </c>
      <c r="E34" s="48" t="s">
        <v>87</v>
      </c>
      <c r="F34" s="22">
        <v>1</v>
      </c>
      <c r="G34" s="22">
        <v>1</v>
      </c>
      <c r="H34" s="22">
        <v>1</v>
      </c>
      <c r="I34" s="22">
        <v>1</v>
      </c>
      <c r="J34" s="22">
        <v>1</v>
      </c>
      <c r="K34" s="22" t="s">
        <v>92</v>
      </c>
      <c r="L34" s="22">
        <v>1</v>
      </c>
      <c r="M34" s="22">
        <v>1</v>
      </c>
      <c r="N34" s="22">
        <v>1</v>
      </c>
      <c r="O34" s="22" t="s">
        <v>93</v>
      </c>
      <c r="P34" s="22">
        <v>1</v>
      </c>
      <c r="Q34" s="22">
        <v>1</v>
      </c>
      <c r="R34" s="22">
        <v>1</v>
      </c>
      <c r="S34" s="22">
        <v>1</v>
      </c>
      <c r="T34" s="38">
        <v>86</v>
      </c>
      <c r="U34" s="22"/>
      <c r="V34" s="22"/>
      <c r="W34" s="13"/>
      <c r="X34" s="13"/>
    </row>
    <row r="35" spans="1:24" ht="30" customHeight="1" x14ac:dyDescent="0.2">
      <c r="A35" s="53">
        <v>20</v>
      </c>
      <c r="B35" s="54" t="s">
        <v>91</v>
      </c>
      <c r="C35" s="54"/>
      <c r="D35" s="55"/>
      <c r="E35" s="53" t="s">
        <v>87</v>
      </c>
      <c r="F35" s="55"/>
      <c r="G35" s="55"/>
      <c r="H35" s="55"/>
      <c r="I35" s="55"/>
      <c r="J35" s="55"/>
      <c r="K35" s="55"/>
      <c r="L35" s="55"/>
      <c r="M35" s="55"/>
      <c r="N35" s="55"/>
      <c r="O35" s="55" t="s">
        <v>93</v>
      </c>
      <c r="P35" s="55"/>
      <c r="Q35" s="55"/>
      <c r="R35" s="55"/>
      <c r="S35" s="55"/>
      <c r="T35" s="55"/>
      <c r="U35" s="22"/>
      <c r="V35" s="22"/>
      <c r="W35" s="13"/>
      <c r="X35" s="13"/>
    </row>
    <row r="36" spans="1:24" ht="30" customHeight="1" x14ac:dyDescent="0.2">
      <c r="A36" s="41"/>
      <c r="B36" s="21"/>
      <c r="C36" s="21"/>
      <c r="D36" s="22"/>
      <c r="E36" s="35" t="s">
        <v>87</v>
      </c>
      <c r="F36" s="22"/>
      <c r="G36" s="22"/>
      <c r="H36" s="22"/>
      <c r="I36" s="22"/>
      <c r="J36" s="22"/>
      <c r="K36" s="22"/>
      <c r="L36" s="22"/>
      <c r="M36" s="22"/>
      <c r="N36" s="22"/>
      <c r="O36" s="22" t="s">
        <v>93</v>
      </c>
      <c r="P36" s="22"/>
      <c r="Q36" s="22"/>
      <c r="R36" s="22"/>
      <c r="S36" s="22"/>
      <c r="T36" s="22"/>
      <c r="U36" s="22"/>
      <c r="V36" s="22"/>
      <c r="W36" s="13"/>
      <c r="X36" s="13"/>
    </row>
    <row r="37" spans="1:24" x14ac:dyDescent="0.2">
      <c r="A37" s="16"/>
      <c r="B37" s="16" t="s">
        <v>89</v>
      </c>
      <c r="C37" s="26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27"/>
      <c r="S37" s="18"/>
      <c r="T37" s="19">
        <f>SUM(T38:T43)</f>
        <v>272</v>
      </c>
      <c r="U37" s="25"/>
      <c r="V37" s="25"/>
      <c r="W37" s="23"/>
      <c r="X37" s="13"/>
    </row>
    <row r="38" spans="1:24" s="31" customFormat="1" ht="30" customHeight="1" x14ac:dyDescent="0.2">
      <c r="A38" s="15">
        <v>1</v>
      </c>
      <c r="B38" s="49" t="s">
        <v>145</v>
      </c>
      <c r="C38" s="21">
        <v>1</v>
      </c>
      <c r="D38" s="15" t="s">
        <v>107</v>
      </c>
      <c r="E38" s="22" t="s">
        <v>87</v>
      </c>
      <c r="F38" s="15">
        <v>1</v>
      </c>
      <c r="G38" s="15">
        <v>1</v>
      </c>
      <c r="H38" s="22">
        <v>1</v>
      </c>
      <c r="I38" s="43">
        <v>1</v>
      </c>
      <c r="J38" s="43">
        <v>1</v>
      </c>
      <c r="K38" s="15">
        <v>1</v>
      </c>
      <c r="L38" s="15">
        <v>1</v>
      </c>
      <c r="M38" s="43">
        <v>1</v>
      </c>
      <c r="N38" s="22" t="s">
        <v>93</v>
      </c>
      <c r="O38" s="15"/>
      <c r="P38" s="43">
        <v>1</v>
      </c>
      <c r="Q38" s="15">
        <v>1</v>
      </c>
      <c r="R38" s="15">
        <v>1</v>
      </c>
      <c r="S38" s="15">
        <v>1</v>
      </c>
      <c r="T38" s="46">
        <v>26</v>
      </c>
      <c r="U38" s="15"/>
      <c r="V38" s="15"/>
      <c r="W38" s="29"/>
      <c r="X38" s="30"/>
    </row>
    <row r="39" spans="1:24" ht="30" customHeight="1" x14ac:dyDescent="0.2">
      <c r="A39" s="15">
        <v>2</v>
      </c>
      <c r="B39" s="39" t="s">
        <v>31</v>
      </c>
      <c r="C39" s="21">
        <v>1</v>
      </c>
      <c r="D39" s="21" t="s">
        <v>108</v>
      </c>
      <c r="E39" s="22" t="s">
        <v>87</v>
      </c>
      <c r="F39" s="22">
        <v>1</v>
      </c>
      <c r="G39" s="22">
        <v>1</v>
      </c>
      <c r="H39" s="22">
        <v>1</v>
      </c>
      <c r="I39" s="22">
        <v>1</v>
      </c>
      <c r="J39" s="22">
        <v>1</v>
      </c>
      <c r="K39" s="22">
        <v>1</v>
      </c>
      <c r="L39" s="22">
        <v>1</v>
      </c>
      <c r="M39" s="22">
        <v>1</v>
      </c>
      <c r="N39" s="22" t="s">
        <v>93</v>
      </c>
      <c r="O39" s="22"/>
      <c r="P39" s="22">
        <v>1</v>
      </c>
      <c r="Q39" s="15">
        <v>1</v>
      </c>
      <c r="R39" s="15">
        <v>1</v>
      </c>
      <c r="S39" s="22">
        <v>1</v>
      </c>
      <c r="T39" s="38">
        <v>80</v>
      </c>
      <c r="U39" s="22"/>
      <c r="V39" s="22"/>
      <c r="W39" s="23"/>
      <c r="X39" s="13"/>
    </row>
    <row r="40" spans="1:24" ht="30" customHeight="1" x14ac:dyDescent="0.2">
      <c r="A40" s="15">
        <v>3</v>
      </c>
      <c r="B40" s="39" t="s">
        <v>34</v>
      </c>
      <c r="C40" s="24">
        <v>1</v>
      </c>
      <c r="D40" s="22" t="s">
        <v>110</v>
      </c>
      <c r="E40" s="22" t="s">
        <v>87</v>
      </c>
      <c r="F40" s="22">
        <v>1</v>
      </c>
      <c r="G40" s="22">
        <v>1</v>
      </c>
      <c r="H40" s="22">
        <v>1</v>
      </c>
      <c r="I40" s="22">
        <v>1</v>
      </c>
      <c r="J40" s="22">
        <v>1</v>
      </c>
      <c r="K40" s="22">
        <v>1</v>
      </c>
      <c r="L40" s="22">
        <v>1</v>
      </c>
      <c r="M40" s="22">
        <v>1</v>
      </c>
      <c r="N40" s="22" t="s">
        <v>93</v>
      </c>
      <c r="O40" s="22"/>
      <c r="P40" s="22">
        <v>1</v>
      </c>
      <c r="Q40" s="22">
        <v>1</v>
      </c>
      <c r="R40" s="22">
        <v>1</v>
      </c>
      <c r="S40" s="22">
        <v>1</v>
      </c>
      <c r="T40" s="38">
        <v>30</v>
      </c>
      <c r="U40" s="22"/>
      <c r="V40" s="22">
        <v>1</v>
      </c>
      <c r="W40" s="23"/>
      <c r="X40" s="13"/>
    </row>
    <row r="41" spans="1:24" ht="30" customHeight="1" x14ac:dyDescent="0.2">
      <c r="A41" s="15">
        <v>4</v>
      </c>
      <c r="B41" s="49" t="s">
        <v>49</v>
      </c>
      <c r="C41" s="24">
        <v>1</v>
      </c>
      <c r="D41" s="22" t="s">
        <v>135</v>
      </c>
      <c r="E41" s="22" t="s">
        <v>87</v>
      </c>
      <c r="F41" s="22">
        <v>1</v>
      </c>
      <c r="G41" s="22">
        <v>1</v>
      </c>
      <c r="H41" s="22">
        <v>1</v>
      </c>
      <c r="I41" s="22">
        <v>1</v>
      </c>
      <c r="J41" s="24">
        <v>1</v>
      </c>
      <c r="K41" s="22">
        <v>1</v>
      </c>
      <c r="L41" s="22">
        <v>1</v>
      </c>
      <c r="M41" s="22">
        <v>1</v>
      </c>
      <c r="N41" s="22" t="s">
        <v>93</v>
      </c>
      <c r="O41" s="22"/>
      <c r="P41" s="22">
        <v>1</v>
      </c>
      <c r="Q41" s="22">
        <v>1</v>
      </c>
      <c r="R41" s="22">
        <v>1</v>
      </c>
      <c r="S41" s="43">
        <v>1</v>
      </c>
      <c r="T41" s="38">
        <v>64</v>
      </c>
      <c r="U41" s="22"/>
      <c r="V41" s="22"/>
      <c r="W41" s="23"/>
      <c r="X41" s="13"/>
    </row>
    <row r="42" spans="1:24" ht="30" customHeight="1" x14ac:dyDescent="0.2">
      <c r="A42" s="50">
        <v>5</v>
      </c>
      <c r="B42" s="49" t="s">
        <v>46</v>
      </c>
      <c r="C42" s="22">
        <v>1</v>
      </c>
      <c r="D42" s="22" t="s">
        <v>134</v>
      </c>
      <c r="E42" s="22" t="s">
        <v>87</v>
      </c>
      <c r="F42" s="22">
        <v>1</v>
      </c>
      <c r="G42" s="22">
        <v>1</v>
      </c>
      <c r="H42" s="22">
        <v>1</v>
      </c>
      <c r="I42" s="22">
        <v>1</v>
      </c>
      <c r="J42" s="22">
        <v>1</v>
      </c>
      <c r="K42" s="22" t="s">
        <v>88</v>
      </c>
      <c r="L42" s="22">
        <v>1</v>
      </c>
      <c r="M42" s="43">
        <v>1</v>
      </c>
      <c r="N42" s="22" t="s">
        <v>93</v>
      </c>
      <c r="O42" s="22"/>
      <c r="P42" s="22">
        <v>1</v>
      </c>
      <c r="Q42" s="22">
        <v>1</v>
      </c>
      <c r="R42" s="22">
        <v>1</v>
      </c>
      <c r="S42" s="22">
        <v>1</v>
      </c>
      <c r="T42" s="38">
        <v>40</v>
      </c>
      <c r="U42" s="22"/>
      <c r="V42" s="22">
        <v>1</v>
      </c>
      <c r="W42" s="23"/>
      <c r="X42" s="13"/>
    </row>
    <row r="43" spans="1:24" ht="30" customHeight="1" x14ac:dyDescent="0.2">
      <c r="A43" s="50">
        <v>6</v>
      </c>
      <c r="B43" s="49" t="s">
        <v>52</v>
      </c>
      <c r="C43" s="22">
        <v>1</v>
      </c>
      <c r="D43" s="22" t="s">
        <v>133</v>
      </c>
      <c r="E43" s="22" t="s">
        <v>87</v>
      </c>
      <c r="F43" s="22">
        <v>1</v>
      </c>
      <c r="G43" s="22">
        <v>1</v>
      </c>
      <c r="H43" s="22">
        <v>1</v>
      </c>
      <c r="I43" s="22">
        <v>1</v>
      </c>
      <c r="J43" s="43">
        <v>1</v>
      </c>
      <c r="K43" s="22" t="s">
        <v>88</v>
      </c>
      <c r="L43" s="22">
        <v>1</v>
      </c>
      <c r="M43" s="43">
        <v>1</v>
      </c>
      <c r="N43" s="22" t="s">
        <v>93</v>
      </c>
      <c r="O43" s="22"/>
      <c r="P43" s="22">
        <v>1</v>
      </c>
      <c r="Q43" s="22">
        <v>1</v>
      </c>
      <c r="R43" s="22">
        <v>1</v>
      </c>
      <c r="S43" s="22">
        <v>1</v>
      </c>
      <c r="T43" s="38">
        <v>32</v>
      </c>
      <c r="U43" s="22"/>
      <c r="V43" s="22">
        <v>1</v>
      </c>
      <c r="W43" s="23"/>
      <c r="X43" s="13"/>
    </row>
    <row r="44" spans="1:24" x14ac:dyDescent="0.2">
      <c r="S44" s="14" t="s">
        <v>90</v>
      </c>
      <c r="T44" s="14">
        <f>T37+T15+T4</f>
        <v>3836</v>
      </c>
      <c r="W44" s="13"/>
      <c r="X44" s="13"/>
    </row>
  </sheetData>
  <mergeCells count="22">
    <mergeCell ref="S2:S3"/>
    <mergeCell ref="T2:T3"/>
    <mergeCell ref="U2:U3"/>
    <mergeCell ref="V2:V3"/>
    <mergeCell ref="L2:L3"/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K2:K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scale="37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ЧООУ</vt:lpstr>
      <vt:lpstr>ЧДОУ</vt:lpstr>
      <vt:lpstr>документы_2021</vt:lpstr>
      <vt:lpstr>ЧДОУ!Заголовки_для_печати</vt:lpstr>
      <vt:lpstr>ЧООУ!Заголовки_для_печати</vt:lpstr>
      <vt:lpstr>ЧДОУ!Область_печати</vt:lpstr>
      <vt:lpstr>ЧООУ!Область_печати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Елена Владимировна Бойцова</cp:lastModifiedBy>
  <cp:lastPrinted>2021-04-20T14:16:15Z</cp:lastPrinted>
  <dcterms:created xsi:type="dcterms:W3CDTF">2018-07-26T09:23:43Z</dcterms:created>
  <dcterms:modified xsi:type="dcterms:W3CDTF">2021-04-20T14:16:20Z</dcterms:modified>
</cp:coreProperties>
</file>