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00" yWindow="420" windowWidth="19290" windowHeight="6600"/>
  </bookViews>
  <sheets>
    <sheet name="21-23гг" sheetId="1" r:id="rId1"/>
    <sheet name="24-25гг" sheetId="2" r:id="rId2"/>
    <sheet name="Лист2" sheetId="3" r:id="rId3"/>
    <sheet name="Лист3" sheetId="4" r:id="rId4"/>
  </sheets>
  <definedNames>
    <definedName name="_Hlk53946533" localSheetId="0">'21-23гг'!#REF!</definedName>
    <definedName name="Z_0203D84A_2862_49A0_A30F_2290BC429341_.wvu.Rows" localSheetId="0" hidden="1">'21-23гг'!$140:$144</definedName>
    <definedName name="Z_377039B5_FA51_499D_B249_5F78B43CE999_.wvu.Rows" localSheetId="0" hidden="1">'21-23гг'!#REF!,'21-23гг'!$125:$133</definedName>
    <definedName name="Z_377039B5_FA51_499D_B249_5F78B43CE999_.wvu.Rows" localSheetId="1" hidden="1">'24-25гг'!$132:$132,'24-25гг'!$186:$200</definedName>
    <definedName name="Z_3E64634F_51F5_4ACF_A93E_0C4AB87387EE_.wvu.Cols" localSheetId="0" hidden="1">'21-23гг'!$J:$K</definedName>
    <definedName name="Z_4664FDB5_C1ED_4941_8C36_31DF69B22F2C_.wvu.Rows" localSheetId="0" hidden="1">'21-23гг'!$125:$133</definedName>
    <definedName name="Z_4664FDB5_C1ED_4941_8C36_31DF69B22F2C_.wvu.Rows" localSheetId="1" hidden="1">'24-25гг'!$186:$200</definedName>
    <definedName name="Z_4F95933A_4EFF_4CC0_9471_2B172D59B6B7_.wvu.Rows" localSheetId="0" hidden="1">'21-23гг'!#REF!</definedName>
    <definedName name="Z_4F95933A_4EFF_4CC0_9471_2B172D59B6B7_.wvu.Rows" localSheetId="1" hidden="1">'24-25гг'!$96:$96</definedName>
    <definedName name="Z_53E98925_4E44_4033_9672_82BB2EAF7770_.wvu.Cols" localSheetId="0" hidden="1">'21-23гг'!$J:$K</definedName>
    <definedName name="Z_53E98925_4E44_4033_9672_82BB2EAF7770_.wvu.Rows" localSheetId="1" hidden="1">'24-25гг'!$96:$96</definedName>
    <definedName name="Z_5486C9B1_A878_4807_8B0A_ED61347A493C_.wvu.Cols" localSheetId="0" hidden="1">'21-23гг'!#REF!</definedName>
    <definedName name="Z_5486C9B1_A878_4807_8B0A_ED61347A493C_.wvu.PrintTitles" localSheetId="0" hidden="1">'21-23гг'!$5:$7</definedName>
    <definedName name="Z_5486C9B1_A878_4807_8B0A_ED61347A493C_.wvu.Rows" localSheetId="0" hidden="1">'21-23гг'!$1:$4,'21-23гг'!#REF!,'21-23гг'!#REF!</definedName>
    <definedName name="Z_5A820302_BFA3_4639_9F80_0A41EE800880_.wvu.PrintArea" localSheetId="0" hidden="1">'21-23гг'!$B$1:$K$140</definedName>
    <definedName name="Z_5A820302_BFA3_4639_9F80_0A41EE800880_.wvu.PrintArea" localSheetId="1" hidden="1">'24-25гг'!$A$1:$N$217</definedName>
    <definedName name="Z_5A820302_BFA3_4639_9F80_0A41EE800880_.wvu.PrintTitles" localSheetId="0" hidden="1">'21-23гг'!$5:$5</definedName>
    <definedName name="Z_5A820302_BFA3_4639_9F80_0A41EE800880_.wvu.PrintTitles" localSheetId="1" hidden="1">'24-25гг'!$5:$5</definedName>
    <definedName name="Z_5A820302_BFA3_4639_9F80_0A41EE800880_.wvu.Rows" localSheetId="0" hidden="1">'21-23гг'!#REF!,'21-23гг'!$78:$112,'21-23гг'!$125:$133</definedName>
    <definedName name="Z_5A820302_BFA3_4639_9F80_0A41EE800880_.wvu.Rows" localSheetId="1" hidden="1">'24-25гг'!$96:$96,'24-25гг'!$113:$174,'24-25гг'!$186:$200</definedName>
    <definedName name="Z_687C40B5_B75F_46C3_B17C_44BC2FF0C175_.wvu.Rows" localSheetId="0" hidden="1">'21-23гг'!$140:$144</definedName>
    <definedName name="Z_6C3A2613_1537_4C3B_9C55_EB00F6C4C879_.wvu.Cols" localSheetId="0" hidden="1">'21-23гг'!$J:$J</definedName>
    <definedName name="Z_6C3A2613_1537_4C3B_9C55_EB00F6C4C879_.wvu.Rows" localSheetId="1" hidden="1">'24-25гг'!$96:$96</definedName>
    <definedName name="Z_82920654_59AF_4868_9F47_69E898D3FF2F_.wvu.Rows" localSheetId="0" hidden="1">'21-23гг'!$1:$4</definedName>
    <definedName name="Z_91763DFF_8473_4DE0_B59D_2F19061BAE1D_.wvu.Rows" localSheetId="0" hidden="1">'21-23гг'!$1:$4</definedName>
    <definedName name="Z_B13B9B86_792A_4E82_BC42_8D2D67EAF11B_.wvu.Cols" localSheetId="0" hidden="1">'21-23гг'!#REF!</definedName>
    <definedName name="Z_B13B9B86_792A_4E82_BC42_8D2D67EAF11B_.wvu.PrintTitles" localSheetId="0" hidden="1">'21-23гг'!$5:$7</definedName>
    <definedName name="Z_B13B9B86_792A_4E82_BC42_8D2D67EAF11B_.wvu.Rows" localSheetId="1" hidden="1">'24-25гг'!$96:$96</definedName>
    <definedName name="Z_C0E12F08_0EB7_41A5_B340_67D43266F8AD_.wvu.Cols" localSheetId="0" hidden="1">'21-23гг'!$J:$K</definedName>
    <definedName name="Z_C0E12F08_0EB7_41A5_B340_67D43266F8AD_.wvu.Cols" localSheetId="1" hidden="1">'24-25гг'!$D:$L</definedName>
    <definedName name="Z_E2BA1537_295A_4396_B4BB_FB42A2D20A62_.wvu.Rows" localSheetId="0" hidden="1">'21-23гг'!#REF!</definedName>
    <definedName name="Z_E2BA1537_295A_4396_B4BB_FB42A2D20A62_.wvu.Rows" localSheetId="1" hidden="1">'24-25гг'!$96:$96</definedName>
    <definedName name="Z_EF92BF6E_8D41_4FF6_BEF0_BE3C2C5DAFBA_.wvu.Rows" localSheetId="0" hidden="1">'21-23гг'!#REF!,'21-23гг'!$78:$112,'21-23гг'!$125:$133</definedName>
    <definedName name="Z_EF92BF6E_8D41_4FF6_BEF0_BE3C2C5DAFBA_.wvu.Rows" localSheetId="1" hidden="1">'24-25гг'!$96:$96,'24-25гг'!$113:$174,'24-25гг'!$186:$200</definedName>
    <definedName name="Z_F7C05874_CA16_478F_B37B_AFC0ABCF1606_.wvu.Cols" localSheetId="0" hidden="1">'21-23гг'!$J:$J</definedName>
    <definedName name="Z_F7C05874_CA16_478F_B37B_AFC0ABCF1606_.wvu.Rows" localSheetId="1" hidden="1">'24-25гг'!$96:$96</definedName>
  </definedNames>
  <calcPr calcId="145621"/>
  <customWorkbookViews>
    <customWorkbookView name="Мигда Татьяна Юрьевна - Личное представление" guid="{687C40B5-B75F-46C3-B17C-44BC2FF0C175}" mergeInterval="0" personalView="1" maximized="1" windowWidth="1916" windowHeight="855" activeSheetId="1"/>
    <customWorkbookView name="Остапенко Алексей Сергеевич - Личное представление" guid="{B13B9B86-792A-4E82-BC42-8D2D67EAF11B}" mergeInterval="0" personalView="1" maximized="1" windowWidth="1396" windowHeight="913" activeSheetId="1"/>
    <customWorkbookView name="Кравченко Ирина Викторовна - Личное представление" guid="{5486C9B1-A878-4807-8B0A-ED61347A493C}" mergeInterval="0" personalView="1" maximized="1" windowWidth="1916" windowHeight="815" activeSheetId="1"/>
    <customWorkbookView name="Павленко Ирина Викторовна - Личное представление" guid="{91763DFF-8473-4DE0-B59D-2F19061BAE1D}" mergeInterval="0" personalView="1" maximized="1" windowWidth="1591" windowHeight="721" activeSheetId="1"/>
    <customWorkbookView name="Кравченко Ярослав Эдуардович - Личное представление" guid="{53E98925-4E44-4033-9672-82BB2EAF7770}" mergeInterval="0" personalView="1" maximized="1" windowWidth="2556" windowHeight="1227" activeSheetId="1"/>
    <customWorkbookView name="Ковалев Сергей Валентинович - Личное представление" guid="{F7C05874-CA16-478F-B37B-AFC0ABCF1606}" mergeInterval="0" personalView="1" maximized="1" windowWidth="1916" windowHeight="797" activeSheetId="1"/>
    <customWorkbookView name="Михайлова Мария Сергеевна - Личное представление" guid="{3E64634F-51F5-4ACF-A93E-0C4AB87387EE}" mergeInterval="0" personalView="1" maximized="1" windowWidth="1916" windowHeight="831" activeSheetId="2"/>
    <customWorkbookView name="Киселёв Алексей Сергеевич - Личное представление" guid="{C0E12F08-0EB7-41A5-B340-67D43266F8AD}" mergeInterval="0" personalView="1" maximized="1" windowWidth="1916" windowHeight="759" activeSheetId="2"/>
    <customWorkbookView name="Игнатьева Анна Николаевна - Личное представление" guid="{6204AD88-987D-4B21-A94F-D18BA1FB7490}" mergeInterval="0" personalView="1" maximized="1" windowWidth="1276" windowHeight="455" activeSheetId="2"/>
    <customWorkbookView name="Соколова Маргарита Эйновна - Личное представление" guid="{6AA68812-F8D5-4B66-8FD8-FB54E7FD9348}" mergeInterval="0" personalView="1" maximized="1" windowWidth="1271" windowHeight="449" activeSheetId="2"/>
    <customWorkbookView name="Белова Татьяна Сергеевна - Личное представление" guid="{D429783A-C477-4FF8-8FED-0D05017AA5A3}" mergeInterval="0" personalView="1" maximized="1" windowWidth="1675" windowHeight="899" activeSheetId="2"/>
    <customWorkbookView name="Кабаль Камилла Ильгизовна - Личное представление" guid="{B2A8676C-0A6C-4CAC-B509-EDDD521C7691}" mergeInterval="0" personalView="1" maximized="1" windowWidth="1276" windowHeight="759" activeSheetId="2"/>
    <customWorkbookView name="Кудрявцева Светлана Геннадьевна - Личное представление" guid="{2B9A2AB9-4472-4738-9384-BD35D4823419}" mergeInterval="0" personalView="1" maximized="1" windowWidth="1302" windowHeight="522" activeSheetId="2"/>
    <customWorkbookView name="Мирожниченко Елена Александровна - Личное представление" guid="{EF92BF6E-8D41-4FF6-BEF0-BE3C2C5DAFBA}" mergeInterval="0" personalView="1" maximized="1" windowWidth="1912" windowHeight="759" activeSheetId="2"/>
    <customWorkbookView name="Евсеева Анна Владимировна - Личное представление" guid="{E2BA1537-295A-4396-B4BB-FB42A2D20A62}" mergeInterval="0" personalView="1" maximized="1" windowWidth="1916" windowHeight="814" activeSheetId="2"/>
    <customWorkbookView name="Федирко Татьяна Александровна - Личное представление" guid="{4664FDB5-C1ED-4941-8C36-31DF69B22F2C}" mergeInterval="0" personalView="1" maximized="1" windowWidth="1916" windowHeight="835" activeSheetId="2"/>
    <customWorkbookView name="Егорова Ирина Владимировна - Личное представление" guid="{377039B5-FA51-499D-B249-5F78B43CE999}" mergeInterval="0" personalView="1" maximized="1" windowWidth="1916" windowHeight="865" activeSheetId="2" showComments="commIndAndComment"/>
    <customWorkbookView name="Филиппова Светлана Юрьевна - Личное представление" guid="{A1233283-AB59-4DC5-9DC5-1E64D98D989B}" mergeInterval="0" personalView="1" maximized="1" windowWidth="1916" windowHeight="735" activeSheetId="2"/>
    <customWorkbookView name="Михайлов Валерий Михайлович - Личное представление" guid="{9477A87A-0971-42C4-9044-6A2C882DF0E2}" mergeInterval="0" personalView="1" maximized="1" windowWidth="1276" windowHeight="586" activeSheetId="2"/>
    <customWorkbookView name="Никитенко Егор Фёдорович - Личное представление" guid="{628FAF61-F3FB-4ED4-8AB4-B1D8583091E0}" mergeInterval="0" personalView="1" maximized="1" windowWidth="1920" windowHeight="894" activeSheetId="2"/>
    <customWorkbookView name="Монахов Александр Львович - Личное представление" guid="{4F95933A-4EFF-4CC0-9471-2B172D59B6B7}" mergeInterval="0" personalView="1" maximized="1" windowWidth="1676" windowHeight="759" activeSheetId="2"/>
    <customWorkbookView name="Щербаков Юрий Юльевич - Личное представление" guid="{5A820302-BFA3-4639-9F80-0A41EE800880}" mergeInterval="0" personalView="1" xWindow="73" yWindow="28" windowWidth="1603" windowHeight="694" activeSheetId="2"/>
    <customWorkbookView name="Тимофеева Елена Валентиновна - Личное представление" guid="{6C3A2613-1537-4C3B-9C55-EB00F6C4C879}" mergeInterval="0" personalView="1" maximized="1" windowWidth="790" windowHeight="313" activeSheetId="1"/>
    <customWorkbookView name="Михайлова Екатерина Анатольевна - Личное представление" guid="{82920654-59AF-4868-9F47-69E898D3FF2F}" mergeInterval="0" personalView="1" xWindow="-19" yWindow="66" windowWidth="1596" windowHeight="513" activeSheetId="1" showComments="commIndAndComment"/>
    <customWorkbookView name="Дружинин Дмитрий Валерьевич - Личное представление" guid="{0203D84A-2862-49A0-A30F-2290BC429341}" mergeInterval="0" personalView="1" maximized="1" windowWidth="1676" windowHeight="824" activeSheetId="1"/>
  </customWorkbookViews>
</workbook>
</file>

<file path=xl/calcChain.xml><?xml version="1.0" encoding="utf-8"?>
<calcChain xmlns="http://schemas.openxmlformats.org/spreadsheetml/2006/main">
  <c r="A106" i="1" l="1"/>
  <c r="K104" i="1"/>
  <c r="J104" i="1"/>
  <c r="I104" i="1"/>
  <c r="H104" i="1"/>
  <c r="G104" i="1"/>
  <c r="F104" i="1"/>
  <c r="E104" i="1"/>
  <c r="K108" i="1"/>
  <c r="I108" i="1"/>
  <c r="H108" i="1"/>
  <c r="G108" i="1"/>
  <c r="F108" i="1"/>
  <c r="E108" i="1"/>
  <c r="D108" i="1"/>
  <c r="K121" i="1"/>
  <c r="J121" i="1"/>
  <c r="I121" i="1"/>
  <c r="H121" i="1"/>
  <c r="G121" i="1"/>
  <c r="F121" i="1"/>
  <c r="E121" i="1"/>
  <c r="D121" i="1"/>
  <c r="K79" i="1"/>
  <c r="J79" i="1"/>
  <c r="I79" i="1"/>
  <c r="H79" i="1"/>
  <c r="G79" i="1"/>
  <c r="F79" i="1"/>
  <c r="E79" i="1"/>
  <c r="D79" i="1"/>
  <c r="K82" i="1"/>
  <c r="J82" i="1"/>
  <c r="I82" i="1"/>
  <c r="H82" i="1"/>
  <c r="G82" i="1"/>
  <c r="F82" i="1"/>
  <c r="E82" i="1"/>
  <c r="D82" i="1"/>
  <c r="D88" i="1" l="1"/>
  <c r="I67" i="1"/>
  <c r="H67" i="1"/>
  <c r="G67" i="1"/>
  <c r="K68" i="1"/>
  <c r="K67" i="1" s="1"/>
  <c r="J68" i="1"/>
  <c r="J67" i="1" s="1"/>
  <c r="F68" i="1"/>
  <c r="F67" i="1" s="1"/>
  <c r="E68" i="1"/>
  <c r="E67" i="1" s="1"/>
  <c r="D68" i="1"/>
  <c r="D67" i="1" s="1"/>
  <c r="E58" i="1"/>
  <c r="F58" i="1"/>
  <c r="G58" i="1"/>
  <c r="H58" i="1"/>
  <c r="I58" i="1"/>
  <c r="J58" i="1"/>
  <c r="K58" i="1"/>
  <c r="D58" i="1"/>
  <c r="A11" i="1" l="1"/>
  <c r="A12" i="1" s="1"/>
  <c r="A13" i="1" s="1"/>
  <c r="A14" i="1" s="1"/>
  <c r="A15" i="1" s="1"/>
  <c r="A16" i="1" s="1"/>
  <c r="A17" i="1" s="1"/>
  <c r="A18" i="1" s="1"/>
  <c r="A19" i="1" s="1"/>
  <c r="A22" i="1" s="1"/>
  <c r="A23" i="1" s="1"/>
  <c r="A24" i="1" s="1"/>
  <c r="A27" i="1" s="1"/>
  <c r="A28" i="1" s="1"/>
  <c r="A29" i="1" s="1"/>
  <c r="A30" i="1" s="1"/>
  <c r="A31" i="1" s="1"/>
  <c r="A32" i="1" s="1"/>
  <c r="A33" i="1" l="1"/>
  <c r="A34" i="1" s="1"/>
  <c r="A35" i="1" s="1"/>
  <c r="A36" i="1" s="1"/>
  <c r="A37" i="1" s="1"/>
  <c r="A38" i="1" s="1"/>
  <c r="A39" i="1" s="1"/>
  <c r="A40" i="1" s="1"/>
  <c r="A41" i="1" s="1"/>
  <c r="A42" i="1" s="1"/>
  <c r="A43" i="1" s="1"/>
  <c r="A44" i="1" s="1"/>
  <c r="A47" i="1" s="1"/>
  <c r="A48" i="1" s="1"/>
  <c r="A49" i="1" s="1"/>
  <c r="A50" i="1" s="1"/>
  <c r="A51" i="1" s="1"/>
  <c r="A52" i="1" s="1"/>
  <c r="A53" i="1" s="1"/>
  <c r="A54" i="1" s="1"/>
  <c r="A55" i="1" s="1"/>
  <c r="A56" i="1" s="1"/>
  <c r="A59" i="1" s="1"/>
  <c r="A60" i="1" s="1"/>
  <c r="A61" i="1" s="1"/>
  <c r="A64" i="1"/>
  <c r="A65" i="1" s="1"/>
  <c r="A66" i="1" s="1"/>
  <c r="A67" i="1" s="1"/>
  <c r="A68" i="1" s="1"/>
  <c r="K10" i="1"/>
  <c r="J10" i="1"/>
  <c r="I10" i="1"/>
  <c r="H10" i="1"/>
  <c r="G10" i="1"/>
  <c r="F10" i="1"/>
  <c r="E10" i="1"/>
  <c r="K16" i="1"/>
  <c r="J16" i="1"/>
  <c r="I16" i="1"/>
  <c r="H16" i="1"/>
  <c r="G16" i="1"/>
  <c r="F16" i="1"/>
  <c r="E16" i="1"/>
  <c r="K18" i="1"/>
  <c r="J18" i="1"/>
  <c r="I18" i="1"/>
  <c r="H18" i="1"/>
  <c r="G18" i="1"/>
  <c r="F18" i="1"/>
  <c r="E18" i="1"/>
  <c r="K21" i="1"/>
  <c r="J21" i="1"/>
  <c r="I21" i="1"/>
  <c r="H21" i="1"/>
  <c r="G21" i="1"/>
  <c r="F21" i="1"/>
  <c r="E21" i="1"/>
  <c r="K23" i="1"/>
  <c r="J23" i="1"/>
  <c r="I23" i="1"/>
  <c r="H23" i="1"/>
  <c r="G23" i="1"/>
  <c r="F23" i="1"/>
  <c r="E23" i="1"/>
  <c r="K26" i="1"/>
  <c r="J26" i="1"/>
  <c r="F26" i="1"/>
  <c r="E26" i="1"/>
  <c r="K31" i="1"/>
  <c r="J31" i="1"/>
  <c r="I31" i="1"/>
  <c r="H31" i="1"/>
  <c r="G31" i="1"/>
  <c r="K34" i="1"/>
  <c r="J34" i="1"/>
  <c r="I34" i="1"/>
  <c r="H34" i="1"/>
  <c r="G34" i="1"/>
  <c r="F34" i="1"/>
  <c r="E34" i="1"/>
  <c r="K36" i="1"/>
  <c r="J36" i="1"/>
  <c r="I36" i="1"/>
  <c r="H36" i="1"/>
  <c r="G36" i="1"/>
  <c r="F36" i="1"/>
  <c r="E36" i="1"/>
  <c r="K39" i="1"/>
  <c r="J39" i="1"/>
  <c r="I39" i="1"/>
  <c r="H39" i="1"/>
  <c r="G39" i="1"/>
  <c r="F39" i="1"/>
  <c r="E39" i="1"/>
  <c r="K43" i="1"/>
  <c r="J43" i="1"/>
  <c r="I43" i="1"/>
  <c r="H43" i="1"/>
  <c r="G43" i="1"/>
  <c r="F43" i="1"/>
  <c r="E43" i="1"/>
  <c r="J46" i="1"/>
  <c r="I46" i="1"/>
  <c r="H46" i="1"/>
  <c r="G46" i="1"/>
  <c r="F46" i="1"/>
  <c r="E46" i="1"/>
  <c r="K50" i="1"/>
  <c r="J50" i="1"/>
  <c r="I50" i="1"/>
  <c r="H50" i="1"/>
  <c r="G50" i="1"/>
  <c r="F50" i="1"/>
  <c r="E50" i="1"/>
  <c r="D50" i="1"/>
  <c r="I53" i="1"/>
  <c r="H53" i="1"/>
  <c r="G53" i="1"/>
  <c r="F53" i="1"/>
  <c r="E53" i="1"/>
  <c r="K63" i="1"/>
  <c r="J63" i="1"/>
  <c r="I63" i="1"/>
  <c r="H63" i="1"/>
  <c r="G63" i="1"/>
  <c r="F63" i="1"/>
  <c r="E63" i="1"/>
  <c r="K69" i="1"/>
  <c r="J69" i="1"/>
  <c r="I69" i="1"/>
  <c r="H69" i="1"/>
  <c r="G69" i="1"/>
  <c r="F69" i="1"/>
  <c r="E69" i="1"/>
  <c r="K71" i="1"/>
  <c r="J71" i="1"/>
  <c r="I71" i="1"/>
  <c r="H71" i="1"/>
  <c r="G71" i="1"/>
  <c r="F71" i="1"/>
  <c r="E71" i="1"/>
  <c r="K73" i="1"/>
  <c r="J73" i="1"/>
  <c r="I73" i="1"/>
  <c r="H73" i="1"/>
  <c r="G73" i="1"/>
  <c r="F73" i="1"/>
  <c r="E73" i="1"/>
  <c r="K76" i="1"/>
  <c r="J76" i="1"/>
  <c r="I76" i="1"/>
  <c r="H76" i="1"/>
  <c r="G76" i="1"/>
  <c r="F76" i="1"/>
  <c r="E76" i="1"/>
  <c r="K85" i="1"/>
  <c r="J85" i="1"/>
  <c r="I85" i="1"/>
  <c r="H85" i="1"/>
  <c r="G85" i="1"/>
  <c r="K87" i="1"/>
  <c r="J87" i="1"/>
  <c r="I87" i="1"/>
  <c r="H87" i="1"/>
  <c r="G87" i="1"/>
  <c r="K89" i="1"/>
  <c r="J89" i="1"/>
  <c r="I89" i="1"/>
  <c r="H89" i="1"/>
  <c r="G89" i="1"/>
  <c r="F89" i="1"/>
  <c r="E89" i="1"/>
  <c r="K92" i="1"/>
  <c r="J92" i="1"/>
  <c r="I92" i="1"/>
  <c r="H92" i="1"/>
  <c r="G92" i="1"/>
  <c r="F92" i="1"/>
  <c r="E92" i="1"/>
  <c r="K94" i="1"/>
  <c r="J94" i="1"/>
  <c r="I94" i="1"/>
  <c r="H94" i="1"/>
  <c r="G94" i="1"/>
  <c r="F94" i="1"/>
  <c r="E94" i="1"/>
  <c r="K96" i="1"/>
  <c r="J96" i="1"/>
  <c r="I96" i="1"/>
  <c r="H96" i="1"/>
  <c r="G96" i="1"/>
  <c r="F96" i="1"/>
  <c r="E96" i="1"/>
  <c r="K99" i="1"/>
  <c r="J99" i="1"/>
  <c r="I99" i="1"/>
  <c r="H99" i="1"/>
  <c r="G99" i="1"/>
  <c r="K101" i="1"/>
  <c r="J101" i="1"/>
  <c r="I101" i="1"/>
  <c r="H101" i="1"/>
  <c r="G101" i="1"/>
  <c r="F101" i="1"/>
  <c r="E101" i="1"/>
  <c r="K111" i="1"/>
  <c r="I111" i="1"/>
  <c r="H111" i="1"/>
  <c r="G111" i="1"/>
  <c r="F111" i="1"/>
  <c r="E111" i="1"/>
  <c r="K114" i="1"/>
  <c r="J114" i="1"/>
  <c r="I114" i="1"/>
  <c r="H114" i="1"/>
  <c r="G114" i="1"/>
  <c r="F114" i="1"/>
  <c r="E114" i="1"/>
  <c r="K116" i="1"/>
  <c r="J116" i="1"/>
  <c r="I116" i="1"/>
  <c r="H116" i="1"/>
  <c r="G116" i="1"/>
  <c r="F116" i="1"/>
  <c r="E116" i="1"/>
  <c r="K118" i="1"/>
  <c r="J118" i="1"/>
  <c r="I118" i="1"/>
  <c r="H118" i="1"/>
  <c r="G118" i="1"/>
  <c r="F118" i="1"/>
  <c r="E118" i="1"/>
  <c r="D118" i="1"/>
  <c r="K125" i="1"/>
  <c r="J125" i="1"/>
  <c r="I125" i="1"/>
  <c r="H125" i="1"/>
  <c r="G125" i="1"/>
  <c r="F125" i="1"/>
  <c r="E125" i="1"/>
  <c r="K128" i="1"/>
  <c r="J128" i="1"/>
  <c r="I128" i="1"/>
  <c r="H128" i="1"/>
  <c r="G128" i="1"/>
  <c r="F128" i="1"/>
  <c r="E128" i="1"/>
  <c r="K131" i="1"/>
  <c r="J131" i="1"/>
  <c r="I131" i="1"/>
  <c r="H131" i="1"/>
  <c r="G131" i="1"/>
  <c r="F131" i="1"/>
  <c r="E131" i="1"/>
  <c r="K134" i="1"/>
  <c r="J134" i="1"/>
  <c r="I134" i="1"/>
  <c r="H134" i="1"/>
  <c r="G134" i="1"/>
  <c r="F134" i="1"/>
  <c r="E134" i="1"/>
  <c r="D134" i="1"/>
  <c r="D131" i="1"/>
  <c r="D128" i="1"/>
  <c r="D125" i="1"/>
  <c r="D116" i="1"/>
  <c r="D114" i="1"/>
  <c r="D111" i="1"/>
  <c r="D101" i="1"/>
  <c r="D96" i="1"/>
  <c r="D94" i="1"/>
  <c r="D92" i="1"/>
  <c r="D89" i="1"/>
  <c r="D73" i="1"/>
  <c r="D71" i="1"/>
  <c r="D69" i="1"/>
  <c r="D63" i="1"/>
  <c r="D53" i="1"/>
  <c r="D46" i="1"/>
  <c r="D43" i="1"/>
  <c r="D39" i="1"/>
  <c r="D36" i="1"/>
  <c r="D34" i="1"/>
  <c r="D23" i="1"/>
  <c r="D21" i="1"/>
  <c r="D16" i="1"/>
  <c r="D10" i="1"/>
  <c r="A69" i="1" l="1"/>
  <c r="A70" i="1" s="1"/>
  <c r="A71" i="1" s="1"/>
  <c r="A72" i="1" s="1"/>
  <c r="A73" i="1" s="1"/>
  <c r="A74" i="1" s="1"/>
  <c r="A75" i="1" s="1"/>
  <c r="A76" i="1" s="1"/>
  <c r="A77" i="1" s="1"/>
  <c r="D19" i="1"/>
  <c r="D18" i="1" s="1"/>
  <c r="A84" i="1" l="1"/>
  <c r="A86" i="1" s="1"/>
  <c r="A87" i="1" s="1"/>
  <c r="A88" i="1" s="1"/>
  <c r="A89" i="1" s="1"/>
  <c r="A90" i="1" s="1"/>
  <c r="A91" i="1" s="1"/>
  <c r="A92" i="1" s="1"/>
  <c r="A93" i="1" s="1"/>
  <c r="A94" i="1" s="1"/>
  <c r="A95" i="1" s="1"/>
  <c r="A96" i="1" s="1"/>
  <c r="A97" i="1" s="1"/>
  <c r="A98" i="1" s="1"/>
  <c r="A99" i="1" s="1"/>
  <c r="A100" i="1" s="1"/>
  <c r="A101" i="1" s="1"/>
  <c r="A102" i="1" s="1"/>
  <c r="A107" i="1" s="1"/>
  <c r="A108" i="1" s="1"/>
  <c r="A109" i="1" s="1"/>
  <c r="A110" i="1" s="1"/>
  <c r="A112" i="1" s="1"/>
  <c r="A115" i="1" s="1"/>
  <c r="A116" i="1" s="1"/>
  <c r="A117" i="1" s="1"/>
  <c r="A118" i="1" s="1"/>
  <c r="A119" i="1" s="1"/>
  <c r="A122" i="1" s="1"/>
  <c r="A126" i="1" s="1"/>
  <c r="A127" i="1" s="1"/>
  <c r="A128" i="1" s="1"/>
  <c r="A129" i="1" s="1"/>
  <c r="A130" i="1" s="1"/>
  <c r="A131" i="1" s="1"/>
  <c r="A132" i="1" s="1"/>
  <c r="A133" i="1" s="1"/>
  <c r="A134" i="1" s="1"/>
  <c r="A135" i="1" s="1"/>
  <c r="A136" i="1" s="1"/>
  <c r="A137" i="1" s="1"/>
  <c r="A138" i="1" s="1"/>
  <c r="A81" i="1"/>
  <c r="J112" i="1"/>
  <c r="J111" i="1" s="1"/>
  <c r="K56" i="1" l="1"/>
  <c r="J56" i="1"/>
  <c r="K55" i="1"/>
  <c r="J55" i="1"/>
  <c r="K48" i="1"/>
  <c r="K46" i="1" s="1"/>
  <c r="J53" i="1" l="1"/>
  <c r="K53" i="1"/>
  <c r="K8" i="1" s="1"/>
  <c r="D105" i="1"/>
  <c r="D104" i="1" s="1"/>
  <c r="F88" i="1"/>
  <c r="F87" i="1" s="1"/>
  <c r="E88" i="1"/>
  <c r="E87" i="1" s="1"/>
  <c r="F85" i="1"/>
  <c r="E85" i="1"/>
  <c r="D85" i="1"/>
  <c r="F100" i="1"/>
  <c r="F99" i="1" s="1"/>
  <c r="E100" i="1"/>
  <c r="E99" i="1" s="1"/>
  <c r="D100" i="1"/>
  <c r="D99" i="1" s="1"/>
  <c r="F32" i="1"/>
  <c r="F31" i="1" s="1"/>
  <c r="E32" i="1"/>
  <c r="E31" i="1" s="1"/>
  <c r="D32" i="1"/>
  <c r="D31" i="1" s="1"/>
  <c r="I26" i="1"/>
  <c r="I8" i="1" s="1"/>
  <c r="H26" i="1"/>
  <c r="H8" i="1" s="1"/>
  <c r="G26" i="1"/>
  <c r="G8" i="1" s="1"/>
  <c r="D27" i="1"/>
  <c r="D26" i="1" s="1"/>
  <c r="E8" i="1" l="1"/>
  <c r="F8" i="1"/>
  <c r="D87" i="1"/>
  <c r="J109" i="1"/>
  <c r="J108" i="1" s="1"/>
  <c r="J8" i="1" s="1"/>
  <c r="D110" i="2"/>
  <c r="D77" i="1"/>
  <c r="D76" i="1" s="1"/>
  <c r="D8" i="1" l="1"/>
  <c r="G143" i="1"/>
  <c r="N81" i="2"/>
  <c r="F140" i="1" l="1"/>
  <c r="H8" i="2"/>
  <c r="I133" i="2"/>
  <c r="K133" i="2"/>
  <c r="G133" i="2"/>
  <c r="K42" i="2"/>
  <c r="I42" i="2"/>
  <c r="E140" i="1" l="1"/>
  <c r="D140" i="1"/>
  <c r="I8" i="2"/>
  <c r="F144" i="2"/>
  <c r="E144" i="2"/>
  <c r="D144" i="2"/>
  <c r="G144" i="2" s="1"/>
  <c r="G8" i="2" s="1"/>
  <c r="F140" i="2"/>
  <c r="E140" i="2"/>
  <c r="D140" i="2"/>
  <c r="F116" i="2"/>
  <c r="E116" i="2"/>
  <c r="D116" i="2"/>
  <c r="F39" i="2"/>
  <c r="E39" i="2"/>
  <c r="D39" i="2"/>
  <c r="D33" i="2"/>
  <c r="D144" i="1" l="1"/>
  <c r="D142" i="1"/>
  <c r="E211" i="2"/>
  <c r="F211" i="2"/>
  <c r="F8" i="2" s="1"/>
  <c r="D211" i="2"/>
  <c r="N8" i="2" l="1"/>
  <c r="M8" i="2"/>
  <c r="L8" i="2"/>
  <c r="K8" i="2"/>
  <c r="J8" i="2"/>
  <c r="E133" i="2"/>
  <c r="E8" i="2" s="1"/>
  <c r="D133" i="2"/>
  <c r="D8" i="2" s="1"/>
</calcChain>
</file>

<file path=xl/comments1.xml><?xml version="1.0" encoding="utf-8"?>
<comments xmlns="http://schemas.openxmlformats.org/spreadsheetml/2006/main">
  <authors>
    <author>Дружинин Дмитрий Валерьевич</author>
  </authors>
  <commentList>
    <comment ref="G11" authorId="0">
      <text>
        <r>
          <rPr>
            <b/>
            <sz val="9"/>
            <color indexed="81"/>
            <rFont val="Tahoma"/>
            <family val="2"/>
            <charset val="204"/>
          </rPr>
          <t>Дружинин Дмитрий Валерьевич:</t>
        </r>
        <r>
          <rPr>
            <sz val="9"/>
            <color indexed="81"/>
            <rFont val="Tahoma"/>
            <family val="2"/>
            <charset val="204"/>
          </rPr>
          <t xml:space="preserve">
5 модульных ФАПов по 20 млн руб.
</t>
        </r>
      </text>
    </comment>
    <comment ref="H11" authorId="0">
      <text>
        <r>
          <rPr>
            <b/>
            <sz val="9"/>
            <color indexed="81"/>
            <rFont val="Tahoma"/>
            <family val="2"/>
            <charset val="204"/>
          </rPr>
          <t>Дружинин Дмитрий Валерьевич:</t>
        </r>
        <r>
          <rPr>
            <sz val="9"/>
            <color indexed="81"/>
            <rFont val="Tahoma"/>
            <family val="2"/>
            <charset val="204"/>
          </rPr>
          <t xml:space="preserve">
+ 5 модульных ФАПов по 20 млн руб.
</t>
        </r>
      </text>
    </comment>
    <comment ref="H12" authorId="0">
      <text>
        <r>
          <rPr>
            <b/>
            <sz val="9"/>
            <color indexed="81"/>
            <rFont val="Tahoma"/>
            <family val="2"/>
            <charset val="204"/>
          </rPr>
          <t>Дружинин Дмитрий Валерьевич:</t>
        </r>
        <r>
          <rPr>
            <sz val="9"/>
            <color indexed="81"/>
            <rFont val="Tahoma"/>
            <family val="2"/>
            <charset val="204"/>
          </rPr>
          <t xml:space="preserve">
мурино и Новоселье</t>
        </r>
      </text>
    </comment>
    <comment ref="G27" authorId="0">
      <text>
        <r>
          <rPr>
            <b/>
            <sz val="9"/>
            <color indexed="81"/>
            <rFont val="Tahoma"/>
            <family val="2"/>
            <charset val="204"/>
          </rPr>
          <t>Дружинин Дмитрий Валерьевич:</t>
        </r>
        <r>
          <rPr>
            <sz val="9"/>
            <color indexed="81"/>
            <rFont val="Tahoma"/>
            <family val="2"/>
            <charset val="204"/>
          </rPr>
          <t xml:space="preserve">
к 2 чтению добавлено 446 млн на выкуп 5 детских садов
</t>
        </r>
      </text>
    </comment>
  </commentList>
</comments>
</file>

<file path=xl/sharedStrings.xml><?xml version="1.0" encoding="utf-8"?>
<sst xmlns="http://schemas.openxmlformats.org/spreadsheetml/2006/main" count="562" uniqueCount="346">
  <si>
    <t>Глава 2. СОЦИАЛЬНЫЕ ГАРАНТИИ В СФЕРЕ ЗДРАВООХРАНЕНИЯ</t>
  </si>
  <si>
    <t>гарантируется достижение следующих целевых показателей:</t>
  </si>
  <si>
    <t>строительство не менее 8 врачебных амбулаторий и 43 фельдшерских, фельдшерско-акушерских пунктов в населенных пунктах с численностью населения от 100 до 2000 человек;</t>
  </si>
  <si>
    <t>строительство не менее 8 поликлиник в населенных пунктах с численностью населения от 1000 до 3000 человек;</t>
  </si>
  <si>
    <t>оснащение медицинских организаций 64 передвижными медицинскими комплексами для оказания медицинской помощи жителям населенных пунктов Ленинградской области с численностью населения до 300 человек.</t>
  </si>
  <si>
    <t>гарантируется осуществление единовременной денежной компенсационной выплаты за счет средств областного бюджета:</t>
  </si>
  <si>
    <t>по программе «Земский доктор» в размере, не превышающем 1 500 000 рублей;</t>
  </si>
  <si>
    <t>по программе «Земский фельдшер» в размере, не превышающем 750 тысяч рублей;</t>
  </si>
  <si>
    <t>по программе «Земская медсестра» в размере, не превышающем 375 тысяч рублей.</t>
  </si>
  <si>
    <t>Глава 4. СОЦИАЛЬНЫЕ ГАРАНТИИ В СФЕРЕ ОБРАЗОВАНИЯ</t>
  </si>
  <si>
    <t>строительство не менее 18 дошкольных образовательных учреждений ежегодно;</t>
  </si>
  <si>
    <t>реконструкция или капитальный ремонт не менее 5 дошкольных образовательных учреждений Ленинградской области ежегодно.</t>
  </si>
  <si>
    <t>До получения места в муниципальной образовательной организации в Ленинградской области, реализующей образовательную программу дошкольного образования, семьям, имеющим детей от полутора до семи лет, предоставляется право на ежемесячную выплату на ребенка (компенсация) в размере 9,5 тысяч рублей на одного ребенка, а в случае посещения ребенком частной дошкольной образовательной организации, организации, осуществляющий уход и присмотр за детьми - компенсацию расходов за счет средств областного бюджета на содержание детей в размере 18 тысяч рублей за каждого ребенка.</t>
  </si>
  <si>
    <t xml:space="preserve">гарантируется </t>
  </si>
  <si>
    <t>строительство не менее 15 общеобразовательных организаций и реконструкция (реновация) не менее 7 общеобразовательных организаций</t>
  </si>
  <si>
    <t>гарантируется обеспечение 1200 дополнительных бюджетных мест в образовательных учреждениях среднего профессионального образования Ленинградской области.</t>
  </si>
  <si>
    <t>обеспечение учащихся общеобразовательных учреждений среднего образования Ленинградской бесплатным проездом на автомобильном транспорте на смежных межрегиональных, межмуниципальных и муниципальных маршрутах регулярных перевозок по регулируемым тарифам по единым социальным проездным билетам;</t>
  </si>
  <si>
    <t>строительство культурно-образовательных центров развития детей в населенных пунктах Ленинградской области с численностью населения до 1000 человек.</t>
  </si>
  <si>
    <t>строительство в рамках государственно-частного партнерства государственного образовательного учреждения Ленинградской области «Губернаторский лицей» на 350 мест;</t>
  </si>
  <si>
    <t>организация дополнительной квоты приема на целевое обучение по образовательным программам среднего профессионального и высшего образования за счет средств областного бюджета и учреждение именных стипендий Правительства Ленинградской области студентам образовательных организаций высшего образования и среднего профессионального образования для талантливой молодежи.</t>
  </si>
  <si>
    <t xml:space="preserve">Гарантия реализации права на частичную денежную компенсацию стоимости путевок для детей в загородные детские оздоровительные лагеря, санаторные оздоровительные лагеря круглогодичного действия и детские санатории, расположенные на территории Российской Федерации. </t>
  </si>
  <si>
    <t>Глава 5. СОЦИАЛЬНЫЕ ГАРАНТИИ В СФЕРЕ КУЛЬТУРЫ</t>
  </si>
  <si>
    <t>разработка и реализация народной программы увековечения памяти о событиях, достижениях и жителях Ленинградской области;</t>
  </si>
  <si>
    <t>восстановление, реставрация и благоустройство памятников и мемориалов Великой Отечественной войны, находящихся на территории Ленинградской области за счет средств областного бюджета, ежегодно выделяемых на указанные цели в размере не менее 1 млрд. рублей;</t>
  </si>
  <si>
    <t>организация и проведение капитального ремонта 11 многоквартирных домов, расположенных на территории Ленинградской области и являющихся памятниками истории и культуры, ежегодно.</t>
  </si>
  <si>
    <t>строительство в муниципальных образованиях городских и сельских поселений Ленинградской области Домов культуры, библиотек и центров дополнительного образования;</t>
  </si>
  <si>
    <t>строительство не менее 3 учреждений культуры ежегодно;</t>
  </si>
  <si>
    <t>организация деятельности передвижных Домов культуры и передвижных библиотек (библиобусов) в удаленных, малонаселенных и труднодоступных районах Ленинградской области.</t>
  </si>
  <si>
    <t>оказание государственной поддержки коллективам художественной самодеятельности Ленинградской области;</t>
  </si>
  <si>
    <t>ежегодное финансирование программы этнокультурной направленности за счет средств областного бюджета в объеме не менее 15 миллионов рублей.</t>
  </si>
  <si>
    <t>Глава 6. СОЦИАЛЬНЫЕ ГАРАНТИИ В СФЕРЕ ТУРИЗМА</t>
  </si>
  <si>
    <t>разработка комплексных туристских и экскурсионных маршрутов не менее 5 ежегодно;</t>
  </si>
  <si>
    <t>строительство сети причалов для пассажирских теплоходов;</t>
  </si>
  <si>
    <t>организация в рамках осуществления туристской деятельности приема не менее 5 миллионов туристов ежегодно.</t>
  </si>
  <si>
    <t xml:space="preserve">Глава 7. ГАРАНТИИ В СФЕРЕ ГОСУДАРСТВЕННОЙ СОЦИАЛЬНОЙ ЗАЩИТЫ И ПОДДЕРЖКИ </t>
  </si>
  <si>
    <t>предоставление регионального материнского (семейного) капитала при рождении (усыновлении) ребенка в размере 126 тысяч рублей;</t>
  </si>
  <si>
    <t>осуществление единовременной выплаты при рождении первого ребенка в размере 35 тысяч рублей; второго ребенка – 45 тысяч рублей; третьего ребенка – 60 тысяч рублей;</t>
  </si>
  <si>
    <t>предоставление при рождении одновременно троих и более детей единовременного пособия в размере 3 миллионов рублей на улучшение жилищных условий вне зависимости от совокупного дохода семьи, а также единовременной выплаты в размере 100 тысяч рублей на каждого ребенка.</t>
  </si>
  <si>
    <t>пенсионерам, проживающим на территории Ленинградской области, из числа лиц, достигших 65 лет, обеспечивается льготное предоставление туристических услуг, оказываемых на территории Ленинградской области.</t>
  </si>
  <si>
    <t>1. жителям-участникам Великой Отечественной войны, бывшим несовершеннолетним узникам концлагерей гетто, других мест принудительного содержания, созданных фашистами и их союзниками в период второй мировой войны,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предоставляется единовременная денежная выплата на проведение капитального ремонта жилых домов;</t>
  </si>
  <si>
    <t>Глава 8. СОЦИАЛЬНЫЕ ГАРАНТИИ В СФЕРЕ БЛАГОУСТРОЙСТВА, ФОРМИРОВАНИЯ КОМФОРТНОЙ ГОРОДСКОЙ СРЕДЫ И ОБЕСПЕЧЕНИЯ ДОСТУПНЫМ ЖИЛЬЕМ</t>
  </si>
  <si>
    <t>Жителям Ленинградской области в возрасте до 35 лет, а также работникам государственных (муниципальных) казенных, бюджетных и автономных учреждений Ленинградской области, нуждающимся в улучшении жилищных условий, заключивших с кредитными организациями  договоры о предоставлении жилищного (ипотечного) кредита (займа) на строительство (приобретение) жилого помещения (жилого дома) на территории Ленинградской области предоставляется субсидия в размере 3 % от ставки кредитной организации по жилищному (ипотечному) кредиту (займу).</t>
  </si>
  <si>
    <t>гарантируется достижение целевого показателя:</t>
  </si>
  <si>
    <t>создание современных общественных пространств во всех поселениях, численностью населения более 1000 человек;</t>
  </si>
  <si>
    <t>благоустройство дворовых территорий во всех населенных пунктах Ленинградской области;</t>
  </si>
  <si>
    <t>создание новых спортивных объектов во всех городских населенных пунктах;</t>
  </si>
  <si>
    <t>гарантируется в срок до 2025 года предоставление 16 тысяч жилых помещений</t>
  </si>
  <si>
    <t>гарантируется достижение следующих показателей:</t>
  </si>
  <si>
    <t>ежегодное ведение в эксплуатацию 30 водоочистных станций;</t>
  </si>
  <si>
    <t>ежегодное введение 2 новых водоочистных сооружений;</t>
  </si>
  <si>
    <t>ежегодная реконструкция 4 сооружений водоочистки.</t>
  </si>
  <si>
    <t>ежегодное выделение средств из областного бюджета на строительство, реконструкцию автомобильных дорог общего пользования регионального значения в размере не менее 5 млрд. рублей;</t>
  </si>
  <si>
    <t>ежегодный ремонт автомобильных дорог общего пользования регионального значения протяженность не менее 500 километров.</t>
  </si>
  <si>
    <t>гарантируется достижением следующих показателей:</t>
  </si>
  <si>
    <t>организация двух новых направлений скоростного движения железнодорожным транспортом в пригородном сообщении;</t>
  </si>
  <si>
    <t>увеличение рейсов по востребованным направлениям;</t>
  </si>
  <si>
    <t>организация автобусного сообщения в населенных пунктах с  численностью населения более 100 человек.</t>
  </si>
  <si>
    <t>гарантируется осуществление на строительства жилья при обеспечении необходимыми для функционирования многоквартирных домов и обеспечения жизнедеятельности граждан объектами коммунальной, транспортной, социальной инфраструктуры, а также ограничением высотности зданий для городских населенных пунктов в 12 этажей, для сельских населенных пунктов 7 этажей</t>
  </si>
  <si>
    <t>гарантируется наличие газораспределительных сетей, необходимых для  достижения показателя подключения к сетям газоснабжения индивидуальных домовладений и квартир  90% населенных пунктов Ленинградской области</t>
  </si>
  <si>
    <t>Глава 9. СОЦИАЛЬНЫЕ ГАРАНТИИ В СФЕРЕ ЭКОЛОГИИ</t>
  </si>
  <si>
    <t>Строительство современных и безопасных предприятий для переработки отходов</t>
  </si>
  <si>
    <t>Хранение, захоронение и обезвреживание на территориях организаций и населенных пунктов Ленинградской области загрязняющих атмосферный воздух отходов производства и потребления, в том числе дурнопахнущих веществ, а также сжигание таких отходов без специальных установок, предусмотренных правилами, утвержденными федеральным органом исполнительной власти в области охраны окружающей среды, запрещается.</t>
  </si>
  <si>
    <t xml:space="preserve">Глава 10. СОЦИАЛЬНЫЕ ГАРАНТИИ В СФЕРЕ ТРУДА </t>
  </si>
  <si>
    <t>гарантируется заключение регионального соглашения о минимальной заработной плате в Ленинградской области, устанавливающего размер минимальной заработной платы в Ленинградской области выше минимального размера оплаты труда, установленного федеральным законом на 15%</t>
  </si>
  <si>
    <t>выпускникам профессиональных образовательных организаций Ленинградской области, освоивших образовательные программы среднего профессионального образования, гарантируется трудоустройство</t>
  </si>
  <si>
    <t>гражданам, зарегистрированным в органах службы занятости Ленинградской области в целях поиска подходящей работы, и безработным гражданам гарантируется организация проведения общественных работ, оплачиваемых в размере не менее двукратного минимального размера оплаты труда</t>
  </si>
  <si>
    <t>Глава 11. СТАНДАРТЫ В СФЕРЕ ЭКОНОМИКИ</t>
  </si>
  <si>
    <t>подключение к широкополосному доступу к сети «Интернет» социально значимых объектов инфраструктуры;</t>
  </si>
  <si>
    <t>получение 95% социально значимых государственных услуг в электронном виде.</t>
  </si>
  <si>
    <t>устанавливаются следующие показатели:</t>
  </si>
  <si>
    <t>представление региональной поддержки по 70 направления деятельности сельскохозяйственным товаропроизводителям Ленинградской области;</t>
  </si>
  <si>
    <t>вовлечения в оборот земель сельскохозяйственного назначения земельных участков площадью не менее 2 тысячи гектар ежегодно;</t>
  </si>
  <si>
    <t>создание фермерских хозяйств не менее 50 ежегодно.</t>
  </si>
  <si>
    <t>Гарантии ограничения роста стоимости коммунальных услуг</t>
  </si>
  <si>
    <t>региональный стандарт максимально допустимой доли расходов граждан на оплату жилого помещения и коммунальных услуг в совокупном доходе семьи в пределах нормативной площади жилого помещения, установленной настоящим областным законом, и нормативов потребления коммунальных услуг, утвержденных в порядке, установленном законодательством, в размере не более 15 процентов;</t>
  </si>
  <si>
    <t>максимально допустимый размер  взноса на капитальный ремонт, расходов на оплату коммунальной услуги по обращению с твердыми коммунальными отходами:</t>
  </si>
  <si>
    <t>собственникам жилых помещений, достигшим возраста 70 лет, проживающим одиноко либо в составе семьи,  в размере 50 процентов;</t>
  </si>
  <si>
    <t>собственникам жилых помещений, достигшим возраста 80 лет, проживающим одиноко либо в составе семьи, - в размере 100 процентов.</t>
  </si>
  <si>
    <t>тыс.руб</t>
  </si>
  <si>
    <t>Статья 4. Гарантия доступности первичной медико-санитарной помощи</t>
  </si>
  <si>
    <t>Статья 5. Гарантия обеспечения доступной диспансеризацией льготной категории граждан и отдельных категорий граждан из числа взрослого населения, постоянно проживающих на территории Ленинградской области</t>
  </si>
  <si>
    <t>Статья 6. Гарантия обеспечения льготной категории граждан Ленинградской области лекарственными, профилактическими и диагностическими средствами и изделиями медицинского назначения</t>
  </si>
  <si>
    <t>обеспечение лекарственными препаратами, медицинскими изделиями и лечебным питанием льготных категорий граждан населения Ленинградской области ежегодно в размере не менее 1,5 миллиардов рублей.</t>
  </si>
  <si>
    <t>Глава 3. СОЦИАЛЬНЫЕ ГАРАНТИИ МЕДИЦИНСКИМ РАБОТНИКАМ МЕДИЦИНСКИХ ОРГАНИЗАЦИЙ ЛЕНИНГРАДСКОЙ ОБЛАСТИ</t>
  </si>
  <si>
    <t>обеспечение медицинских работников медицинских организаций Ленинградской области жилыми помещениями, предназначенными для проживания медицинских работников медицинских организаций и членов их семей, из расчета не менее 120 таких жилых помещений в год.</t>
  </si>
  <si>
    <t>Статья 7. Гарантия обеспечения квалифицированной медицинской помощью с использованием современных методов диагностики</t>
  </si>
  <si>
    <t>Статья 8. Гарантия предоставления жилья медицинским работникам медицинских организаций Ленинградской области</t>
  </si>
  <si>
    <t>Статья 9. Гарантия осуществления единовременных денежных компенсационных выплат медицинским работникам медицинских организаций, расположенных в сельской местности и поселках городского типа Ленинградской области</t>
  </si>
  <si>
    <t>Статья 10. Гарантия общедоступного дошкольного образования детей в возрасте от полутора лет в дошкольных образовательных организациях Ленинградской области и общеобразовательных организациях Ленинградской области</t>
  </si>
  <si>
    <t>Комитет по строительству ЛО</t>
  </si>
  <si>
    <t>Комитет по социальной 
защите населения ЛО</t>
  </si>
  <si>
    <t>Комитет по труду и занятости населения ЛО</t>
  </si>
  <si>
    <t>Комитет по здравоохранению ЛО</t>
  </si>
  <si>
    <t>гарантируется ежегодное создание 5,5 тысяч новых квалифицированных высокооплачиваемых рабочих мест</t>
  </si>
  <si>
    <t>Комитет по культуре ЛО</t>
  </si>
  <si>
    <t>Комитет ЛО по туризму</t>
  </si>
  <si>
    <t>Комитет общего и профессионального образования ЛО</t>
  </si>
  <si>
    <t xml:space="preserve">Комитет по культуре ЛО
</t>
  </si>
  <si>
    <t>Направление реализации законопроекта</t>
  </si>
  <si>
    <t>Ответственный орган исполнительной власти</t>
  </si>
  <si>
    <t>Управление ЛО по транспорту</t>
  </si>
  <si>
    <t xml:space="preserve">   Комитет общего и профессионального образования ЛО</t>
  </si>
  <si>
    <t>ежегодный охват льготных категорий граждан диспансеризацией  и ежегодный охват профилактическими осмотрами до 70 процентов из числа взрослого населения в рамках Территориальной программы государственных гарантий бесплатного оказания гражданам медицинской помощи.</t>
  </si>
  <si>
    <t>гарантируется ежегодное предоставление субсидий за счет средств дорожного фонда Ленинградской области бюджетам муниципальных образований Ленинградской области на ремонт автомобильных дорог общего пользования местного значения в размере не менее 1 млрд. рублей</t>
  </si>
  <si>
    <t>Комитет по местному самоуправлению, межнациональным и межконфессиональным отношениям ЛО</t>
  </si>
  <si>
    <t>Комитет пожилищно-коммунальному хозяйству ЛО</t>
  </si>
  <si>
    <t>комитет по дорожному хозяйству ЛО</t>
  </si>
  <si>
    <t>Комитет по природным ресурсам Ленинградской области</t>
  </si>
  <si>
    <t>КУГИ</t>
  </si>
  <si>
    <t>создание к 2025 году на территории населенных пунктов Ленинградской области 534 парка</t>
  </si>
  <si>
    <t>-</t>
  </si>
  <si>
    <t>Комитет по ЖКХ ЛО</t>
  </si>
  <si>
    <t>Комитет по ТЭК ЛО</t>
  </si>
  <si>
    <t>комитет не является ГРБС по указанным компенсациям</t>
  </si>
  <si>
    <t>Комитет по социальной 
защите населения ЛО -численность по данным АИС "Соцзащита" - 277783 чел.</t>
  </si>
  <si>
    <t>комитет по агропромышленному и рыбохозяйственному комплексу</t>
  </si>
  <si>
    <t>комитет по агропромышленному и рыбохозяйственному комплексу (средства предусмотрены в составе  гарантии о выделении 7,5 млрд.руб.)</t>
  </si>
  <si>
    <t>Финансирование не предусмотрено</t>
  </si>
  <si>
    <t>отдельным категориям граждан – получателям мер социальной поддержки в Ленинградской области детям-инвалидам гарантируется осуществление ежемесячной выплаты в размере до 10 тысяч рублей (Ежемесячная выплата одному из родителей (единственному родителю), осуществляющему уход за ребенком-инвалидом, имеющим  3 степень ограничения основных категорий жизнедеятельности человека).</t>
  </si>
  <si>
    <t>отдельным категориям граждан – получателям мер социальной поддержки в Ленинградской области детям-инвалидам гарантируется осуществление ежемесячной выплаты в размере 5 тысяч рублей (Ежемесячная выплата одному из родителей (единственному родителю), осуществляющему уход за ребенком-инвалидом, имеющим  2 степень ограничения основных категорий жизнедеятельности человека).</t>
  </si>
  <si>
    <t>финансовая государственная поддержка, направленная на развитие малого и среднего предпринимательства в Ленинградской области, предоставляемая субъектам малого и среднего предпринимательства, осуществляющим деятельность на территории Ленинградской области, в виде субсидий за счет средств областного бюджета Ленинградской области в объеме не менее 500 миллионов рублей ежегодно</t>
  </si>
  <si>
    <t>оказание содействия и льготной кредитно-гарантийной поддержки самозанятым гражданам – физическим лицам, не являющимся индивидуальными предпринимателями, применяющим специальный налоговый режим «Налог на профессиональный доход» в порядке, установленном правительством Ленинградской области</t>
  </si>
  <si>
    <t>комитет по малому и среднему предпринимательству</t>
  </si>
  <si>
    <t>Комитетом по ЖКХ предлагается уточнить подход у показателям по благоустройству, сформулировав статьи  №26,27 областного закона "О доп соц гарантиях…"</t>
  </si>
  <si>
    <t>Статья 27. Гарантия комплексного благоустройства дворовых территорий населенных пунктов Ленинградской области</t>
  </si>
  <si>
    <t xml:space="preserve">1-создание 534 качественных, современных и озелененных общественных пространств в муниципальных образованиях городского округа, городских и сельских поселений Ленинградской области, с численностью населения от 1000 человек в целях формирования новых возможностей для отдыха, занятия спортом, самореализации населения Ленинградской области; </t>
  </si>
  <si>
    <t>2-создание универсальных механизмов вовлеченности заинтересованных граждан, организаций в реализацию мероприятий по благоустройству территорий муниципальных образований городских и сельских поселений Ленинградской области.</t>
  </si>
  <si>
    <t xml:space="preserve">ст 26. Гарантия комплексного благоустройства общественных пространств населенных пунктов Ленинградской области, </t>
  </si>
  <si>
    <t>в том числе Комитетом по ЖКХ изложены показатели в новом прочтени:</t>
  </si>
  <si>
    <t>благоустройство 150 дворовых территорий в муниципальных образованиях городского округа, городских и сельских поселений Ленинградской области с численностью населения от 1000 человек с учетом выполнения минимального и дополнительного перечней видов работ;</t>
  </si>
  <si>
    <t>? Комитет МСП себя в этом мероприятии не видит</t>
  </si>
  <si>
    <t>комитет по малому и среднему предпринимательству (учтено в 500 млн)</t>
  </si>
  <si>
    <t>утверждение подпрограмм в области обращения с отходами, осуществление гос надзора, обеспечение доступа к информации, установление нормативов, утверждение тарифов и инвест программ, организация деятельности , регулирование деяиельности регоператора, установление запретов по отдельным отходам, повышение штрафов за нарушение запретов</t>
  </si>
  <si>
    <t>Комитет по обращению с отходами, Лен РТК (деятельность комитетов по положению)</t>
  </si>
  <si>
    <t>в случае необходимости благоустройства всех дворовых территорий потребность в финансировании составляет 16750,0 млн. руб (1 двор стоит примерно 6700,0 тыс. руб., потребность в благоустройстве более 2500 дворов)</t>
  </si>
  <si>
    <t>Комитет по ЖКХ ЛО данный показатель не реализует</t>
  </si>
  <si>
    <t>По мнению комитета по ЖКХ показатель будет достигнут в 2023 году в случае выделения доп финансирования</t>
  </si>
  <si>
    <t>Сумма средств соответствует подписанному Соглашению о парафировании (2021-2023)</t>
  </si>
  <si>
    <t>показатель безденежный. Народная экспертиза. Реализует комитет по Цифровому развитию</t>
  </si>
  <si>
    <t xml:space="preserve">Управление  ЛО по транспорту предлагает часть 1 ст. 30 проекта областного закона изложить в следующей редакции :   </t>
  </si>
  <si>
    <t xml:space="preserve">Исполнене Гарантий в предлагаемой редакции зависит от возможностей перевозчика АО "СЗППК"  ( в связи с планируемыми убытками по итогам 2020 года в связи со снижением пассажиропотока) </t>
  </si>
  <si>
    <t>Маршрутная сеть, подведомственная Управлению ЛО по транспорту оптимизируется с учетом зон массовой жилой застройки (деятельность Управления в соотвествии с положением)</t>
  </si>
  <si>
    <t>Показатель изложить в новой редакции : "Организация транспортного сообщения населенных пунктов с численностью населения более 100 человек с административными центрами муниципальных образований"</t>
  </si>
  <si>
    <t>Уточнить формулировку показателя в тексте Проекта областного закона (ст 13 п.2 ) В тексте проекта отсутсвует указание о гарантиях льготного проезда  на смежных межрегиональных маршрутах.</t>
  </si>
  <si>
    <t>Управление ЛО по транспорту (предварительный расчет по данным комитета общего и профессионального образования) По мнению Управления существуют трудности при осуществлении контроля обучающихся по вопросу об использовании  ЕСПБ на указанные цели: целесообразно применять адресную компенсацию или ограничить число поездок и т.д.</t>
  </si>
  <si>
    <t xml:space="preserve">Жителям Ленинградской области старше 70 лет обеспечивается льготный проезд на автомобильном транспорте на смежных межрегиональных, межмуниципальных и муниципальных маршрутах регулярных перевозок по регулируемым тарифам на основании единого социального проездного билета. </t>
  </si>
  <si>
    <t>Комитет по ЖКХ (стоимость 1 дома ОКН-100,0 млн. руб., т.о. 11 домов ОКН-1100,0 млн. руб. Помимо ремонта МКД ОКН из областного бюджета финансируется и другие мероприятия по ремонту МКД, не имеющих статус ОКН. Также существует дефицит средств (655,04 млн. руб.) на реализацию Региональной программы кап ремонта МКД. Отдельной программы на ремонт домов ОКН нет. (предложение проводить ремонты домов ОКН с 2022-2025г.г поэтапно: 4,6,8,11 в год)</t>
  </si>
  <si>
    <r>
      <t xml:space="preserve">Гарантируются мероприятия, необходимые для обеспечения и укомплектованности дневных стационаров современным медицинским оборудованием, определяются Правительством Ленинградской области в рамках реализации государственных программ (подпрограмм) Ленинградской области, с учетом </t>
    </r>
    <r>
      <rPr>
        <sz val="14"/>
        <color rgb="FF000000"/>
        <rFont val="Times New Roman"/>
        <family val="1"/>
        <charset val="204"/>
      </rPr>
      <t>ежегодного приобретения современного медицинского оборудования на сумму в размере не менее 1 миллиарда рублей.</t>
    </r>
  </si>
  <si>
    <r>
      <rPr>
        <b/>
        <sz val="14"/>
        <color theme="1"/>
        <rFont val="Times New Roman"/>
        <family val="1"/>
        <charset val="204"/>
      </rPr>
      <t>Комитет по социальной 
защите населения ЛО</t>
    </r>
    <r>
      <rPr>
        <sz val="14"/>
        <color theme="1"/>
        <rFont val="Times New Roman"/>
        <family val="1"/>
        <charset val="204"/>
      </rPr>
      <t xml:space="preserve"> (Ежемесячная компенсационная выплата на ребенка, которому не выдано направление в дошкольную образовательную организацию Ленинградской области в связи с отсутствием мест и зарегистрированного в очереди на получение места в дошкольном образовательном учреждении)
</t>
    </r>
  </si>
  <si>
    <r>
      <rPr>
        <b/>
        <sz val="14"/>
        <rFont val="Times New Roman"/>
        <family val="1"/>
        <charset val="204"/>
      </rPr>
      <t>Комитет по развитию малого, среднего бизнеса и потребительского рынка Ленинградской области</t>
    </r>
    <r>
      <rPr>
        <sz val="14"/>
        <rFont val="Times New Roman"/>
        <family val="1"/>
        <charset val="204"/>
      </rPr>
      <t xml:space="preserve"> предоставляет субсидии юридическим лицам (за исключением государственных (муниципальных) учреждений), индивидуальным предпринимателям, реализующим основные общеобразовательные программы дошкольного образования, для возмещения части затрат, связанных с содержанием имущества и оказанием услуг по присмотру и уходу за детьми, в рамках государственной программы Ленинградской области "Стимулирование экономической активности Ленинградской области" в размере 11 000,00 рублей на одного воспитанника.</t>
    </r>
  </si>
  <si>
    <r>
      <t xml:space="preserve">малоимущим гражданам, которые по независящим от них причинам имеют среднедушевой доход ниже величины прожиточного минимума, установленной в Ленинградской области, предоставляется дополнительная поддержка в виде государственной социальной помощи на основании социального контракта в сумме </t>
    </r>
    <r>
      <rPr>
        <strike/>
        <sz val="14"/>
        <color theme="1"/>
        <rFont val="Times New Roman"/>
        <family val="1"/>
        <charset val="204"/>
      </rPr>
      <t xml:space="preserve">от 100 </t>
    </r>
    <r>
      <rPr>
        <sz val="14"/>
        <color theme="1"/>
        <rFont val="Times New Roman"/>
        <family val="1"/>
        <charset val="204"/>
      </rPr>
      <t>до 300 тысяч рублей</t>
    </r>
  </si>
  <si>
    <r>
      <t>2. лицам, которым присвоено звание "Ветеран труда</t>
    </r>
    <r>
      <rPr>
        <b/>
        <sz val="14"/>
        <color theme="1"/>
        <rFont val="Times New Roman"/>
        <family val="1"/>
        <charset val="204"/>
      </rPr>
      <t xml:space="preserve"> Ленинградской области</t>
    </r>
    <r>
      <rPr>
        <sz val="14"/>
        <color theme="1"/>
        <rFont val="Times New Roman"/>
        <family val="1"/>
        <charset val="204"/>
      </rPr>
      <t>", а также гражданам Российской Федерации, родившимся в период с 3 сентября 1927 года по 2 сентября 1945 года, являвшимся несовершеннолетними в период Великой Отечественной войны 1941-1945 годов, постоянно проживающие на территории Ленинградской области не менее пяти лет меры социальной поддержки, установленные Социальным кодексом Ленинградской области предоставляются без учета критерия нуждаемости;</t>
    </r>
  </si>
  <si>
    <r>
      <t xml:space="preserve">Управление ЛО по транспорту (указаны средства обласного бюджета на обеспечение проезда всех льготных категорий граждан на автомобильном транспорте, в том числе жителей старше 70 лет, которые попадают в категорию "пенсионеры"). Предоставление </t>
    </r>
    <r>
      <rPr>
        <b/>
        <sz val="14"/>
        <color theme="1"/>
        <rFont val="Times New Roman"/>
        <family val="1"/>
        <charset val="204"/>
      </rPr>
      <t>бесплатного</t>
    </r>
    <r>
      <rPr>
        <sz val="14"/>
        <color theme="1"/>
        <rFont val="Times New Roman"/>
        <family val="1"/>
        <charset val="204"/>
      </rPr>
      <t xml:space="preserve"> проезда данной льготной категории граждан повлечет сокращение доходов в областной бюджет от реализации ЕСПБ (расчет размера потерь областного бюджета - комитет по социальной защите).  </t>
    </r>
  </si>
  <si>
    <r>
      <t xml:space="preserve">возмещение до 50 процентов ставки банка по инвестиционным кредитам, полученным в российских кредитных организациях, на строительство на территории Ленинградской области </t>
    </r>
    <r>
      <rPr>
        <b/>
        <sz val="14"/>
        <color theme="1"/>
        <rFont val="Times New Roman"/>
        <family val="1"/>
        <charset val="204"/>
      </rPr>
      <t>медицинских (в том числе оздоровительных) и социальных учреждений.</t>
    </r>
  </si>
  <si>
    <r>
      <t xml:space="preserve">выделение средств из областного бюджета Ленинградской области в </t>
    </r>
    <r>
      <rPr>
        <sz val="14"/>
        <color rgb="FF000000"/>
        <rFont val="Times New Roman"/>
        <family val="1"/>
        <charset val="204"/>
      </rPr>
      <t>размере не менее 7,5 млр.рублей на оказание сельскохозяйственным товаропроизводителям муниципальным образованиям Ленинградской области, а также гражданам, проживающим в сельской местности Ленинградской области региональной поддержки ежегодно;</t>
    </r>
  </si>
  <si>
    <t>В рамках текущего финансирования за счет средств ОМС</t>
  </si>
  <si>
    <t xml:space="preserve">Жителям Ленинградской области старше 70 лет обеспечивается льготный проезд на железнодорожном транспорте пригородного сообщения  на основании единого социального проездного билета. </t>
  </si>
  <si>
    <t>Статья 46. Стандарт обеспечения внедрения цифровых технологий в социальной сфере, а также в сфере экономики и оказания государственных услуг.</t>
  </si>
  <si>
    <t>подключение социально значимых объектов инфраструктуры, в том числе находящихся на территории Ленинградской области:</t>
  </si>
  <si>
    <t>медицинских организаций, фельдшерских и фельдшерско-акушерских пунктов к широкополосному доступу к сети «Интернет»</t>
  </si>
  <si>
    <t>государственных (муниципальных) образовательных организаций, реализующих программы общего образования (за исключением дошкольного образования) и(или) среднего профессионального образования, к широкополосному доступу к сети «Интернет»</t>
  </si>
  <si>
    <t>предоставление не менее 95 процентов социально значимых государственных услуг в цифровом формате</t>
  </si>
  <si>
    <t>Комитет цифрового развития Ленинградской области</t>
  </si>
  <si>
    <t>В настоящее время расходы осуществляются за счет средств Комитета общего и профессионального образования Ленинградской области и указанных государственных (муниципальных) образовательных организаций</t>
  </si>
  <si>
    <t>?</t>
  </si>
  <si>
    <t>Комитет по жилищно-коммунальному хозяйству ЛО считает, что цифры должен дать к-т соц защиты</t>
  </si>
  <si>
    <t>Комитет ЛО по обращению с отходами считает, что цифры должен дать к-т соц защиты</t>
  </si>
  <si>
    <t>Обеспечение населения Ленинградской области сжиженным углеводородным газом для бытовых нужд пог фиксированным ценам, в рамках которого осуществляется возмещение затрат газоснабжающим организациям в связи с реализацией сжиженных ьуглеводородных газов населению</t>
  </si>
  <si>
    <t xml:space="preserve">Комитет по ТЭК ЛО ( ЛенРТК устанавливаются тарифа газоснабжающей организации - розничные цены на СУГ экономически обоснованные и цены для населения) Выпадающие доходы газоснабжающей организации компенсируются из областного бюджета. Потребность в средствах на 2024-2025 года может быть расчитана с четом тарифных решений ЛенРТК на соответсующий год, поэтому  указана на уровне 2023 г. </t>
  </si>
  <si>
    <r>
      <rPr>
        <sz val="14"/>
        <color rgb="FFFF0000"/>
        <rFont val="Times New Roman"/>
        <family val="1"/>
        <charset val="204"/>
      </rPr>
      <t xml:space="preserve">создание </t>
    </r>
    <r>
      <rPr>
        <sz val="14"/>
        <color theme="1"/>
        <rFont val="Times New Roman"/>
        <family val="1"/>
        <charset val="204"/>
      </rPr>
      <t>4 детских технопарков «Кванториум» в целях осуществления образовательной деятельности по дополнительным общеразвивающим программам естественнонаучной и технической направленностей;</t>
    </r>
  </si>
  <si>
    <t>Управление ЛО по транспорту компенсация производится перевозчику (в настоящее время льготный проезд 10%)</t>
  </si>
  <si>
    <t xml:space="preserve">Статья 11. Гарантия обеспечения односменного режима обучения в общеобразовательных организациях Ленинградской области </t>
  </si>
  <si>
    <t>Статья 12. Гарантия доступности среднего профессионального образования в профессиональных образовательных организациях Ленинградской области, реализующих образовательные программы среднего профессионального образования</t>
  </si>
  <si>
    <t>Статья 13. Гарантия доступности дополнительного образования детей</t>
  </si>
  <si>
    <t>Статья 14. Гарантия адресной поддержки талантливых детей и молодежи в Ленинградской области</t>
  </si>
  <si>
    <t>Статья 15. Гарантия организации и обеспечения летнего оздоровительного отдыха обучающихся в общеобразовательных организациях Ленинградской</t>
  </si>
  <si>
    <t>Статья 16. Гарантия сохранения исторической памяти о событиях, достижениях и жителях Ленинградской области</t>
  </si>
  <si>
    <t>Статья 17. Гарантия территориальной доступности объектов культурно-досуговой деятельности Ленинградской области и предоставляемых ими услуг</t>
  </si>
  <si>
    <t>Статья 18. Гарантия развития и поддержки народного творчества Ленинградской области</t>
  </si>
  <si>
    <t>Статья 19. Гарантия государственной поддержки развития туризма в Ленинградской области</t>
  </si>
  <si>
    <t>Статья 20. Гарантия дополнительной государственной финансовой поддержки семей при рождении детей</t>
  </si>
  <si>
    <t>Статья 21. Гарантия дополнительной государственной социальной поддержки семей, имеющих детей-инвалидов</t>
  </si>
  <si>
    <t>Статья 22. Гарантия дополнительной государственной социальной поддержки пенсионеров, проживающих на территории Ленинградской области, из числа лиц, достигших 65 лет</t>
  </si>
  <si>
    <t>Статья 23. Гарантии дополнительной государственной социальной поддержки и защиты малоимущих семей, проживающих на территории Ленинградской области</t>
  </si>
  <si>
    <t>Статья 24. Гарантия дополнительной государственной поддержки отдельных категорий граждан и отдельных групп населения Ленинградской области</t>
  </si>
  <si>
    <t>Статья 26. Гарантии благоустройства дворовых территорий и общественных территорий населенных пунктов Ленинградской области</t>
  </si>
  <si>
    <t xml:space="preserve">Статья 40. Гарантия обеспечения на территории Ленинградской области достойной заработной платы </t>
  </si>
  <si>
    <t>Статья 39. Гарантия содействия населения Ленинградской области в трудоустройстве</t>
  </si>
  <si>
    <t>Статья 41. Гарантия трудоустройства выпускников профессиональных образовательных организаций Ленинградской области, освоивших образовательные программам среднего профессионального образования</t>
  </si>
  <si>
    <r>
      <t xml:space="preserve">Статья 42. </t>
    </r>
    <r>
      <rPr>
        <b/>
        <sz val="14"/>
        <color rgb="FF000000"/>
        <rFont val="Times New Roman"/>
        <family val="1"/>
        <charset val="204"/>
      </rPr>
      <t>Гарантия обеспечения дополнительных условий занятости безработных граждан и граждан, испытывающих трудности в поиске работы</t>
    </r>
  </si>
  <si>
    <t>Статья 43. Стандарт оказания прямой государственной поддержки субъектам малого и среднего предпринимательства, осуществляющим деятельность на территории Ленинградской области.</t>
  </si>
  <si>
    <t xml:space="preserve">Статья 45. Стандарт государственного содействия развитию крестьянского (фермерского) хозяйства в целях укрепления экономики отдаленных районов Ленинградской области </t>
  </si>
  <si>
    <t>Статья 44. Стандарт оказания организационной и финансовой государственной поддержки предприятий агропромышленного комплекса</t>
  </si>
  <si>
    <t>Статья 46. Стандарт обеспечения внедрения цифровых технологий в социальной сфере, а также в сфере экономики и оказания государственных услуг</t>
  </si>
  <si>
    <t xml:space="preserve">Статья 36. Гарантия сокращения образования отходов производства и потребления на территории Ленинградской области и использования наилучших доступных технологий при обращении с отходами, образующимся на территории Ленинградской области </t>
  </si>
  <si>
    <t>Статья 37. Гарантия сохранения и восстановление экологической системы Ленинградской области</t>
  </si>
  <si>
    <t>Статья 38. Гарантия доступности уникальных природных территорий Ленинградкой области</t>
  </si>
  <si>
    <r>
      <t>Статья 31.</t>
    </r>
    <r>
      <rPr>
        <sz val="14"/>
        <color theme="1"/>
        <rFont val="Times New Roman"/>
        <family val="1"/>
        <charset val="204"/>
      </rPr>
      <t xml:space="preserve"> </t>
    </r>
    <r>
      <rPr>
        <b/>
        <sz val="14"/>
        <color theme="1"/>
        <rFont val="Times New Roman"/>
        <family val="1"/>
        <charset val="204"/>
      </rPr>
      <t>Гарантия обеспечения населения Ленинградской области качественной питьевой водой</t>
    </r>
  </si>
  <si>
    <t xml:space="preserve">Статья 27. Гарантия озеленения территорий общего пользования городских и сельских населенных пунктов Ленинградской области </t>
  </si>
  <si>
    <t xml:space="preserve">Статья 28. Гарантия обеспечения функционирования и развития качественной сети автомобильных дорог общего пользования регионального значения Ленинградской области </t>
  </si>
  <si>
    <t xml:space="preserve">Статья 29. Гарантия оказания содействия органам местного самоуправления при осуществлении ими дорожной деятельности в отношении автомобильных дорог общего пользования местного значения </t>
  </si>
  <si>
    <t xml:space="preserve">Статья 30. Гарантия организации транспортного обслуживания населения и развития транспортной маршрутной сети на территории Ленинградской области </t>
  </si>
  <si>
    <r>
      <t>Статья 32.</t>
    </r>
    <r>
      <rPr>
        <sz val="14"/>
        <color theme="1"/>
        <rFont val="Times New Roman"/>
        <family val="1"/>
        <charset val="204"/>
      </rPr>
      <t xml:space="preserve"> </t>
    </r>
    <r>
      <rPr>
        <b/>
        <sz val="14"/>
        <color theme="1"/>
        <rFont val="Times New Roman"/>
        <family val="1"/>
        <charset val="204"/>
      </rPr>
      <t xml:space="preserve">Гарантия обеспечения комплексного и устойчивого развития территории Ленинградской области </t>
    </r>
  </si>
  <si>
    <t>Статья 33. Гарантия развития газификации и газоснабжения на территории Ленинградской области</t>
  </si>
  <si>
    <t>Статья 34. Гарантия обеспечения молодых семей и работников государственных (муниципальных) казенных, бюджетных и автономных учреждений Ленинградской области, постоянно проживающих на территории Ленинградской области, доступным жильем</t>
  </si>
  <si>
    <t xml:space="preserve">Статья 35. Гарантия переселения граждан из аварийного жилищного фонда Ленинградской области </t>
  </si>
  <si>
    <t>создание не менее 68 центров образования естественно-научной и технологической направленности в школах, расположенных в сельской местности и малых городах</t>
  </si>
  <si>
    <t>установление существования зон особо охраняемых природных территорий посредством наделения статусом охраняемой природной территории не менее 15 процентов территории Ленинградской области</t>
  </si>
  <si>
    <t>обеспечение лесовосстановления на землях лесного фонда на территории Ленинградской области высококачественным посадочным материалом с закрытой корневой системой и улучшенными наследственными свойствами в объеме не менее 18 тысяч гектар ежегодно</t>
  </si>
  <si>
    <t>создание 47 экологических экскурсионных маршрутов по особо охраняемым природным территориям Ленинградской области посредством обустройства экологических троп в таких особо охраняемых природных территориях</t>
  </si>
  <si>
    <t>выделение из областного бюджета Ленинградской области средств на проведение экологических мероприятий в объеме не менее 750 миллионов рублей ежегодно</t>
  </si>
  <si>
    <t>Комитет по природным ресурсам Ленинградской области (мероприятие проводится за счет средств арендаров лесных учасков и средств федерального бюджета)</t>
  </si>
  <si>
    <t>Комитет по обращению с отходами</t>
  </si>
  <si>
    <t>организации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 на территории Ленинградской области, в том числе:</t>
  </si>
  <si>
    <t xml:space="preserve"> - предоставление  субсидий  бюджетам муниципальных образований  Ленинградской области на реализацию мероприятий по созданию мест (площадок) накопления твердых коммунальных отходов
</t>
  </si>
  <si>
    <t xml:space="preserve"> - предоставление  субсидий  бюджетам муниципальных образований  Ленинградской области на мероприятия по оснащению контейнерных площадок ёмкостями для сбора твердых коммунальных отходов
</t>
  </si>
  <si>
    <t>Комитет по строительству ЛО запланирован ввод в 21г. - 3 ФАПа и 1 амбулатории; в 22г. -1ФАП и 2 амбулатории; в 23г - 1ФАП и 2 амбулатории. Потребность 23-25гг. определена по формуле амбулатории:  3шт х 200 млн. руб. (Войсковицы, Вилози, Разметелево), ФАПы: 38 шт.х 20 млн.руб</t>
  </si>
  <si>
    <t>Комитет по строительству ЛО запланирован ввод в 21г. - 0 шт, в 22г. -1шт, в 23г - 1шт. Потребность 23-25гг. определена с учетом сметной стоимости Мурино 1,25 млрд., Новоселье 0,9 млрд, Павлово 0,7 млрд, Бугры, Кировск, Всеволожск по 0,65 млрд. руб.</t>
  </si>
  <si>
    <t>Комитет по строительству ЛО запланирован ввод в 21г. - 5шт, в 22г. -5шт, в 23г - 0шт. Потребность 23-25гг. определена по формуле ДОУ:  6шт х 200-270 млн. руб.</t>
  </si>
  <si>
    <t xml:space="preserve">Комитет по строительству ЛО в 21-23гг.. Планируется ввод 14 объектов. Потребность 24-25 определена исходя из 3-х заявок (Дубровка - 404 млн; Лебяжье -371млн., Рождествено - 255млн) </t>
  </si>
  <si>
    <t>Комитет по строительству ЛО запланирован ввод в 21г. - 4 шт, в 22г. - 6 шт, в 23г -  1 шт. Потребность 23-25гг. определена по формуле школ:  1-2шт х 900-1000 млн. руб.</t>
  </si>
  <si>
    <t>Комитет по строительству ЛО.
 Для обеспечения предоставления 639 семьям (в том числе 124 многодетным семьям) социальных выплат на приобретение (строительство) жилья с использованием средств ипотечного кредита  необходимо предусмотреть  1 313 928,08 тыс. рублей.</t>
  </si>
  <si>
    <t xml:space="preserve">Комитет по строительству ЛО.
 В 21 году учтены средства Фонда ЖКХ. В 2022-2024гг.средства Фонда ЖКХ не предусмотрены. Доп потрбеность определена исходя из действующей редакеции программы, которая в настоящий момент корректируется. </t>
  </si>
  <si>
    <t>комитет по дорожному хозяйству ЛО (план с учетом ФБ)</t>
  </si>
  <si>
    <t>комитет по дорожному хозяйству ЛО
Потребность 24-25гг. определена по формуле 500 км х 1,6 млн. руб.</t>
  </si>
  <si>
    <t>ИТОГО</t>
  </si>
  <si>
    <t>Предусмотрено в проекте бюджета на 2021 год и на плановый период 2022 и 2023 годов</t>
  </si>
  <si>
    <t>Дополнительная потребность по оценке КОМИТЕТА ФИНАНСОВ</t>
  </si>
  <si>
    <t xml:space="preserve">Проект закона "О дополнительных социальных гарантиях и стандартах" 
в Ленинградской области 
</t>
  </si>
  <si>
    <t>ПРЕДЛОЖЕНИЯ КОМИТЕТА ФИНАНСОВ по формулировкам статей ПРОЕКТА ЗАКОНА                                                                                       (с комментариями)</t>
  </si>
  <si>
    <t>ГРБС</t>
  </si>
  <si>
    <t>КФ</t>
  </si>
  <si>
    <t>ПОТРЕБНОСТЬ по оценке КФ</t>
  </si>
  <si>
    <t>функционирование не менее 64 передвижных медицинских комплексов для оказания медицинской помощи жителям населенных пунктов Ленинградской области</t>
  </si>
  <si>
    <t>бесплатное ежегодное прохождение льготной категорией граждан диспансеризации в порядке, предусмотренном законодательством в сфере охраны здоровья;
бесплатное ежегодное проведение в установленном порядке профилактических медицинских осмотров и диспансеризации не менее 70 процентов граждан из числа населения Ленинградской области в медицинских организациях, участвующих в реализации территориальной программы государственных гарантий бесплатного оказания гражданам медицинской помощи</t>
  </si>
  <si>
    <t>Общий объем финансовых средств областного бюджета Ленинградской области для обеспечения лекарственными препаратами, медицинскими  изделиями льготных категорий граждан населения Ленинградской области составляет не менее 1,3 миллиарда рублей ежегодно</t>
  </si>
  <si>
    <t>Мероприятия по обеспечению современным медицинским оборудованием определяются Правительством Ленинградской области в рамках реализации государственных программ (подпрограмм) Ленинградской области с учетом ежегодного приобретения медицинского оборудования в объеме не менее 500 миллионов рублей</t>
  </si>
  <si>
    <t xml:space="preserve">В целях реализации гарантии, предусмотренной частью 1 настоящей статьи, а также повышения доступности медицинской помощи сельскому населению и повышения укомплектованности медицинских организаций, расположенных в сельской местности предусматриваются  единовременные компенсационные выплаты в размерах:
1 млн. рублей для врачей, 0,5 млн. рублей для фельдшеров и 0,375 млн. рублей для медицинских сестер; 
1,5 млн. рублей для врачей и 0,75 млн. рублей для фельдшеров, прибывших на работу в населенные пункты, расположенные на территориях, отнесенных Правительством Ленинградской области  к удаленным и труднодоступным территориям. </t>
  </si>
  <si>
    <t>В целях реализации гарантии, предусмотренной частью 1 настоящей статьи, в Ленинградской области предусматривается обеспечение медицинских работников жилыми помещениями по договорам служебного найма,  возмещение части расходов на уплату процентов по ипотечным жилищным кредитам (займам), предоставленным на приобретение (строительство) жилья,  компенсация части расходов на коммерческий найм жилого  помещения  за счет средств областного бюджета Ленинградской области, из расчета не менее 120 жилых помещений  в год</t>
  </si>
  <si>
    <t>проведение комплексного капитального ремонта не менее 5 дошкольных образовательных организаций Ленинградской области ежегодно</t>
  </si>
  <si>
    <t>дополнительно гарантируется обеспечение не менее 1200 бюджетных мест в профессиональных образовательных организациях среднего профессионального образования Ленинградской области, реализующих образовательные программы среднего профессионального образования</t>
  </si>
  <si>
    <t>Предоставление мер социальной поддержки многодетным (многодетным приемным) семьям в виде материнского капитала на третьего ребенка и последующих детей, родившихся после 1 июля 2011 года (включительно)</t>
  </si>
  <si>
    <t>предоставление при рождении одновременно троих и более детей единовременной денежной выплаты в размере 3 миллионов рублей на приобретение жилого помещения, а также дополнительного единовременного в размере 100 тысяч рублей на каждого ребенка.</t>
  </si>
  <si>
    <t>на ребенка-инвалида в возрасте до 18 лет, у которого в индивидуальной программе реабилитации или абилитации инвалида имеется запись о наличии третьей степени ограничения по одной из основных категорий жизнедеятельности, в сумме 10 000 рублей;</t>
  </si>
  <si>
    <t>на ребенка-инвалида в возрасте до 18 лет, у которого в индивидуальной программе реабилитации или абилитации инвалида имеется запись о наличии второй степени ограничения по одной из основных категорий жизнедеятельности, в сумме 5 000 рублей;</t>
  </si>
  <si>
    <t>гарантируется прямая адресная социальная поддержка малоимущих семей, проживающих на территории Ленинградской области, среднедушевой доход которых ниже установленной в Ленинградской области величины прожиточного минимума на душу населения (за исключением величины прожиточного минимума пенсионера в целях установления социальной доплаты к пенсии, предусмотренной Федеральным законом от 17 июля 1999 года № 178-ФЗ «О государственной социальной помощи»), на основании социального контракта в объеме до 300 тысяч рублей</t>
  </si>
  <si>
    <t>предоставление лицам, которым присвоено звание «Ветеран труда Ленинградской области», а также гражданам Российской Федерации, родившимся в период с 3 сентября 1927 года по 2 сентября 1945 года, являвшимся несовершеннолетними в период Великой Отечественной войны 1941-1945 годов, постоянно проживающим на территории Ленинградской области не менее пяти лет, ежемесячной денежной выплаты, установленной статьей 8.3 и пунктом 1 части 1 статьи 11.4 Социального кодекса Ленинградской области</t>
  </si>
  <si>
    <t>Предлагаем исключить данную гаратию в связи с дублированием  имеющихся мер социальной поддержки, таких как: 
- предоставление субсидии на оплату жилого помещения и коммунальных услуг семьям (одиноко проживающим гражданам), расходы которых на оплату жилого помещения и коммунальных услуг превышают максимально допустимую долю 22% от их доходов; 
- ежемесячной денежной компенсации части расходов на оплату жилого помещения и коммунальных услуг многодетным (многодетным приемным) семьям</t>
  </si>
  <si>
    <t>Статья 25. Гарантии ограничения роста стоимости коммунальных услуг</t>
  </si>
  <si>
    <t>До получения места в муниципальной образовательной организации в Ленинградской области, реализующей образовательную программу дошкольного образования, семьям, имеющим детей от полутора до семи лет, предоставляется право на ежемесячную выплату на ребенка (компенсация) в размере не менее 9,5 тысяч рублей на одного ребенка, а в случае посещения ребенком частной дошкольной образовательной организации, организации, осуществляющий уход и присмотр за детьми - возмещение части затрат, связанных с содержанием имущества и оказанием услуг по присмотру и уходу за детьми, в размере не менее 11 тысяч рублей за каждого ребенка.</t>
  </si>
  <si>
    <t>Предлагаем исключить данную гаратию в связи с дублированием  имеющихся мер социальной поддержки, таких как: 
- предоставление субсидии на оплату жилого помещения и коммунальных услуг семьям (одиноко проживающим гражданам), расходы которых на оплату жилого помещения и коммунальных услуг превышают максимально допустимую долю 22% от их доходов; 
- ежемесячной денежной компенсации части расходов на оплату жилого помещения и коммунальных услуг многодетным (многодетным приемным) семьям.
Кроме того, при из расчета среднего совокупного дохода семьи 50 000,0 рублей, кол-ве семей 20 000, 15% расходов на оплату ЖКУ составит 7500 руб., следовательно объем доп. потребности в средствах областного бюджета 1 млрд. 800 млн. рублей</t>
  </si>
  <si>
    <t>освобождение пенсионеров в возрасте 80 лет и старше, постоянно проживающих на территории Ленинградской области, от обязанности оплаты за капитальный ремонт жилищного фонда и услуги по вывозу бытового мусора.</t>
  </si>
  <si>
    <t xml:space="preserve">
Право на ежемесячную денежную компенсацию расходов на уплату взноса на капитальный ремонт предоставляется
неработающим собственникам жилых помещений, достигшим возраста 70 лет, проживающим одиноко либо в составе семьи, состоящей только из совместно проживающих неработающих граждан пенсионного возраста и(или) неработающих инвалидов I и(или) II группы, - в размере 50 процентов
Ежемесячная денежная компенсация части расходов на оплату коммунальной услуги по обращению с твердыми коммунальными отходами предоставляется собственникам жилых помещений, нанимателям жилых помещений по договору социального найма, договору найма жилого помещения государственного или муниципального жилищного фонда, договору найма жилого помещения жилищного фонда социального использования, проживающим в многоквартирных домах, а также собственникам индивидуальных жилых домов,
достигшим возраста 70 лет, - в размере 50 процентов приходящейся на их долю оплаты коммунальной услуги по обращению с твердыми коммунальными отходами;
</t>
  </si>
  <si>
    <r>
      <t>организация проведения оплачиваемых общественных работ</t>
    </r>
    <r>
      <rPr>
        <b/>
        <sz val="14"/>
        <color theme="1"/>
        <rFont val="Times New Roman"/>
        <family val="1"/>
        <charset val="204"/>
      </rPr>
      <t xml:space="preserve"> в период режима повышенной готовности</t>
    </r>
    <r>
      <rPr>
        <sz val="14"/>
        <color theme="1"/>
        <rFont val="Times New Roman"/>
        <family val="1"/>
        <charset val="204"/>
      </rPr>
      <t xml:space="preserve"> в размере не менее двукратного минимального размера заработной платы в месяц, установленной региональным соглашением о минимальной заработной плате в Ленинградской области на соответствующий год, в том числе за счет иных источников,</t>
    </r>
  </si>
  <si>
    <r>
      <t xml:space="preserve">Комитет по социальной 
защите населения ЛО
</t>
    </r>
    <r>
      <rPr>
        <b/>
        <sz val="14"/>
        <color theme="1"/>
        <rFont val="Times New Roman"/>
        <family val="1"/>
        <charset val="204"/>
      </rPr>
      <t>общий объем потребности на данные меры соц поддержки, указан в графе по 80-летним</t>
    </r>
  </si>
  <si>
    <t>создание универсальных механизмов вовлеченности заинтересованных граждан, организаций в реализацию мероприятий по благоустройству территорий муниципальных образований городских и сельских поселений Ленинградской области.</t>
  </si>
  <si>
    <t>восстановление, реставрация и благоустройство объектов культурного наследия, памятников и мемориалов Великой Отечественной войны, находящихся на территории Ленинградской области за счет средств областного бюджета Ленинградской области</t>
  </si>
  <si>
    <t xml:space="preserve">выявление и ликвидация мест несанкционированного размещения отходов </t>
  </si>
  <si>
    <t xml:space="preserve">комитет по транспорту </t>
  </si>
  <si>
    <t>ежегодное финансирование программы этнокультурной направленности за счет средств областного бюджета Ленинградской области</t>
  </si>
  <si>
    <t xml:space="preserve">создание  сети причалов для пассажирских теплоходов  </t>
  </si>
  <si>
    <t>финансовая государственная поддержка, направленная на развитие малого и среднего предпринимательства в Ленинградской области, предоставляемая субъектам малого и среднего предпринимательства, осуществляющим деятельность на территории Ленинградской области, в виде субсидий за счет средств областного бюджета Ленинградской области</t>
  </si>
  <si>
    <t xml:space="preserve">Комитет по строительству ЛО </t>
  </si>
  <si>
    <t xml:space="preserve">создание к 2030 году не менее 8 поликлиник </t>
  </si>
  <si>
    <t>мероприятия по обеспечению современным медицинским оборудованием определяются Правительством Ленинградской области в рамках реализации государственных программ (подпрограмм) Ленинградской области с учетом ежегодного ежегодного приобретения медицинского оборудования</t>
  </si>
  <si>
    <t xml:space="preserve">в целях реализации гарантии, предусмотренной частью 1 настоящей статьи, а также повышения доступности медицинской помощи сельскому населению и повышения укомплектованности медицинских организаций, расположенных в сельской местности предусматриваются  единовременные компенсационные выплаты в размерах:
1 млн. рублей для врачей, 0,5 млн. рублей для фельдшеров и 0,375 млн. рублей для медицинских сестер; 
1,5 млн. рублей для врачей и 0,75 млн. рублей для фельдшеров, прибывших на работу в населенные пункты, расположенные на территориях, отнесенных Правительством Ленинградской области  к удаленным и труднодоступным территориям. </t>
  </si>
  <si>
    <t>создание  не менее 50 детских садов</t>
  </si>
  <si>
    <t>Комитет по развитию малого, среднего бизнеса и потребительского рынка ЛО</t>
  </si>
  <si>
    <t>организация выполнения капитального ремонта многоквартирных домов, являющихся памятниками культурного наследия, расположенных на территории Ленинградской области</t>
  </si>
  <si>
    <t>создание не менее 15 домов культуры</t>
  </si>
  <si>
    <t xml:space="preserve">Комитет покультуре ЛО </t>
  </si>
  <si>
    <t>организация для пенсионеров в возрасте 70 лет и старше,  проживающих на территории Ленинградской области льготного проезда на автомобильном транспорте на смежных межрегиональных, межмуниципальных и муниципальных маршрутах регулярных перевозок по регулируемым тарифам по единым социальным проездным билетам</t>
  </si>
  <si>
    <t>Комитет по физической культуре и спорту ЛО</t>
  </si>
  <si>
    <t>организация транспортного сообщения населенных пунктов с численностью населения более 100 человек с административными центрами муниципальных образований</t>
  </si>
  <si>
    <t>стоительство до конца  2025гг не менее 100 водоочистных станций;</t>
  </si>
  <si>
    <t>гарантируется достижение целевых показателей, предусматривающих до 31 декабря 2024 года уровень газификации Ленинградской области природным газом не менее 70 процентов и обеспечение населения Ленинградской области сжиженным углеводородным газом для бытовых нужд в объеме не менее 100 процентов</t>
  </si>
  <si>
    <t>обеспечение населения Ленинградской области сжиженным углеводородным газом для бытовых нужд пог фиксированным ценам, в рамках которого осуществляется возмещение затрат газоснабжающим организациям в связи с реализацией сжиженных ьуглеводородных газов населению</t>
  </si>
  <si>
    <t xml:space="preserve">Комитет по обращению с отходами ЛО, Лен РТК </t>
  </si>
  <si>
    <t>Комитет по обращению с отходами ЛО</t>
  </si>
  <si>
    <t>организации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 на территории Ленинградской области</t>
  </si>
  <si>
    <t>Комитет по природным ресурсам ЛО</t>
  </si>
  <si>
    <t>Комитет по природным ресурсам ЛО, Комитет по обращению с отходами ЛО</t>
  </si>
  <si>
    <t>гарантируется достижение целевого показателя, предусматривающего установление размера минимальной заработной платы для работников, работающих на территории Ленинградской области, за исключением работников организаций, финансируемых из федерального бюджета, посредством заключения регионального соглашения о минимальной заработной плате в порядке, установленном статьей 47 Трудового кодекса Российской Федерации, предусматривающего размер минимальной заработной платы в Ленинградской области не ниже 15 процентов сверх установленного федеральным законом минимального размера оплаты труда на 2020 год</t>
  </si>
  <si>
    <t>организация проведения оплачиваемых общественных работ в период режима повышенной готовности в размере не менее двукратного минимального размера заработной платы в месяц, установленной региональным соглашением о минимальной заработной плате в Ленинградской области на соответствующий год, в том числе за счет иных источников</t>
  </si>
  <si>
    <t>комитет по малому и среднему предпринимательству ЛО</t>
  </si>
  <si>
    <t>выделение средств из областного бюджета Ленинградской области в размере не менее 4 млрд.рублей на оказание сельскохозяйственным товаропроизводителям муниципальным образованиям Ленинградской области, а также гражданам, проживающим в сельской местности Ленинградской области региональной поддержки ежегодно</t>
  </si>
  <si>
    <t>комитет по агропромышленному и рыбохозяйственному комплексу ЛО</t>
  </si>
  <si>
    <t xml:space="preserve">вовлечение в оборот земель сельскохозяйственного назначения земельных участков </t>
  </si>
  <si>
    <t>Приложение к финансово-экономическому обоснованию к Проекту областного закона "О дополнительных социальных гарантиях и стандартах в Ленинградской области"</t>
  </si>
  <si>
    <t>создание 4 детских технопарков «Кванториум» в целях осуществления образовательной деятельности по дополнительным общеразвивающим программам естественнонаучной и технической направленностей;</t>
  </si>
  <si>
    <t>предоставление при рождении одновременно троих и более детей единовременного пособия в размере 3 миллионов рублей на улучшение жилищных условий, а также единовременной выплаты в размере 100 тысяч рублей на каждого ребенка.</t>
  </si>
  <si>
    <r>
      <t>Статья 31.</t>
    </r>
    <r>
      <rPr>
        <sz val="14"/>
        <rFont val="Times New Roman"/>
        <family val="1"/>
        <charset val="204"/>
      </rPr>
      <t xml:space="preserve"> </t>
    </r>
    <r>
      <rPr>
        <b/>
        <sz val="14"/>
        <rFont val="Times New Roman"/>
        <family val="1"/>
        <charset val="204"/>
      </rPr>
      <t>Гарантия обеспечения населения Ленинградской области качественной питьевой водой</t>
    </r>
  </si>
  <si>
    <t>КУГИ ЛО</t>
  </si>
  <si>
    <t>благоустройство дворовых территорий в населенных пунктах Ленинградской области;</t>
  </si>
  <si>
    <t>подключение социально значимых объектов инфраструктуры, в том числе находящихся на территории Ленинградской области</t>
  </si>
  <si>
    <t>№ п/п</t>
  </si>
  <si>
    <t>Дополнительная потребность, не учтенная в проекте областного бюджета на 2021-2023гг</t>
  </si>
  <si>
    <t>Потребность</t>
  </si>
  <si>
    <t>(тыс.руб.)</t>
  </si>
  <si>
    <t xml:space="preserve">ежегодное выделение ассигнований на дорожную деятельность в объеме не менее 10 млрд руб. , в том числе на ремонт автомобильных дорог общего пользования регионального значения не менее 2,5 млрд.руб. </t>
  </si>
  <si>
    <t xml:space="preserve">создание к  концу 2025 года не менее 8 врачебных амбулаторий и 25 фельдшерских, фельдшерско-акушерских пунктов </t>
  </si>
  <si>
    <t>предусматривается обеспечение медицинских работников жилыми помещениями по договорам служебного найма, предоставление социальных выплат на приобретение (строительство) жилья и возмещение части расходов на уплату процентов по ипотечным жилищным кредитам (займам), предоставленным на приобретение (строительство) жилья,  компенсация части расходов на коммерческий найм жилого  помещения не менее 120 жилых помещений  в год, из них не менее 100 жилых помещений, приобретаемых за счет средств областного бюджета Ленинградской области.</t>
  </si>
  <si>
    <t>в Ленинградской области льготным категориям граждан, постоянно проживающим на территории Ленинградской области, дополнительно гарантируется бесплатное обеспечение лекарственными препаратами, медицинскими изделиями</t>
  </si>
  <si>
    <t>до получения места в муниципальной образовательной организации Ленинградской области, реализующей образовательную программу дошкольного образования, семьям, имеющим детей от полутора до семи лет, предоставляется право на ежемесячную выплату на ребенка в размере 9,5 тысяч рублей на одного ребенка, а в случае посещения ребенком частной дошкольной образовательной организации, организации, осуществляющий уход и присмотр за детьми - компенсацию расходов за счет средств областного бюджета на содержание детей в размере 11 тысяч рублей за каждого ребенка, определяемом в соответствии с  Постановлением Правительства Ленинградской области</t>
  </si>
  <si>
    <t>к концу 2025 года создание  не менее 15 общеобразовательных организаций и проведение комплексного капитального ремонта не менее 15 общеобразовательных организаций Ленинградской области, в целях обеспечения дополнительных в них мест в соответствии с прогнозируемой потребностью и современными требованиями к условиям обучения, обеспечивающим односменный режим обучения в общеобразовательных организациях Ленинградской области</t>
  </si>
  <si>
    <t>создание государственного образовательного учреждения Ленинградской области «Губернаторский лицей» на 350 мест</t>
  </si>
  <si>
    <t>Комитет по строительству ЛО, Комитет общего и профессионального образования ЛО</t>
  </si>
  <si>
    <t>предоставление мер социальной поддержки в виде материнского капитала</t>
  </si>
  <si>
    <t>детям-инвалидам второй или третьей степени выраженности ограничения одной из основных категорий жизнедеятельности человека дополнительно гарантируется осуществление ежемесячной выплаты в размере до 10 тысяч рублей</t>
  </si>
  <si>
    <t xml:space="preserve">пенсионерам, проживающим на территории Ленинградской области, из числа лиц, достигших 65 лет, гарантируется бесплатное посещение  областных музеев Ленинградской области </t>
  </si>
  <si>
    <t>предоставление единовременной денежной выплаты на проведение капитального ремонта жилых домов в порядке, установленном областным законом и принимаемыми в соответствии с ним нормативными правовыми актами Ленинградской области инвалидам Великой Отечественной войны, участникам Великой Отечественной войны, лицам, награжденным знаком «Жителю блокадного Ленинграда», супруге (супругу) погибшего (умершего) инвалида Великой Отечественной войны или участника Великой Отечественной войны, не вступившей (не вступившему) в повторный брак, бывшим несовершеннолетним узникам концлагерей гетто, других мест принудительного содержания, созданных фашистами и их союзниками в период второй мировой войны, а также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</si>
  <si>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создание современных спортивных объектов в городских и сельских населенных пунктах Ленинградской области</t>
  </si>
  <si>
    <t>к 2025 году достижение целевого показателя, предусматривающего создание в городских и сельских населенных пунктах Ленинградской области не менее 534 рекреационных зон, в том числе парков</t>
  </si>
  <si>
    <t>предоставление льготы за капитальный ремонт жилищного фонда и за услуги по вывозу бытового мусора
неработающим собственникам жилых помещений, проживающим на территории Ленинградской области:                            - достигшим возраста 70 лет  - в размере 50 процентов от утвержденного в установленном порядке тарифа на оплату указанных коммнульных услуг;                                                            - достигшим возраста 80 лет - в размере 100 процентов.</t>
  </si>
  <si>
    <t>обеспечить ежегодное направление в бюджеты МО налоговых отчислений и субсидий для обеспечения  дорожной деятельности в объеме не менее 1 млрд. руб</t>
  </si>
  <si>
    <t>формирование перечня вакансий для трудоустройства выпускников профессиональных образовательных организаций и высшего образования, состоящего не менее чем из 2500 вакансий</t>
  </si>
  <si>
    <t>предоставление субсидий работодателям на выплату заработной платы в размере 50 процентов их фактических затрат, но не более минимального размера заработной платы, установленной в Ленинградской области региональным соглашением, сроком до 6 месяцев</t>
  </si>
  <si>
    <t>оказание грантовой поддержки на территории Ленинградской области не менее 50 малым формам хозяйствования ежегодно</t>
  </si>
  <si>
    <t xml:space="preserve">Статья 5. Гарантия обеспечения доступной диспансеризацией населения, проживающего на территории Ленинградской области </t>
  </si>
  <si>
    <t>Статья 6. Гарантия обеспечения льготной категории граждан лекарственными препаратами, медицинскими изделиями</t>
  </si>
  <si>
    <t xml:space="preserve">Статья 7. Статья 7. Гарантия оказания населению Ленинградской области медицинской помощи с использованием современных методов профилактики, диагностики и лечения заболеваний </t>
  </si>
  <si>
    <t xml:space="preserve">Статья 8.Гарантия предоставления жилья медицинским работникам медицинских организаций Ленинградской области </t>
  </si>
  <si>
    <t>Статья 9. Гарантия осуществления единовременных компенсационных выплат медицинским работникам, прибывшим (переехавшим) на работу в сельские населенные пункты, либо поселки городского типа, либо города с населением до 50 тыс. человек</t>
  </si>
  <si>
    <t>Статья 11. Гарантия обеспечения односменного режима обучения в общеобразовательных организациях Ленинградской области</t>
  </si>
  <si>
    <t>Статья 19. Гарантия поддержки развития туризма в Ленинградской области</t>
  </si>
  <si>
    <t xml:space="preserve">Статья 20. Гарантия государственной финансовой поддержки семей при рождении детей </t>
  </si>
  <si>
    <t xml:space="preserve">Статья 22. Гарантия государственной социальной поддержки пенсионеров, проживающих на территории Ленинградской области, из числа лиц в возрасте 65 лет и старше </t>
  </si>
  <si>
    <t xml:space="preserve">Статья 23. Гарантии государственной социальной поддержки малоимущих семей, проживающих на территории Ленинградской области </t>
  </si>
  <si>
    <t>Статья 24. Гарантия государственной социальной поддержки отдельных категорий граждан и отдельных групп населения Ленинградской области</t>
  </si>
  <si>
    <t>Статья 25. Гарантия ограничения роста стоимости коммунальных услуг для отдельных категорий потребителей, проживающих на территории Ленинградской области</t>
  </si>
  <si>
    <t xml:space="preserve">Статья 26. Гарантия комплексного благоустройства дворовых и общественных территорий населенных пунктов Ленинградской области </t>
  </si>
  <si>
    <t>Статья 27. Гарантия озеленения территорий общего пользования городских и сельских населенных пунктов Ленинградской области</t>
  </si>
  <si>
    <t>Статья 28. Гарантия обеспечения функционирования и развития качественной сети автомобильных дорог общего пользования регионального значения Ленинградской области</t>
  </si>
  <si>
    <t>Статья 30. Гарантия организации транспортного обслуживания населения и развития транспортной маршрутной сети на территории Ленинградской области</t>
  </si>
  <si>
    <r>
      <t>Статья 32.</t>
    </r>
    <r>
      <rPr>
        <sz val="14"/>
        <rFont val="Times New Roman"/>
        <family val="1"/>
        <charset val="204"/>
      </rPr>
      <t xml:space="preserve"> </t>
    </r>
    <r>
      <rPr>
        <b/>
        <sz val="14"/>
        <rFont val="Times New Roman"/>
        <family val="1"/>
        <charset val="204"/>
      </rPr>
      <t>Гарантия обеспечения комплексного и устойчивого развития территории Ленинградской области жителей Ленинградской области объектами коммунальной, транспортной, социальной инфраструктур регионального и местного значения</t>
    </r>
  </si>
  <si>
    <t xml:space="preserve">Статья 34. Гарантия обеспечения молодых семей и работников государственных (муниципальных) казенных, бюджетных и автономных учреждений Ленинградской области, проживающих на территории Ленинградской области, доступным жильем </t>
  </si>
  <si>
    <t>Статья 36. Гарантия предотвращения вредного воздействия отходов производства и потребления на здоровье человека и окружающую среду и использование наилучших доступных технологий при обращении с отходами, образующимися на территории Ленинградской области</t>
  </si>
  <si>
    <t>гарантируется мера государственной социальной поддержки за счет достижения целевого показателя, предусматривающего до 31 декабря 2024 года предоставление 11 тысячам граждан, проживающих в многоквартирных домах, признанных в установленном порядке аварийными и подлежащими сносу или реконструкции и включенных в соответствующую государственную программу (подпрограмму) Ленинградской области, жилых помещений, расположенных в границах соответствующего населенного пункта или с согласия в письменной форме этих граждан в границах другого населенного пункта Ленинградской области</t>
  </si>
  <si>
    <t>Статья 37. Гарантия сохранения благоприятной окружающей среды, биологического разнообразия и природных ресурсов Ленинградской области</t>
  </si>
  <si>
    <t>обеспечение лесовосстановления и лесоразведения на землях лесного фонда на территории Ленинградской области к площади вырубленных лесных насаждений в объеме не менее 80 процентов ежегодно</t>
  </si>
  <si>
    <t xml:space="preserve">Статья 38. Гарантия доступности уникальных природных территорий Ленинградкой области </t>
  </si>
  <si>
    <t>Статья 41. Гарантия трудоустройства выпускников профессиональных образовательных организаций Ленинградской области, освоивших образовательные программы среднего профессионального образования</t>
  </si>
  <si>
    <t xml:space="preserve">Статья 42. Гарантия обеспечения дополнительных условий занятости безработных граждан и граждан, испытывающих трудности в поиске работы </t>
  </si>
  <si>
    <t>Статья 43. Стандарт оказания прямой государственной поддержки субъектам малого и среднего предпринимательства, осуществляющим деятельность на территории Ленинградской области</t>
  </si>
  <si>
    <t xml:space="preserve">Статья 44. ССтандарт оказания организационной и финансовой государственной поддержки предприятий агропромышленного комплекса </t>
  </si>
  <si>
    <t>Статья 45. Стандарт государственного содействия развитию малых форм хозяйствования в целях укрепления экономики, в том числе отдаленных районов Ленинградской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</si>
</sst>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0.0"/>
    <numFmt numFmtId="165" formatCode="_(* #,##0.00_);_(* \(#,##0.00\);_(* &quot;-&quot;??_);_(@_)"/>
  </numFmts>
  <fonts count="20" x14ac:knownFonts="1">
    <font>
      <sz val="11"/>
      <color theme="1"/>
      <name val="Calibri"/>
      <family val="2"/>
      <charset val="204"/>
      <scheme val="minor"/>
    </font>
    <font>
      <sz val="10"/>
      <name val="Arial"/>
      <family val="2"/>
      <charset val="204"/>
    </font>
    <font>
      <sz val="14"/>
      <color theme="1"/>
      <name val="Times New Roman"/>
      <family val="1"/>
      <charset val="204"/>
    </font>
    <font>
      <b/>
      <sz val="14"/>
      <color theme="1"/>
      <name val="Times New Roman"/>
      <family val="1"/>
      <charset val="204"/>
    </font>
    <font>
      <sz val="14"/>
      <color theme="1"/>
      <name val="Calibri"/>
      <family val="2"/>
      <charset val="204"/>
      <scheme val="minor"/>
    </font>
    <font>
      <sz val="14"/>
      <name val="Times New Roman"/>
      <family val="1"/>
      <charset val="204"/>
    </font>
    <font>
      <sz val="14"/>
      <color rgb="FF000000"/>
      <name val="Times New Roman"/>
      <family val="1"/>
      <charset val="204"/>
    </font>
    <font>
      <b/>
      <sz val="14"/>
      <name val="Times New Roman"/>
      <family val="1"/>
      <charset val="204"/>
    </font>
    <font>
      <strike/>
      <sz val="14"/>
      <color theme="1"/>
      <name val="Times New Roman"/>
      <family val="1"/>
      <charset val="204"/>
    </font>
    <font>
      <b/>
      <sz val="14"/>
      <color rgb="FFFF0000"/>
      <name val="Times New Roman"/>
      <family val="1"/>
      <charset val="204"/>
    </font>
    <font>
      <b/>
      <sz val="14"/>
      <color rgb="FF000000"/>
      <name val="Times New Roman"/>
      <family val="1"/>
      <charset val="204"/>
    </font>
    <font>
      <sz val="14"/>
      <color rgb="FFFF0000"/>
      <name val="Times New Roman"/>
      <family val="1"/>
      <charset val="204"/>
    </font>
    <font>
      <sz val="11"/>
      <color theme="1"/>
      <name val="Calibri"/>
      <family val="2"/>
      <charset val="204"/>
      <scheme val="minor"/>
    </font>
    <font>
      <b/>
      <sz val="16"/>
      <color theme="1"/>
      <name val="Times New Roman"/>
      <family val="1"/>
      <charset val="204"/>
    </font>
    <font>
      <b/>
      <sz val="9"/>
      <color indexed="81"/>
      <name val="Tahoma"/>
      <family val="2"/>
      <charset val="204"/>
    </font>
    <font>
      <sz val="9"/>
      <color indexed="81"/>
      <name val="Tahoma"/>
      <family val="2"/>
      <charset val="204"/>
    </font>
    <font>
      <sz val="16"/>
      <name val="Times New Roman"/>
      <family val="1"/>
      <charset val="204"/>
    </font>
    <font>
      <b/>
      <sz val="16"/>
      <name val="Times New Roman"/>
      <family val="1"/>
      <charset val="204"/>
    </font>
    <font>
      <sz val="11"/>
      <name val="Calibri"/>
      <family val="2"/>
      <charset val="204"/>
      <scheme val="minor"/>
    </font>
    <font>
      <sz val="14"/>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xf numFmtId="165" fontId="1" fillId="0" borderId="0" applyFont="0" applyFill="0" applyBorder="0" applyAlignment="0" applyProtection="0"/>
    <xf numFmtId="43" fontId="12" fillId="0" borderId="0" applyFont="0" applyFill="0" applyBorder="0" applyAlignment="0" applyProtection="0"/>
  </cellStyleXfs>
  <cellXfs count="129">
    <xf numFmtId="0" fontId="0" fillId="0" borderId="0" xfId="0"/>
    <xf numFmtId="0" fontId="2" fillId="0" borderId="0" xfId="0" applyFont="1" applyFill="1"/>
    <xf numFmtId="0" fontId="2" fillId="0" borderId="0" xfId="0" applyFont="1" applyFill="1" applyAlignment="1">
      <alignment horizontal="center" vertical="center" wrapText="1"/>
    </xf>
    <xf numFmtId="0" fontId="2" fillId="0" borderId="1" xfId="0" applyFont="1" applyFill="1" applyBorder="1"/>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justify" vertical="center" wrapText="1"/>
    </xf>
    <xf numFmtId="164" fontId="2"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2" fillId="0" borderId="0" xfId="0" applyFont="1" applyFill="1" applyAlignment="1">
      <alignment horizontal="center" vertical="center"/>
    </xf>
    <xf numFmtId="0" fontId="9" fillId="0" borderId="1"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vertical="top" wrapText="1"/>
    </xf>
    <xf numFmtId="0" fontId="2" fillId="0" borderId="0" xfId="0" applyFont="1" applyFill="1" applyBorder="1"/>
    <xf numFmtId="0" fontId="11"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11" fillId="0" borderId="1" xfId="0" applyFont="1" applyFill="1" applyBorder="1" applyAlignment="1">
      <alignment horizontal="center" vertical="center"/>
    </xf>
    <xf numFmtId="164" fontId="3" fillId="0" borderId="1" xfId="0" applyNumberFormat="1" applyFont="1" applyFill="1" applyBorder="1" applyAlignment="1">
      <alignment horizontal="center" vertical="center"/>
    </xf>
    <xf numFmtId="0" fontId="2" fillId="0" borderId="2" xfId="0" applyFont="1" applyFill="1" applyBorder="1" applyAlignment="1">
      <alignment vertical="center" wrapText="1"/>
    </xf>
    <xf numFmtId="0" fontId="2" fillId="0" borderId="6" xfId="0" applyFont="1" applyFill="1" applyBorder="1" applyAlignment="1">
      <alignment vertical="center" wrapText="1"/>
    </xf>
    <xf numFmtId="0" fontId="2" fillId="0" borderId="1" xfId="0" applyFont="1" applyFill="1" applyBorder="1" applyAlignment="1">
      <alignment horizontal="justify" vertical="center" wrapText="1"/>
    </xf>
    <xf numFmtId="0" fontId="2" fillId="0" borderId="2" xfId="0" applyFont="1" applyFill="1" applyBorder="1" applyAlignment="1">
      <alignment horizontal="left" vertical="center" wrapText="1"/>
    </xf>
    <xf numFmtId="0" fontId="2" fillId="0" borderId="6" xfId="0" applyFont="1" applyFill="1" applyBorder="1" applyAlignment="1">
      <alignment horizontal="left" vertical="center" wrapText="1"/>
    </xf>
    <xf numFmtId="0" fontId="3" fillId="0" borderId="1" xfId="0" applyFont="1" applyFill="1" applyBorder="1" applyAlignment="1">
      <alignment horizontal="left"/>
    </xf>
    <xf numFmtId="0" fontId="2"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0" fillId="0" borderId="5" xfId="0" applyBorder="1" applyAlignment="1">
      <alignment horizontal="center" vertical="center" wrapText="1"/>
    </xf>
    <xf numFmtId="0" fontId="3" fillId="0" borderId="1"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164" fontId="11" fillId="0" borderId="1" xfId="0" applyNumberFormat="1" applyFont="1" applyFill="1" applyBorder="1" applyAlignment="1">
      <alignment horizontal="center" vertical="center"/>
    </xf>
    <xf numFmtId="164"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164" fontId="2" fillId="0" borderId="1" xfId="3" applyNumberFormat="1" applyFont="1" applyFill="1" applyBorder="1" applyAlignment="1">
      <alignment horizontal="center" vertical="center"/>
    </xf>
    <xf numFmtId="0" fontId="2" fillId="0" borderId="1" xfId="0" applyFont="1" applyFill="1" applyBorder="1" applyAlignment="1">
      <alignment horizontal="center" vertical="top" wrapText="1"/>
    </xf>
    <xf numFmtId="0" fontId="3" fillId="0" borderId="0" xfId="0" applyFont="1" applyFill="1" applyAlignment="1">
      <alignment horizontal="justify" vertical="center"/>
    </xf>
    <xf numFmtId="0" fontId="2" fillId="0" borderId="0" xfId="0" applyFont="1" applyFill="1" applyAlignment="1">
      <alignment horizontal="justify" vertical="center"/>
    </xf>
    <xf numFmtId="0" fontId="3" fillId="0" borderId="1" xfId="0" applyFont="1" applyFill="1" applyBorder="1" applyAlignment="1">
      <alignment horizontal="left" vertical="center" wrapText="1"/>
    </xf>
    <xf numFmtId="0" fontId="13" fillId="0" borderId="0" xfId="0" applyFont="1" applyFill="1" applyAlignment="1">
      <alignment horizontal="center" vertical="center"/>
    </xf>
    <xf numFmtId="164" fontId="2" fillId="0" borderId="0" xfId="0" applyNumberFormat="1" applyFont="1" applyFill="1" applyAlignment="1">
      <alignment horizontal="center" vertical="center"/>
    </xf>
    <xf numFmtId="0" fontId="2" fillId="0" borderId="14" xfId="0" applyFont="1" applyFill="1" applyBorder="1"/>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3" borderId="1" xfId="0" applyFont="1" applyFill="1" applyBorder="1" applyAlignment="1">
      <alignment horizontal="center" vertical="center"/>
    </xf>
    <xf numFmtId="0" fontId="2" fillId="3" borderId="0" xfId="0" applyFont="1" applyFill="1"/>
    <xf numFmtId="0" fontId="2" fillId="3" borderId="0" xfId="0" applyFont="1" applyFill="1" applyBorder="1"/>
    <xf numFmtId="0" fontId="5" fillId="0" borderId="0" xfId="0" applyFont="1" applyFill="1" applyAlignment="1">
      <alignment horizontal="left"/>
    </xf>
    <xf numFmtId="0" fontId="16"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164" fontId="5" fillId="0" borderId="0" xfId="0" applyNumberFormat="1" applyFont="1" applyFill="1" applyAlignment="1">
      <alignment horizontal="center" vertical="center"/>
    </xf>
    <xf numFmtId="0" fontId="5" fillId="0" borderId="1" xfId="0" applyFont="1" applyFill="1" applyBorder="1" applyAlignment="1">
      <alignment horizontal="center" vertical="center"/>
    </xf>
    <xf numFmtId="164" fontId="7" fillId="0" borderId="1" xfId="0" applyNumberFormat="1" applyFont="1" applyFill="1" applyBorder="1" applyAlignment="1">
      <alignment horizontal="center" vertical="center"/>
    </xf>
    <xf numFmtId="0" fontId="7"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64" fontId="5" fillId="3" borderId="1" xfId="0" applyNumberFormat="1" applyFont="1" applyFill="1" applyBorder="1" applyAlignment="1">
      <alignment horizontal="center" vertical="center"/>
    </xf>
    <xf numFmtId="0" fontId="5" fillId="0" borderId="1" xfId="0" applyFont="1" applyFill="1" applyBorder="1" applyAlignment="1">
      <alignment horizontal="left" vertical="center"/>
    </xf>
    <xf numFmtId="0" fontId="5" fillId="3" borderId="1" xfId="0" applyFont="1" applyFill="1" applyBorder="1" applyAlignment="1">
      <alignment horizontal="center" vertical="center"/>
    </xf>
    <xf numFmtId="164" fontId="5" fillId="0" borderId="1" xfId="0" applyNumberFormat="1" applyFont="1" applyFill="1" applyBorder="1" applyAlignment="1">
      <alignment horizontal="center" vertical="center" wrapText="1"/>
    </xf>
    <xf numFmtId="164" fontId="5" fillId="0" borderId="1" xfId="3" applyNumberFormat="1" applyFont="1" applyFill="1" applyBorder="1" applyAlignment="1">
      <alignment horizontal="center" vertical="center"/>
    </xf>
    <xf numFmtId="0" fontId="5"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0" fontId="5" fillId="3" borderId="1" xfId="0" applyFont="1" applyFill="1" applyBorder="1"/>
    <xf numFmtId="0" fontId="5" fillId="0" borderId="3" xfId="0" applyFont="1" applyFill="1" applyBorder="1" applyAlignment="1">
      <alignment horizontal="center" vertical="center" wrapText="1"/>
    </xf>
    <xf numFmtId="0" fontId="2" fillId="0" borderId="2"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7" fillId="0" borderId="3" xfId="0" applyFont="1" applyFill="1" applyBorder="1" applyAlignment="1">
      <alignment horizontal="center" vertical="center"/>
    </xf>
    <xf numFmtId="0" fontId="2" fillId="0" borderId="2" xfId="0" applyFont="1" applyFill="1"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5" fillId="0" borderId="2" xfId="0" applyFont="1" applyFill="1" applyBorder="1" applyAlignment="1">
      <alignment horizontal="center" vertical="center"/>
    </xf>
    <xf numFmtId="0" fontId="5" fillId="0" borderId="7" xfId="0" applyFont="1" applyFill="1" applyBorder="1" applyAlignment="1">
      <alignment horizontal="center" vertical="center"/>
    </xf>
    <xf numFmtId="0" fontId="0" fillId="0" borderId="6" xfId="0" applyBorder="1" applyAlignment="1"/>
    <xf numFmtId="0" fontId="5" fillId="0" borderId="2"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2" fillId="0" borderId="2" xfId="0" applyFont="1" applyFill="1" applyBorder="1" applyAlignment="1">
      <alignment horizontal="center" vertical="center"/>
    </xf>
    <xf numFmtId="0" fontId="0" fillId="0" borderId="6" xfId="0"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9" fillId="0" borderId="1" xfId="0" applyFont="1" applyFill="1" applyBorder="1" applyAlignment="1"/>
    <xf numFmtId="0" fontId="5" fillId="0" borderId="1" xfId="0" applyFont="1" applyFill="1" applyBorder="1" applyAlignment="1">
      <alignment horizontal="left" vertical="center" wrapText="1"/>
    </xf>
    <xf numFmtId="0" fontId="17" fillId="0" borderId="0" xfId="0" applyFont="1" applyFill="1" applyAlignment="1">
      <alignment horizontal="right" vertical="center" wrapText="1"/>
    </xf>
    <xf numFmtId="0" fontId="18" fillId="0" borderId="0" xfId="0" applyFont="1" applyAlignment="1"/>
    <xf numFmtId="0" fontId="7" fillId="0" borderId="1" xfId="0" applyFont="1" applyFill="1" applyBorder="1" applyAlignment="1">
      <alignment horizontal="left"/>
    </xf>
    <xf numFmtId="0" fontId="5"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18" fillId="0" borderId="1"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3" fillId="0" borderId="1" xfId="0" applyFont="1" applyFill="1" applyBorder="1" applyAlignment="1">
      <alignment horizontal="left"/>
    </xf>
    <xf numFmtId="0" fontId="2" fillId="0" borderId="2" xfId="0" applyFont="1" applyFill="1" applyBorder="1" applyAlignment="1">
      <alignment vertical="center" wrapText="1"/>
    </xf>
    <xf numFmtId="0" fontId="2" fillId="0" borderId="6" xfId="0" applyFont="1" applyFill="1" applyBorder="1" applyAlignment="1">
      <alignment vertical="center" wrapText="1"/>
    </xf>
    <xf numFmtId="0" fontId="4" fillId="0" borderId="4" xfId="0" applyFont="1" applyFill="1" applyBorder="1" applyAlignment="1"/>
    <xf numFmtId="0" fontId="4" fillId="0" borderId="5" xfId="0" applyFont="1" applyFill="1" applyBorder="1" applyAlignment="1"/>
    <xf numFmtId="0" fontId="3" fillId="0" borderId="3" xfId="0" applyFont="1" applyFill="1" applyBorder="1" applyAlignment="1">
      <alignment horizontal="center" vertical="center"/>
    </xf>
    <xf numFmtId="0" fontId="2" fillId="0" borderId="1" xfId="0" applyFont="1" applyFill="1" applyBorder="1" applyAlignment="1">
      <alignment horizontal="justify" vertical="center" wrapText="1"/>
    </xf>
    <xf numFmtId="0" fontId="2" fillId="2" borderId="15" xfId="0" applyFont="1" applyFill="1" applyBorder="1" applyAlignment="1">
      <alignment horizontal="left" vertical="center" wrapText="1"/>
    </xf>
    <xf numFmtId="0" fontId="2" fillId="0" borderId="2"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6" xfId="0" applyFont="1" applyFill="1" applyBorder="1" applyAlignment="1">
      <alignment horizontal="center"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2" fillId="0" borderId="3"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Border="1" applyAlignment="1">
      <alignment horizontal="center" vertical="center" wrapText="1"/>
    </xf>
    <xf numFmtId="0" fontId="3" fillId="0" borderId="3" xfId="0" applyFont="1" applyFill="1" applyBorder="1" applyAlignment="1" applyProtection="1">
      <alignment horizontal="center" vertical="center" wrapText="1"/>
      <protection locked="0"/>
    </xf>
    <xf numFmtId="0" fontId="2" fillId="0" borderId="1" xfId="0" applyFont="1" applyFill="1" applyBorder="1" applyAlignment="1">
      <alignment horizontal="left" vertical="center" wrapText="1"/>
    </xf>
  </cellXfs>
  <cellStyles count="4">
    <cellStyle name="Обычный" xfId="0" builtinId="0"/>
    <cellStyle name="Обычный 2" xfId="1"/>
    <cellStyle name="Финансовый" xfId="3" builtinId="3"/>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vmlDrawing" Target="../drawings/vmlDrawing1.v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13" Type="http://schemas.openxmlformats.org/officeDocument/2006/relationships/printerSettings" Target="../printerSettings/printerSettings25.bin"/><Relationship Id="rId18" Type="http://schemas.openxmlformats.org/officeDocument/2006/relationships/printerSettings" Target="../printerSettings/printerSettings30.bin"/><Relationship Id="rId26" Type="http://schemas.openxmlformats.org/officeDocument/2006/relationships/printerSettings" Target="../printerSettings/printerSettings38.bin"/><Relationship Id="rId3" Type="http://schemas.openxmlformats.org/officeDocument/2006/relationships/printerSettings" Target="../printerSettings/printerSettings15.bin"/><Relationship Id="rId21" Type="http://schemas.openxmlformats.org/officeDocument/2006/relationships/printerSettings" Target="../printerSettings/printerSettings33.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17" Type="http://schemas.openxmlformats.org/officeDocument/2006/relationships/printerSettings" Target="../printerSettings/printerSettings29.bin"/><Relationship Id="rId25" Type="http://schemas.openxmlformats.org/officeDocument/2006/relationships/printerSettings" Target="../printerSettings/printerSettings37.bin"/><Relationship Id="rId2" Type="http://schemas.openxmlformats.org/officeDocument/2006/relationships/printerSettings" Target="../printerSettings/printerSettings14.bin"/><Relationship Id="rId16" Type="http://schemas.openxmlformats.org/officeDocument/2006/relationships/printerSettings" Target="../printerSettings/printerSettings28.bin"/><Relationship Id="rId20" Type="http://schemas.openxmlformats.org/officeDocument/2006/relationships/printerSettings" Target="../printerSettings/printerSettings32.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24" Type="http://schemas.openxmlformats.org/officeDocument/2006/relationships/printerSettings" Target="../printerSettings/printerSettings36.bin"/><Relationship Id="rId5" Type="http://schemas.openxmlformats.org/officeDocument/2006/relationships/printerSettings" Target="../printerSettings/printerSettings17.bin"/><Relationship Id="rId15" Type="http://schemas.openxmlformats.org/officeDocument/2006/relationships/printerSettings" Target="../printerSettings/printerSettings27.bin"/><Relationship Id="rId23" Type="http://schemas.openxmlformats.org/officeDocument/2006/relationships/printerSettings" Target="../printerSettings/printerSettings35.bin"/><Relationship Id="rId10" Type="http://schemas.openxmlformats.org/officeDocument/2006/relationships/printerSettings" Target="../printerSettings/printerSettings22.bin"/><Relationship Id="rId19" Type="http://schemas.openxmlformats.org/officeDocument/2006/relationships/printerSettings" Target="../printerSettings/printerSettings31.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 Id="rId14" Type="http://schemas.openxmlformats.org/officeDocument/2006/relationships/printerSettings" Target="../printerSettings/printerSettings26.bin"/><Relationship Id="rId22"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2:AO144"/>
  <sheetViews>
    <sheetView tabSelected="1" zoomScale="85" zoomScaleNormal="85" zoomScaleSheetLayoutView="75" workbookViewId="0">
      <selection activeCell="B2" sqref="B2"/>
    </sheetView>
  </sheetViews>
  <sheetFormatPr defaultColWidth="53.85546875" defaultRowHeight="18.75" x14ac:dyDescent="0.3"/>
  <cols>
    <col min="1" max="1" width="6.5703125" style="11" customWidth="1"/>
    <col min="2" max="2" width="71.140625" style="51" customWidth="1"/>
    <col min="3" max="3" width="43.140625" style="53" customWidth="1"/>
    <col min="4" max="7" width="18.7109375" style="54" customWidth="1"/>
    <col min="8" max="8" width="16.140625" style="54" customWidth="1"/>
    <col min="9" max="9" width="16.42578125" style="54" customWidth="1"/>
    <col min="10" max="11" width="16.140625" style="54" customWidth="1"/>
    <col min="12" max="16384" width="53.85546875" style="1"/>
  </cols>
  <sheetData>
    <row r="2" spans="1:41" ht="81" customHeight="1" x14ac:dyDescent="0.3">
      <c r="C2" s="52"/>
      <c r="H2" s="91" t="s">
        <v>288</v>
      </c>
      <c r="I2" s="92"/>
      <c r="J2" s="92"/>
      <c r="K2" s="92"/>
    </row>
    <row r="3" spans="1:41" x14ac:dyDescent="0.3">
      <c r="E3" s="55"/>
      <c r="H3" s="92"/>
      <c r="I3" s="92"/>
      <c r="J3" s="92"/>
      <c r="K3" s="92"/>
    </row>
    <row r="4" spans="1:41" ht="26.25" customHeight="1" x14ac:dyDescent="0.3">
      <c r="G4" s="55"/>
      <c r="K4" s="54" t="s">
        <v>298</v>
      </c>
    </row>
    <row r="5" spans="1:41" ht="44.25" customHeight="1" x14ac:dyDescent="0.3">
      <c r="A5" s="77" t="s">
        <v>295</v>
      </c>
      <c r="B5" s="80" t="s">
        <v>98</v>
      </c>
      <c r="C5" s="83" t="s">
        <v>99</v>
      </c>
      <c r="D5" s="94" t="s">
        <v>226</v>
      </c>
      <c r="E5" s="94"/>
      <c r="F5" s="94"/>
      <c r="G5" s="95" t="s">
        <v>296</v>
      </c>
      <c r="H5" s="95"/>
      <c r="I5" s="95"/>
      <c r="J5" s="94" t="s">
        <v>297</v>
      </c>
      <c r="K5" s="94"/>
    </row>
    <row r="6" spans="1:41" ht="24" customHeight="1" x14ac:dyDescent="0.3">
      <c r="A6" s="78"/>
      <c r="B6" s="81"/>
      <c r="C6" s="84"/>
      <c r="D6" s="94"/>
      <c r="E6" s="94"/>
      <c r="F6" s="94"/>
      <c r="G6" s="96"/>
      <c r="H6" s="96"/>
      <c r="I6" s="96"/>
      <c r="J6" s="96"/>
      <c r="K6" s="96"/>
    </row>
    <row r="7" spans="1:41" ht="24.75" customHeight="1" x14ac:dyDescent="0.3">
      <c r="A7" s="79"/>
      <c r="B7" s="82"/>
      <c r="C7" s="79"/>
      <c r="D7" s="56">
        <v>2021</v>
      </c>
      <c r="E7" s="56">
        <v>2022</v>
      </c>
      <c r="F7" s="56">
        <v>2023</v>
      </c>
      <c r="G7" s="33">
        <v>2021</v>
      </c>
      <c r="H7" s="68">
        <v>2022</v>
      </c>
      <c r="I7" s="33">
        <v>2023</v>
      </c>
      <c r="J7" s="68">
        <v>2024</v>
      </c>
      <c r="K7" s="56">
        <v>2025</v>
      </c>
    </row>
    <row r="8" spans="1:41" ht="33.75" customHeight="1" x14ac:dyDescent="0.3">
      <c r="A8" s="5"/>
      <c r="B8" s="93" t="s">
        <v>225</v>
      </c>
      <c r="C8" s="93"/>
      <c r="D8" s="57">
        <f>D10+D16+D18+D21+D23+D26+D31+D34+D39+D36+D43+D46+D50+D53+D58+D63+D67+D69+D71+D73+D76+D79+D82+D85+D87+D89+D92+D94+D96+D99+D101+D104+D108+D111+D114+D118+D121+D125+D128+D131+D134</f>
        <v>37464838.247340001</v>
      </c>
      <c r="E8" s="57">
        <f t="shared" ref="E8:K8" si="0">E10+E16+E18+E21+E23+E26+E31+E34+E39+E36+E43+E46+E50+E53+E58+E63+E67+E69+E71+E73+E76+E79+E82+E85+E87+E89+E92+E94+E96+E99+E101+E104+E108+E111+E114+E118+E121+E125+E128+E131+E134</f>
        <v>34010349.533260003</v>
      </c>
      <c r="F8" s="57">
        <f t="shared" si="0"/>
        <v>28217064.392719999</v>
      </c>
      <c r="G8" s="57">
        <f t="shared" si="0"/>
        <v>586144.60000000009</v>
      </c>
      <c r="H8" s="57">
        <f t="shared" si="0"/>
        <v>2171917.7999999998</v>
      </c>
      <c r="I8" s="57">
        <f t="shared" si="0"/>
        <v>4538397.5999999996</v>
      </c>
      <c r="J8" s="57">
        <f t="shared" si="0"/>
        <v>30158208.583999999</v>
      </c>
      <c r="K8" s="57">
        <f t="shared" si="0"/>
        <v>29976836.246000003</v>
      </c>
    </row>
    <row r="9" spans="1:41" ht="18.75" customHeight="1" x14ac:dyDescent="0.3">
      <c r="A9" s="5"/>
      <c r="B9" s="87" t="s">
        <v>0</v>
      </c>
      <c r="C9" s="89"/>
      <c r="D9" s="89"/>
      <c r="E9" s="89"/>
      <c r="F9" s="89"/>
      <c r="G9" s="89"/>
      <c r="H9" s="89"/>
      <c r="I9" s="89"/>
      <c r="J9" s="89"/>
      <c r="K9" s="89"/>
    </row>
    <row r="10" spans="1:41" s="49" customFormat="1" ht="43.5" customHeight="1" x14ac:dyDescent="0.3">
      <c r="A10" s="48">
        <v>1</v>
      </c>
      <c r="B10" s="58" t="s">
        <v>79</v>
      </c>
      <c r="C10" s="59"/>
      <c r="D10" s="60">
        <f>D11+D12+D13</f>
        <v>1081177.47</v>
      </c>
      <c r="E10" s="60">
        <f t="shared" ref="E10:K10" si="1">E11+E12+E13</f>
        <v>836810.9</v>
      </c>
      <c r="F10" s="60">
        <f t="shared" si="1"/>
        <v>775753.56</v>
      </c>
      <c r="G10" s="60">
        <f t="shared" si="1"/>
        <v>190000</v>
      </c>
      <c r="H10" s="60">
        <f t="shared" si="1"/>
        <v>600000</v>
      </c>
      <c r="I10" s="60">
        <f t="shared" si="1"/>
        <v>800000</v>
      </c>
      <c r="J10" s="60">
        <f t="shared" si="1"/>
        <v>1112170</v>
      </c>
      <c r="K10" s="60">
        <f t="shared" si="1"/>
        <v>1162170.5</v>
      </c>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row>
    <row r="11" spans="1:41" ht="66" customHeight="1" x14ac:dyDescent="0.3">
      <c r="A11" s="5">
        <f>A10+1</f>
        <v>2</v>
      </c>
      <c r="B11" s="8" t="s">
        <v>300</v>
      </c>
      <c r="C11" s="33" t="s">
        <v>262</v>
      </c>
      <c r="D11" s="32">
        <v>561851.84</v>
      </c>
      <c r="E11" s="32">
        <v>334465</v>
      </c>
      <c r="F11" s="32">
        <v>361020</v>
      </c>
      <c r="G11" s="32">
        <v>100000</v>
      </c>
      <c r="H11" s="32">
        <v>100000</v>
      </c>
      <c r="I11" s="32">
        <v>200000</v>
      </c>
      <c r="J11" s="32">
        <v>400000</v>
      </c>
      <c r="K11" s="32">
        <v>450000</v>
      </c>
    </row>
    <row r="12" spans="1:41" ht="27" customHeight="1" x14ac:dyDescent="0.3">
      <c r="A12" s="5">
        <f t="shared" ref="A12:A72" si="2">A11+1</f>
        <v>3</v>
      </c>
      <c r="B12" s="61" t="s">
        <v>263</v>
      </c>
      <c r="C12" s="33" t="s">
        <v>262</v>
      </c>
      <c r="D12" s="32">
        <v>519325.63</v>
      </c>
      <c r="E12" s="32">
        <v>502345.9</v>
      </c>
      <c r="F12" s="32">
        <v>414733.56</v>
      </c>
      <c r="G12" s="32">
        <v>90000</v>
      </c>
      <c r="H12" s="32">
        <v>500000</v>
      </c>
      <c r="I12" s="32">
        <v>600000</v>
      </c>
      <c r="J12" s="32">
        <v>600000</v>
      </c>
      <c r="K12" s="32">
        <v>600000</v>
      </c>
    </row>
    <row r="13" spans="1:41" ht="64.5" customHeight="1" x14ac:dyDescent="0.3">
      <c r="A13" s="5">
        <f t="shared" si="2"/>
        <v>4</v>
      </c>
      <c r="B13" s="8" t="s">
        <v>233</v>
      </c>
      <c r="C13" s="33" t="s">
        <v>92</v>
      </c>
      <c r="D13" s="32">
        <v>0</v>
      </c>
      <c r="E13" s="32">
        <v>0</v>
      </c>
      <c r="F13" s="32">
        <v>0</v>
      </c>
      <c r="G13" s="32">
        <v>0</v>
      </c>
      <c r="H13" s="32">
        <v>0</v>
      </c>
      <c r="I13" s="32">
        <v>0</v>
      </c>
      <c r="J13" s="32">
        <v>112170</v>
      </c>
      <c r="K13" s="32">
        <v>112170.5</v>
      </c>
    </row>
    <row r="14" spans="1:41" s="49" customFormat="1" ht="66.75" customHeight="1" x14ac:dyDescent="0.3">
      <c r="A14" s="48">
        <f t="shared" si="2"/>
        <v>5</v>
      </c>
      <c r="B14" s="58" t="s">
        <v>318</v>
      </c>
      <c r="C14" s="59"/>
      <c r="D14" s="62"/>
      <c r="E14" s="62"/>
      <c r="F14" s="62"/>
      <c r="G14" s="62"/>
      <c r="H14" s="62"/>
      <c r="I14" s="62"/>
      <c r="J14" s="62"/>
      <c r="K14" s="62"/>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row>
    <row r="15" spans="1:41" ht="188.25" customHeight="1" x14ac:dyDescent="0.3">
      <c r="A15" s="5">
        <f t="shared" si="2"/>
        <v>6</v>
      </c>
      <c r="B15" s="8" t="s">
        <v>234</v>
      </c>
      <c r="C15" s="33" t="s">
        <v>92</v>
      </c>
      <c r="D15" s="63" t="s">
        <v>155</v>
      </c>
      <c r="E15" s="63" t="s">
        <v>155</v>
      </c>
      <c r="F15" s="63" t="s">
        <v>155</v>
      </c>
      <c r="G15" s="63"/>
      <c r="H15" s="32"/>
      <c r="I15" s="32"/>
      <c r="J15" s="32"/>
      <c r="K15" s="32"/>
    </row>
    <row r="16" spans="1:41" s="49" customFormat="1" ht="63" customHeight="1" x14ac:dyDescent="0.3">
      <c r="A16" s="48">
        <f t="shared" si="2"/>
        <v>7</v>
      </c>
      <c r="B16" s="58" t="s">
        <v>319</v>
      </c>
      <c r="C16" s="59"/>
      <c r="D16" s="60">
        <f>D17</f>
        <v>1301313</v>
      </c>
      <c r="E16" s="60">
        <f t="shared" ref="E16:K16" si="3">E17</f>
        <v>1389741</v>
      </c>
      <c r="F16" s="60">
        <f t="shared" si="3"/>
        <v>1273462</v>
      </c>
      <c r="G16" s="60">
        <f t="shared" si="3"/>
        <v>0</v>
      </c>
      <c r="H16" s="60">
        <f t="shared" si="3"/>
        <v>0</v>
      </c>
      <c r="I16" s="60">
        <f t="shared" si="3"/>
        <v>0</v>
      </c>
      <c r="J16" s="60">
        <f t="shared" si="3"/>
        <v>1300000</v>
      </c>
      <c r="K16" s="60">
        <f t="shared" si="3"/>
        <v>1300000</v>
      </c>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row>
    <row r="17" spans="1:41" ht="96" customHeight="1" x14ac:dyDescent="0.3">
      <c r="A17" s="5">
        <f t="shared" si="2"/>
        <v>8</v>
      </c>
      <c r="B17" s="8" t="s">
        <v>302</v>
      </c>
      <c r="C17" s="33" t="s">
        <v>92</v>
      </c>
      <c r="D17" s="32">
        <v>1301313</v>
      </c>
      <c r="E17" s="32">
        <v>1389741</v>
      </c>
      <c r="F17" s="32">
        <v>1273462</v>
      </c>
      <c r="G17" s="32">
        <v>0</v>
      </c>
      <c r="H17" s="32">
        <v>0</v>
      </c>
      <c r="I17" s="32">
        <v>0</v>
      </c>
      <c r="J17" s="32">
        <v>1300000</v>
      </c>
      <c r="K17" s="32">
        <v>1300000</v>
      </c>
    </row>
    <row r="18" spans="1:41" s="49" customFormat="1" ht="85.5" customHeight="1" x14ac:dyDescent="0.3">
      <c r="A18" s="48">
        <f t="shared" si="2"/>
        <v>9</v>
      </c>
      <c r="B18" s="58" t="s">
        <v>320</v>
      </c>
      <c r="C18" s="59"/>
      <c r="D18" s="60">
        <f>D19</f>
        <v>550932.19999999995</v>
      </c>
      <c r="E18" s="60">
        <f t="shared" ref="E18:K18" si="4">E19</f>
        <v>540380</v>
      </c>
      <c r="F18" s="60">
        <f t="shared" si="4"/>
        <v>540380</v>
      </c>
      <c r="G18" s="60">
        <f t="shared" si="4"/>
        <v>0</v>
      </c>
      <c r="H18" s="60">
        <f t="shared" si="4"/>
        <v>0</v>
      </c>
      <c r="I18" s="60">
        <f t="shared" si="4"/>
        <v>0</v>
      </c>
      <c r="J18" s="60">
        <f t="shared" si="4"/>
        <v>500000</v>
      </c>
      <c r="K18" s="60">
        <f t="shared" si="4"/>
        <v>500000</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row>
    <row r="19" spans="1:41" ht="119.25" customHeight="1" x14ac:dyDescent="0.3">
      <c r="A19" s="5">
        <f t="shared" si="2"/>
        <v>10</v>
      </c>
      <c r="B19" s="8" t="s">
        <v>264</v>
      </c>
      <c r="C19" s="33" t="s">
        <v>92</v>
      </c>
      <c r="D19" s="32">
        <f>1599932.2-1049000</f>
        <v>550932.19999999995</v>
      </c>
      <c r="E19" s="32">
        <v>540380</v>
      </c>
      <c r="F19" s="32">
        <v>540380</v>
      </c>
      <c r="G19" s="32">
        <v>0</v>
      </c>
      <c r="H19" s="32">
        <v>0</v>
      </c>
      <c r="I19" s="32">
        <v>0</v>
      </c>
      <c r="J19" s="32">
        <v>500000</v>
      </c>
      <c r="K19" s="32">
        <v>500000</v>
      </c>
    </row>
    <row r="20" spans="1:41" ht="18.75" customHeight="1" x14ac:dyDescent="0.3">
      <c r="A20" s="5"/>
      <c r="B20" s="87" t="s">
        <v>83</v>
      </c>
      <c r="C20" s="89"/>
      <c r="D20" s="89"/>
      <c r="E20" s="89"/>
      <c r="F20" s="89"/>
      <c r="G20" s="89"/>
      <c r="H20" s="89"/>
      <c r="I20" s="89"/>
      <c r="J20" s="89"/>
      <c r="K20" s="89"/>
    </row>
    <row r="21" spans="1:41" s="49" customFormat="1" ht="62.25" customHeight="1" x14ac:dyDescent="0.3">
      <c r="A21" s="48">
        <v>11</v>
      </c>
      <c r="B21" s="58" t="s">
        <v>321</v>
      </c>
      <c r="C21" s="59"/>
      <c r="D21" s="60">
        <f>D22</f>
        <v>78000</v>
      </c>
      <c r="E21" s="60">
        <f t="shared" ref="E21:K21" si="5">E22</f>
        <v>78000</v>
      </c>
      <c r="F21" s="60">
        <f t="shared" si="5"/>
        <v>78000</v>
      </c>
      <c r="G21" s="60">
        <f t="shared" si="5"/>
        <v>152000</v>
      </c>
      <c r="H21" s="60">
        <f t="shared" si="5"/>
        <v>152000</v>
      </c>
      <c r="I21" s="60">
        <f t="shared" si="5"/>
        <v>152000</v>
      </c>
      <c r="J21" s="60">
        <f t="shared" si="5"/>
        <v>230000</v>
      </c>
      <c r="K21" s="60">
        <f t="shared" si="5"/>
        <v>230000</v>
      </c>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row>
    <row r="22" spans="1:41" ht="201.75" customHeight="1" x14ac:dyDescent="0.3">
      <c r="A22" s="5">
        <f t="shared" si="2"/>
        <v>12</v>
      </c>
      <c r="B22" s="8" t="s">
        <v>301</v>
      </c>
      <c r="C22" s="33" t="s">
        <v>92</v>
      </c>
      <c r="D22" s="32">
        <v>78000</v>
      </c>
      <c r="E22" s="32">
        <v>78000</v>
      </c>
      <c r="F22" s="32">
        <v>78000</v>
      </c>
      <c r="G22" s="32">
        <v>152000</v>
      </c>
      <c r="H22" s="32">
        <v>152000</v>
      </c>
      <c r="I22" s="32">
        <v>152000</v>
      </c>
      <c r="J22" s="32">
        <v>230000</v>
      </c>
      <c r="K22" s="32">
        <v>230000</v>
      </c>
    </row>
    <row r="23" spans="1:41" s="49" customFormat="1" ht="103.5" customHeight="1" x14ac:dyDescent="0.3">
      <c r="A23" s="48">
        <f t="shared" si="2"/>
        <v>13</v>
      </c>
      <c r="B23" s="58" t="s">
        <v>322</v>
      </c>
      <c r="C23" s="59"/>
      <c r="D23" s="60">
        <f>D24</f>
        <v>141015</v>
      </c>
      <c r="E23" s="60">
        <f t="shared" ref="E23:K23" si="6">E24</f>
        <v>144075</v>
      </c>
      <c r="F23" s="60">
        <f t="shared" si="6"/>
        <v>138425</v>
      </c>
      <c r="G23" s="60">
        <f t="shared" si="6"/>
        <v>0</v>
      </c>
      <c r="H23" s="60">
        <f t="shared" si="6"/>
        <v>0</v>
      </c>
      <c r="I23" s="60">
        <f t="shared" si="6"/>
        <v>0</v>
      </c>
      <c r="J23" s="60">
        <f t="shared" si="6"/>
        <v>138425</v>
      </c>
      <c r="K23" s="60">
        <f t="shared" si="6"/>
        <v>138425</v>
      </c>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row>
    <row r="24" spans="1:41" ht="250.5" customHeight="1" x14ac:dyDescent="0.3">
      <c r="A24" s="5">
        <f t="shared" si="2"/>
        <v>14</v>
      </c>
      <c r="B24" s="8" t="s">
        <v>265</v>
      </c>
      <c r="C24" s="33"/>
      <c r="D24" s="32">
        <v>141015</v>
      </c>
      <c r="E24" s="32">
        <v>144075</v>
      </c>
      <c r="F24" s="32">
        <v>138425</v>
      </c>
      <c r="G24" s="32">
        <v>0</v>
      </c>
      <c r="H24" s="32">
        <v>0</v>
      </c>
      <c r="I24" s="32">
        <v>0</v>
      </c>
      <c r="J24" s="32">
        <v>138425</v>
      </c>
      <c r="K24" s="32">
        <v>138425</v>
      </c>
    </row>
    <row r="25" spans="1:41" ht="18.75" customHeight="1" x14ac:dyDescent="0.3">
      <c r="A25" s="5"/>
      <c r="B25" s="88" t="s">
        <v>9</v>
      </c>
      <c r="C25" s="89"/>
      <c r="D25" s="89"/>
      <c r="E25" s="89"/>
      <c r="F25" s="89"/>
      <c r="G25" s="89"/>
      <c r="H25" s="89"/>
      <c r="I25" s="89"/>
      <c r="J25" s="89"/>
      <c r="K25" s="89"/>
    </row>
    <row r="26" spans="1:41" s="49" customFormat="1" ht="98.25" customHeight="1" x14ac:dyDescent="0.3">
      <c r="A26" s="48">
        <v>15</v>
      </c>
      <c r="B26" s="58" t="s">
        <v>88</v>
      </c>
      <c r="C26" s="59"/>
      <c r="D26" s="60">
        <f>D27+D28+D29+D30</f>
        <v>2052317.0502500001</v>
      </c>
      <c r="E26" s="60">
        <f t="shared" ref="E26:K26" si="7">E27+E28+E29+E30</f>
        <v>1267594.77</v>
      </c>
      <c r="F26" s="60">
        <f t="shared" si="7"/>
        <v>837340.3</v>
      </c>
      <c r="G26" s="60">
        <f t="shared" si="7"/>
        <v>59100</v>
      </c>
      <c r="H26" s="60">
        <f t="shared" si="7"/>
        <v>440100</v>
      </c>
      <c r="I26" s="60">
        <f t="shared" si="7"/>
        <v>540100</v>
      </c>
      <c r="J26" s="60">
        <f t="shared" si="7"/>
        <v>3214940.3</v>
      </c>
      <c r="K26" s="60">
        <f t="shared" si="7"/>
        <v>3228440.3</v>
      </c>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row>
    <row r="27" spans="1:41" ht="36" customHeight="1" x14ac:dyDescent="0.3">
      <c r="A27" s="5">
        <f t="shared" si="2"/>
        <v>16</v>
      </c>
      <c r="B27" s="8" t="s">
        <v>266</v>
      </c>
      <c r="C27" s="33" t="s">
        <v>262</v>
      </c>
      <c r="D27" s="32">
        <f>1333976750.25/1000</f>
        <v>1333976.75025</v>
      </c>
      <c r="E27" s="32">
        <v>430254.47</v>
      </c>
      <c r="F27" s="32">
        <v>0</v>
      </c>
      <c r="G27" s="32">
        <v>0</v>
      </c>
      <c r="H27" s="32">
        <v>400000</v>
      </c>
      <c r="I27" s="32">
        <v>500000</v>
      </c>
      <c r="J27" s="32">
        <v>2200000</v>
      </c>
      <c r="K27" s="32">
        <v>2200000</v>
      </c>
    </row>
    <row r="28" spans="1:41" ht="72" customHeight="1" x14ac:dyDescent="0.3">
      <c r="A28" s="5">
        <f t="shared" si="2"/>
        <v>17</v>
      </c>
      <c r="B28" s="8" t="s">
        <v>239</v>
      </c>
      <c r="C28" s="33" t="s">
        <v>96</v>
      </c>
      <c r="D28" s="32">
        <v>100000</v>
      </c>
      <c r="E28" s="32">
        <v>200000</v>
      </c>
      <c r="F28" s="32">
        <v>200000</v>
      </c>
      <c r="G28" s="32">
        <v>0</v>
      </c>
      <c r="H28" s="32">
        <v>0</v>
      </c>
      <c r="I28" s="32">
        <v>0</v>
      </c>
      <c r="J28" s="32">
        <v>337500</v>
      </c>
      <c r="K28" s="32">
        <v>351000</v>
      </c>
    </row>
    <row r="29" spans="1:41" ht="117.75" customHeight="1" x14ac:dyDescent="0.3">
      <c r="A29" s="5">
        <f t="shared" si="2"/>
        <v>18</v>
      </c>
      <c r="B29" s="90" t="s">
        <v>303</v>
      </c>
      <c r="C29" s="33" t="s">
        <v>90</v>
      </c>
      <c r="D29" s="32">
        <v>439974.3</v>
      </c>
      <c r="E29" s="32">
        <v>439974.3</v>
      </c>
      <c r="F29" s="32">
        <v>439974.3</v>
      </c>
      <c r="G29" s="32">
        <v>0</v>
      </c>
      <c r="H29" s="32">
        <v>0</v>
      </c>
      <c r="I29" s="32">
        <v>0</v>
      </c>
      <c r="J29" s="32">
        <v>439974.3</v>
      </c>
      <c r="K29" s="32">
        <v>439974.3</v>
      </c>
    </row>
    <row r="30" spans="1:41" ht="125.25" customHeight="1" x14ac:dyDescent="0.3">
      <c r="A30" s="5">
        <f t="shared" si="2"/>
        <v>19</v>
      </c>
      <c r="B30" s="90"/>
      <c r="C30" s="33" t="s">
        <v>267</v>
      </c>
      <c r="D30" s="32">
        <v>178366</v>
      </c>
      <c r="E30" s="32">
        <v>197366</v>
      </c>
      <c r="F30" s="32">
        <v>197366</v>
      </c>
      <c r="G30" s="32">
        <v>59100</v>
      </c>
      <c r="H30" s="32">
        <v>40100</v>
      </c>
      <c r="I30" s="32">
        <v>40100</v>
      </c>
      <c r="J30" s="32">
        <v>237466</v>
      </c>
      <c r="K30" s="32">
        <v>237466</v>
      </c>
    </row>
    <row r="31" spans="1:41" s="49" customFormat="1" ht="67.5" customHeight="1" x14ac:dyDescent="0.3">
      <c r="A31" s="48">
        <f t="shared" si="2"/>
        <v>20</v>
      </c>
      <c r="B31" s="58" t="s">
        <v>323</v>
      </c>
      <c r="C31" s="59"/>
      <c r="D31" s="60">
        <f>D32+D33</f>
        <v>3601219.4660900002</v>
      </c>
      <c r="E31" s="60">
        <f t="shared" ref="E31:K31" si="8">E32+E33</f>
        <v>1703483.5120399999</v>
      </c>
      <c r="F31" s="60">
        <f t="shared" si="8"/>
        <v>486185</v>
      </c>
      <c r="G31" s="60">
        <f t="shared" si="8"/>
        <v>0</v>
      </c>
      <c r="H31" s="60">
        <f t="shared" si="8"/>
        <v>0</v>
      </c>
      <c r="I31" s="60">
        <f t="shared" si="8"/>
        <v>200000</v>
      </c>
      <c r="J31" s="60">
        <f t="shared" si="8"/>
        <v>1800000</v>
      </c>
      <c r="K31" s="60">
        <f t="shared" si="8"/>
        <v>2200000</v>
      </c>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row>
    <row r="32" spans="1:41" ht="57.75" customHeight="1" x14ac:dyDescent="0.3">
      <c r="A32" s="5">
        <f>A31+1</f>
        <v>21</v>
      </c>
      <c r="B32" s="90" t="s">
        <v>304</v>
      </c>
      <c r="C32" s="33" t="s">
        <v>262</v>
      </c>
      <c r="D32" s="32">
        <f>3269219466.09/1000</f>
        <v>3269219.4660900002</v>
      </c>
      <c r="E32" s="32">
        <f>1403483512.04/1000</f>
        <v>1403483.5120399999</v>
      </c>
      <c r="F32" s="32">
        <f>186185000/1000</f>
        <v>186185</v>
      </c>
      <c r="G32" s="32">
        <v>0</v>
      </c>
      <c r="H32" s="32">
        <v>0</v>
      </c>
      <c r="I32" s="32">
        <v>200000</v>
      </c>
      <c r="J32" s="32">
        <v>1500000</v>
      </c>
      <c r="K32" s="32">
        <v>1900000</v>
      </c>
    </row>
    <row r="33" spans="1:41" ht="124.5" customHeight="1" x14ac:dyDescent="0.3">
      <c r="A33" s="5">
        <f t="shared" si="2"/>
        <v>22</v>
      </c>
      <c r="B33" s="90"/>
      <c r="C33" s="33" t="s">
        <v>101</v>
      </c>
      <c r="D33" s="32">
        <v>332000</v>
      </c>
      <c r="E33" s="32">
        <v>300000</v>
      </c>
      <c r="F33" s="32">
        <v>300000</v>
      </c>
      <c r="G33" s="32">
        <v>0</v>
      </c>
      <c r="H33" s="32">
        <v>0</v>
      </c>
      <c r="I33" s="32">
        <v>0</v>
      </c>
      <c r="J33" s="32">
        <v>300000</v>
      </c>
      <c r="K33" s="32">
        <v>300000</v>
      </c>
    </row>
    <row r="34" spans="1:41" s="49" customFormat="1" ht="104.25" customHeight="1" x14ac:dyDescent="0.3">
      <c r="A34" s="48">
        <f t="shared" si="2"/>
        <v>23</v>
      </c>
      <c r="B34" s="58" t="s">
        <v>172</v>
      </c>
      <c r="C34" s="59"/>
      <c r="D34" s="60">
        <f>D35</f>
        <v>141000</v>
      </c>
      <c r="E34" s="60">
        <f t="shared" ref="E34:K34" si="9">E35</f>
        <v>141000</v>
      </c>
      <c r="F34" s="60">
        <f t="shared" si="9"/>
        <v>141000</v>
      </c>
      <c r="G34" s="60">
        <f t="shared" si="9"/>
        <v>0</v>
      </c>
      <c r="H34" s="60">
        <f t="shared" si="9"/>
        <v>0</v>
      </c>
      <c r="I34" s="60">
        <f t="shared" si="9"/>
        <v>0</v>
      </c>
      <c r="J34" s="60">
        <f t="shared" si="9"/>
        <v>189042.6</v>
      </c>
      <c r="K34" s="60">
        <f t="shared" si="9"/>
        <v>196604.3</v>
      </c>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row>
    <row r="35" spans="1:41" ht="105.75" customHeight="1" x14ac:dyDescent="0.3">
      <c r="A35" s="5">
        <f t="shared" si="2"/>
        <v>24</v>
      </c>
      <c r="B35" s="8" t="s">
        <v>240</v>
      </c>
      <c r="C35" s="33" t="s">
        <v>96</v>
      </c>
      <c r="D35" s="64">
        <v>141000</v>
      </c>
      <c r="E35" s="64">
        <v>141000</v>
      </c>
      <c r="F35" s="64">
        <v>141000</v>
      </c>
      <c r="G35" s="64">
        <v>0</v>
      </c>
      <c r="H35" s="64">
        <v>0</v>
      </c>
      <c r="I35" s="64">
        <v>0</v>
      </c>
      <c r="J35" s="64">
        <v>189042.6</v>
      </c>
      <c r="K35" s="64">
        <v>196604.3</v>
      </c>
    </row>
    <row r="36" spans="1:41" s="49" customFormat="1" ht="43.5" customHeight="1" x14ac:dyDescent="0.3">
      <c r="A36" s="48">
        <f t="shared" si="2"/>
        <v>25</v>
      </c>
      <c r="B36" s="58" t="s">
        <v>173</v>
      </c>
      <c r="C36" s="59"/>
      <c r="D36" s="60">
        <f>D37+D38</f>
        <v>10000</v>
      </c>
      <c r="E36" s="60">
        <f t="shared" ref="E36:K36" si="10">E37+E38</f>
        <v>68507.399999999994</v>
      </c>
      <c r="F36" s="60">
        <f t="shared" si="10"/>
        <v>35000</v>
      </c>
      <c r="G36" s="60">
        <f t="shared" si="10"/>
        <v>37649.699999999997</v>
      </c>
      <c r="H36" s="60">
        <f t="shared" si="10"/>
        <v>21005</v>
      </c>
      <c r="I36" s="60">
        <f t="shared" si="10"/>
        <v>34507.199999999997</v>
      </c>
      <c r="J36" s="60">
        <f t="shared" si="10"/>
        <v>0</v>
      </c>
      <c r="K36" s="60">
        <f t="shared" si="10"/>
        <v>0</v>
      </c>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row>
    <row r="37" spans="1:41" ht="59.25" customHeight="1" x14ac:dyDescent="0.3">
      <c r="A37" s="5">
        <f t="shared" si="2"/>
        <v>26</v>
      </c>
      <c r="B37" s="8" t="s">
        <v>17</v>
      </c>
      <c r="C37" s="33" t="s">
        <v>89</v>
      </c>
      <c r="D37" s="32">
        <v>10000</v>
      </c>
      <c r="E37" s="32">
        <v>55000</v>
      </c>
      <c r="F37" s="32">
        <v>35000</v>
      </c>
      <c r="G37" s="32"/>
      <c r="H37" s="32"/>
      <c r="I37" s="32"/>
      <c r="J37" s="32"/>
      <c r="K37" s="32"/>
    </row>
    <row r="38" spans="1:41" ht="66.75" customHeight="1" x14ac:dyDescent="0.3">
      <c r="A38" s="5">
        <f t="shared" si="2"/>
        <v>27</v>
      </c>
      <c r="B38" s="8" t="s">
        <v>206</v>
      </c>
      <c r="C38" s="65" t="s">
        <v>101</v>
      </c>
      <c r="D38" s="32">
        <v>0</v>
      </c>
      <c r="E38" s="32">
        <v>13507.4</v>
      </c>
      <c r="F38" s="32">
        <v>0</v>
      </c>
      <c r="G38" s="32">
        <v>37649.699999999997</v>
      </c>
      <c r="H38" s="32">
        <v>21005</v>
      </c>
      <c r="I38" s="32">
        <v>34507.199999999997</v>
      </c>
      <c r="J38" s="32">
        <v>0</v>
      </c>
      <c r="K38" s="32">
        <v>0</v>
      </c>
    </row>
    <row r="39" spans="1:41" s="49" customFormat="1" ht="47.25" customHeight="1" x14ac:dyDescent="0.3">
      <c r="A39" s="48">
        <f t="shared" si="2"/>
        <v>28</v>
      </c>
      <c r="B39" s="58" t="s">
        <v>174</v>
      </c>
      <c r="C39" s="59"/>
      <c r="D39" s="60">
        <f>D40+D41+D42</f>
        <v>21922.799999999999</v>
      </c>
      <c r="E39" s="60">
        <f t="shared" ref="E39:K39" si="11">E40+E41+E42</f>
        <v>92878.2</v>
      </c>
      <c r="F39" s="60">
        <f t="shared" si="11"/>
        <v>92878.2</v>
      </c>
      <c r="G39" s="60">
        <f t="shared" si="11"/>
        <v>10000</v>
      </c>
      <c r="H39" s="60">
        <f t="shared" si="11"/>
        <v>650000</v>
      </c>
      <c r="I39" s="60">
        <f t="shared" si="11"/>
        <v>1000000</v>
      </c>
      <c r="J39" s="60">
        <f t="shared" si="11"/>
        <v>522799.7</v>
      </c>
      <c r="K39" s="60">
        <f t="shared" si="11"/>
        <v>23711.7</v>
      </c>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row>
    <row r="40" spans="1:41" ht="55.5" customHeight="1" x14ac:dyDescent="0.3">
      <c r="A40" s="5">
        <f t="shared" si="2"/>
        <v>29</v>
      </c>
      <c r="B40" s="8" t="s">
        <v>305</v>
      </c>
      <c r="C40" s="33" t="s">
        <v>306</v>
      </c>
      <c r="D40" s="32">
        <v>0</v>
      </c>
      <c r="E40" s="32">
        <v>0</v>
      </c>
      <c r="F40" s="32">
        <v>0</v>
      </c>
      <c r="G40" s="32">
        <v>10000</v>
      </c>
      <c r="H40" s="32">
        <v>650000</v>
      </c>
      <c r="I40" s="32">
        <v>1000000</v>
      </c>
      <c r="J40" s="32">
        <v>500000</v>
      </c>
      <c r="K40" s="32"/>
    </row>
    <row r="41" spans="1:41" ht="82.5" customHeight="1" x14ac:dyDescent="0.3">
      <c r="A41" s="5">
        <f t="shared" si="2"/>
        <v>30</v>
      </c>
      <c r="B41" s="8" t="s">
        <v>289</v>
      </c>
      <c r="C41" s="33" t="s">
        <v>101</v>
      </c>
      <c r="D41" s="32">
        <v>0</v>
      </c>
      <c r="E41" s="32">
        <v>70955.399999999994</v>
      </c>
      <c r="F41" s="32">
        <v>70955.399999999994</v>
      </c>
      <c r="G41" s="32">
        <v>0</v>
      </c>
      <c r="H41" s="32">
        <v>0</v>
      </c>
      <c r="I41" s="32">
        <v>0</v>
      </c>
      <c r="J41" s="32">
        <v>0</v>
      </c>
      <c r="K41" s="32">
        <v>0</v>
      </c>
    </row>
    <row r="42" spans="1:41" ht="156.75" customHeight="1" x14ac:dyDescent="0.3">
      <c r="A42" s="5">
        <f t="shared" si="2"/>
        <v>31</v>
      </c>
      <c r="B42" s="8" t="s">
        <v>19</v>
      </c>
      <c r="C42" s="33" t="s">
        <v>101</v>
      </c>
      <c r="D42" s="32">
        <v>21922.799999999999</v>
      </c>
      <c r="E42" s="32">
        <v>21922.799999999999</v>
      </c>
      <c r="F42" s="32">
        <v>21922.799999999999</v>
      </c>
      <c r="G42" s="32">
        <v>0</v>
      </c>
      <c r="H42" s="32">
        <v>0</v>
      </c>
      <c r="I42" s="32">
        <v>0</v>
      </c>
      <c r="J42" s="32">
        <v>22799.7</v>
      </c>
      <c r="K42" s="32">
        <v>23711.7</v>
      </c>
    </row>
    <row r="43" spans="1:41" s="49" customFormat="1" ht="70.5" customHeight="1" x14ac:dyDescent="0.3">
      <c r="A43" s="48">
        <f t="shared" si="2"/>
        <v>32</v>
      </c>
      <c r="B43" s="58" t="s">
        <v>175</v>
      </c>
      <c r="C43" s="59"/>
      <c r="D43" s="60">
        <f>D44</f>
        <v>191137.1</v>
      </c>
      <c r="E43" s="60">
        <f t="shared" ref="E43:K43" si="12">E44</f>
        <v>194076</v>
      </c>
      <c r="F43" s="60">
        <f t="shared" si="12"/>
        <v>197308.79999999999</v>
      </c>
      <c r="G43" s="60">
        <f t="shared" si="12"/>
        <v>0</v>
      </c>
      <c r="H43" s="60">
        <f t="shared" si="12"/>
        <v>0</v>
      </c>
      <c r="I43" s="60">
        <f t="shared" si="12"/>
        <v>0</v>
      </c>
      <c r="J43" s="60">
        <f t="shared" si="12"/>
        <v>205201.2</v>
      </c>
      <c r="K43" s="60">
        <f t="shared" si="12"/>
        <v>213409.2</v>
      </c>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row>
    <row r="44" spans="1:41" ht="120" customHeight="1" x14ac:dyDescent="0.3">
      <c r="A44" s="5">
        <f t="shared" si="2"/>
        <v>33</v>
      </c>
      <c r="B44" s="8" t="s">
        <v>20</v>
      </c>
      <c r="C44" s="33" t="s">
        <v>96</v>
      </c>
      <c r="D44" s="32">
        <v>191137.1</v>
      </c>
      <c r="E44" s="32">
        <v>194076</v>
      </c>
      <c r="F44" s="32">
        <v>197308.79999999999</v>
      </c>
      <c r="G44" s="32">
        <v>0</v>
      </c>
      <c r="H44" s="32">
        <v>0</v>
      </c>
      <c r="I44" s="32">
        <v>0</v>
      </c>
      <c r="J44" s="32">
        <v>205201.2</v>
      </c>
      <c r="K44" s="32">
        <v>213409.2</v>
      </c>
    </row>
    <row r="45" spans="1:41" ht="25.5" customHeight="1" x14ac:dyDescent="0.3">
      <c r="A45" s="5"/>
      <c r="B45" s="87" t="s">
        <v>21</v>
      </c>
      <c r="C45" s="87"/>
      <c r="D45" s="87"/>
      <c r="E45" s="87"/>
      <c r="F45" s="87"/>
      <c r="G45" s="87"/>
      <c r="H45" s="87"/>
      <c r="I45" s="87"/>
      <c r="J45" s="87"/>
      <c r="K45" s="87"/>
    </row>
    <row r="46" spans="1:41" s="49" customFormat="1" ht="51.75" customHeight="1" x14ac:dyDescent="0.3">
      <c r="A46" s="48">
        <v>34</v>
      </c>
      <c r="B46" s="58" t="s">
        <v>176</v>
      </c>
      <c r="C46" s="59"/>
      <c r="D46" s="60">
        <f>D47+D48+D49</f>
        <v>264621.7</v>
      </c>
      <c r="E46" s="60">
        <f t="shared" ref="E46:K46" si="13">E47+E48+E49</f>
        <v>265482.09999999998</v>
      </c>
      <c r="F46" s="60">
        <f t="shared" si="13"/>
        <v>402816.8</v>
      </c>
      <c r="G46" s="60">
        <f t="shared" si="13"/>
        <v>0</v>
      </c>
      <c r="H46" s="60">
        <f t="shared" si="13"/>
        <v>0</v>
      </c>
      <c r="I46" s="60">
        <f t="shared" si="13"/>
        <v>0</v>
      </c>
      <c r="J46" s="60">
        <f t="shared" si="13"/>
        <v>265482.09999999998</v>
      </c>
      <c r="K46" s="60">
        <f t="shared" si="13"/>
        <v>281411.02600000001</v>
      </c>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row>
    <row r="47" spans="1:41" ht="56.25" x14ac:dyDescent="0.3">
      <c r="A47" s="5">
        <f t="shared" si="2"/>
        <v>35</v>
      </c>
      <c r="B47" s="8" t="s">
        <v>22</v>
      </c>
      <c r="C47" s="33" t="s">
        <v>94</v>
      </c>
      <c r="D47" s="32">
        <v>0</v>
      </c>
      <c r="E47" s="32">
        <v>0</v>
      </c>
      <c r="F47" s="32">
        <v>0</v>
      </c>
      <c r="G47" s="32"/>
      <c r="H47" s="32"/>
      <c r="I47" s="32"/>
      <c r="J47" s="32"/>
      <c r="K47" s="32"/>
    </row>
    <row r="48" spans="1:41" ht="100.5" customHeight="1" x14ac:dyDescent="0.3">
      <c r="A48" s="5">
        <f t="shared" si="2"/>
        <v>36</v>
      </c>
      <c r="B48" s="8" t="s">
        <v>256</v>
      </c>
      <c r="C48" s="33" t="s">
        <v>94</v>
      </c>
      <c r="D48" s="32">
        <v>264621.7</v>
      </c>
      <c r="E48" s="32">
        <v>265482.09999999998</v>
      </c>
      <c r="F48" s="32">
        <v>402816.8</v>
      </c>
      <c r="G48" s="32">
        <v>0</v>
      </c>
      <c r="H48" s="32">
        <v>0</v>
      </c>
      <c r="I48" s="32">
        <v>0</v>
      </c>
      <c r="J48" s="32">
        <v>265482.09999999998</v>
      </c>
      <c r="K48" s="32">
        <f>J48*1.06</f>
        <v>281411.02600000001</v>
      </c>
    </row>
    <row r="49" spans="1:41" ht="77.25" customHeight="1" x14ac:dyDescent="0.3">
      <c r="A49" s="5">
        <f t="shared" si="2"/>
        <v>37</v>
      </c>
      <c r="B49" s="8" t="s">
        <v>268</v>
      </c>
      <c r="C49" s="33" t="s">
        <v>111</v>
      </c>
      <c r="D49" s="32"/>
      <c r="E49" s="32"/>
      <c r="F49" s="32"/>
      <c r="G49" s="32">
        <v>0</v>
      </c>
      <c r="H49" s="32">
        <v>0</v>
      </c>
      <c r="I49" s="32">
        <v>0</v>
      </c>
      <c r="J49" s="32">
        <v>0</v>
      </c>
      <c r="K49" s="32">
        <v>0</v>
      </c>
    </row>
    <row r="50" spans="1:41" s="49" customFormat="1" ht="67.5" customHeight="1" x14ac:dyDescent="0.3">
      <c r="A50" s="48">
        <f t="shared" si="2"/>
        <v>38</v>
      </c>
      <c r="B50" s="58" t="s">
        <v>177</v>
      </c>
      <c r="C50" s="59"/>
      <c r="D50" s="60">
        <f>D51+D52</f>
        <v>1797160.3</v>
      </c>
      <c r="E50" s="60">
        <f t="shared" ref="E50:K50" si="14">E51+E52</f>
        <v>389377.3</v>
      </c>
      <c r="F50" s="60">
        <f t="shared" si="14"/>
        <v>249753.3412</v>
      </c>
      <c r="G50" s="60">
        <f t="shared" si="14"/>
        <v>0</v>
      </c>
      <c r="H50" s="60">
        <f t="shared" si="14"/>
        <v>0</v>
      </c>
      <c r="I50" s="60">
        <f t="shared" si="14"/>
        <v>100000</v>
      </c>
      <c r="J50" s="60">
        <f t="shared" si="14"/>
        <v>610000</v>
      </c>
      <c r="K50" s="60">
        <f t="shared" si="14"/>
        <v>425956</v>
      </c>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1:41" ht="33.75" customHeight="1" x14ac:dyDescent="0.3">
      <c r="A51" s="5">
        <f t="shared" si="2"/>
        <v>39</v>
      </c>
      <c r="B51" s="8" t="s">
        <v>269</v>
      </c>
      <c r="C51" s="33" t="s">
        <v>262</v>
      </c>
      <c r="D51" s="32">
        <v>1797160.3</v>
      </c>
      <c r="E51" s="32">
        <v>389377.3</v>
      </c>
      <c r="F51" s="32">
        <v>249753.3412</v>
      </c>
      <c r="G51" s="32">
        <v>0</v>
      </c>
      <c r="H51" s="32">
        <v>0</v>
      </c>
      <c r="I51" s="32">
        <v>100000</v>
      </c>
      <c r="J51" s="32">
        <v>610000</v>
      </c>
      <c r="K51" s="32">
        <v>425956</v>
      </c>
    </row>
    <row r="52" spans="1:41" ht="90" customHeight="1" x14ac:dyDescent="0.3">
      <c r="A52" s="5">
        <f t="shared" si="2"/>
        <v>40</v>
      </c>
      <c r="B52" s="8" t="s">
        <v>27</v>
      </c>
      <c r="C52" s="33" t="s">
        <v>94</v>
      </c>
      <c r="D52" s="32">
        <v>0</v>
      </c>
      <c r="E52" s="32">
        <v>0</v>
      </c>
      <c r="F52" s="32">
        <v>0</v>
      </c>
      <c r="G52" s="32"/>
      <c r="H52" s="32"/>
      <c r="I52" s="32"/>
      <c r="J52" s="32"/>
      <c r="K52" s="32"/>
    </row>
    <row r="53" spans="1:41" s="49" customFormat="1" ht="53.25" customHeight="1" x14ac:dyDescent="0.3">
      <c r="A53" s="48">
        <f t="shared" si="2"/>
        <v>41</v>
      </c>
      <c r="B53" s="58" t="s">
        <v>178</v>
      </c>
      <c r="C53" s="59"/>
      <c r="D53" s="60">
        <f>D55+D56</f>
        <v>97665</v>
      </c>
      <c r="E53" s="60">
        <f t="shared" ref="E53:K53" si="15">E55+E56</f>
        <v>98873</v>
      </c>
      <c r="F53" s="60">
        <f t="shared" si="15"/>
        <v>98873</v>
      </c>
      <c r="G53" s="60">
        <f t="shared" si="15"/>
        <v>0</v>
      </c>
      <c r="H53" s="60">
        <f t="shared" si="15"/>
        <v>0</v>
      </c>
      <c r="I53" s="60">
        <f t="shared" si="15"/>
        <v>0</v>
      </c>
      <c r="J53" s="60">
        <f t="shared" si="15"/>
        <v>98873</v>
      </c>
      <c r="K53" s="60">
        <f t="shared" si="15"/>
        <v>104805.38</v>
      </c>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row>
    <row r="54" spans="1:41" ht="33" customHeight="1" x14ac:dyDescent="0.3">
      <c r="A54" s="5">
        <f t="shared" si="2"/>
        <v>42</v>
      </c>
      <c r="B54" s="8" t="s">
        <v>1</v>
      </c>
      <c r="C54" s="33"/>
      <c r="D54" s="32"/>
      <c r="E54" s="32"/>
      <c r="F54" s="32"/>
      <c r="G54" s="32"/>
      <c r="H54" s="32"/>
      <c r="I54" s="32"/>
      <c r="J54" s="32"/>
      <c r="K54" s="32"/>
    </row>
    <row r="55" spans="1:41" ht="56.25" x14ac:dyDescent="0.3">
      <c r="A55" s="5">
        <f t="shared" si="2"/>
        <v>43</v>
      </c>
      <c r="B55" s="8" t="s">
        <v>28</v>
      </c>
      <c r="C55" s="33" t="s">
        <v>94</v>
      </c>
      <c r="D55" s="32">
        <v>84950</v>
      </c>
      <c r="E55" s="32">
        <v>84950</v>
      </c>
      <c r="F55" s="32">
        <v>84950</v>
      </c>
      <c r="G55" s="32">
        <v>0</v>
      </c>
      <c r="H55" s="32">
        <v>0</v>
      </c>
      <c r="I55" s="32">
        <v>0</v>
      </c>
      <c r="J55" s="32">
        <f>E55</f>
        <v>84950</v>
      </c>
      <c r="K55" s="32">
        <f>F55*1.06</f>
        <v>90047</v>
      </c>
    </row>
    <row r="56" spans="1:41" ht="56.25" x14ac:dyDescent="0.3">
      <c r="A56" s="5">
        <f t="shared" si="2"/>
        <v>44</v>
      </c>
      <c r="B56" s="8" t="s">
        <v>259</v>
      </c>
      <c r="C56" s="33" t="s">
        <v>104</v>
      </c>
      <c r="D56" s="32">
        <v>12715</v>
      </c>
      <c r="E56" s="32">
        <v>13923</v>
      </c>
      <c r="F56" s="32">
        <v>13923</v>
      </c>
      <c r="G56" s="32">
        <v>0</v>
      </c>
      <c r="H56" s="32">
        <v>0</v>
      </c>
      <c r="I56" s="32">
        <v>0</v>
      </c>
      <c r="J56" s="32">
        <f>E56</f>
        <v>13923</v>
      </c>
      <c r="K56" s="32">
        <f>E56*1.06</f>
        <v>14758.380000000001</v>
      </c>
    </row>
    <row r="57" spans="1:41" ht="18.75" customHeight="1" x14ac:dyDescent="0.3">
      <c r="A57" s="5"/>
      <c r="B57" s="87" t="s">
        <v>30</v>
      </c>
      <c r="C57" s="87"/>
      <c r="D57" s="87"/>
      <c r="E57" s="87"/>
      <c r="F57" s="87"/>
      <c r="G57" s="87"/>
      <c r="H57" s="87"/>
      <c r="I57" s="87"/>
      <c r="J57" s="87"/>
      <c r="K57" s="87"/>
    </row>
    <row r="58" spans="1:41" s="49" customFormat="1" ht="50.25" customHeight="1" x14ac:dyDescent="0.3">
      <c r="A58" s="48">
        <v>45</v>
      </c>
      <c r="B58" s="58" t="s">
        <v>324</v>
      </c>
      <c r="C58" s="59"/>
      <c r="D58" s="60">
        <f>D59+D60+D61</f>
        <v>331101</v>
      </c>
      <c r="E58" s="60">
        <f t="shared" ref="E58:K58" si="16">E59+E60+E61</f>
        <v>339109</v>
      </c>
      <c r="F58" s="60">
        <f t="shared" si="16"/>
        <v>314109</v>
      </c>
      <c r="G58" s="60">
        <f t="shared" si="16"/>
        <v>0</v>
      </c>
      <c r="H58" s="60">
        <f t="shared" si="16"/>
        <v>0</v>
      </c>
      <c r="I58" s="60">
        <f t="shared" si="16"/>
        <v>0</v>
      </c>
      <c r="J58" s="60">
        <f t="shared" si="16"/>
        <v>0</v>
      </c>
      <c r="K58" s="60">
        <f t="shared" si="16"/>
        <v>0</v>
      </c>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row>
    <row r="59" spans="1:41" ht="37.5" x14ac:dyDescent="0.3">
      <c r="A59" s="5">
        <f t="shared" si="2"/>
        <v>46</v>
      </c>
      <c r="B59" s="8" t="s">
        <v>31</v>
      </c>
      <c r="C59" s="33" t="s">
        <v>95</v>
      </c>
      <c r="D59" s="32">
        <v>0</v>
      </c>
      <c r="E59" s="32">
        <v>0</v>
      </c>
      <c r="F59" s="32">
        <v>0</v>
      </c>
      <c r="G59" s="32"/>
      <c r="H59" s="32"/>
      <c r="I59" s="32"/>
      <c r="J59" s="32"/>
      <c r="K59" s="32"/>
    </row>
    <row r="60" spans="1:41" ht="30.75" customHeight="1" x14ac:dyDescent="0.3">
      <c r="A60" s="69">
        <f t="shared" si="2"/>
        <v>47</v>
      </c>
      <c r="B60" s="70" t="s">
        <v>260</v>
      </c>
      <c r="C60" s="33" t="s">
        <v>258</v>
      </c>
      <c r="D60" s="32">
        <v>0</v>
      </c>
      <c r="E60" s="32">
        <v>0</v>
      </c>
      <c r="F60" s="32">
        <v>0</v>
      </c>
      <c r="G60" s="32"/>
      <c r="H60" s="32"/>
      <c r="I60" s="32"/>
      <c r="J60" s="32"/>
      <c r="K60" s="32"/>
    </row>
    <row r="61" spans="1:41" ht="56.25" x14ac:dyDescent="0.3">
      <c r="A61" s="5">
        <f>A60+1</f>
        <v>48</v>
      </c>
      <c r="B61" s="8" t="s">
        <v>33</v>
      </c>
      <c r="C61" s="33" t="s">
        <v>95</v>
      </c>
      <c r="D61" s="32">
        <v>331101</v>
      </c>
      <c r="E61" s="32">
        <v>339109</v>
      </c>
      <c r="F61" s="32">
        <v>314109</v>
      </c>
      <c r="G61" s="32"/>
      <c r="H61" s="32"/>
      <c r="I61" s="32"/>
      <c r="J61" s="32"/>
      <c r="K61" s="32"/>
    </row>
    <row r="62" spans="1:41" ht="18.75" customHeight="1" x14ac:dyDescent="0.3">
      <c r="A62" s="5"/>
      <c r="B62" s="87" t="s">
        <v>34</v>
      </c>
      <c r="C62" s="87"/>
      <c r="D62" s="87"/>
      <c r="E62" s="87"/>
      <c r="F62" s="87"/>
      <c r="G62" s="87"/>
      <c r="H62" s="87"/>
      <c r="I62" s="87"/>
      <c r="J62" s="87"/>
      <c r="K62" s="87"/>
    </row>
    <row r="63" spans="1:41" s="49" customFormat="1" ht="54" customHeight="1" x14ac:dyDescent="0.3">
      <c r="A63" s="48">
        <v>49</v>
      </c>
      <c r="B63" s="58" t="s">
        <v>325</v>
      </c>
      <c r="C63" s="59"/>
      <c r="D63" s="60">
        <f>D64+D65+D66</f>
        <v>748760.2</v>
      </c>
      <c r="E63" s="60">
        <f t="shared" ref="E63:K63" si="17">E64+E65+E66</f>
        <v>748760.2</v>
      </c>
      <c r="F63" s="60">
        <f t="shared" si="17"/>
        <v>748760.2</v>
      </c>
      <c r="G63" s="60">
        <f t="shared" si="17"/>
        <v>0</v>
      </c>
      <c r="H63" s="60">
        <f t="shared" si="17"/>
        <v>0</v>
      </c>
      <c r="I63" s="60">
        <f t="shared" si="17"/>
        <v>0</v>
      </c>
      <c r="J63" s="60">
        <f t="shared" si="17"/>
        <v>748760.2</v>
      </c>
      <c r="K63" s="60">
        <f t="shared" si="17"/>
        <v>748760.2</v>
      </c>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row r="64" spans="1:41" ht="46.5" customHeight="1" x14ac:dyDescent="0.3">
      <c r="A64" s="5">
        <f t="shared" si="2"/>
        <v>50</v>
      </c>
      <c r="B64" s="8" t="s">
        <v>307</v>
      </c>
      <c r="C64" s="33" t="s">
        <v>90</v>
      </c>
      <c r="D64" s="32">
        <v>215427.4</v>
      </c>
      <c r="E64" s="32">
        <v>215427.4</v>
      </c>
      <c r="F64" s="32">
        <v>215427.4</v>
      </c>
      <c r="G64" s="32">
        <v>0</v>
      </c>
      <c r="H64" s="32">
        <v>0</v>
      </c>
      <c r="I64" s="32">
        <v>0</v>
      </c>
      <c r="J64" s="32">
        <v>215427.4</v>
      </c>
      <c r="K64" s="32">
        <v>215427.4</v>
      </c>
    </row>
    <row r="65" spans="1:41" ht="63" customHeight="1" x14ac:dyDescent="0.3">
      <c r="A65" s="5">
        <f t="shared" si="2"/>
        <v>51</v>
      </c>
      <c r="B65" s="8" t="s">
        <v>36</v>
      </c>
      <c r="C65" s="33" t="s">
        <v>90</v>
      </c>
      <c r="D65" s="32">
        <v>510128.8</v>
      </c>
      <c r="E65" s="32">
        <v>510128.8</v>
      </c>
      <c r="F65" s="32">
        <v>510128.8</v>
      </c>
      <c r="G65" s="32">
        <v>0</v>
      </c>
      <c r="H65" s="32">
        <v>0</v>
      </c>
      <c r="I65" s="32">
        <v>0</v>
      </c>
      <c r="J65" s="32">
        <v>510128.8</v>
      </c>
      <c r="K65" s="32">
        <v>510128.8</v>
      </c>
    </row>
    <row r="66" spans="1:41" ht="96" customHeight="1" x14ac:dyDescent="0.3">
      <c r="A66" s="5">
        <f t="shared" si="2"/>
        <v>52</v>
      </c>
      <c r="B66" s="8" t="s">
        <v>290</v>
      </c>
      <c r="C66" s="33" t="s">
        <v>90</v>
      </c>
      <c r="D66" s="32">
        <v>23204</v>
      </c>
      <c r="E66" s="32">
        <v>23204</v>
      </c>
      <c r="F66" s="32">
        <v>23204</v>
      </c>
      <c r="G66" s="32">
        <v>0</v>
      </c>
      <c r="H66" s="32">
        <v>0</v>
      </c>
      <c r="I66" s="32">
        <v>0</v>
      </c>
      <c r="J66" s="32">
        <v>23204</v>
      </c>
      <c r="K66" s="32">
        <v>23204</v>
      </c>
    </row>
    <row r="67" spans="1:41" s="49" customFormat="1" ht="56.25" customHeight="1" x14ac:dyDescent="0.3">
      <c r="A67" s="48">
        <f t="shared" si="2"/>
        <v>53</v>
      </c>
      <c r="B67" s="58" t="s">
        <v>181</v>
      </c>
      <c r="C67" s="59"/>
      <c r="D67" s="60">
        <f t="shared" ref="D67:K67" si="18">D68</f>
        <v>123520.70000000001</v>
      </c>
      <c r="E67" s="60">
        <f t="shared" si="18"/>
        <v>123520.70000000001</v>
      </c>
      <c r="F67" s="60">
        <f t="shared" si="18"/>
        <v>123520.70000000001</v>
      </c>
      <c r="G67" s="60">
        <f t="shared" si="18"/>
        <v>0</v>
      </c>
      <c r="H67" s="60">
        <f t="shared" si="18"/>
        <v>0</v>
      </c>
      <c r="I67" s="60">
        <f t="shared" si="18"/>
        <v>0</v>
      </c>
      <c r="J67" s="60">
        <f t="shared" si="18"/>
        <v>123520.70000000001</v>
      </c>
      <c r="K67" s="60">
        <f t="shared" si="18"/>
        <v>123520.70000000001</v>
      </c>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row>
    <row r="68" spans="1:41" ht="124.5" customHeight="1" x14ac:dyDescent="0.3">
      <c r="A68" s="5">
        <f t="shared" si="2"/>
        <v>54</v>
      </c>
      <c r="B68" s="8" t="s">
        <v>308</v>
      </c>
      <c r="C68" s="33" t="s">
        <v>90</v>
      </c>
      <c r="D68" s="32">
        <f>95838.3+27682.4</f>
        <v>123520.70000000001</v>
      </c>
      <c r="E68" s="32">
        <f>95838.3+27682.4</f>
        <v>123520.70000000001</v>
      </c>
      <c r="F68" s="32">
        <f>95838.3+27682.4</f>
        <v>123520.70000000001</v>
      </c>
      <c r="G68" s="32">
        <v>0</v>
      </c>
      <c r="H68" s="32">
        <v>0</v>
      </c>
      <c r="I68" s="32">
        <v>0</v>
      </c>
      <c r="J68" s="32">
        <f>95838.3+27682.4</f>
        <v>123520.70000000001</v>
      </c>
      <c r="K68" s="32">
        <f>95838.3+27682.4</f>
        <v>123520.70000000001</v>
      </c>
    </row>
    <row r="69" spans="1:41" s="49" customFormat="1" ht="81.75" customHeight="1" x14ac:dyDescent="0.3">
      <c r="A69" s="48">
        <f>A68+1</f>
        <v>55</v>
      </c>
      <c r="B69" s="58" t="s">
        <v>326</v>
      </c>
      <c r="C69" s="59"/>
      <c r="D69" s="60">
        <f>D70</f>
        <v>0</v>
      </c>
      <c r="E69" s="60">
        <f t="shared" ref="E69:K69" si="19">E70</f>
        <v>0</v>
      </c>
      <c r="F69" s="60">
        <f t="shared" si="19"/>
        <v>0</v>
      </c>
      <c r="G69" s="60">
        <f t="shared" si="19"/>
        <v>0</v>
      </c>
      <c r="H69" s="60">
        <f t="shared" si="19"/>
        <v>0</v>
      </c>
      <c r="I69" s="60">
        <f t="shared" si="19"/>
        <v>0</v>
      </c>
      <c r="J69" s="60">
        <f t="shared" si="19"/>
        <v>0</v>
      </c>
      <c r="K69" s="60">
        <f t="shared" si="19"/>
        <v>0</v>
      </c>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row>
    <row r="70" spans="1:41" ht="75" x14ac:dyDescent="0.3">
      <c r="A70" s="5">
        <f t="shared" si="2"/>
        <v>56</v>
      </c>
      <c r="B70" s="8" t="s">
        <v>309</v>
      </c>
      <c r="C70" s="33" t="s">
        <v>270</v>
      </c>
      <c r="D70" s="32">
        <v>0</v>
      </c>
      <c r="E70" s="32">
        <v>0</v>
      </c>
      <c r="F70" s="32">
        <v>0</v>
      </c>
      <c r="G70" s="32"/>
      <c r="H70" s="32"/>
      <c r="I70" s="32"/>
      <c r="J70" s="32"/>
      <c r="K70" s="32"/>
    </row>
    <row r="71" spans="1:41" s="49" customFormat="1" ht="69.75" customHeight="1" x14ac:dyDescent="0.3">
      <c r="A71" s="48">
        <f t="shared" si="2"/>
        <v>57</v>
      </c>
      <c r="B71" s="58" t="s">
        <v>327</v>
      </c>
      <c r="C71" s="59"/>
      <c r="D71" s="60">
        <f>D72</f>
        <v>311787.33</v>
      </c>
      <c r="E71" s="60">
        <f t="shared" ref="E71:K71" si="20">E72</f>
        <v>291064.89</v>
      </c>
      <c r="F71" s="60">
        <f t="shared" si="20"/>
        <v>291064.89</v>
      </c>
      <c r="G71" s="60">
        <f t="shared" si="20"/>
        <v>0</v>
      </c>
      <c r="H71" s="60">
        <f t="shared" si="20"/>
        <v>0</v>
      </c>
      <c r="I71" s="60">
        <f t="shared" si="20"/>
        <v>0</v>
      </c>
      <c r="J71" s="60">
        <f t="shared" si="20"/>
        <v>291064.89</v>
      </c>
      <c r="K71" s="60">
        <f t="shared" si="20"/>
        <v>291064.89</v>
      </c>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row>
    <row r="72" spans="1:41" ht="213" customHeight="1" x14ac:dyDescent="0.3">
      <c r="A72" s="5">
        <f t="shared" si="2"/>
        <v>58</v>
      </c>
      <c r="B72" s="8" t="s">
        <v>245</v>
      </c>
      <c r="C72" s="33" t="s">
        <v>90</v>
      </c>
      <c r="D72" s="32">
        <v>311787.33</v>
      </c>
      <c r="E72" s="32">
        <v>291064.89</v>
      </c>
      <c r="F72" s="32">
        <v>291064.89</v>
      </c>
      <c r="G72" s="32">
        <v>0</v>
      </c>
      <c r="H72" s="32">
        <v>0</v>
      </c>
      <c r="I72" s="32">
        <v>0</v>
      </c>
      <c r="J72" s="32">
        <v>291064.89</v>
      </c>
      <c r="K72" s="32">
        <v>291064.89</v>
      </c>
    </row>
    <row r="73" spans="1:41" s="49" customFormat="1" ht="64.5" customHeight="1" x14ac:dyDescent="0.3">
      <c r="A73" s="48">
        <f t="shared" ref="A73:A136" si="21">A72+1</f>
        <v>59</v>
      </c>
      <c r="B73" s="58" t="s">
        <v>328</v>
      </c>
      <c r="C73" s="59"/>
      <c r="D73" s="60">
        <f>D74+D75</f>
        <v>1659337.1</v>
      </c>
      <c r="E73" s="60">
        <f t="shared" ref="E73:K73" si="22">E74+E75</f>
        <v>1677093.1</v>
      </c>
      <c r="F73" s="60">
        <f t="shared" si="22"/>
        <v>1687747.8</v>
      </c>
      <c r="G73" s="60">
        <f t="shared" si="22"/>
        <v>0</v>
      </c>
      <c r="H73" s="60">
        <f t="shared" si="22"/>
        <v>0</v>
      </c>
      <c r="I73" s="60">
        <f t="shared" si="22"/>
        <v>0</v>
      </c>
      <c r="J73" s="60">
        <f t="shared" si="22"/>
        <v>1687747.8</v>
      </c>
      <c r="K73" s="60">
        <f t="shared" si="22"/>
        <v>1687747.8</v>
      </c>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41" ht="239.25" customHeight="1" x14ac:dyDescent="0.3">
      <c r="A74" s="5">
        <f t="shared" si="21"/>
        <v>60</v>
      </c>
      <c r="B74" s="8" t="s">
        <v>310</v>
      </c>
      <c r="C74" s="33" t="s">
        <v>105</v>
      </c>
      <c r="D74" s="32">
        <v>30000</v>
      </c>
      <c r="E74" s="32">
        <v>30000</v>
      </c>
      <c r="F74" s="32">
        <v>30000</v>
      </c>
      <c r="G74" s="32">
        <v>0</v>
      </c>
      <c r="H74" s="32">
        <v>0</v>
      </c>
      <c r="I74" s="32">
        <v>0</v>
      </c>
      <c r="J74" s="32">
        <v>30000</v>
      </c>
      <c r="K74" s="32">
        <v>30000</v>
      </c>
    </row>
    <row r="75" spans="1:41" ht="141" customHeight="1" x14ac:dyDescent="0.3">
      <c r="A75" s="5">
        <f t="shared" si="21"/>
        <v>61</v>
      </c>
      <c r="B75" s="8" t="s">
        <v>271</v>
      </c>
      <c r="C75" s="33" t="s">
        <v>100</v>
      </c>
      <c r="D75" s="32">
        <v>1629337.1</v>
      </c>
      <c r="E75" s="32">
        <v>1647093.1</v>
      </c>
      <c r="F75" s="32">
        <v>1657747.8</v>
      </c>
      <c r="G75" s="32">
        <v>0</v>
      </c>
      <c r="H75" s="32">
        <v>0</v>
      </c>
      <c r="I75" s="32">
        <v>0</v>
      </c>
      <c r="J75" s="32">
        <v>1657747.8</v>
      </c>
      <c r="K75" s="32">
        <v>1657747.8</v>
      </c>
    </row>
    <row r="76" spans="1:41" s="49" customFormat="1" ht="82.5" customHeight="1" x14ac:dyDescent="0.3">
      <c r="A76" s="48">
        <f t="shared" si="21"/>
        <v>62</v>
      </c>
      <c r="B76" s="58" t="s">
        <v>329</v>
      </c>
      <c r="C76" s="59"/>
      <c r="D76" s="60">
        <f>D77</f>
        <v>142196.29999999999</v>
      </c>
      <c r="E76" s="60">
        <f t="shared" ref="E76:K76" si="23">E77</f>
        <v>142196.29999999999</v>
      </c>
      <c r="F76" s="60">
        <f t="shared" si="23"/>
        <v>142196.29999999999</v>
      </c>
      <c r="G76" s="60">
        <f t="shared" si="23"/>
        <v>0</v>
      </c>
      <c r="H76" s="60">
        <f t="shared" si="23"/>
        <v>0</v>
      </c>
      <c r="I76" s="60">
        <f t="shared" si="23"/>
        <v>0</v>
      </c>
      <c r="J76" s="60">
        <f t="shared" si="23"/>
        <v>142196.29999999999</v>
      </c>
      <c r="K76" s="60">
        <f t="shared" si="23"/>
        <v>142196.29999999999</v>
      </c>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row>
    <row r="77" spans="1:41" ht="162.75" customHeight="1" x14ac:dyDescent="0.3">
      <c r="A77" s="5">
        <f t="shared" si="21"/>
        <v>63</v>
      </c>
      <c r="B77" s="8" t="s">
        <v>313</v>
      </c>
      <c r="C77" s="33" t="s">
        <v>90</v>
      </c>
      <c r="D77" s="32">
        <f>34094+108102.3</f>
        <v>142196.29999999999</v>
      </c>
      <c r="E77" s="32">
        <v>142196.29999999999</v>
      </c>
      <c r="F77" s="32">
        <v>142196.29999999999</v>
      </c>
      <c r="G77" s="32">
        <v>0</v>
      </c>
      <c r="H77" s="32">
        <v>0</v>
      </c>
      <c r="I77" s="32">
        <v>0</v>
      </c>
      <c r="J77" s="32">
        <v>142196.29999999999</v>
      </c>
      <c r="K77" s="32">
        <v>142196.29999999999</v>
      </c>
    </row>
    <row r="78" spans="1:41" ht="36.75" customHeight="1" x14ac:dyDescent="0.3">
      <c r="A78" s="5"/>
      <c r="B78" s="76" t="s">
        <v>40</v>
      </c>
      <c r="C78" s="74"/>
      <c r="D78" s="74"/>
      <c r="E78" s="74"/>
      <c r="F78" s="74"/>
      <c r="G78" s="74"/>
      <c r="H78" s="74"/>
      <c r="I78" s="74"/>
      <c r="J78" s="74"/>
      <c r="K78" s="75"/>
    </row>
    <row r="79" spans="1:41" s="49" customFormat="1" ht="63.75" customHeight="1" x14ac:dyDescent="0.3">
      <c r="A79" s="48">
        <v>64</v>
      </c>
      <c r="B79" s="58" t="s">
        <v>330</v>
      </c>
      <c r="C79" s="59"/>
      <c r="D79" s="60">
        <f>D80+D81</f>
        <v>221561.7</v>
      </c>
      <c r="E79" s="60">
        <f t="shared" ref="E79:K79" si="24">E80+E81</f>
        <v>221561.7</v>
      </c>
      <c r="F79" s="60">
        <f t="shared" si="24"/>
        <v>221561.7</v>
      </c>
      <c r="G79" s="60">
        <f t="shared" si="24"/>
        <v>0</v>
      </c>
      <c r="H79" s="60">
        <f t="shared" si="24"/>
        <v>0</v>
      </c>
      <c r="I79" s="60">
        <f t="shared" si="24"/>
        <v>0</v>
      </c>
      <c r="J79" s="60">
        <f t="shared" si="24"/>
        <v>222000</v>
      </c>
      <c r="K79" s="60">
        <f t="shared" si="24"/>
        <v>222000</v>
      </c>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row>
    <row r="80" spans="1:41" ht="49.5" customHeight="1" x14ac:dyDescent="0.3">
      <c r="A80" s="5">
        <v>65</v>
      </c>
      <c r="B80" s="72" t="s">
        <v>293</v>
      </c>
      <c r="C80" s="71" t="s">
        <v>111</v>
      </c>
      <c r="D80" s="32">
        <v>221561.7</v>
      </c>
      <c r="E80" s="32">
        <v>221561.7</v>
      </c>
      <c r="F80" s="32">
        <v>221561.7</v>
      </c>
      <c r="G80" s="32"/>
      <c r="H80" s="32"/>
      <c r="I80" s="32"/>
      <c r="J80" s="32">
        <v>222000</v>
      </c>
      <c r="K80" s="32">
        <v>222000</v>
      </c>
    </row>
    <row r="81" spans="1:41" ht="45" customHeight="1" x14ac:dyDescent="0.3">
      <c r="A81" s="5">
        <f t="shared" si="21"/>
        <v>66</v>
      </c>
      <c r="B81" s="72" t="s">
        <v>311</v>
      </c>
      <c r="C81" s="71" t="s">
        <v>272</v>
      </c>
      <c r="D81" s="32"/>
      <c r="E81" s="32"/>
      <c r="F81" s="32"/>
      <c r="G81" s="32"/>
      <c r="H81" s="32"/>
      <c r="I81" s="32"/>
      <c r="J81" s="32"/>
      <c r="K81" s="32"/>
    </row>
    <row r="82" spans="1:41" s="49" customFormat="1" ht="56.25" x14ac:dyDescent="0.3">
      <c r="A82" s="48">
        <v>67</v>
      </c>
      <c r="B82" s="58" t="s">
        <v>331</v>
      </c>
      <c r="C82" s="67"/>
      <c r="D82" s="60">
        <f>D83+D84</f>
        <v>1148485.7709999999</v>
      </c>
      <c r="E82" s="60">
        <f t="shared" ref="E82:K82" si="25">E83+E84</f>
        <v>1163924.1540000001</v>
      </c>
      <c r="F82" s="60">
        <f t="shared" si="25"/>
        <v>1163924.1540000001</v>
      </c>
      <c r="G82" s="60">
        <f t="shared" si="25"/>
        <v>0</v>
      </c>
      <c r="H82" s="60">
        <f t="shared" si="25"/>
        <v>0</v>
      </c>
      <c r="I82" s="60">
        <f t="shared" si="25"/>
        <v>0</v>
      </c>
      <c r="J82" s="60">
        <f t="shared" si="25"/>
        <v>0</v>
      </c>
      <c r="K82" s="60">
        <f t="shared" si="25"/>
        <v>0</v>
      </c>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row>
    <row r="83" spans="1:41" ht="84" customHeight="1" x14ac:dyDescent="0.3">
      <c r="A83" s="5">
        <v>68</v>
      </c>
      <c r="B83" s="8" t="s">
        <v>312</v>
      </c>
      <c r="C83" s="33" t="s">
        <v>111</v>
      </c>
      <c r="D83" s="32">
        <v>1148485.7709999999</v>
      </c>
      <c r="E83" s="32">
        <v>1163924.1540000001</v>
      </c>
      <c r="F83" s="32">
        <v>1163924.1540000001</v>
      </c>
      <c r="G83" s="32"/>
      <c r="H83" s="32"/>
      <c r="I83" s="32"/>
      <c r="J83" s="32"/>
      <c r="K83" s="32"/>
    </row>
    <row r="84" spans="1:41" ht="98.25" customHeight="1" x14ac:dyDescent="0.3">
      <c r="A84" s="5">
        <f>A83+1</f>
        <v>69</v>
      </c>
      <c r="B84" s="66" t="s">
        <v>255</v>
      </c>
      <c r="C84" s="33" t="s">
        <v>111</v>
      </c>
      <c r="D84" s="32"/>
      <c r="E84" s="32"/>
      <c r="F84" s="32"/>
      <c r="G84" s="32"/>
      <c r="H84" s="32"/>
      <c r="I84" s="32"/>
      <c r="J84" s="32"/>
      <c r="K84" s="32"/>
    </row>
    <row r="85" spans="1:41" s="49" customFormat="1" ht="86.25" customHeight="1" x14ac:dyDescent="0.3">
      <c r="A85" s="48">
        <v>70</v>
      </c>
      <c r="B85" s="58" t="s">
        <v>332</v>
      </c>
      <c r="C85" s="59"/>
      <c r="D85" s="60">
        <f>D86</f>
        <v>12311180.9</v>
      </c>
      <c r="E85" s="60">
        <f t="shared" ref="E85:K85" si="26">E86</f>
        <v>13570586.699999999</v>
      </c>
      <c r="F85" s="60">
        <f t="shared" si="26"/>
        <v>10972464</v>
      </c>
      <c r="G85" s="60">
        <f t="shared" si="26"/>
        <v>0</v>
      </c>
      <c r="H85" s="60">
        <f t="shared" si="26"/>
        <v>0</v>
      </c>
      <c r="I85" s="60">
        <f t="shared" si="26"/>
        <v>0</v>
      </c>
      <c r="J85" s="60">
        <f t="shared" si="26"/>
        <v>10000000</v>
      </c>
      <c r="K85" s="60">
        <f t="shared" si="26"/>
        <v>10000000</v>
      </c>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row>
    <row r="86" spans="1:41" ht="94.5" customHeight="1" x14ac:dyDescent="0.3">
      <c r="A86" s="5">
        <f t="shared" si="21"/>
        <v>71</v>
      </c>
      <c r="B86" s="8" t="s">
        <v>299</v>
      </c>
      <c r="C86" s="33" t="s">
        <v>106</v>
      </c>
      <c r="D86" s="32">
        <v>12311180.9</v>
      </c>
      <c r="E86" s="32">
        <v>13570586.699999999</v>
      </c>
      <c r="F86" s="32">
        <v>10972464</v>
      </c>
      <c r="G86" s="32">
        <v>0</v>
      </c>
      <c r="H86" s="32">
        <v>0</v>
      </c>
      <c r="I86" s="32">
        <v>0</v>
      </c>
      <c r="J86" s="32">
        <v>10000000</v>
      </c>
      <c r="K86" s="32">
        <v>10000000</v>
      </c>
    </row>
    <row r="87" spans="1:41" s="49" customFormat="1" ht="75" x14ac:dyDescent="0.3">
      <c r="A87" s="48">
        <f t="shared" si="21"/>
        <v>72</v>
      </c>
      <c r="B87" s="58" t="s">
        <v>200</v>
      </c>
      <c r="C87" s="59"/>
      <c r="D87" s="60">
        <f>D88</f>
        <v>852734.6</v>
      </c>
      <c r="E87" s="60">
        <f t="shared" ref="E87:K87" si="27">E88</f>
        <v>937972.3</v>
      </c>
      <c r="F87" s="60">
        <f t="shared" si="27"/>
        <v>761787.16299999994</v>
      </c>
      <c r="G87" s="60">
        <f t="shared" si="27"/>
        <v>0</v>
      </c>
      <c r="H87" s="60">
        <f t="shared" si="27"/>
        <v>0</v>
      </c>
      <c r="I87" s="60">
        <f t="shared" si="27"/>
        <v>0</v>
      </c>
      <c r="J87" s="60">
        <f t="shared" si="27"/>
        <v>300000</v>
      </c>
      <c r="K87" s="60">
        <f t="shared" si="27"/>
        <v>300000</v>
      </c>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row>
    <row r="88" spans="1:41" ht="69.75" customHeight="1" x14ac:dyDescent="0.3">
      <c r="A88" s="5">
        <f t="shared" si="21"/>
        <v>73</v>
      </c>
      <c r="B88" s="8" t="s">
        <v>314</v>
      </c>
      <c r="C88" s="33" t="s">
        <v>106</v>
      </c>
      <c r="D88" s="32">
        <f>852734600/1000</f>
        <v>852734.6</v>
      </c>
      <c r="E88" s="32">
        <f>937972300/1000</f>
        <v>937972.3</v>
      </c>
      <c r="F88" s="32">
        <f>761787163/1000</f>
        <v>761787.16299999994</v>
      </c>
      <c r="G88" s="32">
        <v>0</v>
      </c>
      <c r="H88" s="32">
        <v>0</v>
      </c>
      <c r="I88" s="32">
        <v>0</v>
      </c>
      <c r="J88" s="32">
        <v>300000</v>
      </c>
      <c r="K88" s="32">
        <v>300000</v>
      </c>
    </row>
    <row r="89" spans="1:41" s="49" customFormat="1" ht="78.75" customHeight="1" x14ac:dyDescent="0.3">
      <c r="A89" s="48">
        <f>A88+1</f>
        <v>74</v>
      </c>
      <c r="B89" s="58" t="s">
        <v>333</v>
      </c>
      <c r="C89" s="67"/>
      <c r="D89" s="60">
        <f>D90+D91</f>
        <v>0</v>
      </c>
      <c r="E89" s="60">
        <f t="shared" ref="E89:K89" si="28">E90+E91</f>
        <v>0</v>
      </c>
      <c r="F89" s="60">
        <f t="shared" si="28"/>
        <v>0</v>
      </c>
      <c r="G89" s="60">
        <f t="shared" si="28"/>
        <v>0</v>
      </c>
      <c r="H89" s="60">
        <f t="shared" si="28"/>
        <v>0</v>
      </c>
      <c r="I89" s="60">
        <f t="shared" si="28"/>
        <v>0</v>
      </c>
      <c r="J89" s="60">
        <f t="shared" si="28"/>
        <v>0</v>
      </c>
      <c r="K89" s="60">
        <f t="shared" si="28"/>
        <v>0</v>
      </c>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row>
    <row r="90" spans="1:41" ht="35.25" customHeight="1" x14ac:dyDescent="0.3">
      <c r="A90" s="5">
        <f t="shared" si="21"/>
        <v>75</v>
      </c>
      <c r="B90" s="8" t="s">
        <v>55</v>
      </c>
      <c r="C90" s="33" t="s">
        <v>100</v>
      </c>
      <c r="D90" s="32"/>
      <c r="E90" s="32"/>
      <c r="F90" s="32"/>
      <c r="G90" s="32"/>
      <c r="H90" s="32"/>
      <c r="I90" s="32"/>
      <c r="J90" s="32"/>
      <c r="K90" s="32"/>
    </row>
    <row r="91" spans="1:41" ht="75" customHeight="1" x14ac:dyDescent="0.3">
      <c r="A91" s="5">
        <f t="shared" si="21"/>
        <v>76</v>
      </c>
      <c r="B91" s="8" t="s">
        <v>273</v>
      </c>
      <c r="C91" s="33" t="s">
        <v>100</v>
      </c>
      <c r="D91" s="32"/>
      <c r="E91" s="32"/>
      <c r="F91" s="32"/>
      <c r="G91" s="32"/>
      <c r="H91" s="32"/>
      <c r="I91" s="32"/>
      <c r="J91" s="32"/>
      <c r="K91" s="32"/>
    </row>
    <row r="92" spans="1:41" s="49" customFormat="1" ht="48" customHeight="1" x14ac:dyDescent="0.3">
      <c r="A92" s="48">
        <f t="shared" si="21"/>
        <v>77</v>
      </c>
      <c r="B92" s="58" t="s">
        <v>291</v>
      </c>
      <c r="C92" s="59"/>
      <c r="D92" s="60">
        <f>D93</f>
        <v>0</v>
      </c>
      <c r="E92" s="60">
        <f t="shared" ref="E92:K92" si="29">E93</f>
        <v>0</v>
      </c>
      <c r="F92" s="60">
        <f t="shared" si="29"/>
        <v>0</v>
      </c>
      <c r="G92" s="60">
        <f t="shared" si="29"/>
        <v>0</v>
      </c>
      <c r="H92" s="60">
        <f t="shared" si="29"/>
        <v>0</v>
      </c>
      <c r="I92" s="60">
        <f t="shared" si="29"/>
        <v>0</v>
      </c>
      <c r="J92" s="60">
        <f t="shared" si="29"/>
        <v>0</v>
      </c>
      <c r="K92" s="60">
        <f t="shared" si="29"/>
        <v>0</v>
      </c>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row>
    <row r="93" spans="1:41" ht="47.25" customHeight="1" x14ac:dyDescent="0.3">
      <c r="A93" s="5">
        <f t="shared" si="21"/>
        <v>78</v>
      </c>
      <c r="B93" s="8" t="s">
        <v>274</v>
      </c>
      <c r="C93" s="33" t="s">
        <v>111</v>
      </c>
      <c r="D93" s="32">
        <v>0</v>
      </c>
      <c r="E93" s="32">
        <v>0</v>
      </c>
      <c r="F93" s="32">
        <v>0</v>
      </c>
      <c r="G93" s="32"/>
      <c r="H93" s="32"/>
      <c r="I93" s="32"/>
      <c r="J93" s="32"/>
      <c r="K93" s="32"/>
    </row>
    <row r="94" spans="1:41" s="49" customFormat="1" ht="99" customHeight="1" x14ac:dyDescent="0.3">
      <c r="A94" s="48">
        <f t="shared" si="21"/>
        <v>79</v>
      </c>
      <c r="B94" s="58" t="s">
        <v>334</v>
      </c>
      <c r="C94" s="59"/>
      <c r="D94" s="60">
        <f>D95</f>
        <v>0</v>
      </c>
      <c r="E94" s="60">
        <f t="shared" ref="E94:K94" si="30">E95</f>
        <v>0</v>
      </c>
      <c r="F94" s="60">
        <f t="shared" si="30"/>
        <v>0</v>
      </c>
      <c r="G94" s="60">
        <f t="shared" si="30"/>
        <v>0</v>
      </c>
      <c r="H94" s="60">
        <f t="shared" si="30"/>
        <v>0</v>
      </c>
      <c r="I94" s="60">
        <f t="shared" si="30"/>
        <v>0</v>
      </c>
      <c r="J94" s="60">
        <f t="shared" si="30"/>
        <v>0</v>
      </c>
      <c r="K94" s="60">
        <f t="shared" si="30"/>
        <v>0</v>
      </c>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row>
    <row r="95" spans="1:41" ht="150" x14ac:dyDescent="0.3">
      <c r="A95" s="5">
        <f t="shared" si="21"/>
        <v>80</v>
      </c>
      <c r="B95" s="8" t="s">
        <v>57</v>
      </c>
      <c r="C95" s="33"/>
      <c r="D95" s="32"/>
      <c r="E95" s="32"/>
      <c r="F95" s="32"/>
      <c r="G95" s="32"/>
      <c r="H95" s="32"/>
      <c r="I95" s="32"/>
      <c r="J95" s="32"/>
      <c r="K95" s="32"/>
    </row>
    <row r="96" spans="1:41" s="49" customFormat="1" ht="51.75" customHeight="1" x14ac:dyDescent="0.3">
      <c r="A96" s="48">
        <f t="shared" si="21"/>
        <v>81</v>
      </c>
      <c r="B96" s="58" t="s">
        <v>203</v>
      </c>
      <c r="C96" s="59"/>
      <c r="D96" s="60">
        <f>D97+D98</f>
        <v>1330855.27</v>
      </c>
      <c r="E96" s="60">
        <f t="shared" ref="E96:K96" si="31">E97+E98</f>
        <v>1467211</v>
      </c>
      <c r="F96" s="60">
        <f t="shared" si="31"/>
        <v>318020.59999999998</v>
      </c>
      <c r="G96" s="60">
        <f t="shared" si="31"/>
        <v>0</v>
      </c>
      <c r="H96" s="60">
        <f t="shared" si="31"/>
        <v>0</v>
      </c>
      <c r="I96" s="60">
        <f t="shared" si="31"/>
        <v>1382360.3</v>
      </c>
      <c r="J96" s="60">
        <f t="shared" si="31"/>
        <v>1620000</v>
      </c>
      <c r="K96" s="60">
        <f t="shared" si="31"/>
        <v>1620000</v>
      </c>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row>
    <row r="97" spans="1:41" ht="126.75" customHeight="1" x14ac:dyDescent="0.3">
      <c r="A97" s="5">
        <f t="shared" si="21"/>
        <v>82</v>
      </c>
      <c r="B97" s="8" t="s">
        <v>275</v>
      </c>
      <c r="C97" s="33" t="s">
        <v>112</v>
      </c>
      <c r="D97" s="32">
        <v>1019303.27</v>
      </c>
      <c r="E97" s="32">
        <v>1153159</v>
      </c>
      <c r="F97" s="32">
        <v>3968.6</v>
      </c>
      <c r="G97" s="32">
        <v>0</v>
      </c>
      <c r="H97" s="32">
        <v>0</v>
      </c>
      <c r="I97" s="32">
        <v>1382360.3</v>
      </c>
      <c r="J97" s="32">
        <v>1300000</v>
      </c>
      <c r="K97" s="32">
        <v>1300000</v>
      </c>
    </row>
    <row r="98" spans="1:41" ht="112.5" x14ac:dyDescent="0.3">
      <c r="A98" s="5">
        <f t="shared" si="21"/>
        <v>83</v>
      </c>
      <c r="B98" s="8" t="s">
        <v>276</v>
      </c>
      <c r="C98" s="33" t="s">
        <v>112</v>
      </c>
      <c r="D98" s="32">
        <v>311552</v>
      </c>
      <c r="E98" s="32">
        <v>314052</v>
      </c>
      <c r="F98" s="32">
        <v>314052</v>
      </c>
      <c r="G98" s="32"/>
      <c r="H98" s="32"/>
      <c r="I98" s="32"/>
      <c r="J98" s="32">
        <v>320000</v>
      </c>
      <c r="K98" s="32">
        <v>320000</v>
      </c>
    </row>
    <row r="99" spans="1:41" s="49" customFormat="1" ht="112.5" x14ac:dyDescent="0.3">
      <c r="A99" s="48">
        <f t="shared" si="21"/>
        <v>84</v>
      </c>
      <c r="B99" s="58" t="s">
        <v>335</v>
      </c>
      <c r="C99" s="59"/>
      <c r="D99" s="60">
        <f>D100</f>
        <v>120372.8</v>
      </c>
      <c r="E99" s="60">
        <f t="shared" ref="E99:K99" si="32">E100</f>
        <v>125978.8</v>
      </c>
      <c r="F99" s="60">
        <f t="shared" si="32"/>
        <v>125978.8</v>
      </c>
      <c r="G99" s="60">
        <f t="shared" si="32"/>
        <v>15000</v>
      </c>
      <c r="H99" s="60">
        <f t="shared" si="32"/>
        <v>20000</v>
      </c>
      <c r="I99" s="60">
        <f t="shared" si="32"/>
        <v>20000</v>
      </c>
      <c r="J99" s="60">
        <f t="shared" si="32"/>
        <v>20000</v>
      </c>
      <c r="K99" s="60">
        <f t="shared" si="32"/>
        <v>20000</v>
      </c>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row>
    <row r="100" spans="1:41" ht="219" customHeight="1" x14ac:dyDescent="0.3">
      <c r="A100" s="5">
        <f t="shared" si="21"/>
        <v>85</v>
      </c>
      <c r="B100" s="8" t="s">
        <v>41</v>
      </c>
      <c r="C100" s="33" t="s">
        <v>89</v>
      </c>
      <c r="D100" s="32">
        <f>120372800/1000</f>
        <v>120372.8</v>
      </c>
      <c r="E100" s="32">
        <f>125978800/1000</f>
        <v>125978.8</v>
      </c>
      <c r="F100" s="32">
        <f>125978800/1000</f>
        <v>125978.8</v>
      </c>
      <c r="G100" s="32">
        <v>15000</v>
      </c>
      <c r="H100" s="32">
        <v>20000</v>
      </c>
      <c r="I100" s="32">
        <v>20000</v>
      </c>
      <c r="J100" s="32">
        <v>20000</v>
      </c>
      <c r="K100" s="32">
        <v>20000</v>
      </c>
    </row>
    <row r="101" spans="1:41" s="49" customFormat="1" ht="47.25" customHeight="1" x14ac:dyDescent="0.3">
      <c r="A101" s="48">
        <f t="shared" si="21"/>
        <v>86</v>
      </c>
      <c r="B101" s="58" t="s">
        <v>205</v>
      </c>
      <c r="C101" s="59"/>
      <c r="D101" s="60">
        <f>D102</f>
        <v>1984095.55</v>
      </c>
      <c r="E101" s="60">
        <f t="shared" ref="E101:K101" si="33">E102</f>
        <v>1153855.3572199999</v>
      </c>
      <c r="F101" s="60">
        <f t="shared" si="33"/>
        <v>1136501.7345199999</v>
      </c>
      <c r="G101" s="60">
        <f t="shared" si="33"/>
        <v>0</v>
      </c>
      <c r="H101" s="60">
        <f t="shared" si="33"/>
        <v>0</v>
      </c>
      <c r="I101" s="60">
        <f t="shared" si="33"/>
        <v>0</v>
      </c>
      <c r="J101" s="60">
        <f t="shared" si="33"/>
        <v>0</v>
      </c>
      <c r="K101" s="60">
        <f t="shared" si="33"/>
        <v>0</v>
      </c>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row>
    <row r="102" spans="1:41" ht="224.25" customHeight="1" x14ac:dyDescent="0.3">
      <c r="A102" s="5">
        <f t="shared" si="21"/>
        <v>87</v>
      </c>
      <c r="B102" s="8" t="s">
        <v>337</v>
      </c>
      <c r="C102" s="33" t="s">
        <v>89</v>
      </c>
      <c r="D102" s="32">
        <v>1984095.55</v>
      </c>
      <c r="E102" s="32">
        <v>1153855.3572199999</v>
      </c>
      <c r="F102" s="32">
        <v>1136501.7345199999</v>
      </c>
      <c r="G102" s="32"/>
      <c r="H102" s="32"/>
      <c r="I102" s="32"/>
      <c r="J102" s="32"/>
      <c r="K102" s="32"/>
    </row>
    <row r="103" spans="1:41" ht="26.25" customHeight="1" x14ac:dyDescent="0.3">
      <c r="A103" s="5"/>
      <c r="B103" s="76" t="s">
        <v>59</v>
      </c>
      <c r="C103" s="74"/>
      <c r="D103" s="74"/>
      <c r="E103" s="74"/>
      <c r="F103" s="74"/>
      <c r="G103" s="74"/>
      <c r="H103" s="74"/>
      <c r="I103" s="74"/>
      <c r="J103" s="74"/>
      <c r="K103" s="75"/>
    </row>
    <row r="104" spans="1:41" s="49" customFormat="1" ht="109.5" customHeight="1" x14ac:dyDescent="0.3">
      <c r="A104" s="48">
        <v>88</v>
      </c>
      <c r="B104" s="58" t="s">
        <v>336</v>
      </c>
      <c r="C104" s="59"/>
      <c r="D104" s="60">
        <f>D106+D107+D105</f>
        <v>262336.90000000002</v>
      </c>
      <c r="E104" s="60">
        <f t="shared" ref="E104:K104" si="34">E106+E107+E105</f>
        <v>100000</v>
      </c>
      <c r="F104" s="60">
        <f t="shared" si="34"/>
        <v>100000</v>
      </c>
      <c r="G104" s="60">
        <f t="shared" si="34"/>
        <v>0</v>
      </c>
      <c r="H104" s="60">
        <f t="shared" si="34"/>
        <v>160000</v>
      </c>
      <c r="I104" s="60">
        <f t="shared" si="34"/>
        <v>160000</v>
      </c>
      <c r="J104" s="60">
        <f t="shared" si="34"/>
        <v>260000</v>
      </c>
      <c r="K104" s="60">
        <f t="shared" si="34"/>
        <v>260000</v>
      </c>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row>
    <row r="105" spans="1:41" ht="57" customHeight="1" x14ac:dyDescent="0.3">
      <c r="A105" s="5">
        <v>89</v>
      </c>
      <c r="B105" s="8" t="s">
        <v>257</v>
      </c>
      <c r="C105" s="33" t="s">
        <v>281</v>
      </c>
      <c r="D105" s="32">
        <f>130581+100000+31755.9</f>
        <v>262336.90000000002</v>
      </c>
      <c r="E105" s="32">
        <v>100000</v>
      </c>
      <c r="F105" s="32">
        <v>100000</v>
      </c>
      <c r="G105" s="32">
        <v>0</v>
      </c>
      <c r="H105" s="32">
        <v>160000</v>
      </c>
      <c r="I105" s="32">
        <v>160000</v>
      </c>
      <c r="J105" s="32">
        <v>260000</v>
      </c>
      <c r="K105" s="32">
        <v>260000</v>
      </c>
    </row>
    <row r="106" spans="1:41" ht="143.25" customHeight="1" x14ac:dyDescent="0.3">
      <c r="A106" s="5">
        <f>A105+1</f>
        <v>90</v>
      </c>
      <c r="B106" s="8" t="s">
        <v>132</v>
      </c>
      <c r="C106" s="33" t="s">
        <v>277</v>
      </c>
      <c r="D106" s="32"/>
      <c r="E106" s="32"/>
      <c r="F106" s="32"/>
      <c r="G106" s="32"/>
      <c r="H106" s="32"/>
      <c r="I106" s="32"/>
      <c r="J106" s="32"/>
      <c r="K106" s="32"/>
    </row>
    <row r="107" spans="1:41" ht="99.75" customHeight="1" x14ac:dyDescent="0.3">
      <c r="A107" s="5">
        <f t="shared" si="21"/>
        <v>91</v>
      </c>
      <c r="B107" s="8" t="s">
        <v>279</v>
      </c>
      <c r="C107" s="33" t="s">
        <v>278</v>
      </c>
      <c r="D107" s="32"/>
      <c r="E107" s="32"/>
      <c r="F107" s="32"/>
      <c r="G107" s="32"/>
      <c r="H107" s="32"/>
      <c r="I107" s="32"/>
      <c r="J107" s="32"/>
      <c r="K107" s="32"/>
    </row>
    <row r="108" spans="1:41" s="49" customFormat="1" ht="66" customHeight="1" x14ac:dyDescent="0.3">
      <c r="A108" s="48">
        <f t="shared" si="21"/>
        <v>92</v>
      </c>
      <c r="B108" s="58" t="s">
        <v>338</v>
      </c>
      <c r="C108" s="59"/>
      <c r="D108" s="60">
        <f>D109+D110</f>
        <v>33444.39</v>
      </c>
      <c r="E108" s="60">
        <f t="shared" ref="E108:K108" si="35">E109+E110</f>
        <v>35472.300000000003</v>
      </c>
      <c r="F108" s="60">
        <f t="shared" si="35"/>
        <v>36885.9</v>
      </c>
      <c r="G108" s="60">
        <f t="shared" si="35"/>
        <v>24398.1</v>
      </c>
      <c r="H108" s="60">
        <f t="shared" si="35"/>
        <v>48812.800000000003</v>
      </c>
      <c r="I108" s="60">
        <f t="shared" si="35"/>
        <v>69430.100000000006</v>
      </c>
      <c r="J108" s="60">
        <f t="shared" si="35"/>
        <v>110568.64</v>
      </c>
      <c r="K108" s="60">
        <f t="shared" si="35"/>
        <v>111196.8</v>
      </c>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row>
    <row r="109" spans="1:41" ht="82.5" customHeight="1" x14ac:dyDescent="0.3">
      <c r="A109" s="5">
        <f t="shared" si="21"/>
        <v>93</v>
      </c>
      <c r="B109" s="8" t="s">
        <v>207</v>
      </c>
      <c r="C109" s="33" t="s">
        <v>280</v>
      </c>
      <c r="D109" s="32">
        <v>33444.39</v>
      </c>
      <c r="E109" s="32">
        <v>35472.300000000003</v>
      </c>
      <c r="F109" s="32">
        <v>36885.9</v>
      </c>
      <c r="G109" s="32">
        <v>24398.1</v>
      </c>
      <c r="H109" s="32">
        <v>48812.800000000003</v>
      </c>
      <c r="I109" s="32">
        <v>69430.100000000006</v>
      </c>
      <c r="J109" s="32">
        <f>(F109+I109)*1.04</f>
        <v>110568.64</v>
      </c>
      <c r="K109" s="32">
        <v>111196.8</v>
      </c>
    </row>
    <row r="110" spans="1:41" ht="81.75" customHeight="1" x14ac:dyDescent="0.3">
      <c r="A110" s="5">
        <f t="shared" si="21"/>
        <v>94</v>
      </c>
      <c r="B110" s="8" t="s">
        <v>339</v>
      </c>
      <c r="C110" s="33" t="s">
        <v>280</v>
      </c>
      <c r="D110" s="32"/>
      <c r="E110" s="32"/>
      <c r="F110" s="32"/>
      <c r="G110" s="32"/>
      <c r="H110" s="32"/>
      <c r="I110" s="32"/>
      <c r="J110" s="32"/>
      <c r="K110" s="32"/>
    </row>
    <row r="111" spans="1:41" s="49" customFormat="1" ht="49.5" customHeight="1" x14ac:dyDescent="0.3">
      <c r="A111" s="48">
        <v>95</v>
      </c>
      <c r="B111" s="58" t="s">
        <v>340</v>
      </c>
      <c r="C111" s="67"/>
      <c r="D111" s="60">
        <f>D112</f>
        <v>30941.1</v>
      </c>
      <c r="E111" s="60">
        <f t="shared" ref="E111:K111" si="36">E112</f>
        <v>48635.1</v>
      </c>
      <c r="F111" s="60">
        <f t="shared" si="36"/>
        <v>48635.1</v>
      </c>
      <c r="G111" s="60">
        <f t="shared" si="36"/>
        <v>80000</v>
      </c>
      <c r="H111" s="60">
        <f t="shared" si="36"/>
        <v>80000</v>
      </c>
      <c r="I111" s="60">
        <f t="shared" si="36"/>
        <v>80000</v>
      </c>
      <c r="J111" s="60">
        <f t="shared" si="36"/>
        <v>133780.50400000002</v>
      </c>
      <c r="K111" s="60">
        <f t="shared" si="36"/>
        <v>133780.5</v>
      </c>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row>
    <row r="112" spans="1:41" ht="75.75" customHeight="1" x14ac:dyDescent="0.3">
      <c r="A112" s="5">
        <f t="shared" si="21"/>
        <v>96</v>
      </c>
      <c r="B112" s="8" t="s">
        <v>209</v>
      </c>
      <c r="C112" s="33" t="s">
        <v>280</v>
      </c>
      <c r="D112" s="32">
        <v>30941.1</v>
      </c>
      <c r="E112" s="32">
        <v>48635.1</v>
      </c>
      <c r="F112" s="32">
        <v>48635.1</v>
      </c>
      <c r="G112" s="32">
        <v>80000</v>
      </c>
      <c r="H112" s="32">
        <v>80000</v>
      </c>
      <c r="I112" s="32">
        <v>80000</v>
      </c>
      <c r="J112" s="32">
        <f>(F112+I112)*1.04</f>
        <v>133780.50400000002</v>
      </c>
      <c r="K112" s="32">
        <v>133780.5</v>
      </c>
    </row>
    <row r="113" spans="1:41" ht="32.25" customHeight="1" x14ac:dyDescent="0.3">
      <c r="A113" s="5"/>
      <c r="B113" s="73" t="s">
        <v>62</v>
      </c>
      <c r="C113" s="74"/>
      <c r="D113" s="74"/>
      <c r="E113" s="74"/>
      <c r="F113" s="74"/>
      <c r="G113" s="74"/>
      <c r="H113" s="74"/>
      <c r="I113" s="74"/>
      <c r="J113" s="74"/>
      <c r="K113" s="75"/>
    </row>
    <row r="114" spans="1:41" s="49" customFormat="1" ht="45.75" customHeight="1" x14ac:dyDescent="0.3">
      <c r="A114" s="48">
        <v>97</v>
      </c>
      <c r="B114" s="58" t="s">
        <v>187</v>
      </c>
      <c r="C114" s="59"/>
      <c r="D114" s="60">
        <f>D115</f>
        <v>0</v>
      </c>
      <c r="E114" s="60">
        <f t="shared" ref="E114:K114" si="37">E115</f>
        <v>0</v>
      </c>
      <c r="F114" s="60">
        <f t="shared" si="37"/>
        <v>0</v>
      </c>
      <c r="G114" s="60">
        <f t="shared" si="37"/>
        <v>0</v>
      </c>
      <c r="H114" s="60">
        <f t="shared" si="37"/>
        <v>0</v>
      </c>
      <c r="I114" s="60">
        <f t="shared" si="37"/>
        <v>0</v>
      </c>
      <c r="J114" s="60">
        <f t="shared" si="37"/>
        <v>0</v>
      </c>
      <c r="K114" s="60">
        <f t="shared" si="37"/>
        <v>0</v>
      </c>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row>
    <row r="115" spans="1:41" ht="48" customHeight="1" x14ac:dyDescent="0.3">
      <c r="A115" s="5">
        <f t="shared" si="21"/>
        <v>98</v>
      </c>
      <c r="B115" s="8" t="s">
        <v>93</v>
      </c>
      <c r="C115" s="33" t="s">
        <v>91</v>
      </c>
      <c r="D115" s="32">
        <v>0</v>
      </c>
      <c r="E115" s="32">
        <v>0</v>
      </c>
      <c r="F115" s="32">
        <v>0</v>
      </c>
      <c r="G115" s="32"/>
      <c r="H115" s="32"/>
      <c r="I115" s="32"/>
      <c r="J115" s="32"/>
      <c r="K115" s="32"/>
    </row>
    <row r="116" spans="1:41" s="49" customFormat="1" ht="46.5" customHeight="1" x14ac:dyDescent="0.3">
      <c r="A116" s="48">
        <f t="shared" si="21"/>
        <v>99</v>
      </c>
      <c r="B116" s="58" t="s">
        <v>186</v>
      </c>
      <c r="C116" s="59"/>
      <c r="D116" s="60">
        <f>D117</f>
        <v>0</v>
      </c>
      <c r="E116" s="60">
        <f t="shared" ref="E116:K116" si="38">E117</f>
        <v>0</v>
      </c>
      <c r="F116" s="60">
        <f t="shared" si="38"/>
        <v>0</v>
      </c>
      <c r="G116" s="60">
        <f t="shared" si="38"/>
        <v>0</v>
      </c>
      <c r="H116" s="60">
        <f t="shared" si="38"/>
        <v>0</v>
      </c>
      <c r="I116" s="60">
        <f t="shared" si="38"/>
        <v>0</v>
      </c>
      <c r="J116" s="60">
        <f t="shared" si="38"/>
        <v>0</v>
      </c>
      <c r="K116" s="60">
        <f t="shared" si="38"/>
        <v>0</v>
      </c>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row>
    <row r="117" spans="1:41" ht="229.5" customHeight="1" x14ac:dyDescent="0.3">
      <c r="A117" s="5">
        <f t="shared" si="21"/>
        <v>100</v>
      </c>
      <c r="B117" s="8" t="s">
        <v>282</v>
      </c>
      <c r="C117" s="33" t="s">
        <v>91</v>
      </c>
      <c r="D117" s="32"/>
      <c r="E117" s="32"/>
      <c r="F117" s="32"/>
      <c r="G117" s="32"/>
      <c r="H117" s="32"/>
      <c r="I117" s="32"/>
      <c r="J117" s="32"/>
      <c r="K117" s="32"/>
    </row>
    <row r="118" spans="1:41" s="49" customFormat="1" ht="78.75" customHeight="1" x14ac:dyDescent="0.3">
      <c r="A118" s="48">
        <f t="shared" si="21"/>
        <v>101</v>
      </c>
      <c r="B118" s="58" t="s">
        <v>341</v>
      </c>
      <c r="C118" s="59"/>
      <c r="D118" s="60">
        <f>D119+D120</f>
        <v>2499.75</v>
      </c>
      <c r="E118" s="60">
        <f t="shared" ref="E118:K118" si="39">E119+E120</f>
        <v>2499.75</v>
      </c>
      <c r="F118" s="60">
        <f t="shared" si="39"/>
        <v>2499.75</v>
      </c>
      <c r="G118" s="60">
        <f t="shared" si="39"/>
        <v>0</v>
      </c>
      <c r="H118" s="60">
        <f t="shared" si="39"/>
        <v>0</v>
      </c>
      <c r="I118" s="60">
        <f t="shared" si="39"/>
        <v>0</v>
      </c>
      <c r="J118" s="60">
        <f t="shared" si="39"/>
        <v>2499.75</v>
      </c>
      <c r="K118" s="60">
        <f t="shared" si="39"/>
        <v>2499.75</v>
      </c>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row>
    <row r="119" spans="1:41" ht="29.25" customHeight="1" x14ac:dyDescent="0.3">
      <c r="A119" s="85">
        <f t="shared" si="21"/>
        <v>102</v>
      </c>
      <c r="B119" s="90" t="s">
        <v>315</v>
      </c>
      <c r="C119" s="33" t="s">
        <v>91</v>
      </c>
      <c r="D119" s="32">
        <v>2499.75</v>
      </c>
      <c r="E119" s="32">
        <v>2499.75</v>
      </c>
      <c r="F119" s="32">
        <v>2499.75</v>
      </c>
      <c r="G119" s="32">
        <v>0</v>
      </c>
      <c r="H119" s="32">
        <v>0</v>
      </c>
      <c r="I119" s="32">
        <v>0</v>
      </c>
      <c r="J119" s="32">
        <v>2499.75</v>
      </c>
      <c r="K119" s="32">
        <v>2499.75</v>
      </c>
    </row>
    <row r="120" spans="1:41" ht="53.25" customHeight="1" x14ac:dyDescent="0.3">
      <c r="A120" s="86"/>
      <c r="B120" s="90"/>
      <c r="C120" s="33" t="s">
        <v>96</v>
      </c>
      <c r="D120" s="33"/>
      <c r="E120" s="32"/>
      <c r="F120" s="32"/>
      <c r="G120" s="32"/>
      <c r="H120" s="32"/>
      <c r="I120" s="32"/>
      <c r="J120" s="32"/>
      <c r="K120" s="32"/>
    </row>
    <row r="121" spans="1:41" s="49" customFormat="1" ht="66.75" customHeight="1" x14ac:dyDescent="0.3">
      <c r="A121" s="48">
        <v>103</v>
      </c>
      <c r="B121" s="58" t="s">
        <v>342</v>
      </c>
      <c r="C121" s="59"/>
      <c r="D121" s="60">
        <f>D122+D123</f>
        <v>23050.400000000001</v>
      </c>
      <c r="E121" s="60">
        <f t="shared" ref="E121:K121" si="40">E122+E123</f>
        <v>8050.4</v>
      </c>
      <c r="F121" s="60">
        <f t="shared" si="40"/>
        <v>8050.4</v>
      </c>
      <c r="G121" s="60">
        <f t="shared" si="40"/>
        <v>17996.8</v>
      </c>
      <c r="H121" s="60">
        <f t="shared" si="40"/>
        <v>0</v>
      </c>
      <c r="I121" s="60">
        <f t="shared" si="40"/>
        <v>0</v>
      </c>
      <c r="J121" s="60">
        <f t="shared" si="40"/>
        <v>8050.4</v>
      </c>
      <c r="K121" s="60">
        <f t="shared" si="40"/>
        <v>8050.4</v>
      </c>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row>
    <row r="122" spans="1:41" ht="126.75" customHeight="1" x14ac:dyDescent="0.3">
      <c r="A122" s="5">
        <f t="shared" si="21"/>
        <v>104</v>
      </c>
      <c r="B122" s="8" t="s">
        <v>283</v>
      </c>
      <c r="C122" s="33" t="s">
        <v>91</v>
      </c>
      <c r="D122" s="32">
        <v>15000</v>
      </c>
      <c r="E122" s="32">
        <v>0</v>
      </c>
      <c r="F122" s="32">
        <v>0</v>
      </c>
      <c r="G122" s="32">
        <v>17996.8</v>
      </c>
      <c r="H122" s="32">
        <v>0</v>
      </c>
      <c r="I122" s="32">
        <v>0</v>
      </c>
      <c r="J122" s="32">
        <v>0</v>
      </c>
      <c r="K122" s="32">
        <v>0</v>
      </c>
    </row>
    <row r="123" spans="1:41" ht="100.5" customHeight="1" x14ac:dyDescent="0.3">
      <c r="A123" s="5">
        <v>105</v>
      </c>
      <c r="B123" s="72" t="s">
        <v>316</v>
      </c>
      <c r="C123" s="71" t="s">
        <v>91</v>
      </c>
      <c r="D123" s="32">
        <v>8050.4</v>
      </c>
      <c r="E123" s="32">
        <v>8050.4</v>
      </c>
      <c r="F123" s="32">
        <v>8050.4</v>
      </c>
      <c r="G123" s="32"/>
      <c r="H123" s="32"/>
      <c r="I123" s="32"/>
      <c r="J123" s="32">
        <v>8050.4</v>
      </c>
      <c r="K123" s="32">
        <v>8050.4</v>
      </c>
    </row>
    <row r="124" spans="1:41" ht="27" customHeight="1" x14ac:dyDescent="0.3">
      <c r="A124" s="5"/>
      <c r="B124" s="73" t="s">
        <v>66</v>
      </c>
      <c r="C124" s="74"/>
      <c r="D124" s="74"/>
      <c r="E124" s="74"/>
      <c r="F124" s="74"/>
      <c r="G124" s="74"/>
      <c r="H124" s="74"/>
      <c r="I124" s="74"/>
      <c r="J124" s="74"/>
      <c r="K124" s="75"/>
    </row>
    <row r="125" spans="1:41" s="49" customFormat="1" ht="87.75" customHeight="1" x14ac:dyDescent="0.3">
      <c r="A125" s="48">
        <v>106</v>
      </c>
      <c r="B125" s="58" t="s">
        <v>343</v>
      </c>
      <c r="C125" s="59"/>
      <c r="D125" s="60">
        <f>D126+D127</f>
        <v>301023.5</v>
      </c>
      <c r="E125" s="60">
        <f t="shared" ref="E125:K125" si="41">E126+E127</f>
        <v>299849.09999999998</v>
      </c>
      <c r="F125" s="60">
        <f t="shared" si="41"/>
        <v>301085.5</v>
      </c>
      <c r="G125" s="60">
        <f t="shared" si="41"/>
        <v>0</v>
      </c>
      <c r="H125" s="60">
        <f t="shared" si="41"/>
        <v>0</v>
      </c>
      <c r="I125" s="60">
        <f t="shared" si="41"/>
        <v>0</v>
      </c>
      <c r="J125" s="60">
        <f t="shared" si="41"/>
        <v>301085.5</v>
      </c>
      <c r="K125" s="60">
        <f t="shared" si="41"/>
        <v>301085.5</v>
      </c>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row>
    <row r="126" spans="1:41" ht="137.25" customHeight="1" x14ac:dyDescent="0.3">
      <c r="A126" s="5">
        <f t="shared" si="21"/>
        <v>107</v>
      </c>
      <c r="B126" s="8" t="s">
        <v>261</v>
      </c>
      <c r="C126" s="33" t="s">
        <v>284</v>
      </c>
      <c r="D126" s="32">
        <v>301023.5</v>
      </c>
      <c r="E126" s="32">
        <v>299849.09999999998</v>
      </c>
      <c r="F126" s="32">
        <v>301085.5</v>
      </c>
      <c r="G126" s="32">
        <v>0</v>
      </c>
      <c r="H126" s="32">
        <v>0</v>
      </c>
      <c r="I126" s="32">
        <v>0</v>
      </c>
      <c r="J126" s="32">
        <v>301085.5</v>
      </c>
      <c r="K126" s="32">
        <v>301085.5</v>
      </c>
    </row>
    <row r="127" spans="1:41" ht="123.75" customHeight="1" x14ac:dyDescent="0.3">
      <c r="A127" s="5">
        <f t="shared" si="21"/>
        <v>108</v>
      </c>
      <c r="B127" s="8" t="s">
        <v>121</v>
      </c>
      <c r="C127" s="33" t="s">
        <v>284</v>
      </c>
      <c r="D127" s="32"/>
      <c r="E127" s="32"/>
      <c r="F127" s="32"/>
      <c r="G127" s="32"/>
      <c r="H127" s="32"/>
      <c r="I127" s="32"/>
      <c r="J127" s="32"/>
      <c r="K127" s="32"/>
    </row>
    <row r="128" spans="1:41" s="49" customFormat="1" ht="76.5" customHeight="1" x14ac:dyDescent="0.3">
      <c r="A128" s="48">
        <f t="shared" si="21"/>
        <v>109</v>
      </c>
      <c r="B128" s="58" t="s">
        <v>344</v>
      </c>
      <c r="C128" s="59"/>
      <c r="D128" s="60">
        <f>D129+D130</f>
        <v>4075600</v>
      </c>
      <c r="E128" s="60">
        <f t="shared" ref="E128:K128" si="42">E129+E130</f>
        <v>4210700</v>
      </c>
      <c r="F128" s="60">
        <f t="shared" si="42"/>
        <v>4229900</v>
      </c>
      <c r="G128" s="60">
        <f t="shared" si="42"/>
        <v>0</v>
      </c>
      <c r="H128" s="60">
        <f t="shared" si="42"/>
        <v>0</v>
      </c>
      <c r="I128" s="60">
        <f t="shared" si="42"/>
        <v>0</v>
      </c>
      <c r="J128" s="60">
        <f t="shared" si="42"/>
        <v>4000000</v>
      </c>
      <c r="K128" s="60">
        <f t="shared" si="42"/>
        <v>4000000</v>
      </c>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row>
    <row r="129" spans="1:41" ht="123" customHeight="1" x14ac:dyDescent="0.3">
      <c r="A129" s="5">
        <f t="shared" si="21"/>
        <v>110</v>
      </c>
      <c r="B129" s="8" t="s">
        <v>285</v>
      </c>
      <c r="C129" s="33" t="s">
        <v>286</v>
      </c>
      <c r="D129" s="32">
        <v>4075600</v>
      </c>
      <c r="E129" s="32">
        <v>4210700</v>
      </c>
      <c r="F129" s="32">
        <v>4229900</v>
      </c>
      <c r="G129" s="32">
        <v>0</v>
      </c>
      <c r="H129" s="32">
        <v>0</v>
      </c>
      <c r="I129" s="32">
        <v>0</v>
      </c>
      <c r="J129" s="32">
        <v>4000000</v>
      </c>
      <c r="K129" s="32">
        <v>4000000</v>
      </c>
    </row>
    <row r="130" spans="1:41" ht="72" customHeight="1" x14ac:dyDescent="0.3">
      <c r="A130" s="5">
        <f t="shared" si="21"/>
        <v>111</v>
      </c>
      <c r="B130" s="8" t="s">
        <v>70</v>
      </c>
      <c r="C130" s="33" t="s">
        <v>286</v>
      </c>
      <c r="D130" s="56"/>
      <c r="E130" s="56"/>
      <c r="F130" s="56"/>
      <c r="G130" s="56"/>
      <c r="H130" s="56"/>
      <c r="I130" s="56"/>
      <c r="J130" s="56"/>
      <c r="K130" s="56"/>
    </row>
    <row r="131" spans="1:41" s="49" customFormat="1" ht="87" customHeight="1" x14ac:dyDescent="0.3">
      <c r="A131" s="48">
        <f t="shared" si="21"/>
        <v>112</v>
      </c>
      <c r="B131" s="58" t="s">
        <v>345</v>
      </c>
      <c r="C131" s="59"/>
      <c r="D131" s="60">
        <f>D132+D133</f>
        <v>2851</v>
      </c>
      <c r="E131" s="60">
        <f t="shared" ref="E131:K131" si="43">E132+E133</f>
        <v>2000</v>
      </c>
      <c r="F131" s="60">
        <f t="shared" si="43"/>
        <v>0</v>
      </c>
      <c r="G131" s="60">
        <f t="shared" si="43"/>
        <v>0</v>
      </c>
      <c r="H131" s="60">
        <f t="shared" si="43"/>
        <v>0</v>
      </c>
      <c r="I131" s="60">
        <f t="shared" si="43"/>
        <v>0</v>
      </c>
      <c r="J131" s="60">
        <f t="shared" si="43"/>
        <v>0</v>
      </c>
      <c r="K131" s="60">
        <f t="shared" si="43"/>
        <v>0</v>
      </c>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row>
    <row r="132" spans="1:41" ht="41.25" customHeight="1" x14ac:dyDescent="0.3">
      <c r="A132" s="5">
        <f t="shared" si="21"/>
        <v>113</v>
      </c>
      <c r="B132" s="8" t="s">
        <v>287</v>
      </c>
      <c r="C132" s="33" t="s">
        <v>292</v>
      </c>
      <c r="D132" s="32">
        <v>2851</v>
      </c>
      <c r="E132" s="32">
        <v>2000</v>
      </c>
      <c r="F132" s="32">
        <v>0</v>
      </c>
      <c r="G132" s="32"/>
      <c r="H132" s="32"/>
      <c r="I132" s="32"/>
      <c r="J132" s="32"/>
      <c r="K132" s="32"/>
    </row>
    <row r="133" spans="1:41" ht="63" customHeight="1" x14ac:dyDescent="0.3">
      <c r="A133" s="5">
        <f t="shared" si="21"/>
        <v>114</v>
      </c>
      <c r="B133" s="8" t="s">
        <v>317</v>
      </c>
      <c r="C133" s="33" t="s">
        <v>286</v>
      </c>
      <c r="D133" s="32"/>
      <c r="E133" s="32"/>
      <c r="F133" s="32"/>
      <c r="G133" s="32"/>
      <c r="H133" s="32"/>
      <c r="I133" s="32"/>
      <c r="J133" s="32"/>
      <c r="K133" s="32"/>
    </row>
    <row r="134" spans="1:41" s="50" customFormat="1" ht="66" customHeight="1" x14ac:dyDescent="0.3">
      <c r="A134" s="48">
        <f t="shared" si="21"/>
        <v>115</v>
      </c>
      <c r="B134" s="58" t="s">
        <v>193</v>
      </c>
      <c r="C134" s="59"/>
      <c r="D134" s="60">
        <f>D135+D136+D137+D138</f>
        <v>117620.90000000001</v>
      </c>
      <c r="E134" s="60">
        <f t="shared" ref="E134:K134" si="44">E135+E136+E137+E138</f>
        <v>130029.50000000001</v>
      </c>
      <c r="F134" s="60">
        <f t="shared" si="44"/>
        <v>135194.70000000001</v>
      </c>
      <c r="G134" s="60">
        <f t="shared" si="44"/>
        <v>0</v>
      </c>
      <c r="H134" s="60">
        <f t="shared" si="44"/>
        <v>0</v>
      </c>
      <c r="I134" s="60">
        <f t="shared" si="44"/>
        <v>0</v>
      </c>
      <c r="J134" s="60">
        <f t="shared" si="44"/>
        <v>0</v>
      </c>
      <c r="K134" s="60">
        <f t="shared" si="44"/>
        <v>0</v>
      </c>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row>
    <row r="135" spans="1:41" s="15" customFormat="1" ht="65.25" customHeight="1" x14ac:dyDescent="0.3">
      <c r="A135" s="5">
        <f t="shared" si="21"/>
        <v>116</v>
      </c>
      <c r="B135" s="8" t="s">
        <v>294</v>
      </c>
      <c r="C135" s="33" t="s">
        <v>162</v>
      </c>
      <c r="D135" s="56"/>
      <c r="E135" s="56"/>
      <c r="F135" s="56"/>
      <c r="G135" s="56"/>
      <c r="H135" s="56"/>
      <c r="I135" s="56"/>
      <c r="J135" s="56"/>
      <c r="K135" s="56"/>
    </row>
    <row r="136" spans="1:41" s="15" customFormat="1" ht="66.75" customHeight="1" x14ac:dyDescent="0.3">
      <c r="A136" s="5">
        <f t="shared" si="21"/>
        <v>117</v>
      </c>
      <c r="B136" s="8" t="s">
        <v>159</v>
      </c>
      <c r="C136" s="33" t="s">
        <v>162</v>
      </c>
      <c r="D136" s="32">
        <v>4068.8</v>
      </c>
      <c r="E136" s="32">
        <v>4068.8</v>
      </c>
      <c r="F136" s="32">
        <v>4068.8</v>
      </c>
      <c r="G136" s="32"/>
      <c r="H136" s="32"/>
      <c r="I136" s="32"/>
      <c r="J136" s="32"/>
      <c r="K136" s="32"/>
    </row>
    <row r="137" spans="1:41" ht="101.25" customHeight="1" x14ac:dyDescent="0.3">
      <c r="A137" s="5">
        <f t="shared" ref="A137:A138" si="45">A136+1</f>
        <v>118</v>
      </c>
      <c r="B137" s="8" t="s">
        <v>160</v>
      </c>
      <c r="C137" s="33"/>
      <c r="D137" s="32"/>
      <c r="E137" s="32"/>
      <c r="F137" s="32"/>
      <c r="G137" s="32"/>
      <c r="H137" s="32"/>
      <c r="I137" s="32"/>
      <c r="J137" s="32"/>
      <c r="K137" s="32"/>
    </row>
    <row r="138" spans="1:41" ht="45.75" customHeight="1" x14ac:dyDescent="0.3">
      <c r="A138" s="5">
        <f t="shared" si="45"/>
        <v>119</v>
      </c>
      <c r="B138" s="8" t="s">
        <v>161</v>
      </c>
      <c r="C138" s="33" t="s">
        <v>162</v>
      </c>
      <c r="D138" s="32">
        <v>113552.1</v>
      </c>
      <c r="E138" s="32">
        <v>125960.70000000001</v>
      </c>
      <c r="F138" s="32">
        <v>131125.90000000002</v>
      </c>
      <c r="G138" s="32"/>
      <c r="H138" s="32"/>
      <c r="I138" s="32"/>
      <c r="J138" s="32"/>
      <c r="K138" s="32"/>
    </row>
    <row r="140" spans="1:41" x14ac:dyDescent="0.3">
      <c r="D140" s="55">
        <f>D8+G8</f>
        <v>38050982.847340003</v>
      </c>
      <c r="E140" s="55">
        <f>E8+H8</f>
        <v>36182267.33326</v>
      </c>
      <c r="F140" s="55">
        <f>F8+I8</f>
        <v>32755461.99272</v>
      </c>
      <c r="J140" s="54">
        <v>30155684.444000006</v>
      </c>
      <c r="K140" s="54">
        <v>29087493.146000005</v>
      </c>
    </row>
    <row r="142" spans="1:41" x14ac:dyDescent="0.3">
      <c r="D142" s="55">
        <f>D140+E140+F140+J8+K8</f>
        <v>167123757.00331998</v>
      </c>
    </row>
    <row r="143" spans="1:41" x14ac:dyDescent="0.3">
      <c r="G143" s="55">
        <f>G8+H8+I8</f>
        <v>7296460</v>
      </c>
    </row>
    <row r="144" spans="1:41" x14ac:dyDescent="0.3">
      <c r="D144" s="55">
        <f>D140+E140+F140</f>
        <v>106988712.17332</v>
      </c>
    </row>
  </sheetData>
  <customSheetViews>
    <customSheetView guid="{687C40B5-B75F-46C3-B17C-44BC2FF0C175}" scale="70" fitToPage="1" hiddenRows="1" topLeftCell="A82">
      <selection activeCell="B83" sqref="B83"/>
      <pageMargins left="0.25" right="0.25" top="0.75" bottom="0.75" header="0.3" footer="0.3"/>
      <pageSetup paperSize="9" scale="63" fitToHeight="0" orientation="landscape" r:id="rId1"/>
    </customSheetView>
    <customSheetView guid="{B13B9B86-792A-4E82-BC42-8D2D67EAF11B}" scale="50" fitToPage="1" hiddenColumns="1" topLeftCell="B1">
      <pane ySplit="7" topLeftCell="A8" activePane="bottomLeft" state="frozen"/>
      <selection pane="bottomLeft" activeCell="R118" sqref="R118"/>
      <pageMargins left="0.23622047244094491" right="0.23622047244094491" top="0.74803149606299213" bottom="0.74803149606299213" header="0.31496062992125984" footer="0.31496062992125984"/>
      <pageSetup paperSize="8" scale="49" fitToHeight="0" orientation="landscape" r:id="rId2"/>
    </customSheetView>
    <customSheetView guid="{5486C9B1-A878-4807-8B0A-ED61347A493C}" scale="70" fitToPage="1" hiddenRows="1" hiddenColumns="1" topLeftCell="A5">
      <pane ySplit="4" topLeftCell="A184" activePane="bottomLeft" state="frozenSplit"/>
      <selection pane="bottomLeft" activeCell="A187" sqref="A187"/>
      <pageMargins left="0.23622047244094491" right="0.23622047244094491" top="0.74803149606299213" bottom="0.74803149606299213" header="0.31496062992125984" footer="0.31496062992125984"/>
      <pageSetup paperSize="9" fitToHeight="0" orientation="landscape" r:id="rId3"/>
    </customSheetView>
    <customSheetView guid="{91763DFF-8473-4DE0-B59D-2F19061BAE1D}" scale="55" fitToPage="1" hiddenRows="1" topLeftCell="A5">
      <pane ySplit="4" topLeftCell="A171" activePane="bottomLeft" state="frozenSplit"/>
      <selection pane="bottomLeft" activeCell="K171" sqref="K171"/>
      <pageMargins left="0.25" right="0.25" top="0.75" bottom="0.75" header="0.3" footer="0.3"/>
      <pageSetup paperSize="9" scale="39" fitToHeight="0" orientation="landscape" r:id="rId4"/>
    </customSheetView>
    <customSheetView guid="{53E98925-4E44-4033-9672-82BB2EAF7770}" scale="50" fitToPage="1" hiddenColumns="1">
      <pane ySplit="7" topLeftCell="A104" activePane="bottomLeft" state="frozen"/>
      <selection pane="bottomLeft" activeCell="F107" sqref="F107"/>
      <pageMargins left="0.25" right="0.25" top="0.75" bottom="0.75" header="0.3" footer="0.3"/>
      <pageSetup paperSize="9" scale="39" fitToHeight="0" orientation="landscape" r:id="rId5"/>
    </customSheetView>
    <customSheetView guid="{F7C05874-CA16-478F-B37B-AFC0ABCF1606}" scale="50" fitToPage="1" hiddenColumns="1" topLeftCell="B1">
      <pane ySplit="7" topLeftCell="A188" activePane="bottomLeft" state="frozen"/>
      <selection pane="bottomLeft" activeCell="M5" sqref="M5:P5"/>
      <pageMargins left="0.25" right="0.25" top="0.75" bottom="0.75" header="0.3" footer="0.3"/>
      <pageSetup paperSize="9" scale="31" fitToHeight="0" orientation="landscape" r:id="rId6"/>
    </customSheetView>
    <customSheetView guid="{3E64634F-51F5-4ACF-A93E-0C4AB87387EE}" scale="55" fitToPage="1" hiddenColumns="1">
      <pane ySplit="7" topLeftCell="A199" activePane="bottomLeft" state="frozen"/>
      <selection pane="bottomLeft" activeCell="C204" sqref="C204"/>
      <pageMargins left="0.25" right="0.25" top="0.75" bottom="0.75" header="0.3" footer="0.3"/>
      <pageSetup paperSize="9" scale="39" fitToHeight="0" orientation="landscape" r:id="rId7"/>
    </customSheetView>
    <customSheetView guid="{C0E12F08-0EB7-41A5-B340-67D43266F8AD}" scale="55" fitToPage="1" hiddenColumns="1">
      <pane ySplit="7" topLeftCell="A97" activePane="bottomLeft" state="frozen"/>
      <selection pane="bottomLeft" activeCell="L73" sqref="L73"/>
      <pageMargins left="0.25" right="0.25" top="0.75" bottom="0.75" header="0.3" footer="0.3"/>
      <pageSetup paperSize="9" scale="39" fitToHeight="0" orientation="landscape" r:id="rId8"/>
    </customSheetView>
    <customSheetView guid="{6C3A2613-1537-4C3B-9C55-EB00F6C4C879}" scale="50" fitToPage="1" hiddenColumns="1" topLeftCell="B1">
      <pane ySplit="7" topLeftCell="A116" activePane="bottomLeft" state="frozen"/>
      <selection pane="bottomLeft" activeCell="M5" sqref="M5:P5"/>
      <pageMargins left="0.25" right="0.25" top="0.75" bottom="0.75" header="0.3" footer="0.3"/>
      <pageSetup paperSize="9" scale="39" fitToHeight="0" orientation="landscape" r:id="rId9"/>
    </customSheetView>
    <customSheetView guid="{82920654-59AF-4868-9F47-69E898D3FF2F}" scale="55" fitToPage="1" hiddenRows="1" topLeftCell="A5">
      <pane ySplit="4" topLeftCell="A40" activePane="bottomLeft" state="frozenSplit"/>
      <selection pane="bottomLeft" activeCell="C35" sqref="C35"/>
      <pageMargins left="0.25" right="0.25" top="0.75" bottom="0.75" header="0.3" footer="0.3"/>
      <pageSetup paperSize="9" scale="39" fitToHeight="0" orientation="landscape" r:id="rId10"/>
    </customSheetView>
    <customSheetView guid="{0203D84A-2862-49A0-A30F-2290BC429341}" scale="85" fitToPage="1" hiddenRows="1" topLeftCell="A4">
      <pane ySplit="5" topLeftCell="A66" activePane="bottomLeft" state="frozenSplit"/>
      <selection pane="bottomLeft" activeCell="D68" sqref="D68"/>
      <pageMargins left="0.25" right="0.25" top="0.75" bottom="0.75" header="0.3" footer="0.3"/>
      <pageSetup paperSize="9" scale="52" fitToHeight="0" orientation="landscape" r:id="rId11"/>
    </customSheetView>
  </customSheetViews>
  <mergeCells count="22">
    <mergeCell ref="H2:K3"/>
    <mergeCell ref="B8:C8"/>
    <mergeCell ref="B9:K9"/>
    <mergeCell ref="B20:K20"/>
    <mergeCell ref="D5:F6"/>
    <mergeCell ref="G5:I6"/>
    <mergeCell ref="J5:K6"/>
    <mergeCell ref="B124:K124"/>
    <mergeCell ref="B78:K78"/>
    <mergeCell ref="A5:A7"/>
    <mergeCell ref="B5:B7"/>
    <mergeCell ref="C5:C7"/>
    <mergeCell ref="A119:A120"/>
    <mergeCell ref="B62:K62"/>
    <mergeCell ref="B25:K25"/>
    <mergeCell ref="B119:B120"/>
    <mergeCell ref="B29:B30"/>
    <mergeCell ref="B32:B33"/>
    <mergeCell ref="B45:K45"/>
    <mergeCell ref="B57:K57"/>
    <mergeCell ref="B103:K103"/>
    <mergeCell ref="B113:K113"/>
  </mergeCells>
  <pageMargins left="0.70866141732283472" right="0.70866141732283472" top="0.74803149606299213" bottom="0.74803149606299213" header="0.31496062992125984" footer="0.31496062992125984"/>
  <pageSetup paperSize="9" scale="50" fitToHeight="0" orientation="landscape" r:id="rId12"/>
  <legacy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2:T215"/>
  <sheetViews>
    <sheetView topLeftCell="A22" zoomScale="70" zoomScaleNormal="70" zoomScaleSheetLayoutView="75" workbookViewId="0">
      <selection activeCell="I14" sqref="I14"/>
    </sheetView>
  </sheetViews>
  <sheetFormatPr defaultColWidth="53.85546875" defaultRowHeight="18.75" x14ac:dyDescent="0.3"/>
  <cols>
    <col min="1" max="1" width="75.42578125" style="1" customWidth="1"/>
    <col min="2" max="2" width="59" style="2" customWidth="1"/>
    <col min="3" max="3" width="83.85546875" style="2" customWidth="1"/>
    <col min="4" max="7" width="18.7109375" style="11" customWidth="1"/>
    <col min="8" max="8" width="19" style="11" customWidth="1"/>
    <col min="9" max="9" width="18.7109375" style="11" customWidth="1"/>
    <col min="10" max="12" width="16.140625" style="11" customWidth="1"/>
    <col min="13" max="13" width="19" style="11" customWidth="1"/>
    <col min="14" max="14" width="20.5703125" style="11" customWidth="1"/>
    <col min="15" max="15" width="19" style="11" customWidth="1"/>
    <col min="16" max="16" width="20.5703125" style="11" customWidth="1"/>
    <col min="17" max="17" width="19" style="11" customWidth="1"/>
    <col min="18" max="18" width="20.5703125" style="11" customWidth="1"/>
    <col min="19" max="19" width="19" style="11" customWidth="1"/>
    <col min="20" max="20" width="26.28515625" style="1" customWidth="1"/>
    <col min="21" max="16384" width="53.85546875" style="1"/>
  </cols>
  <sheetData>
    <row r="2" spans="1:19" ht="20.25" x14ac:dyDescent="0.3">
      <c r="B2" s="39" t="s">
        <v>228</v>
      </c>
    </row>
    <row r="4" spans="1:19" x14ac:dyDescent="0.3">
      <c r="G4" s="40"/>
      <c r="H4" s="40"/>
      <c r="S4" s="11" t="s">
        <v>78</v>
      </c>
    </row>
    <row r="5" spans="1:19" ht="87" customHeight="1" x14ac:dyDescent="0.3">
      <c r="A5" s="116" t="s">
        <v>98</v>
      </c>
      <c r="B5" s="117" t="s">
        <v>99</v>
      </c>
      <c r="C5" s="117" t="s">
        <v>229</v>
      </c>
      <c r="D5" s="118" t="s">
        <v>226</v>
      </c>
      <c r="E5" s="119"/>
      <c r="F5" s="120"/>
      <c r="G5" s="127" t="s">
        <v>227</v>
      </c>
      <c r="H5" s="114"/>
      <c r="I5" s="114"/>
      <c r="J5" s="114"/>
      <c r="K5" s="114"/>
      <c r="L5" s="115"/>
      <c r="M5" s="97" t="s">
        <v>232</v>
      </c>
      <c r="N5" s="114"/>
      <c r="O5" s="114"/>
      <c r="P5" s="114"/>
      <c r="Q5" s="114"/>
      <c r="R5" s="114"/>
      <c r="S5" s="115"/>
    </row>
    <row r="6" spans="1:19" ht="24" customHeight="1" x14ac:dyDescent="0.3">
      <c r="A6" s="86"/>
      <c r="B6" s="79"/>
      <c r="C6" s="79"/>
      <c r="D6" s="121"/>
      <c r="E6" s="122"/>
      <c r="F6" s="123"/>
      <c r="G6" s="124">
        <v>2021</v>
      </c>
      <c r="H6" s="125"/>
      <c r="I6" s="124">
        <v>2022</v>
      </c>
      <c r="J6" s="125"/>
      <c r="K6" s="124">
        <v>2023</v>
      </c>
      <c r="L6" s="126"/>
      <c r="M6" s="27"/>
      <c r="N6" s="28"/>
      <c r="O6" s="27"/>
      <c r="P6" s="28"/>
      <c r="Q6" s="27"/>
      <c r="R6" s="28"/>
      <c r="S6" s="29"/>
    </row>
    <row r="7" spans="1:19" ht="45.75" customHeight="1" x14ac:dyDescent="0.3">
      <c r="A7" s="3"/>
      <c r="B7" s="4"/>
      <c r="C7" s="4"/>
      <c r="D7" s="5">
        <v>2021</v>
      </c>
      <c r="E7" s="5">
        <v>2022</v>
      </c>
      <c r="F7" s="5">
        <v>2023</v>
      </c>
      <c r="G7" s="5" t="s">
        <v>230</v>
      </c>
      <c r="H7" s="5" t="s">
        <v>231</v>
      </c>
      <c r="I7" s="5" t="s">
        <v>230</v>
      </c>
      <c r="J7" s="5" t="s">
        <v>231</v>
      </c>
      <c r="K7" s="5" t="s">
        <v>230</v>
      </c>
      <c r="L7" s="5" t="s">
        <v>231</v>
      </c>
      <c r="M7" s="5">
        <v>2024</v>
      </c>
      <c r="N7" s="5">
        <v>2025</v>
      </c>
      <c r="O7" s="5">
        <v>2026</v>
      </c>
      <c r="P7" s="5">
        <v>2027</v>
      </c>
      <c r="Q7" s="5">
        <v>2028</v>
      </c>
      <c r="R7" s="5">
        <v>2029</v>
      </c>
      <c r="S7" s="5">
        <v>2030</v>
      </c>
    </row>
    <row r="8" spans="1:19" x14ac:dyDescent="0.3">
      <c r="A8" s="103" t="s">
        <v>225</v>
      </c>
      <c r="B8" s="103"/>
      <c r="C8" s="25"/>
      <c r="D8" s="19" t="e">
        <f>D11+D12+D13+D14+D15+D19+D21+D24+D26+D33+D34+D35+#REF!+D36+D39+D40+D42+D45+D46+D47+D48+D51+D52+D53+D55+D59+D60+D61+D62+D63+D66+D67+D68+D69+D72+D74+D78+D79+D80+D81+D85+D86+D87+D89+D90+D92+D93+D95+D98+D99+D100+D101+D102+D116+D121+D129+D131+D133+D140+D141+D144+D155+D158+D166+D167+D172+D170+D174+D177+D179+D181+D184+D187+D195+D199+D202+D205+D208+D211+D213+D215</f>
        <v>#REF!</v>
      </c>
      <c r="E8" s="19" t="e">
        <f>E11+E12+E13+E14+E15+E19+E21+E24+E26+E33+E34+E35+#REF!+E36+E39+E40+E42+E45+E46+E47+E48+E51+E52+E53+E55+E59+E60+E61+E62+E63+E66+E67+E68+E69+E72+E74+E78+E79+E80+E81+E85+E86+E87+E89+E90+E92+E93+E95+E98+E99+E100+E101+E102+E116+E121+E129+E131+E133+E140+E141+E144+E155+E158+E166+E167+E172+E170+E174+E177+E179+E181+E184+E187+E195+E199+E202+E205+E208+E211+E213+E215</f>
        <v>#REF!</v>
      </c>
      <c r="F8" s="19" t="e">
        <f>F11+F12+F13+F14+F15+F19+F21+F24+F26+F33+F34+F35+#REF!+F36+F39+F40+F42+F45+F46+F47+F48+F51+F52+F53+F55+F59+F60+F61+F62+F63+F66+F67+F68+F69+F72+F74+F78+F79+F80+F81+F85+F86+F87+F89+F90+F92+F93+F95+F98+F99+F100+F101+F102+F116+F121+F129+F131+F133+F140+F141+F144+F155+F158+F166+F167+F172+F170+F174+F177+F179+F181+F184+F187+F195+F199+F202+F205+F208+F211+F213+F215</f>
        <v>#REF!</v>
      </c>
      <c r="G8" s="19" t="e">
        <f>G11+G12+G13+G14+G15+G17+G19+G21+G24+G26+G33+G34+G35+#REF!+G36+G39+G40+G42+G45+G46+G47+G48+G51+G52+G53+G55+G59+G60+G61+G62+G63+G66+G67+G68+G69+G72+G74+G78+G79+G80+G81+G85+G86+G87+G89+G90+G92+G93+G95+G98+G99+G100+G101+G102+G116+G121+G129+G131+G133+G140+G141+G144+G155+G158+G166+G167+G172+G170+G174+G177+G179+G181+G184+G187+G195+G199+G202+G205+G208+G211+G213+G215</f>
        <v>#REF!</v>
      </c>
      <c r="H8" s="19" t="e">
        <f>H11+H12+H13+H14+H15+H17+H19+H21+H24+H26+H33+H34+H35+#REF!+H36+H39+H40+H42+H45+H46+H47+H48+H51+H52+H53+H55+H59+H60+H61+H62+H63+H66+H67+H68+H69+H72+H74+H78+H79+H80+H81+H85+H86+H87+H89+H90+H92+H93+H95+H98+H99+H100+H101+H102+H116+H121+H129+H131+H133+H140+H141+H144+H155+H158+H166+H167+H172+H170+H174+H177+H179+H181+H184+H187+H195+H199+H202+H205+H208+H211+H213+H215</f>
        <v>#REF!</v>
      </c>
      <c r="I8" s="19" t="e">
        <f>I11+I12+I13+I14+I15+I17+I19+I21+I24+I26+I33+I34+I35+#REF!+I36+I39+I40+I42+I45+I46+I47+I48+I51+I52+I53+I55+I59+I60+I61+I62+I63+I66+I67+I68+I69+I72+I74+I78+I79+I80+I81+I85+I86+I87+I89+I90+I92+I93+I95+I98+I99+I100+I101+I102+I116+I121+I129+I131+I133+I140+I141+I144+I155+I158+I166+I167+I172+I170+I174+I177+I179+I181+I184+I187+I195+I199+I202+I205+I208+I211+I213+I215</f>
        <v>#REF!</v>
      </c>
      <c r="J8" s="19" t="e">
        <f>J11+J12+J13+J14+J15+J17+J19+J21+J24+J26+J33+J34+J35+#REF!+J36+J39+J40+J42+J45+J46+J47+J48+J51+J52+J53+J55+J59+J60+J61+J62+J63+J66+J67+J68+J69+J72+J74+J78+J79+J80+J81+J85+J86+J87+J89+J90+J92+J93+J95+J98+J99+J100+J101+J102+J116+J121+J129+J131+J133+J140+J141+J144+J155+J158+J166+J167+J172+J170+J174+J177+J179+J181+J184+J187+J195+J199+J202+J205+J208+J211+J213+J215</f>
        <v>#REF!</v>
      </c>
      <c r="K8" s="19" t="e">
        <f>K11+K12+K13+K14+K15+K17+K19+K21+K24+K26+K33+K34+K35+#REF!+K36+K39+K40+K42+K45+K46+K47+K48+K51+K52+K53+K55+K59+K60+K61+K62+K63+K66+K67+K68+K69+K72+K74+K78+K79+K80+K81+K85+K86+K87+K89+K90+K92+K93+K95+K98+K99+K100+K101+K102+K116+K121+K129+K131+K133+K140+K141+K144+K155+K158+K166+K167+K172+K170+K174+K177+K179+K181+K184+K187+K195+K199+K202+K205+K208+K211+K213+K215</f>
        <v>#REF!</v>
      </c>
      <c r="L8" s="19" t="e">
        <f>L11+L12+L13+L14+L15+L17+L19+L21+L24+L26+L33+L34+L35+#REF!+L36+L39+L40+L42+L45+L46+L47+L48+L51+L52+L53+L55+L59+L60+L61+L62+L63+L66+L67+L68+L69+L72+L74+L78+L79+L80+L81+L85+L86+L87+L89+L90+L92+L93+L95+L98+L99+L100+L101+L102+L116+L121+L129+L131+L133+L140+L141+L144+L155+L158+L166+L167+L172+L170+L174+L177+L179+L181+L184+L187+L195+L199+L202+L205+L208+L211+L213+L215</f>
        <v>#REF!</v>
      </c>
      <c r="M8" s="19" t="e">
        <f>M11+M12+M13+M14+M15+M17+M19+M21+M24+M26+M33+M34+M35+#REF!+M36+M39+M40+M42+M45+M46+M47+M48+M51+M52+M53+M55+M59+M60+M61+M62+M63+M66+M67+M68+M69+M72+M74+M78+M79+M80+M81+M85+M86+M87+M89+M90+M92+M93+M95+M98+M99+M100+M101+M102+M116+M121+M129+M131+M133+M140+M141+M144+M155+M158+M166+M167+M172+M170+M174+M177+M179+M181+M184+M187+M195+M199+M202+M205+M208+M211+M213+M215</f>
        <v>#VALUE!</v>
      </c>
      <c r="N8" s="19" t="e">
        <f>N11+N12+N13+N14+N15+N17+N19+N21+N24+N26+N33+N34+N35+#REF!+N36+N39+N40+N42+N45+N46+N47+N48+N51+N52+N53+N55+N59+N60+N61+N62+N63+N66+N67+N68+N69+N72+N74+N78+N79+N80+N81+N85+N86+N87+N89+N90+N92+N93+N95+N98+N99+N100+N101+N102+N116+N121+N129+N131+N133+N140+N141+N144+N155+N158+N166+N167+N172+N170+N174+N177+N179+N181+N184+N187+N195+N199+N202+N205+N208+N211+N213+N215</f>
        <v>#VALUE!</v>
      </c>
      <c r="O8" s="19"/>
      <c r="P8" s="19"/>
      <c r="Q8" s="19"/>
      <c r="R8" s="19"/>
      <c r="S8" s="19"/>
    </row>
    <row r="9" spans="1:19" ht="18.75" customHeight="1" x14ac:dyDescent="0.3">
      <c r="A9" s="97" t="s">
        <v>0</v>
      </c>
      <c r="B9" s="106"/>
      <c r="C9" s="106"/>
      <c r="D9" s="106"/>
      <c r="E9" s="106"/>
      <c r="F9" s="106"/>
      <c r="G9" s="106"/>
      <c r="H9" s="106"/>
      <c r="I9" s="106"/>
      <c r="J9" s="106"/>
      <c r="K9" s="106"/>
      <c r="L9" s="106"/>
      <c r="M9" s="106"/>
      <c r="N9" s="107"/>
      <c r="O9" s="1"/>
      <c r="P9" s="1"/>
      <c r="Q9" s="1"/>
      <c r="R9" s="1"/>
      <c r="S9" s="41"/>
    </row>
    <row r="10" spans="1:19" ht="37.5" x14ac:dyDescent="0.3">
      <c r="A10" s="6" t="s">
        <v>79</v>
      </c>
      <c r="B10" s="4"/>
      <c r="C10" s="4"/>
      <c r="D10" s="5"/>
      <c r="E10" s="5"/>
      <c r="F10" s="5"/>
      <c r="G10" s="5"/>
      <c r="H10" s="5"/>
      <c r="I10" s="5"/>
      <c r="J10" s="5"/>
      <c r="K10" s="5"/>
      <c r="L10" s="5"/>
      <c r="M10" s="5"/>
      <c r="N10" s="5"/>
      <c r="O10" s="5"/>
      <c r="P10" s="5"/>
      <c r="Q10" s="5"/>
      <c r="R10" s="5"/>
      <c r="S10" s="5"/>
    </row>
    <row r="11" spans="1:19" ht="52.5" customHeight="1" x14ac:dyDescent="0.3">
      <c r="A11" s="100" t="s">
        <v>2</v>
      </c>
      <c r="B11" s="4" t="s">
        <v>92</v>
      </c>
      <c r="C11" s="4"/>
      <c r="D11" s="7">
        <v>0</v>
      </c>
      <c r="E11" s="7">
        <v>0</v>
      </c>
      <c r="F11" s="7">
        <v>0</v>
      </c>
      <c r="G11" s="7"/>
      <c r="H11" s="7"/>
      <c r="I11" s="7"/>
      <c r="J11" s="7"/>
      <c r="K11" s="7"/>
      <c r="L11" s="7"/>
      <c r="M11" s="7"/>
      <c r="N11" s="7"/>
      <c r="O11" s="7"/>
      <c r="P11" s="7"/>
      <c r="Q11" s="7"/>
      <c r="R11" s="7"/>
      <c r="S11" s="7"/>
    </row>
    <row r="12" spans="1:19" ht="131.25" x14ac:dyDescent="0.3">
      <c r="A12" s="101"/>
      <c r="B12" s="4" t="s">
        <v>216</v>
      </c>
      <c r="C12" s="4"/>
      <c r="D12" s="7">
        <v>561851.84</v>
      </c>
      <c r="E12" s="7">
        <v>334465</v>
      </c>
      <c r="F12" s="7">
        <v>361020</v>
      </c>
      <c r="G12" s="7"/>
      <c r="H12" s="7"/>
      <c r="I12" s="7">
        <v>120000</v>
      </c>
      <c r="J12" s="7"/>
      <c r="K12" s="7">
        <v>680000</v>
      </c>
      <c r="L12" s="7"/>
      <c r="M12" s="7"/>
      <c r="N12" s="7"/>
      <c r="O12" s="7"/>
      <c r="P12" s="7"/>
      <c r="Q12" s="7"/>
      <c r="R12" s="7"/>
      <c r="S12" s="7"/>
    </row>
    <row r="13" spans="1:19" ht="39" customHeight="1" x14ac:dyDescent="0.3">
      <c r="A13" s="100" t="s">
        <v>3</v>
      </c>
      <c r="B13" s="4" t="s">
        <v>92</v>
      </c>
      <c r="C13" s="4"/>
      <c r="D13" s="7">
        <v>0</v>
      </c>
      <c r="E13" s="7">
        <v>0</v>
      </c>
      <c r="F13" s="7">
        <v>0</v>
      </c>
      <c r="G13" s="7"/>
      <c r="H13" s="7"/>
      <c r="I13" s="7"/>
      <c r="J13" s="7"/>
      <c r="K13" s="7"/>
      <c r="L13" s="7"/>
      <c r="M13" s="7"/>
      <c r="N13" s="7"/>
      <c r="O13" s="7"/>
      <c r="P13" s="7"/>
      <c r="Q13" s="7"/>
      <c r="R13" s="7"/>
      <c r="S13" s="7"/>
    </row>
    <row r="14" spans="1:19" ht="122.25" customHeight="1" x14ac:dyDescent="0.3">
      <c r="A14" s="101"/>
      <c r="B14" s="4" t="s">
        <v>217</v>
      </c>
      <c r="C14" s="4"/>
      <c r="D14" s="7">
        <v>519325.63</v>
      </c>
      <c r="E14" s="7">
        <v>502345.9</v>
      </c>
      <c r="F14" s="7">
        <v>414733.56</v>
      </c>
      <c r="G14" s="7">
        <v>90000</v>
      </c>
      <c r="H14" s="7"/>
      <c r="I14" s="7">
        <v>1132000</v>
      </c>
      <c r="J14" s="7"/>
      <c r="K14" s="7">
        <v>1670000</v>
      </c>
      <c r="L14" s="7"/>
      <c r="M14" s="7"/>
      <c r="N14" s="7"/>
      <c r="O14" s="7"/>
      <c r="P14" s="7"/>
      <c r="Q14" s="7"/>
      <c r="R14" s="7"/>
      <c r="S14" s="7"/>
    </row>
    <row r="15" spans="1:19" ht="79.5" customHeight="1" x14ac:dyDescent="0.3">
      <c r="A15" s="22" t="s">
        <v>4</v>
      </c>
      <c r="B15" s="4" t="s">
        <v>92</v>
      </c>
      <c r="C15" s="4" t="s">
        <v>233</v>
      </c>
      <c r="D15" s="7">
        <v>0</v>
      </c>
      <c r="E15" s="7">
        <v>0</v>
      </c>
      <c r="F15" s="7">
        <v>0</v>
      </c>
      <c r="G15" s="7"/>
      <c r="H15" s="7"/>
      <c r="I15" s="7"/>
      <c r="J15" s="7"/>
      <c r="K15" s="7"/>
      <c r="L15" s="7"/>
      <c r="M15" s="7">
        <v>112170</v>
      </c>
      <c r="N15" s="7">
        <v>112170.5</v>
      </c>
      <c r="O15" s="7"/>
      <c r="P15" s="7"/>
      <c r="Q15" s="7"/>
      <c r="R15" s="7"/>
      <c r="S15" s="7"/>
    </row>
    <row r="16" spans="1:19" ht="85.5" customHeight="1" x14ac:dyDescent="0.3">
      <c r="A16" s="6" t="s">
        <v>80</v>
      </c>
      <c r="B16" s="4"/>
      <c r="C16" s="4"/>
      <c r="D16" s="5"/>
      <c r="E16" s="5"/>
      <c r="F16" s="5"/>
      <c r="G16" s="5"/>
      <c r="H16" s="5"/>
      <c r="I16" s="5"/>
      <c r="J16" s="5"/>
      <c r="K16" s="5"/>
      <c r="L16" s="5"/>
      <c r="M16" s="5"/>
      <c r="N16" s="5"/>
      <c r="O16" s="5"/>
      <c r="P16" s="5"/>
      <c r="Q16" s="5"/>
      <c r="R16" s="5"/>
      <c r="S16" s="5"/>
    </row>
    <row r="17" spans="1:19" ht="168.75" x14ac:dyDescent="0.3">
      <c r="A17" s="8" t="s">
        <v>102</v>
      </c>
      <c r="B17" s="4" t="s">
        <v>92</v>
      </c>
      <c r="C17" s="4" t="s">
        <v>234</v>
      </c>
      <c r="D17" s="30" t="s">
        <v>155</v>
      </c>
      <c r="E17" s="30" t="s">
        <v>155</v>
      </c>
      <c r="F17" s="30" t="s">
        <v>155</v>
      </c>
      <c r="G17" s="30"/>
      <c r="H17" s="30"/>
      <c r="I17" s="30"/>
      <c r="J17" s="7"/>
      <c r="K17" s="7"/>
      <c r="L17" s="7"/>
      <c r="M17" s="30" t="s">
        <v>155</v>
      </c>
      <c r="N17" s="30" t="s">
        <v>155</v>
      </c>
      <c r="O17" s="7"/>
      <c r="P17" s="7"/>
      <c r="Q17" s="7"/>
      <c r="R17" s="7"/>
      <c r="S17" s="7"/>
    </row>
    <row r="18" spans="1:19" ht="75" x14ac:dyDescent="0.3">
      <c r="A18" s="6" t="s">
        <v>81</v>
      </c>
      <c r="B18" s="4"/>
      <c r="C18" s="4"/>
      <c r="D18" s="5"/>
      <c r="E18" s="5"/>
      <c r="F18" s="5"/>
      <c r="G18" s="5"/>
      <c r="H18" s="5"/>
      <c r="I18" s="5"/>
      <c r="J18" s="5"/>
      <c r="K18" s="5"/>
      <c r="L18" s="5"/>
      <c r="M18" s="5"/>
      <c r="N18" s="5"/>
      <c r="O18" s="5"/>
      <c r="P18" s="5"/>
      <c r="Q18" s="5"/>
      <c r="R18" s="5"/>
      <c r="S18" s="5"/>
    </row>
    <row r="19" spans="1:19" ht="93.75" x14ac:dyDescent="0.3">
      <c r="A19" s="9" t="s">
        <v>82</v>
      </c>
      <c r="B19" s="4" t="s">
        <v>92</v>
      </c>
      <c r="C19" s="4" t="s">
        <v>235</v>
      </c>
      <c r="D19" s="7">
        <v>1301313</v>
      </c>
      <c r="E19" s="7">
        <v>1389741</v>
      </c>
      <c r="F19" s="7">
        <v>1273462</v>
      </c>
      <c r="G19" s="7"/>
      <c r="H19" s="7"/>
      <c r="I19" s="7"/>
      <c r="J19" s="7"/>
      <c r="K19" s="7"/>
      <c r="L19" s="7"/>
      <c r="M19" s="7">
        <v>1300000</v>
      </c>
      <c r="N19" s="7">
        <v>1300000</v>
      </c>
      <c r="O19" s="7"/>
      <c r="P19" s="7"/>
      <c r="Q19" s="7"/>
      <c r="R19" s="7"/>
      <c r="S19" s="7"/>
    </row>
    <row r="20" spans="1:19" ht="56.25" x14ac:dyDescent="0.3">
      <c r="A20" s="6" t="s">
        <v>85</v>
      </c>
      <c r="B20" s="4"/>
      <c r="C20" s="4"/>
      <c r="D20" s="5"/>
      <c r="E20" s="5"/>
      <c r="F20" s="5"/>
      <c r="G20" s="5"/>
      <c r="H20" s="5"/>
      <c r="I20" s="5"/>
      <c r="J20" s="5"/>
      <c r="K20" s="5"/>
      <c r="L20" s="5"/>
      <c r="M20" s="5"/>
      <c r="N20" s="5"/>
      <c r="O20" s="5"/>
      <c r="P20" s="5"/>
      <c r="Q20" s="5"/>
      <c r="R20" s="5"/>
      <c r="S20" s="5"/>
    </row>
    <row r="21" spans="1:19" ht="157.5" customHeight="1" x14ac:dyDescent="0.3">
      <c r="A21" s="26" t="s">
        <v>147</v>
      </c>
      <c r="B21" s="4" t="s">
        <v>92</v>
      </c>
      <c r="C21" s="4" t="s">
        <v>236</v>
      </c>
      <c r="D21" s="7">
        <v>1599932.2</v>
      </c>
      <c r="E21" s="7">
        <v>540380</v>
      </c>
      <c r="F21" s="7">
        <v>540380</v>
      </c>
      <c r="G21" s="7"/>
      <c r="H21" s="7"/>
      <c r="I21" s="7"/>
      <c r="J21" s="7"/>
      <c r="K21" s="7"/>
      <c r="L21" s="7"/>
      <c r="M21" s="7">
        <v>500000</v>
      </c>
      <c r="N21" s="7">
        <v>500000</v>
      </c>
      <c r="O21" s="7"/>
      <c r="P21" s="7"/>
      <c r="Q21" s="7"/>
      <c r="R21" s="7"/>
      <c r="S21" s="7"/>
    </row>
    <row r="22" spans="1:19" ht="18.75" customHeight="1" x14ac:dyDescent="0.3">
      <c r="A22" s="97" t="s">
        <v>83</v>
      </c>
      <c r="B22" s="106"/>
      <c r="C22" s="106"/>
      <c r="D22" s="106"/>
      <c r="E22" s="106"/>
      <c r="F22" s="106"/>
      <c r="G22" s="106"/>
      <c r="H22" s="106"/>
      <c r="I22" s="106"/>
      <c r="J22" s="106"/>
      <c r="K22" s="106"/>
      <c r="L22" s="106"/>
      <c r="M22" s="106"/>
      <c r="N22" s="107"/>
      <c r="O22" s="1"/>
      <c r="P22" s="1"/>
      <c r="Q22" s="1"/>
      <c r="R22" s="1"/>
      <c r="S22" s="41"/>
    </row>
    <row r="23" spans="1:19" ht="70.5" customHeight="1" x14ac:dyDescent="0.3">
      <c r="A23" s="6" t="s">
        <v>86</v>
      </c>
      <c r="B23" s="4"/>
      <c r="C23" s="4"/>
      <c r="D23" s="5"/>
      <c r="E23" s="5"/>
      <c r="F23" s="5"/>
      <c r="G23" s="5"/>
      <c r="H23" s="5"/>
      <c r="I23" s="5"/>
      <c r="J23" s="5"/>
      <c r="K23" s="5"/>
      <c r="L23" s="5"/>
      <c r="M23" s="5"/>
      <c r="N23" s="5"/>
      <c r="O23" s="5"/>
      <c r="P23" s="5"/>
      <c r="Q23" s="5"/>
      <c r="R23" s="5"/>
      <c r="S23" s="5"/>
    </row>
    <row r="24" spans="1:19" ht="168.75" x14ac:dyDescent="0.3">
      <c r="A24" s="26" t="s">
        <v>84</v>
      </c>
      <c r="B24" s="4" t="s">
        <v>92</v>
      </c>
      <c r="C24" s="4" t="s">
        <v>238</v>
      </c>
      <c r="D24" s="7">
        <v>78000</v>
      </c>
      <c r="E24" s="7">
        <v>78000</v>
      </c>
      <c r="F24" s="7">
        <v>78000</v>
      </c>
      <c r="G24" s="7"/>
      <c r="H24" s="7"/>
      <c r="I24" s="7"/>
      <c r="J24" s="7"/>
      <c r="K24" s="7"/>
      <c r="L24" s="7"/>
      <c r="M24" s="7">
        <v>78000</v>
      </c>
      <c r="N24" s="7">
        <v>78000</v>
      </c>
      <c r="O24" s="7"/>
      <c r="P24" s="7"/>
      <c r="Q24" s="7"/>
      <c r="R24" s="7"/>
      <c r="S24" s="7"/>
    </row>
    <row r="25" spans="1:19" ht="133.5" customHeight="1" x14ac:dyDescent="0.3">
      <c r="A25" s="6" t="s">
        <v>87</v>
      </c>
      <c r="B25" s="4"/>
      <c r="C25" s="4"/>
      <c r="D25" s="7"/>
      <c r="E25" s="7"/>
      <c r="F25" s="7"/>
      <c r="G25" s="7"/>
      <c r="H25" s="7"/>
      <c r="I25" s="7"/>
      <c r="J25" s="7"/>
      <c r="K25" s="7"/>
      <c r="L25" s="7"/>
      <c r="M25" s="7"/>
      <c r="N25" s="7"/>
      <c r="O25" s="7"/>
      <c r="P25" s="7"/>
      <c r="Q25" s="7"/>
      <c r="R25" s="7"/>
      <c r="S25" s="7"/>
    </row>
    <row r="26" spans="1:19" ht="225" x14ac:dyDescent="0.3">
      <c r="A26" s="26" t="s">
        <v>5</v>
      </c>
      <c r="B26" s="4"/>
      <c r="C26" s="4" t="s">
        <v>237</v>
      </c>
      <c r="D26" s="31">
        <v>141015</v>
      </c>
      <c r="E26" s="31">
        <v>144075</v>
      </c>
      <c r="F26" s="31">
        <v>138425</v>
      </c>
      <c r="G26" s="31"/>
      <c r="H26" s="31"/>
      <c r="I26" s="31"/>
      <c r="J26" s="31"/>
      <c r="K26" s="31"/>
      <c r="L26" s="31"/>
      <c r="M26" s="32">
        <v>138425</v>
      </c>
      <c r="N26" s="32">
        <v>138425</v>
      </c>
      <c r="O26" s="31"/>
      <c r="P26" s="31"/>
      <c r="Q26" s="31"/>
      <c r="R26" s="31"/>
      <c r="S26" s="31"/>
    </row>
    <row r="27" spans="1:19" ht="45" customHeight="1" x14ac:dyDescent="0.3">
      <c r="A27" s="26" t="s">
        <v>6</v>
      </c>
      <c r="B27" s="4" t="s">
        <v>92</v>
      </c>
      <c r="C27" s="4"/>
      <c r="D27" s="5"/>
      <c r="E27" s="5"/>
      <c r="F27" s="5"/>
      <c r="G27" s="5"/>
      <c r="H27" s="5"/>
      <c r="I27" s="5"/>
      <c r="J27" s="5"/>
      <c r="K27" s="5"/>
      <c r="L27" s="5"/>
      <c r="M27" s="5"/>
      <c r="N27" s="5"/>
      <c r="O27" s="5"/>
      <c r="P27" s="5"/>
      <c r="Q27" s="5"/>
      <c r="R27" s="5"/>
      <c r="S27" s="5"/>
    </row>
    <row r="28" spans="1:19" ht="48.75" customHeight="1" x14ac:dyDescent="0.3">
      <c r="A28" s="26" t="s">
        <v>7</v>
      </c>
      <c r="B28" s="4" t="s">
        <v>92</v>
      </c>
      <c r="C28" s="4"/>
      <c r="D28" s="5"/>
      <c r="E28" s="5"/>
      <c r="F28" s="5"/>
      <c r="G28" s="5"/>
      <c r="H28" s="5"/>
      <c r="I28" s="5"/>
      <c r="J28" s="5"/>
      <c r="K28" s="5"/>
      <c r="L28" s="5"/>
      <c r="M28" s="5"/>
      <c r="N28" s="5"/>
      <c r="O28" s="5"/>
      <c r="P28" s="5"/>
      <c r="Q28" s="5"/>
      <c r="R28" s="5"/>
      <c r="S28" s="5"/>
    </row>
    <row r="29" spans="1:19" ht="48" customHeight="1" x14ac:dyDescent="0.3">
      <c r="A29" s="26" t="s">
        <v>8</v>
      </c>
      <c r="B29" s="4" t="s">
        <v>92</v>
      </c>
      <c r="C29" s="4"/>
      <c r="D29" s="5"/>
      <c r="E29" s="5"/>
      <c r="F29" s="5"/>
      <c r="G29" s="5"/>
      <c r="H29" s="5"/>
      <c r="I29" s="5"/>
      <c r="J29" s="5"/>
      <c r="K29" s="5"/>
      <c r="L29" s="5"/>
      <c r="M29" s="5"/>
      <c r="N29" s="5"/>
      <c r="O29" s="5"/>
      <c r="P29" s="5"/>
      <c r="Q29" s="5"/>
      <c r="R29" s="5"/>
      <c r="S29" s="5"/>
    </row>
    <row r="30" spans="1:19" ht="18.75" customHeight="1" x14ac:dyDescent="0.3">
      <c r="A30" s="108" t="s">
        <v>9</v>
      </c>
      <c r="B30" s="106"/>
      <c r="C30" s="106"/>
      <c r="D30" s="106"/>
      <c r="E30" s="106"/>
      <c r="F30" s="106"/>
      <c r="G30" s="106"/>
      <c r="H30" s="106"/>
      <c r="I30" s="106"/>
      <c r="J30" s="106"/>
      <c r="K30" s="106"/>
      <c r="L30" s="106"/>
      <c r="M30" s="106"/>
      <c r="N30" s="107"/>
      <c r="O30" s="1"/>
      <c r="P30" s="1"/>
      <c r="Q30" s="1"/>
      <c r="R30" s="1"/>
      <c r="S30" s="41"/>
    </row>
    <row r="31" spans="1:19" ht="98.25" customHeight="1" x14ac:dyDescent="0.3">
      <c r="A31" s="6" t="s">
        <v>88</v>
      </c>
      <c r="B31" s="4"/>
      <c r="C31" s="4"/>
      <c r="D31" s="5"/>
      <c r="E31" s="5"/>
      <c r="F31" s="5"/>
      <c r="G31" s="5"/>
      <c r="H31" s="5"/>
      <c r="I31" s="5"/>
      <c r="J31" s="5"/>
      <c r="K31" s="5"/>
      <c r="L31" s="5"/>
      <c r="M31" s="5"/>
      <c r="N31" s="5"/>
      <c r="O31" s="5"/>
      <c r="P31" s="5"/>
      <c r="Q31" s="5"/>
      <c r="R31" s="5"/>
      <c r="S31" s="5"/>
    </row>
    <row r="32" spans="1:19" x14ac:dyDescent="0.3">
      <c r="A32" s="26" t="s">
        <v>1</v>
      </c>
      <c r="B32" s="4"/>
      <c r="C32" s="4"/>
      <c r="D32" s="5"/>
      <c r="E32" s="5"/>
      <c r="F32" s="5"/>
      <c r="G32" s="5"/>
      <c r="H32" s="5"/>
      <c r="I32" s="5"/>
      <c r="J32" s="5"/>
      <c r="K32" s="5"/>
      <c r="L32" s="5"/>
      <c r="M32" s="5"/>
      <c r="N32" s="5"/>
      <c r="O32" s="5"/>
      <c r="P32" s="5"/>
      <c r="Q32" s="5"/>
      <c r="R32" s="5"/>
      <c r="S32" s="5"/>
    </row>
    <row r="33" spans="1:19" ht="75" x14ac:dyDescent="0.3">
      <c r="A33" s="26" t="s">
        <v>10</v>
      </c>
      <c r="B33" s="4" t="s">
        <v>218</v>
      </c>
      <c r="C33" s="4"/>
      <c r="D33" s="7">
        <f>1333976750.25/1000</f>
        <v>1333976.75025</v>
      </c>
      <c r="E33" s="7">
        <v>430254.47</v>
      </c>
      <c r="F33" s="7">
        <v>0</v>
      </c>
      <c r="G33" s="7">
        <v>1320000</v>
      </c>
      <c r="H33" s="7"/>
      <c r="I33" s="7">
        <v>1370000</v>
      </c>
      <c r="J33" s="7"/>
      <c r="K33" s="7">
        <v>1604793</v>
      </c>
      <c r="L33" s="7"/>
      <c r="M33" s="7"/>
      <c r="N33" s="7"/>
      <c r="O33" s="7"/>
      <c r="P33" s="7"/>
      <c r="Q33" s="7"/>
      <c r="R33" s="7"/>
      <c r="S33" s="7"/>
    </row>
    <row r="34" spans="1:19" ht="56.25" x14ac:dyDescent="0.3">
      <c r="A34" s="26" t="s">
        <v>11</v>
      </c>
      <c r="B34" s="4" t="s">
        <v>96</v>
      </c>
      <c r="C34" s="4"/>
      <c r="D34" s="7">
        <v>100000</v>
      </c>
      <c r="E34" s="7">
        <v>200000</v>
      </c>
      <c r="F34" s="7">
        <v>200000</v>
      </c>
      <c r="G34" s="7"/>
      <c r="H34" s="7"/>
      <c r="I34" s="7"/>
      <c r="J34" s="7"/>
      <c r="K34" s="7"/>
      <c r="L34" s="7"/>
      <c r="M34" s="7">
        <v>337500</v>
      </c>
      <c r="N34" s="7">
        <v>351000</v>
      </c>
      <c r="O34" s="7">
        <v>351000</v>
      </c>
      <c r="P34" s="7">
        <v>351000</v>
      </c>
      <c r="Q34" s="7">
        <v>351000</v>
      </c>
      <c r="R34" s="7">
        <v>351000</v>
      </c>
      <c r="S34" s="7">
        <v>351000</v>
      </c>
    </row>
    <row r="35" spans="1:19" ht="187.5" x14ac:dyDescent="0.3">
      <c r="A35" s="100" t="s">
        <v>12</v>
      </c>
      <c r="B35" s="4" t="s">
        <v>148</v>
      </c>
      <c r="C35" s="43"/>
      <c r="D35" s="32">
        <v>439974.3</v>
      </c>
      <c r="E35" s="7">
        <v>439974.3</v>
      </c>
      <c r="F35" s="7">
        <v>439974.3</v>
      </c>
      <c r="G35" s="7"/>
      <c r="H35" s="7"/>
      <c r="I35" s="7"/>
      <c r="J35" s="7"/>
      <c r="K35" s="7"/>
      <c r="L35" s="7"/>
      <c r="M35" s="7"/>
      <c r="N35" s="7"/>
      <c r="O35" s="7"/>
      <c r="P35" s="7"/>
      <c r="Q35" s="7"/>
      <c r="R35" s="7"/>
      <c r="S35" s="7"/>
    </row>
    <row r="36" spans="1:19" ht="300" x14ac:dyDescent="0.3">
      <c r="A36" s="101"/>
      <c r="B36" s="33" t="s">
        <v>149</v>
      </c>
      <c r="C36" s="44" t="s">
        <v>249</v>
      </c>
      <c r="D36" s="7">
        <v>178366</v>
      </c>
      <c r="E36" s="7">
        <v>197366</v>
      </c>
      <c r="F36" s="7">
        <v>197366</v>
      </c>
      <c r="G36" s="7">
        <v>59100</v>
      </c>
      <c r="H36" s="7"/>
      <c r="I36" s="7">
        <v>40100</v>
      </c>
      <c r="J36" s="7"/>
      <c r="K36" s="7">
        <v>40100</v>
      </c>
      <c r="L36" s="7"/>
      <c r="M36" s="7"/>
      <c r="N36" s="7"/>
      <c r="O36" s="7"/>
      <c r="P36" s="7"/>
      <c r="Q36" s="7"/>
      <c r="R36" s="7"/>
      <c r="S36" s="7"/>
    </row>
    <row r="37" spans="1:19" ht="67.5" customHeight="1" x14ac:dyDescent="0.3">
      <c r="A37" s="6" t="s">
        <v>171</v>
      </c>
      <c r="B37" s="4"/>
      <c r="C37" s="44"/>
      <c r="D37" s="5"/>
      <c r="E37" s="5"/>
      <c r="F37" s="5"/>
      <c r="G37" s="5"/>
      <c r="H37" s="5"/>
      <c r="I37" s="5"/>
      <c r="J37" s="5"/>
      <c r="K37" s="5"/>
      <c r="L37" s="5"/>
      <c r="M37" s="5"/>
      <c r="N37" s="5"/>
      <c r="O37" s="5"/>
      <c r="P37" s="5"/>
      <c r="Q37" s="5"/>
      <c r="R37" s="5"/>
      <c r="S37" s="5"/>
    </row>
    <row r="38" spans="1:19" ht="38.450000000000003" customHeight="1" x14ac:dyDescent="0.3">
      <c r="A38" s="26" t="s">
        <v>13</v>
      </c>
      <c r="B38" s="4"/>
      <c r="C38" s="4"/>
      <c r="D38" s="5"/>
      <c r="E38" s="5"/>
      <c r="F38" s="5"/>
      <c r="G38" s="5"/>
      <c r="H38" s="5"/>
      <c r="I38" s="5"/>
      <c r="J38" s="5"/>
      <c r="K38" s="5"/>
      <c r="L38" s="5"/>
      <c r="M38" s="5"/>
      <c r="N38" s="5"/>
      <c r="O38" s="5"/>
      <c r="P38" s="5"/>
      <c r="Q38" s="5"/>
      <c r="R38" s="5"/>
      <c r="S38" s="5"/>
    </row>
    <row r="39" spans="1:19" ht="75" x14ac:dyDescent="0.3">
      <c r="A39" s="104" t="s">
        <v>14</v>
      </c>
      <c r="B39" s="4" t="s">
        <v>220</v>
      </c>
      <c r="C39" s="4"/>
      <c r="D39" s="7">
        <f>3269219466.09/1000</f>
        <v>3269219.4660900002</v>
      </c>
      <c r="E39" s="7">
        <f>1403483512.04/1000</f>
        <v>1403483.5120399999</v>
      </c>
      <c r="F39" s="7">
        <f>186185000/1000</f>
        <v>186185</v>
      </c>
      <c r="G39" s="7">
        <v>900000</v>
      </c>
      <c r="H39" s="7"/>
      <c r="I39" s="7">
        <v>1000000</v>
      </c>
      <c r="J39" s="7"/>
      <c r="K39" s="7">
        <v>1990000</v>
      </c>
      <c r="L39" s="7"/>
      <c r="M39" s="7"/>
      <c r="N39" s="7"/>
      <c r="O39" s="7"/>
      <c r="P39" s="7"/>
      <c r="Q39" s="7"/>
      <c r="R39" s="7"/>
      <c r="S39" s="7"/>
    </row>
    <row r="40" spans="1:19" ht="37.5" x14ac:dyDescent="0.3">
      <c r="A40" s="105"/>
      <c r="B40" s="4" t="s">
        <v>101</v>
      </c>
      <c r="C40" s="4"/>
      <c r="D40" s="7">
        <v>332000</v>
      </c>
      <c r="E40" s="7">
        <v>300000</v>
      </c>
      <c r="F40" s="7">
        <v>300000</v>
      </c>
      <c r="G40" s="7"/>
      <c r="H40" s="7"/>
      <c r="I40" s="7"/>
      <c r="J40" s="7"/>
      <c r="K40" s="7"/>
      <c r="L40" s="7"/>
      <c r="M40" s="7">
        <v>300000</v>
      </c>
      <c r="N40" s="7">
        <v>300000</v>
      </c>
      <c r="O40" s="7">
        <v>300000</v>
      </c>
      <c r="P40" s="7">
        <v>300000</v>
      </c>
      <c r="Q40" s="7">
        <v>300000</v>
      </c>
      <c r="R40" s="7">
        <v>300000</v>
      </c>
      <c r="S40" s="7">
        <v>300000</v>
      </c>
    </row>
    <row r="41" spans="1:19" ht="139.5" customHeight="1" x14ac:dyDescent="0.3">
      <c r="A41" s="6" t="s">
        <v>172</v>
      </c>
      <c r="B41" s="4"/>
      <c r="C41" s="4"/>
      <c r="D41" s="5"/>
      <c r="E41" s="5"/>
      <c r="F41" s="5"/>
      <c r="G41" s="5"/>
      <c r="H41" s="5"/>
      <c r="I41" s="5"/>
      <c r="J41" s="5"/>
      <c r="K41" s="5"/>
      <c r="L41" s="5"/>
      <c r="M41" s="5"/>
      <c r="N41" s="5"/>
      <c r="O41" s="5"/>
      <c r="P41" s="5"/>
      <c r="Q41" s="5"/>
      <c r="R41" s="5"/>
      <c r="S41" s="5"/>
    </row>
    <row r="42" spans="1:19" ht="56.25" x14ac:dyDescent="0.3">
      <c r="A42" s="26" t="s">
        <v>15</v>
      </c>
      <c r="B42" s="4" t="s">
        <v>96</v>
      </c>
      <c r="C42" s="4"/>
      <c r="D42" s="34">
        <v>141000</v>
      </c>
      <c r="E42" s="34">
        <v>141000</v>
      </c>
      <c r="F42" s="34">
        <v>141000</v>
      </c>
      <c r="G42" s="34"/>
      <c r="H42" s="34"/>
      <c r="I42" s="34">
        <f>174780.5-141000</f>
        <v>33780.5</v>
      </c>
      <c r="J42" s="34"/>
      <c r="K42" s="34">
        <f>181771.72-141000</f>
        <v>40771.72</v>
      </c>
      <c r="L42" s="34"/>
      <c r="M42" s="34">
        <v>189042.6</v>
      </c>
      <c r="N42" s="34">
        <v>196604.3</v>
      </c>
      <c r="O42" s="34">
        <v>196604.3</v>
      </c>
      <c r="P42" s="34">
        <v>196604.3</v>
      </c>
      <c r="Q42" s="34">
        <v>196604.3</v>
      </c>
      <c r="R42" s="34">
        <v>196604.3</v>
      </c>
      <c r="S42" s="34">
        <v>196604.3</v>
      </c>
    </row>
    <row r="43" spans="1:19" ht="43.5" customHeight="1" x14ac:dyDescent="0.3">
      <c r="A43" s="6" t="s">
        <v>173</v>
      </c>
      <c r="B43" s="4"/>
      <c r="C43" s="4"/>
      <c r="D43" s="5"/>
      <c r="E43" s="5"/>
      <c r="F43" s="5"/>
      <c r="G43" s="5"/>
      <c r="H43" s="5"/>
      <c r="I43" s="5"/>
      <c r="J43" s="5"/>
      <c r="K43" s="5"/>
      <c r="L43" s="5"/>
      <c r="M43" s="5"/>
      <c r="N43" s="5"/>
      <c r="O43" s="5"/>
      <c r="P43" s="5"/>
      <c r="Q43" s="5"/>
      <c r="R43" s="5"/>
      <c r="S43" s="5"/>
    </row>
    <row r="44" spans="1:19" x14ac:dyDescent="0.3">
      <c r="A44" s="26" t="s">
        <v>1</v>
      </c>
      <c r="B44" s="4"/>
      <c r="C44" s="4"/>
      <c r="D44" s="5"/>
      <c r="E44" s="5"/>
      <c r="F44" s="5"/>
      <c r="G44" s="5"/>
      <c r="H44" s="5"/>
      <c r="I44" s="5"/>
      <c r="J44" s="5"/>
      <c r="K44" s="5"/>
      <c r="L44" s="5"/>
      <c r="M44" s="5"/>
      <c r="N44" s="5"/>
      <c r="O44" s="5"/>
      <c r="P44" s="5"/>
      <c r="Q44" s="5"/>
      <c r="R44" s="5"/>
      <c r="S44" s="5"/>
    </row>
    <row r="45" spans="1:19" ht="134.25" customHeight="1" x14ac:dyDescent="0.3">
      <c r="A45" s="26" t="s">
        <v>16</v>
      </c>
      <c r="B45" s="4" t="s">
        <v>96</v>
      </c>
      <c r="C45" s="4"/>
      <c r="D45" s="7">
        <v>0</v>
      </c>
      <c r="E45" s="7">
        <v>0</v>
      </c>
      <c r="F45" s="7">
        <v>0</v>
      </c>
      <c r="G45" s="7"/>
      <c r="H45" s="7"/>
      <c r="I45" s="7"/>
      <c r="J45" s="7"/>
      <c r="K45" s="7"/>
      <c r="L45" s="7"/>
      <c r="M45" s="7"/>
      <c r="N45" s="7"/>
      <c r="O45" s="7"/>
      <c r="P45" s="7"/>
      <c r="Q45" s="7"/>
      <c r="R45" s="7"/>
      <c r="S45" s="7"/>
    </row>
    <row r="46" spans="1:19" ht="168.75" x14ac:dyDescent="0.3">
      <c r="A46" s="26" t="s">
        <v>143</v>
      </c>
      <c r="B46" s="4" t="s">
        <v>144</v>
      </c>
      <c r="C46" s="4"/>
      <c r="D46" s="7">
        <v>0</v>
      </c>
      <c r="E46" s="7">
        <v>0</v>
      </c>
      <c r="F46" s="7">
        <v>0</v>
      </c>
      <c r="G46" s="7">
        <v>3318624</v>
      </c>
      <c r="H46" s="7"/>
      <c r="I46" s="7">
        <v>3318624</v>
      </c>
      <c r="J46" s="7"/>
      <c r="K46" s="7">
        <v>3318624</v>
      </c>
      <c r="L46" s="7"/>
      <c r="M46" s="7"/>
      <c r="N46" s="7"/>
      <c r="O46" s="7"/>
      <c r="P46" s="7"/>
      <c r="Q46" s="7"/>
      <c r="R46" s="7"/>
      <c r="S46" s="7"/>
    </row>
    <row r="47" spans="1:19" ht="56.25" x14ac:dyDescent="0.3">
      <c r="A47" s="26" t="s">
        <v>17</v>
      </c>
      <c r="B47" s="4" t="s">
        <v>89</v>
      </c>
      <c r="C47" s="4"/>
      <c r="D47" s="7">
        <v>10000</v>
      </c>
      <c r="E47" s="7">
        <v>55000</v>
      </c>
      <c r="F47" s="7">
        <v>35000</v>
      </c>
      <c r="G47" s="7"/>
      <c r="H47" s="7"/>
      <c r="I47" s="7"/>
      <c r="J47" s="7"/>
      <c r="K47" s="7"/>
      <c r="L47" s="7"/>
      <c r="M47" s="7"/>
      <c r="N47" s="7"/>
      <c r="O47" s="7"/>
      <c r="P47" s="7"/>
      <c r="Q47" s="7"/>
      <c r="R47" s="7"/>
      <c r="S47" s="7"/>
    </row>
    <row r="48" spans="1:19" ht="56.25" x14ac:dyDescent="0.3">
      <c r="A48" s="22" t="s">
        <v>206</v>
      </c>
      <c r="B48" s="35" t="s">
        <v>101</v>
      </c>
      <c r="C48" s="35"/>
      <c r="D48" s="7">
        <v>0</v>
      </c>
      <c r="E48" s="7">
        <v>13507.4</v>
      </c>
      <c r="F48" s="7">
        <v>0</v>
      </c>
      <c r="G48" s="7">
        <v>37649.699999999997</v>
      </c>
      <c r="H48" s="7"/>
      <c r="I48" s="7">
        <v>21005</v>
      </c>
      <c r="J48" s="7"/>
      <c r="K48" s="7">
        <v>34507.199999999997</v>
      </c>
      <c r="L48" s="7"/>
      <c r="M48" s="7"/>
      <c r="N48" s="7"/>
      <c r="O48" s="7"/>
      <c r="P48" s="7"/>
      <c r="Q48" s="7"/>
      <c r="R48" s="7"/>
      <c r="S48" s="7"/>
    </row>
    <row r="49" spans="1:19" ht="79.5" customHeight="1" x14ac:dyDescent="0.3">
      <c r="A49" s="6" t="s">
        <v>174</v>
      </c>
      <c r="B49" s="4"/>
      <c r="C49" s="4"/>
      <c r="D49" s="5"/>
      <c r="E49" s="5"/>
      <c r="F49" s="5"/>
      <c r="G49" s="5"/>
      <c r="H49" s="5"/>
      <c r="I49" s="5"/>
      <c r="J49" s="5"/>
      <c r="K49" s="5"/>
      <c r="L49" s="5"/>
      <c r="M49" s="5"/>
      <c r="N49" s="5"/>
      <c r="O49" s="5"/>
      <c r="P49" s="5"/>
      <c r="Q49" s="5"/>
      <c r="R49" s="5"/>
      <c r="S49" s="5"/>
    </row>
    <row r="50" spans="1:19" ht="37.5" customHeight="1" x14ac:dyDescent="0.3">
      <c r="A50" s="26" t="s">
        <v>1</v>
      </c>
      <c r="B50" s="4"/>
      <c r="C50" s="4"/>
      <c r="D50" s="5"/>
      <c r="E50" s="5"/>
      <c r="F50" s="5"/>
      <c r="G50" s="5"/>
      <c r="H50" s="5"/>
      <c r="I50" s="5"/>
      <c r="J50" s="5"/>
      <c r="K50" s="5"/>
      <c r="L50" s="5"/>
      <c r="M50" s="5"/>
      <c r="N50" s="5"/>
      <c r="O50" s="5"/>
      <c r="P50" s="5"/>
      <c r="Q50" s="5"/>
      <c r="R50" s="5"/>
      <c r="S50" s="5"/>
    </row>
    <row r="51" spans="1:19" ht="75" x14ac:dyDescent="0.3">
      <c r="A51" s="26" t="s">
        <v>18</v>
      </c>
      <c r="B51" s="4" t="s">
        <v>89</v>
      </c>
      <c r="C51" s="4"/>
      <c r="D51" s="7">
        <v>0</v>
      </c>
      <c r="E51" s="7">
        <v>0</v>
      </c>
      <c r="F51" s="7">
        <v>0</v>
      </c>
      <c r="G51" s="7"/>
      <c r="H51" s="7"/>
      <c r="I51" s="7"/>
      <c r="J51" s="7"/>
      <c r="K51" s="7"/>
      <c r="L51" s="7"/>
      <c r="M51" s="7"/>
      <c r="N51" s="7"/>
      <c r="O51" s="7"/>
      <c r="P51" s="7"/>
      <c r="Q51" s="7"/>
      <c r="R51" s="7"/>
      <c r="S51" s="7"/>
    </row>
    <row r="52" spans="1:19" ht="75" x14ac:dyDescent="0.3">
      <c r="A52" s="26" t="s">
        <v>169</v>
      </c>
      <c r="B52" s="4" t="s">
        <v>101</v>
      </c>
      <c r="C52" s="4"/>
      <c r="D52" s="7">
        <v>73170.899999999994</v>
      </c>
      <c r="E52" s="7">
        <v>70955.399999999994</v>
      </c>
      <c r="F52" s="7">
        <v>70955.399999999994</v>
      </c>
      <c r="G52" s="7"/>
      <c r="H52" s="7"/>
      <c r="I52" s="7"/>
      <c r="J52" s="7"/>
      <c r="K52" s="7"/>
      <c r="L52" s="7"/>
      <c r="M52" s="7"/>
      <c r="N52" s="7"/>
      <c r="O52" s="7"/>
      <c r="P52" s="7"/>
      <c r="Q52" s="7"/>
      <c r="R52" s="7"/>
      <c r="S52" s="7"/>
    </row>
    <row r="53" spans="1:19" ht="141.75" customHeight="1" x14ac:dyDescent="0.3">
      <c r="A53" s="26" t="s">
        <v>19</v>
      </c>
      <c r="B53" s="4" t="s">
        <v>101</v>
      </c>
      <c r="C53" s="4"/>
      <c r="D53" s="7">
        <v>21922.799999999999</v>
      </c>
      <c r="E53" s="7">
        <v>21922.799999999999</v>
      </c>
      <c r="F53" s="7">
        <v>21922.799999999999</v>
      </c>
      <c r="G53" s="7"/>
      <c r="H53" s="7"/>
      <c r="I53" s="7"/>
      <c r="J53" s="7"/>
      <c r="K53" s="7"/>
      <c r="L53" s="7"/>
      <c r="M53" s="7">
        <v>22799.7</v>
      </c>
      <c r="N53" s="7">
        <v>23711.7</v>
      </c>
      <c r="O53" s="7">
        <v>23711.7</v>
      </c>
      <c r="P53" s="7">
        <v>23711.7</v>
      </c>
      <c r="Q53" s="7">
        <v>23711.7</v>
      </c>
      <c r="R53" s="7">
        <v>23711.7</v>
      </c>
      <c r="S53" s="7">
        <v>23711.7</v>
      </c>
    </row>
    <row r="54" spans="1:19" ht="56.25" x14ac:dyDescent="0.3">
      <c r="A54" s="6" t="s">
        <v>175</v>
      </c>
      <c r="B54" s="4"/>
      <c r="C54" s="4"/>
      <c r="D54" s="7"/>
      <c r="E54" s="7"/>
      <c r="F54" s="7"/>
      <c r="G54" s="7"/>
      <c r="H54" s="7"/>
      <c r="I54" s="7"/>
      <c r="J54" s="7"/>
      <c r="K54" s="7"/>
      <c r="L54" s="7"/>
      <c r="M54" s="7"/>
      <c r="N54" s="7"/>
      <c r="O54" s="7"/>
      <c r="P54" s="7"/>
      <c r="Q54" s="7"/>
      <c r="R54" s="7"/>
      <c r="S54" s="7"/>
    </row>
    <row r="55" spans="1:19" ht="89.25" customHeight="1" x14ac:dyDescent="0.3">
      <c r="A55" s="10" t="s">
        <v>20</v>
      </c>
      <c r="B55" s="4" t="s">
        <v>96</v>
      </c>
      <c r="C55" s="4"/>
      <c r="D55" s="7">
        <v>191137.1</v>
      </c>
      <c r="E55" s="7">
        <v>194076</v>
      </c>
      <c r="F55" s="7">
        <v>197308.79999999999</v>
      </c>
      <c r="G55" s="7"/>
      <c r="H55" s="7"/>
      <c r="I55" s="7"/>
      <c r="J55" s="7"/>
      <c r="K55" s="7"/>
      <c r="L55" s="7"/>
      <c r="M55" s="7">
        <v>205201.2</v>
      </c>
      <c r="N55" s="7">
        <v>213409.2</v>
      </c>
      <c r="O55" s="7">
        <v>213409.2</v>
      </c>
      <c r="P55" s="7">
        <v>213409.2</v>
      </c>
      <c r="Q55" s="7">
        <v>213409.2</v>
      </c>
      <c r="R55" s="7">
        <v>213409.2</v>
      </c>
      <c r="S55" s="7">
        <v>213409.2</v>
      </c>
    </row>
    <row r="56" spans="1:19" ht="33.75" customHeight="1" x14ac:dyDescent="0.3">
      <c r="A56" s="97" t="s">
        <v>21</v>
      </c>
      <c r="B56" s="98"/>
      <c r="C56" s="98"/>
      <c r="D56" s="98"/>
      <c r="E56" s="98"/>
      <c r="F56" s="98"/>
      <c r="G56" s="98"/>
      <c r="H56" s="98"/>
      <c r="I56" s="98"/>
      <c r="J56" s="98"/>
      <c r="K56" s="98"/>
      <c r="L56" s="98"/>
      <c r="M56" s="98"/>
      <c r="N56" s="99"/>
      <c r="O56" s="1"/>
      <c r="P56" s="1"/>
      <c r="Q56" s="1"/>
      <c r="R56" s="1"/>
      <c r="S56" s="41"/>
    </row>
    <row r="57" spans="1:19" ht="64.5" customHeight="1" x14ac:dyDescent="0.3">
      <c r="A57" s="6" t="s">
        <v>176</v>
      </c>
      <c r="B57" s="4"/>
      <c r="C57" s="4"/>
      <c r="D57" s="5"/>
      <c r="E57" s="5"/>
      <c r="F57" s="5"/>
      <c r="G57" s="5"/>
      <c r="H57" s="5"/>
      <c r="I57" s="5"/>
      <c r="J57" s="5"/>
      <c r="K57" s="5"/>
      <c r="L57" s="5"/>
      <c r="M57" s="5"/>
      <c r="N57" s="5"/>
      <c r="O57" s="5"/>
      <c r="P57" s="5"/>
      <c r="Q57" s="5"/>
      <c r="R57" s="5"/>
      <c r="S57" s="5"/>
    </row>
    <row r="58" spans="1:19" ht="37.5" customHeight="1" x14ac:dyDescent="0.3">
      <c r="A58" s="26" t="s">
        <v>1</v>
      </c>
      <c r="B58" s="4"/>
      <c r="C58" s="4"/>
      <c r="D58" s="5"/>
      <c r="E58" s="5"/>
      <c r="F58" s="5"/>
      <c r="G58" s="5"/>
      <c r="H58" s="5"/>
      <c r="I58" s="5"/>
      <c r="J58" s="5"/>
      <c r="K58" s="5"/>
      <c r="L58" s="5"/>
      <c r="M58" s="5"/>
      <c r="N58" s="5"/>
      <c r="O58" s="5"/>
      <c r="P58" s="5"/>
      <c r="Q58" s="5"/>
      <c r="R58" s="5"/>
      <c r="S58" s="5"/>
    </row>
    <row r="59" spans="1:19" ht="56.25" x14ac:dyDescent="0.3">
      <c r="A59" s="26" t="s">
        <v>22</v>
      </c>
      <c r="B59" s="4" t="s">
        <v>94</v>
      </c>
      <c r="C59" s="4"/>
      <c r="D59" s="7">
        <v>0</v>
      </c>
      <c r="E59" s="7">
        <v>0</v>
      </c>
      <c r="F59" s="7">
        <v>0</v>
      </c>
      <c r="G59" s="7"/>
      <c r="H59" s="7"/>
      <c r="I59" s="7"/>
      <c r="J59" s="7"/>
      <c r="K59" s="7"/>
      <c r="L59" s="7"/>
      <c r="M59" s="7"/>
      <c r="N59" s="7"/>
      <c r="O59" s="7"/>
      <c r="P59" s="7"/>
      <c r="Q59" s="7"/>
      <c r="R59" s="7"/>
      <c r="S59" s="7"/>
    </row>
    <row r="60" spans="1:19" ht="102.75" customHeight="1" x14ac:dyDescent="0.3">
      <c r="A60" s="20" t="s">
        <v>23</v>
      </c>
      <c r="B60" s="4" t="s">
        <v>94</v>
      </c>
      <c r="C60" s="4"/>
      <c r="D60" s="7">
        <v>264621.7</v>
      </c>
      <c r="E60" s="7">
        <v>265482.09999999998</v>
      </c>
      <c r="F60" s="7">
        <v>402816.8</v>
      </c>
      <c r="G60" s="7"/>
      <c r="H60" s="7"/>
      <c r="I60" s="7"/>
      <c r="J60" s="7"/>
      <c r="K60" s="7"/>
      <c r="L60" s="7"/>
      <c r="M60" s="7"/>
      <c r="N60" s="7"/>
      <c r="O60" s="7"/>
      <c r="P60" s="7"/>
      <c r="Q60" s="7"/>
      <c r="R60" s="7"/>
      <c r="S60" s="7"/>
    </row>
    <row r="61" spans="1:19" ht="75" customHeight="1" x14ac:dyDescent="0.3">
      <c r="A61" s="100" t="s">
        <v>24</v>
      </c>
      <c r="B61" s="4" t="s">
        <v>97</v>
      </c>
      <c r="C61" s="4"/>
      <c r="D61" s="7">
        <v>0</v>
      </c>
      <c r="E61" s="7">
        <v>0</v>
      </c>
      <c r="F61" s="7">
        <v>0</v>
      </c>
      <c r="G61" s="7"/>
      <c r="H61" s="7"/>
      <c r="I61" s="7"/>
      <c r="J61" s="7"/>
      <c r="K61" s="7"/>
      <c r="L61" s="7"/>
      <c r="M61" s="7"/>
      <c r="N61" s="7"/>
      <c r="O61" s="7"/>
      <c r="P61" s="7"/>
      <c r="Q61" s="7"/>
      <c r="R61" s="7"/>
      <c r="S61" s="7"/>
    </row>
    <row r="62" spans="1:19" ht="75" customHeight="1" x14ac:dyDescent="0.3">
      <c r="A62" s="102"/>
      <c r="B62" s="4" t="s">
        <v>89</v>
      </c>
      <c r="C62" s="4"/>
      <c r="D62" s="7">
        <v>0</v>
      </c>
      <c r="E62" s="7">
        <v>0</v>
      </c>
      <c r="F62" s="7">
        <v>0</v>
      </c>
      <c r="G62" s="7"/>
      <c r="H62" s="7"/>
      <c r="I62" s="7"/>
      <c r="J62" s="7"/>
      <c r="K62" s="7"/>
      <c r="L62" s="7"/>
      <c r="M62" s="7"/>
      <c r="N62" s="7"/>
      <c r="O62" s="7"/>
      <c r="P62" s="7"/>
      <c r="Q62" s="7"/>
      <c r="R62" s="7"/>
      <c r="S62" s="7"/>
    </row>
    <row r="63" spans="1:19" ht="206.25" x14ac:dyDescent="0.3">
      <c r="A63" s="102"/>
      <c r="B63" s="4" t="s">
        <v>146</v>
      </c>
      <c r="C63" s="4"/>
      <c r="D63" s="7">
        <v>500000</v>
      </c>
      <c r="E63" s="7">
        <v>500000</v>
      </c>
      <c r="F63" s="7">
        <v>500000</v>
      </c>
      <c r="G63" s="7"/>
      <c r="H63" s="7"/>
      <c r="I63" s="7">
        <v>400000</v>
      </c>
      <c r="J63" s="7"/>
      <c r="K63" s="7">
        <v>600000</v>
      </c>
      <c r="L63" s="7"/>
      <c r="M63" s="7"/>
      <c r="N63" s="7"/>
      <c r="O63" s="7"/>
      <c r="P63" s="7"/>
      <c r="Q63" s="7"/>
      <c r="R63" s="7"/>
      <c r="S63" s="7"/>
    </row>
    <row r="64" spans="1:19" ht="82.5" customHeight="1" x14ac:dyDescent="0.3">
      <c r="A64" s="6" t="s">
        <v>177</v>
      </c>
      <c r="B64" s="4"/>
      <c r="C64" s="4"/>
      <c r="D64" s="5"/>
      <c r="E64" s="5"/>
      <c r="F64" s="5"/>
      <c r="G64" s="5"/>
      <c r="H64" s="5"/>
      <c r="I64" s="5"/>
      <c r="J64" s="5"/>
      <c r="K64" s="5"/>
      <c r="L64" s="5"/>
      <c r="M64" s="5"/>
      <c r="N64" s="5"/>
      <c r="O64" s="5"/>
      <c r="P64" s="5"/>
      <c r="Q64" s="5"/>
      <c r="R64" s="5"/>
      <c r="S64" s="5"/>
    </row>
    <row r="65" spans="1:19" ht="37.5" customHeight="1" x14ac:dyDescent="0.3">
      <c r="A65" s="26" t="s">
        <v>1</v>
      </c>
      <c r="B65" s="4"/>
      <c r="C65" s="4"/>
      <c r="D65" s="5"/>
      <c r="E65" s="5"/>
      <c r="F65" s="5"/>
      <c r="G65" s="5"/>
      <c r="H65" s="5"/>
      <c r="I65" s="5"/>
      <c r="J65" s="5"/>
      <c r="K65" s="5"/>
      <c r="L65" s="5"/>
      <c r="M65" s="5"/>
      <c r="N65" s="5"/>
      <c r="O65" s="5"/>
      <c r="P65" s="5"/>
      <c r="Q65" s="5"/>
      <c r="R65" s="5"/>
      <c r="S65" s="5"/>
    </row>
    <row r="66" spans="1:19" ht="45.75" customHeight="1" x14ac:dyDescent="0.3">
      <c r="A66" s="100" t="s">
        <v>25</v>
      </c>
      <c r="B66" s="4" t="s">
        <v>97</v>
      </c>
      <c r="C66" s="4"/>
      <c r="D66" s="7">
        <v>0</v>
      </c>
      <c r="E66" s="7">
        <v>0</v>
      </c>
      <c r="F66" s="7">
        <v>0</v>
      </c>
      <c r="G66" s="7"/>
      <c r="H66" s="7"/>
      <c r="I66" s="7"/>
      <c r="J66" s="7"/>
      <c r="K66" s="7"/>
      <c r="L66" s="7"/>
      <c r="M66" s="7"/>
      <c r="N66" s="7"/>
      <c r="O66" s="7"/>
      <c r="P66" s="7"/>
      <c r="Q66" s="7"/>
      <c r="R66" s="7"/>
      <c r="S66" s="7"/>
    </row>
    <row r="67" spans="1:19" ht="93.75" x14ac:dyDescent="0.3">
      <c r="A67" s="101"/>
      <c r="B67" s="4" t="s">
        <v>219</v>
      </c>
      <c r="C67" s="4"/>
      <c r="D67" s="7">
        <v>1797160.3</v>
      </c>
      <c r="E67" s="7">
        <v>389377.3</v>
      </c>
      <c r="F67" s="7">
        <v>249753.3412</v>
      </c>
      <c r="G67" s="7">
        <v>30000</v>
      </c>
      <c r="H67" s="7"/>
      <c r="I67" s="7">
        <v>610000</v>
      </c>
      <c r="J67" s="7"/>
      <c r="K67" s="7">
        <v>425956</v>
      </c>
      <c r="L67" s="7"/>
      <c r="M67" s="7"/>
      <c r="N67" s="7"/>
      <c r="O67" s="7"/>
      <c r="P67" s="7"/>
      <c r="Q67" s="7"/>
      <c r="R67" s="7"/>
      <c r="S67" s="7"/>
    </row>
    <row r="68" spans="1:19" ht="27" customHeight="1" x14ac:dyDescent="0.3">
      <c r="A68" s="26" t="s">
        <v>26</v>
      </c>
      <c r="B68" s="4" t="s">
        <v>89</v>
      </c>
      <c r="C68" s="4"/>
      <c r="D68" s="7">
        <v>0</v>
      </c>
      <c r="E68" s="7">
        <v>0</v>
      </c>
      <c r="F68" s="7">
        <v>0</v>
      </c>
      <c r="G68" s="7"/>
      <c r="H68" s="7"/>
      <c r="I68" s="7"/>
      <c r="J68" s="7"/>
      <c r="K68" s="7"/>
      <c r="L68" s="7"/>
      <c r="M68" s="7"/>
      <c r="N68" s="7"/>
      <c r="O68" s="7"/>
      <c r="P68" s="7"/>
      <c r="Q68" s="7"/>
      <c r="R68" s="7"/>
      <c r="S68" s="7"/>
    </row>
    <row r="69" spans="1:19" ht="75" x14ac:dyDescent="0.3">
      <c r="A69" s="26" t="s">
        <v>27</v>
      </c>
      <c r="B69" s="4" t="s">
        <v>94</v>
      </c>
      <c r="C69" s="4"/>
      <c r="D69" s="7">
        <v>0</v>
      </c>
      <c r="E69" s="7">
        <v>0</v>
      </c>
      <c r="F69" s="7">
        <v>0</v>
      </c>
      <c r="G69" s="7"/>
      <c r="H69" s="7"/>
      <c r="I69" s="7"/>
      <c r="J69" s="7"/>
      <c r="K69" s="7"/>
      <c r="L69" s="7"/>
      <c r="M69" s="7"/>
      <c r="N69" s="7"/>
      <c r="O69" s="7"/>
      <c r="P69" s="7"/>
      <c r="Q69" s="7"/>
      <c r="R69" s="7"/>
      <c r="S69" s="7"/>
    </row>
    <row r="70" spans="1:19" ht="53.25" customHeight="1" x14ac:dyDescent="0.3">
      <c r="A70" s="6" t="s">
        <v>178</v>
      </c>
      <c r="B70" s="4"/>
      <c r="C70" s="4"/>
      <c r="D70" s="7"/>
      <c r="E70" s="7"/>
      <c r="F70" s="7"/>
      <c r="G70" s="7"/>
      <c r="H70" s="7"/>
      <c r="I70" s="7"/>
      <c r="J70" s="7"/>
      <c r="K70" s="7"/>
      <c r="L70" s="7"/>
      <c r="M70" s="7"/>
      <c r="N70" s="7"/>
      <c r="O70" s="7"/>
      <c r="P70" s="7"/>
      <c r="Q70" s="7"/>
      <c r="R70" s="7"/>
      <c r="S70" s="7"/>
    </row>
    <row r="71" spans="1:19" ht="33" customHeight="1" x14ac:dyDescent="0.3">
      <c r="A71" s="26" t="s">
        <v>1</v>
      </c>
      <c r="B71" s="4"/>
      <c r="C71" s="4"/>
      <c r="D71" s="7"/>
      <c r="E71" s="7"/>
      <c r="F71" s="7"/>
      <c r="G71" s="7"/>
      <c r="H71" s="7"/>
      <c r="I71" s="7"/>
      <c r="J71" s="7"/>
      <c r="K71" s="7"/>
      <c r="L71" s="7"/>
      <c r="M71" s="7"/>
      <c r="N71" s="7"/>
      <c r="O71" s="7"/>
      <c r="P71" s="7"/>
      <c r="Q71" s="7"/>
      <c r="R71" s="7"/>
      <c r="S71" s="7"/>
    </row>
    <row r="72" spans="1:19" ht="37.5" x14ac:dyDescent="0.3">
      <c r="A72" s="26" t="s">
        <v>28</v>
      </c>
      <c r="B72" s="4" t="s">
        <v>94</v>
      </c>
      <c r="C72" s="4"/>
      <c r="D72" s="7">
        <v>84950</v>
      </c>
      <c r="E72" s="7">
        <v>84950</v>
      </c>
      <c r="F72" s="7">
        <v>84950</v>
      </c>
      <c r="G72" s="7">
        <v>30000</v>
      </c>
      <c r="H72" s="7"/>
      <c r="I72" s="7"/>
      <c r="J72" s="7"/>
      <c r="K72" s="7"/>
      <c r="L72" s="7"/>
      <c r="M72" s="7">
        <v>84950</v>
      </c>
      <c r="N72" s="7">
        <v>84950</v>
      </c>
      <c r="O72" s="7">
        <v>84950</v>
      </c>
      <c r="P72" s="7">
        <v>84950</v>
      </c>
      <c r="Q72" s="7">
        <v>84950</v>
      </c>
      <c r="R72" s="7">
        <v>84950</v>
      </c>
      <c r="S72" s="7">
        <v>84950</v>
      </c>
    </row>
    <row r="73" spans="1:19" ht="56.25" customHeight="1" x14ac:dyDescent="0.3">
      <c r="A73" s="100" t="s">
        <v>29</v>
      </c>
      <c r="B73" s="4" t="s">
        <v>94</v>
      </c>
      <c r="C73" s="4"/>
      <c r="D73" s="7"/>
      <c r="E73" s="7"/>
      <c r="F73" s="7"/>
      <c r="G73" s="7"/>
      <c r="H73" s="7"/>
      <c r="I73" s="7"/>
      <c r="J73" s="7"/>
      <c r="K73" s="7"/>
      <c r="L73" s="7"/>
      <c r="M73" s="7"/>
      <c r="N73" s="7"/>
      <c r="O73" s="7"/>
      <c r="P73" s="7"/>
      <c r="Q73" s="7"/>
      <c r="R73" s="7"/>
      <c r="S73" s="7"/>
    </row>
    <row r="74" spans="1:19" ht="56.25" x14ac:dyDescent="0.3">
      <c r="A74" s="101"/>
      <c r="B74" s="4" t="s">
        <v>104</v>
      </c>
      <c r="C74" s="4"/>
      <c r="D74" s="7">
        <v>12715</v>
      </c>
      <c r="E74" s="7">
        <v>13923</v>
      </c>
      <c r="F74" s="7">
        <v>13923</v>
      </c>
      <c r="G74" s="7"/>
      <c r="H74" s="7"/>
      <c r="I74" s="7"/>
      <c r="J74" s="7"/>
      <c r="K74" s="7"/>
      <c r="L74" s="7"/>
      <c r="M74" s="7">
        <v>13923</v>
      </c>
      <c r="N74" s="7">
        <v>13923</v>
      </c>
      <c r="O74" s="7">
        <v>13923</v>
      </c>
      <c r="P74" s="7">
        <v>13923</v>
      </c>
      <c r="Q74" s="7">
        <v>13923</v>
      </c>
      <c r="R74" s="7">
        <v>13923</v>
      </c>
      <c r="S74" s="7">
        <v>13923</v>
      </c>
    </row>
    <row r="75" spans="1:19" ht="18.75" customHeight="1" x14ac:dyDescent="0.3">
      <c r="A75" s="97" t="s">
        <v>30</v>
      </c>
      <c r="B75" s="98"/>
      <c r="C75" s="98"/>
      <c r="D75" s="98"/>
      <c r="E75" s="98"/>
      <c r="F75" s="98"/>
      <c r="G75" s="98"/>
      <c r="H75" s="98"/>
      <c r="I75" s="98"/>
      <c r="J75" s="98"/>
      <c r="K75" s="98"/>
      <c r="L75" s="98"/>
      <c r="M75" s="98"/>
      <c r="N75" s="99"/>
      <c r="O75" s="1"/>
      <c r="P75" s="1"/>
      <c r="Q75" s="1"/>
      <c r="R75" s="1"/>
      <c r="S75" s="41"/>
    </row>
    <row r="76" spans="1:19" ht="62.25" customHeight="1" x14ac:dyDescent="0.3">
      <c r="A76" s="6" t="s">
        <v>179</v>
      </c>
      <c r="B76" s="4"/>
      <c r="C76" s="4"/>
      <c r="D76" s="5"/>
      <c r="E76" s="5"/>
      <c r="F76" s="5"/>
      <c r="G76" s="5"/>
      <c r="H76" s="5"/>
      <c r="I76" s="5"/>
      <c r="J76" s="5"/>
      <c r="K76" s="5"/>
      <c r="L76" s="5"/>
      <c r="M76" s="5"/>
      <c r="N76" s="5"/>
      <c r="O76" s="5"/>
      <c r="P76" s="5"/>
      <c r="Q76" s="5"/>
      <c r="R76" s="5"/>
      <c r="S76" s="5"/>
    </row>
    <row r="77" spans="1:19" ht="37.5" customHeight="1" x14ac:dyDescent="0.3">
      <c r="A77" s="26" t="s">
        <v>1</v>
      </c>
      <c r="B77" s="4"/>
      <c r="C77" s="4"/>
      <c r="D77" s="5"/>
      <c r="E77" s="5"/>
      <c r="F77" s="5"/>
      <c r="G77" s="5"/>
      <c r="H77" s="5"/>
      <c r="I77" s="5"/>
      <c r="J77" s="5"/>
      <c r="K77" s="5"/>
      <c r="L77" s="5"/>
      <c r="M77" s="5"/>
      <c r="N77" s="5"/>
      <c r="O77" s="5"/>
      <c r="P77" s="5"/>
      <c r="Q77" s="5"/>
      <c r="R77" s="5"/>
      <c r="S77" s="5"/>
    </row>
    <row r="78" spans="1:19" ht="37.5" x14ac:dyDescent="0.3">
      <c r="A78" s="26" t="s">
        <v>31</v>
      </c>
      <c r="B78" s="4" t="s">
        <v>95</v>
      </c>
      <c r="C78" s="4"/>
      <c r="D78" s="7">
        <v>0</v>
      </c>
      <c r="E78" s="7">
        <v>0</v>
      </c>
      <c r="F78" s="7">
        <v>0</v>
      </c>
      <c r="G78" s="7"/>
      <c r="H78" s="7"/>
      <c r="I78" s="7"/>
      <c r="J78" s="7"/>
      <c r="K78" s="7"/>
      <c r="L78" s="7"/>
      <c r="M78" s="7"/>
      <c r="N78" s="7"/>
      <c r="O78" s="7"/>
      <c r="P78" s="7"/>
      <c r="Q78" s="7"/>
      <c r="R78" s="7"/>
      <c r="S78" s="7"/>
    </row>
    <row r="79" spans="1:19" ht="37.5" customHeight="1" x14ac:dyDescent="0.3">
      <c r="A79" s="100" t="s">
        <v>32</v>
      </c>
      <c r="B79" s="4" t="s">
        <v>95</v>
      </c>
      <c r="C79" s="4"/>
      <c r="D79" s="7">
        <v>0</v>
      </c>
      <c r="E79" s="7">
        <v>0</v>
      </c>
      <c r="F79" s="7">
        <v>0</v>
      </c>
      <c r="G79" s="7"/>
      <c r="H79" s="7"/>
      <c r="I79" s="7"/>
      <c r="J79" s="7"/>
      <c r="K79" s="7"/>
      <c r="L79" s="7"/>
      <c r="M79" s="7"/>
      <c r="N79" s="7"/>
      <c r="O79" s="7"/>
      <c r="P79" s="7"/>
      <c r="Q79" s="7"/>
      <c r="R79" s="7"/>
      <c r="S79" s="7"/>
    </row>
    <row r="80" spans="1:19" ht="18.75" customHeight="1" x14ac:dyDescent="0.3">
      <c r="A80" s="101"/>
      <c r="B80" s="4" t="s">
        <v>89</v>
      </c>
      <c r="C80" s="4"/>
      <c r="D80" s="7">
        <v>0</v>
      </c>
      <c r="E80" s="7">
        <v>0</v>
      </c>
      <c r="F80" s="7">
        <v>0</v>
      </c>
      <c r="G80" s="7"/>
      <c r="H80" s="7"/>
      <c r="I80" s="7"/>
      <c r="J80" s="7"/>
      <c r="K80" s="7"/>
      <c r="L80" s="7"/>
      <c r="M80" s="7"/>
      <c r="N80" s="7"/>
      <c r="O80" s="7"/>
      <c r="P80" s="7"/>
      <c r="Q80" s="7"/>
      <c r="R80" s="7"/>
      <c r="S80" s="7"/>
    </row>
    <row r="81" spans="1:19" ht="56.25" x14ac:dyDescent="0.3">
      <c r="A81" s="26" t="s">
        <v>33</v>
      </c>
      <c r="B81" s="4" t="s">
        <v>95</v>
      </c>
      <c r="C81" s="4"/>
      <c r="D81" s="7">
        <v>331101</v>
      </c>
      <c r="E81" s="7">
        <v>339109</v>
      </c>
      <c r="F81" s="7">
        <v>314109</v>
      </c>
      <c r="G81" s="7"/>
      <c r="H81" s="7"/>
      <c r="I81" s="7"/>
      <c r="J81" s="7"/>
      <c r="K81" s="7"/>
      <c r="L81" s="7"/>
      <c r="M81" s="7">
        <v>339109</v>
      </c>
      <c r="N81" s="7">
        <f>M81*1.06</f>
        <v>359455.54000000004</v>
      </c>
      <c r="O81" s="7">
        <v>359455.54000000004</v>
      </c>
      <c r="P81" s="7">
        <v>359455.54000000004</v>
      </c>
      <c r="Q81" s="7">
        <v>359455.54000000004</v>
      </c>
      <c r="R81" s="7">
        <v>359455.54000000004</v>
      </c>
      <c r="S81" s="7">
        <v>359455.54000000004</v>
      </c>
    </row>
    <row r="82" spans="1:19" ht="18.75" customHeight="1" x14ac:dyDescent="0.3">
      <c r="A82" s="97" t="s">
        <v>34</v>
      </c>
      <c r="B82" s="98"/>
      <c r="C82" s="98"/>
      <c r="D82" s="98"/>
      <c r="E82" s="98"/>
      <c r="F82" s="98"/>
      <c r="G82" s="98"/>
      <c r="H82" s="98"/>
      <c r="I82" s="98"/>
      <c r="J82" s="98"/>
      <c r="K82" s="98"/>
      <c r="L82" s="98"/>
      <c r="M82" s="98"/>
      <c r="N82" s="99"/>
      <c r="O82" s="1"/>
      <c r="P82" s="1"/>
      <c r="Q82" s="1"/>
      <c r="R82" s="1"/>
      <c r="S82" s="41"/>
    </row>
    <row r="83" spans="1:19" ht="54" customHeight="1" x14ac:dyDescent="0.3">
      <c r="A83" s="6" t="s">
        <v>180</v>
      </c>
      <c r="B83" s="4"/>
      <c r="C83" s="4"/>
      <c r="D83" s="5"/>
      <c r="E83" s="5"/>
      <c r="F83" s="5"/>
      <c r="G83" s="5"/>
      <c r="H83" s="5"/>
      <c r="I83" s="5"/>
      <c r="J83" s="5"/>
      <c r="K83" s="5"/>
      <c r="L83" s="5"/>
      <c r="M83" s="5"/>
      <c r="N83" s="5"/>
      <c r="O83" s="5"/>
      <c r="P83" s="5"/>
      <c r="Q83" s="5"/>
      <c r="R83" s="5"/>
      <c r="S83" s="5"/>
    </row>
    <row r="84" spans="1:19" ht="29.25" customHeight="1" x14ac:dyDescent="0.3">
      <c r="A84" s="26" t="s">
        <v>1</v>
      </c>
      <c r="B84" s="4"/>
      <c r="C84" s="4"/>
      <c r="D84" s="5"/>
      <c r="E84" s="5"/>
      <c r="F84" s="5"/>
      <c r="G84" s="5"/>
      <c r="H84" s="5"/>
      <c r="I84" s="5"/>
      <c r="J84" s="5"/>
      <c r="K84" s="5"/>
      <c r="L84" s="5"/>
      <c r="M84" s="5"/>
      <c r="N84" s="5"/>
      <c r="O84" s="5"/>
      <c r="P84" s="5"/>
      <c r="Q84" s="5"/>
      <c r="R84" s="5"/>
      <c r="S84" s="5"/>
    </row>
    <row r="85" spans="1:19" ht="75" x14ac:dyDescent="0.3">
      <c r="A85" s="26" t="s">
        <v>35</v>
      </c>
      <c r="B85" s="4" t="s">
        <v>90</v>
      </c>
      <c r="C85" s="4" t="s">
        <v>241</v>
      </c>
      <c r="D85" s="7">
        <v>215427.4</v>
      </c>
      <c r="E85" s="7">
        <v>215427.4</v>
      </c>
      <c r="F85" s="7">
        <v>215427.4</v>
      </c>
      <c r="G85" s="7">
        <v>455700.24</v>
      </c>
      <c r="H85" s="7"/>
      <c r="I85" s="7">
        <v>455700.24</v>
      </c>
      <c r="J85" s="7"/>
      <c r="K85" s="7">
        <v>455700.24</v>
      </c>
      <c r="L85" s="7"/>
      <c r="M85" s="7">
        <v>215427.4</v>
      </c>
      <c r="N85" s="7">
        <v>215427.4</v>
      </c>
      <c r="O85" s="7"/>
      <c r="P85" s="7"/>
      <c r="Q85" s="7"/>
      <c r="R85" s="7"/>
      <c r="S85" s="7"/>
    </row>
    <row r="86" spans="1:19" ht="68.25" customHeight="1" x14ac:dyDescent="0.3">
      <c r="A86" s="26" t="s">
        <v>36</v>
      </c>
      <c r="B86" s="4" t="s">
        <v>90</v>
      </c>
      <c r="C86" s="4" t="s">
        <v>36</v>
      </c>
      <c r="D86" s="7">
        <v>510128.8</v>
      </c>
      <c r="E86" s="7">
        <v>510128.8</v>
      </c>
      <c r="F86" s="7">
        <v>510128.8</v>
      </c>
      <c r="G86" s="7"/>
      <c r="H86" s="7"/>
      <c r="I86" s="7"/>
      <c r="J86" s="7"/>
      <c r="K86" s="7"/>
      <c r="L86" s="7"/>
      <c r="M86" s="7">
        <v>510128.8</v>
      </c>
      <c r="N86" s="7">
        <v>510128.8</v>
      </c>
      <c r="O86" s="7"/>
      <c r="P86" s="7"/>
      <c r="Q86" s="7"/>
      <c r="R86" s="7"/>
      <c r="S86" s="7"/>
    </row>
    <row r="87" spans="1:19" ht="95.25" customHeight="1" x14ac:dyDescent="0.3">
      <c r="A87" s="26" t="s">
        <v>37</v>
      </c>
      <c r="B87" s="4" t="s">
        <v>90</v>
      </c>
      <c r="C87" s="4" t="s">
        <v>242</v>
      </c>
      <c r="D87" s="7">
        <v>23204</v>
      </c>
      <c r="E87" s="7">
        <v>23204</v>
      </c>
      <c r="F87" s="7">
        <v>23204</v>
      </c>
      <c r="G87" s="7"/>
      <c r="H87" s="7"/>
      <c r="I87" s="7"/>
      <c r="J87" s="7"/>
      <c r="K87" s="7"/>
      <c r="L87" s="7"/>
      <c r="M87" s="7">
        <v>23204</v>
      </c>
      <c r="N87" s="7">
        <v>23204</v>
      </c>
      <c r="O87" s="7"/>
      <c r="P87" s="7"/>
      <c r="Q87" s="7"/>
      <c r="R87" s="7"/>
      <c r="S87" s="7"/>
    </row>
    <row r="88" spans="1:19" ht="56.25" customHeight="1" x14ac:dyDescent="0.3">
      <c r="A88" s="6" t="s">
        <v>181</v>
      </c>
      <c r="B88" s="4"/>
      <c r="C88" s="4"/>
      <c r="D88" s="7"/>
      <c r="E88" s="7"/>
      <c r="F88" s="7"/>
      <c r="G88" s="7"/>
      <c r="H88" s="7"/>
      <c r="I88" s="7"/>
      <c r="J88" s="7"/>
      <c r="K88" s="7"/>
      <c r="L88" s="7"/>
      <c r="M88" s="7"/>
      <c r="N88" s="7"/>
      <c r="O88" s="7"/>
      <c r="P88" s="7"/>
      <c r="Q88" s="7"/>
      <c r="R88" s="7"/>
      <c r="S88" s="7"/>
    </row>
    <row r="89" spans="1:19" ht="124.5" customHeight="1" x14ac:dyDescent="0.3">
      <c r="A89" s="26" t="s">
        <v>118</v>
      </c>
      <c r="B89" s="4" t="s">
        <v>90</v>
      </c>
      <c r="C89" s="4" t="s">
        <v>243</v>
      </c>
      <c r="D89" s="7">
        <v>95838.3</v>
      </c>
      <c r="E89" s="7">
        <v>95838.3</v>
      </c>
      <c r="F89" s="7">
        <v>95838.3</v>
      </c>
      <c r="G89" s="7"/>
      <c r="H89" s="7"/>
      <c r="I89" s="7"/>
      <c r="J89" s="7"/>
      <c r="K89" s="7"/>
      <c r="L89" s="7"/>
      <c r="M89" s="7">
        <v>95838.3</v>
      </c>
      <c r="N89" s="7">
        <v>95838.3</v>
      </c>
      <c r="O89" s="7"/>
      <c r="P89" s="7"/>
      <c r="Q89" s="7"/>
      <c r="R89" s="7"/>
      <c r="S89" s="7"/>
    </row>
    <row r="90" spans="1:19" ht="126" customHeight="1" x14ac:dyDescent="0.3">
      <c r="A90" s="26" t="s">
        <v>119</v>
      </c>
      <c r="B90" s="4" t="s">
        <v>90</v>
      </c>
      <c r="C90" s="4" t="s">
        <v>244</v>
      </c>
      <c r="D90" s="7">
        <v>27682.400000000001</v>
      </c>
      <c r="E90" s="7">
        <v>27682.400000000001</v>
      </c>
      <c r="F90" s="7">
        <v>27682.400000000001</v>
      </c>
      <c r="G90" s="7"/>
      <c r="H90" s="7"/>
      <c r="I90" s="7"/>
      <c r="J90" s="7"/>
      <c r="K90" s="7"/>
      <c r="L90" s="7"/>
      <c r="M90" s="7">
        <v>27682.400000000001</v>
      </c>
      <c r="N90" s="7">
        <v>27682.400000000001</v>
      </c>
      <c r="O90" s="7"/>
      <c r="P90" s="7"/>
      <c r="Q90" s="7"/>
      <c r="R90" s="7"/>
      <c r="S90" s="7"/>
    </row>
    <row r="91" spans="1:19" ht="72" customHeight="1" x14ac:dyDescent="0.3">
      <c r="A91" s="6" t="s">
        <v>182</v>
      </c>
      <c r="B91" s="4"/>
      <c r="C91" s="4"/>
      <c r="D91" s="7"/>
      <c r="E91" s="7"/>
      <c r="F91" s="7"/>
      <c r="G91" s="7"/>
      <c r="H91" s="7"/>
      <c r="I91" s="7"/>
      <c r="J91" s="7"/>
      <c r="K91" s="7"/>
      <c r="L91" s="7"/>
      <c r="M91" s="7"/>
      <c r="N91" s="7"/>
      <c r="O91" s="7"/>
      <c r="P91" s="7"/>
      <c r="Q91" s="7"/>
      <c r="R91" s="7"/>
      <c r="S91" s="7"/>
    </row>
    <row r="92" spans="1:19" ht="56.25" x14ac:dyDescent="0.3">
      <c r="A92" s="100" t="s">
        <v>38</v>
      </c>
      <c r="B92" s="4" t="s">
        <v>114</v>
      </c>
      <c r="C92" s="4"/>
      <c r="D92" s="7">
        <v>0</v>
      </c>
      <c r="E92" s="7">
        <v>0</v>
      </c>
      <c r="F92" s="7">
        <v>0</v>
      </c>
      <c r="G92" s="7"/>
      <c r="H92" s="7"/>
      <c r="I92" s="7"/>
      <c r="J92" s="7"/>
      <c r="K92" s="7"/>
      <c r="L92" s="7"/>
      <c r="M92" s="7"/>
      <c r="N92" s="7"/>
      <c r="O92" s="7"/>
      <c r="P92" s="7"/>
      <c r="Q92" s="7"/>
      <c r="R92" s="7"/>
      <c r="S92" s="7"/>
    </row>
    <row r="93" spans="1:19" ht="39" customHeight="1" x14ac:dyDescent="0.3">
      <c r="A93" s="101"/>
      <c r="B93" s="4" t="s">
        <v>95</v>
      </c>
      <c r="C93" s="4"/>
      <c r="D93" s="7">
        <v>0</v>
      </c>
      <c r="E93" s="7">
        <v>0</v>
      </c>
      <c r="F93" s="7">
        <v>0</v>
      </c>
      <c r="G93" s="7"/>
      <c r="H93" s="7"/>
      <c r="I93" s="7"/>
      <c r="J93" s="7"/>
      <c r="K93" s="7"/>
      <c r="L93" s="7"/>
      <c r="M93" s="7"/>
      <c r="N93" s="7"/>
      <c r="O93" s="7"/>
      <c r="P93" s="7"/>
      <c r="Q93" s="7"/>
      <c r="R93" s="7"/>
      <c r="S93" s="7"/>
    </row>
    <row r="94" spans="1:19" ht="69.75" customHeight="1" x14ac:dyDescent="0.3">
      <c r="A94" s="6" t="s">
        <v>183</v>
      </c>
      <c r="B94" s="4"/>
      <c r="C94" s="4"/>
      <c r="D94" s="7"/>
      <c r="E94" s="7"/>
      <c r="F94" s="7"/>
      <c r="G94" s="7"/>
      <c r="H94" s="7"/>
      <c r="I94" s="7"/>
      <c r="J94" s="7"/>
      <c r="K94" s="7"/>
      <c r="L94" s="7"/>
      <c r="M94" s="7"/>
      <c r="N94" s="7"/>
      <c r="O94" s="7"/>
      <c r="P94" s="7"/>
      <c r="Q94" s="7"/>
      <c r="R94" s="7"/>
      <c r="S94" s="7"/>
    </row>
    <row r="95" spans="1:19" ht="115.5" customHeight="1" x14ac:dyDescent="0.3">
      <c r="A95" s="26" t="s">
        <v>150</v>
      </c>
      <c r="B95" s="4" t="s">
        <v>90</v>
      </c>
      <c r="C95" s="4" t="s">
        <v>245</v>
      </c>
      <c r="D95" s="7">
        <v>311787.33</v>
      </c>
      <c r="E95" s="7">
        <v>291064.89</v>
      </c>
      <c r="F95" s="7">
        <v>291064.89</v>
      </c>
      <c r="G95" s="7"/>
      <c r="H95" s="7"/>
      <c r="I95" s="7"/>
      <c r="J95" s="7"/>
      <c r="K95" s="7"/>
      <c r="L95" s="7"/>
      <c r="M95" s="7">
        <v>291064.89</v>
      </c>
      <c r="N95" s="7">
        <v>291064.89</v>
      </c>
      <c r="O95" s="7"/>
      <c r="P95" s="7"/>
      <c r="Q95" s="7"/>
      <c r="R95" s="7"/>
      <c r="S95" s="7"/>
    </row>
    <row r="96" spans="1:19" ht="19.5" customHeight="1" x14ac:dyDescent="0.3">
      <c r="A96" s="21"/>
      <c r="B96" s="4"/>
      <c r="C96" s="4"/>
      <c r="D96" s="5"/>
      <c r="E96" s="5"/>
      <c r="F96" s="5"/>
      <c r="G96" s="5"/>
      <c r="H96" s="5"/>
      <c r="I96" s="5"/>
      <c r="J96" s="5"/>
      <c r="K96" s="5"/>
      <c r="L96" s="5"/>
      <c r="M96" s="5"/>
      <c r="N96" s="5"/>
      <c r="O96" s="5"/>
      <c r="P96" s="5"/>
      <c r="Q96" s="5"/>
      <c r="R96" s="5"/>
      <c r="S96" s="5"/>
    </row>
    <row r="97" spans="1:19" ht="64.5" customHeight="1" x14ac:dyDescent="0.3">
      <c r="A97" s="6" t="s">
        <v>184</v>
      </c>
      <c r="B97" s="4"/>
      <c r="C97" s="4"/>
      <c r="D97" s="5"/>
      <c r="E97" s="5"/>
      <c r="F97" s="5"/>
      <c r="G97" s="5"/>
      <c r="H97" s="5"/>
      <c r="I97" s="5"/>
      <c r="J97" s="5"/>
      <c r="K97" s="5"/>
      <c r="L97" s="5"/>
      <c r="M97" s="5"/>
      <c r="N97" s="5"/>
      <c r="O97" s="5"/>
      <c r="P97" s="5"/>
      <c r="Q97" s="5"/>
      <c r="R97" s="5"/>
      <c r="S97" s="5"/>
    </row>
    <row r="98" spans="1:19" ht="225" x14ac:dyDescent="0.3">
      <c r="A98" s="26" t="s">
        <v>39</v>
      </c>
      <c r="B98" s="4" t="s">
        <v>105</v>
      </c>
      <c r="C98" s="4"/>
      <c r="D98" s="7">
        <v>30000</v>
      </c>
      <c r="E98" s="7">
        <v>30000</v>
      </c>
      <c r="F98" s="7">
        <v>30000</v>
      </c>
      <c r="G98" s="7"/>
      <c r="H98" s="7"/>
      <c r="I98" s="7"/>
      <c r="J98" s="7"/>
      <c r="K98" s="7"/>
      <c r="L98" s="7"/>
      <c r="M98" s="7"/>
      <c r="N98" s="7"/>
      <c r="O98" s="7"/>
      <c r="P98" s="7"/>
      <c r="Q98" s="7"/>
      <c r="R98" s="7"/>
      <c r="S98" s="7"/>
    </row>
    <row r="99" spans="1:19" ht="168.75" x14ac:dyDescent="0.3">
      <c r="A99" s="26" t="s">
        <v>151</v>
      </c>
      <c r="B99" s="4" t="s">
        <v>90</v>
      </c>
      <c r="C99" s="4" t="s">
        <v>246</v>
      </c>
      <c r="D99" s="7">
        <v>495899.7</v>
      </c>
      <c r="E99" s="7">
        <v>495899.6</v>
      </c>
      <c r="F99" s="7">
        <v>495899.8</v>
      </c>
      <c r="G99" s="7"/>
      <c r="H99" s="7"/>
      <c r="I99" s="7"/>
      <c r="J99" s="7"/>
      <c r="K99" s="7"/>
      <c r="L99" s="7"/>
      <c r="M99" s="7">
        <v>495899.8</v>
      </c>
      <c r="N99" s="7">
        <v>495899.8</v>
      </c>
      <c r="O99" s="7"/>
      <c r="P99" s="7"/>
      <c r="Q99" s="7"/>
      <c r="R99" s="7"/>
      <c r="S99" s="7"/>
    </row>
    <row r="100" spans="1:19" ht="61.5" customHeight="1" x14ac:dyDescent="0.3">
      <c r="A100" s="100" t="s">
        <v>145</v>
      </c>
      <c r="B100" s="4" t="s">
        <v>90</v>
      </c>
      <c r="C100" s="4"/>
      <c r="D100" s="7">
        <v>0</v>
      </c>
      <c r="E100" s="7">
        <v>0</v>
      </c>
      <c r="F100" s="7">
        <v>0</v>
      </c>
      <c r="G100" s="7"/>
      <c r="H100" s="7"/>
      <c r="I100" s="7"/>
      <c r="J100" s="7"/>
      <c r="K100" s="7"/>
      <c r="L100" s="7"/>
      <c r="M100" s="7"/>
      <c r="N100" s="7"/>
      <c r="O100" s="7"/>
      <c r="P100" s="7"/>
      <c r="Q100" s="7"/>
      <c r="R100" s="7"/>
      <c r="S100" s="7"/>
    </row>
    <row r="101" spans="1:19" ht="236.45" customHeight="1" x14ac:dyDescent="0.3">
      <c r="A101" s="101"/>
      <c r="B101" s="4" t="s">
        <v>152</v>
      </c>
      <c r="C101" s="4"/>
      <c r="D101" s="7">
        <v>1629337.1</v>
      </c>
      <c r="E101" s="7">
        <v>1647093.1</v>
      </c>
      <c r="F101" s="7">
        <v>1657747.8</v>
      </c>
      <c r="G101" s="7"/>
      <c r="H101" s="7"/>
      <c r="I101" s="7"/>
      <c r="J101" s="7"/>
      <c r="K101" s="7"/>
      <c r="L101" s="7"/>
      <c r="M101" s="7"/>
      <c r="N101" s="7"/>
      <c r="O101" s="7"/>
      <c r="P101" s="7"/>
      <c r="Q101" s="7"/>
      <c r="R101" s="7"/>
      <c r="S101" s="7"/>
    </row>
    <row r="102" spans="1:19" ht="236.45" customHeight="1" x14ac:dyDescent="0.3">
      <c r="A102" s="24" t="s">
        <v>156</v>
      </c>
      <c r="B102" s="4" t="s">
        <v>170</v>
      </c>
      <c r="C102" s="4"/>
      <c r="D102" s="7">
        <v>820337.6</v>
      </c>
      <c r="E102" s="7">
        <v>847768.1</v>
      </c>
      <c r="F102" s="7">
        <v>976097.3</v>
      </c>
      <c r="G102" s="7"/>
      <c r="H102" s="7"/>
      <c r="I102" s="7"/>
      <c r="J102" s="7"/>
      <c r="K102" s="7"/>
      <c r="L102" s="7"/>
      <c r="M102" s="7"/>
      <c r="N102" s="7"/>
      <c r="O102" s="7"/>
      <c r="P102" s="7"/>
      <c r="Q102" s="7"/>
      <c r="R102" s="7"/>
      <c r="S102" s="7"/>
    </row>
    <row r="103" spans="1:19" ht="57" customHeight="1" x14ac:dyDescent="0.3">
      <c r="A103" s="6" t="s">
        <v>248</v>
      </c>
      <c r="B103" s="4"/>
      <c r="C103" s="4"/>
      <c r="D103" s="5"/>
      <c r="E103" s="5"/>
      <c r="F103" s="5"/>
      <c r="G103" s="5"/>
      <c r="H103" s="5"/>
      <c r="I103" s="5"/>
      <c r="J103" s="5"/>
      <c r="K103" s="5"/>
      <c r="L103" s="5"/>
      <c r="M103" s="5"/>
      <c r="N103" s="5"/>
      <c r="O103" s="3"/>
      <c r="P103" s="3"/>
      <c r="Q103" s="3"/>
      <c r="R103" s="3"/>
      <c r="S103" s="3"/>
    </row>
    <row r="104" spans="1:19" ht="345" customHeight="1" x14ac:dyDescent="0.3">
      <c r="A104" s="45" t="s">
        <v>74</v>
      </c>
      <c r="B104" s="4" t="s">
        <v>90</v>
      </c>
      <c r="C104" s="4" t="s">
        <v>250</v>
      </c>
      <c r="D104" s="7"/>
      <c r="E104" s="7"/>
      <c r="F104" s="7"/>
      <c r="G104" s="7"/>
      <c r="H104" s="7"/>
      <c r="I104" s="7"/>
      <c r="J104" s="7"/>
      <c r="K104" s="7"/>
      <c r="L104" s="7"/>
      <c r="M104" s="7"/>
      <c r="N104" s="7"/>
      <c r="O104" s="3"/>
      <c r="P104" s="3"/>
      <c r="Q104" s="3"/>
      <c r="R104" s="3"/>
      <c r="S104" s="3"/>
    </row>
    <row r="105" spans="1:19" ht="96.75" customHeight="1" x14ac:dyDescent="0.3">
      <c r="A105" s="46"/>
      <c r="B105" s="4" t="s">
        <v>165</v>
      </c>
      <c r="C105" s="4"/>
      <c r="D105" s="7"/>
      <c r="E105" s="7"/>
      <c r="F105" s="7"/>
      <c r="G105" s="7"/>
      <c r="H105" s="7"/>
      <c r="I105" s="7"/>
      <c r="J105" s="7"/>
      <c r="K105" s="7"/>
      <c r="L105" s="7"/>
      <c r="M105" s="7"/>
      <c r="N105" s="7"/>
      <c r="O105" s="3"/>
      <c r="P105" s="3"/>
      <c r="Q105" s="3"/>
      <c r="R105" s="3"/>
      <c r="S105" s="3"/>
    </row>
    <row r="106" spans="1:19" ht="75" customHeight="1" x14ac:dyDescent="0.3">
      <c r="A106" s="47" t="s">
        <v>75</v>
      </c>
      <c r="B106" s="4"/>
      <c r="C106" s="4"/>
      <c r="D106" s="5"/>
      <c r="E106" s="5"/>
      <c r="F106" s="5"/>
      <c r="G106" s="5"/>
      <c r="H106" s="5"/>
      <c r="I106" s="5"/>
      <c r="J106" s="5"/>
      <c r="K106" s="5"/>
      <c r="L106" s="5"/>
      <c r="M106" s="5"/>
      <c r="N106" s="5"/>
      <c r="O106" s="3"/>
      <c r="P106" s="3"/>
      <c r="Q106" s="3"/>
      <c r="R106" s="3"/>
      <c r="S106" s="3"/>
    </row>
    <row r="107" spans="1:19" ht="409.5" x14ac:dyDescent="0.3">
      <c r="A107" s="45" t="s">
        <v>76</v>
      </c>
      <c r="B107" s="4" t="s">
        <v>254</v>
      </c>
      <c r="C107" s="4" t="s">
        <v>252</v>
      </c>
      <c r="D107" s="7"/>
      <c r="E107" s="7"/>
      <c r="F107" s="7"/>
      <c r="G107" s="7"/>
      <c r="H107" s="7"/>
      <c r="I107" s="7"/>
      <c r="J107" s="7"/>
      <c r="K107" s="7"/>
      <c r="L107" s="7"/>
      <c r="M107" s="7"/>
      <c r="N107" s="7"/>
      <c r="O107" s="3"/>
      <c r="P107" s="3"/>
      <c r="Q107" s="3"/>
      <c r="R107" s="3"/>
      <c r="S107" s="3"/>
    </row>
    <row r="108" spans="1:19" ht="57" customHeight="1" x14ac:dyDescent="0.3">
      <c r="A108" s="46"/>
      <c r="B108" s="4" t="s">
        <v>165</v>
      </c>
      <c r="C108" s="4"/>
      <c r="D108" s="5"/>
      <c r="E108" s="5"/>
      <c r="F108" s="5"/>
      <c r="G108" s="5"/>
      <c r="H108" s="5"/>
      <c r="I108" s="5"/>
      <c r="J108" s="5"/>
      <c r="K108" s="5"/>
      <c r="L108" s="5"/>
      <c r="M108" s="5"/>
      <c r="N108" s="5"/>
      <c r="O108" s="3"/>
      <c r="P108" s="3"/>
      <c r="Q108" s="3"/>
      <c r="R108" s="3"/>
      <c r="S108" s="3"/>
    </row>
    <row r="109" spans="1:19" ht="93.75" x14ac:dyDescent="0.3">
      <c r="A109" s="46"/>
      <c r="B109" s="4" t="s">
        <v>166</v>
      </c>
      <c r="C109" s="4"/>
      <c r="D109" s="4" t="s">
        <v>113</v>
      </c>
      <c r="E109" s="5"/>
      <c r="F109" s="5"/>
      <c r="G109" s="5"/>
      <c r="H109" s="5"/>
      <c r="I109" s="5"/>
      <c r="J109" s="5"/>
      <c r="K109" s="5"/>
      <c r="L109" s="5"/>
      <c r="M109" s="5"/>
      <c r="N109" s="5"/>
      <c r="O109" s="3"/>
      <c r="P109" s="3"/>
      <c r="Q109" s="3"/>
      <c r="R109" s="3"/>
      <c r="S109" s="3"/>
    </row>
    <row r="110" spans="1:19" ht="75" x14ac:dyDescent="0.3">
      <c r="A110" s="47" t="s">
        <v>77</v>
      </c>
      <c r="B110" s="4" t="s">
        <v>90</v>
      </c>
      <c r="C110" s="4" t="s">
        <v>251</v>
      </c>
      <c r="D110" s="7">
        <f>34094+108102.3</f>
        <v>142196.29999999999</v>
      </c>
      <c r="E110" s="7">
        <v>142196.29999999999</v>
      </c>
      <c r="F110" s="7">
        <v>142196.29999999999</v>
      </c>
      <c r="G110" s="7"/>
      <c r="H110" s="7"/>
      <c r="I110" s="7"/>
      <c r="J110" s="7"/>
      <c r="K110" s="7"/>
      <c r="L110" s="7"/>
      <c r="M110" s="7">
        <v>142196.29999999999</v>
      </c>
      <c r="N110" s="7">
        <v>142196.29999999999</v>
      </c>
      <c r="O110" s="3"/>
      <c r="P110" s="3"/>
      <c r="Q110" s="3"/>
      <c r="R110" s="3"/>
      <c r="S110" s="3"/>
    </row>
    <row r="111" spans="1:19" ht="56.25" x14ac:dyDescent="0.3">
      <c r="A111" s="46"/>
      <c r="B111" s="4" t="s">
        <v>165</v>
      </c>
      <c r="C111" s="4"/>
      <c r="D111" s="5"/>
      <c r="E111" s="5"/>
      <c r="F111" s="5"/>
      <c r="G111" s="5"/>
      <c r="H111" s="5"/>
      <c r="I111" s="5"/>
      <c r="J111" s="5"/>
      <c r="K111" s="5"/>
      <c r="L111" s="5"/>
      <c r="M111" s="5"/>
      <c r="N111" s="5"/>
      <c r="O111" s="3"/>
      <c r="P111" s="3"/>
      <c r="Q111" s="3"/>
      <c r="R111" s="3"/>
      <c r="S111" s="3"/>
    </row>
    <row r="112" spans="1:19" ht="93.75" x14ac:dyDescent="0.3">
      <c r="A112" s="46"/>
      <c r="B112" s="4" t="s">
        <v>166</v>
      </c>
      <c r="C112" s="4"/>
      <c r="D112" s="4" t="s">
        <v>113</v>
      </c>
      <c r="E112" s="5"/>
      <c r="F112" s="5"/>
      <c r="G112" s="5"/>
      <c r="H112" s="5"/>
      <c r="I112" s="5"/>
      <c r="J112" s="5"/>
      <c r="K112" s="5"/>
      <c r="L112" s="5"/>
      <c r="M112" s="5"/>
      <c r="N112" s="5"/>
      <c r="O112" s="3"/>
      <c r="P112" s="3"/>
      <c r="Q112" s="3"/>
      <c r="R112" s="3"/>
      <c r="S112" s="3"/>
    </row>
    <row r="113" spans="1:19" ht="74.25" customHeight="1" x14ac:dyDescent="0.3">
      <c r="A113" s="6" t="s">
        <v>40</v>
      </c>
      <c r="B113" s="4"/>
      <c r="C113" s="4"/>
      <c r="D113" s="7"/>
      <c r="E113" s="7"/>
      <c r="F113" s="7"/>
      <c r="G113" s="7"/>
      <c r="H113" s="7"/>
      <c r="I113" s="7"/>
      <c r="J113" s="7"/>
      <c r="K113" s="7"/>
      <c r="L113" s="7"/>
      <c r="M113" s="7"/>
      <c r="N113" s="7"/>
      <c r="O113" s="7"/>
      <c r="P113" s="7"/>
      <c r="Q113" s="7"/>
      <c r="R113" s="7"/>
      <c r="S113" s="7"/>
    </row>
    <row r="114" spans="1:19" ht="93.75" x14ac:dyDescent="0.3">
      <c r="A114" s="36" t="s">
        <v>204</v>
      </c>
      <c r="B114" s="4"/>
      <c r="C114" s="4"/>
      <c r="D114" s="7"/>
      <c r="E114" s="7"/>
      <c r="F114" s="7"/>
      <c r="G114" s="7"/>
      <c r="H114" s="7"/>
      <c r="I114" s="7"/>
      <c r="J114" s="7"/>
      <c r="K114" s="7"/>
      <c r="L114" s="7"/>
      <c r="M114" s="7"/>
      <c r="N114" s="7"/>
      <c r="O114" s="7"/>
      <c r="P114" s="7"/>
      <c r="Q114" s="7"/>
      <c r="R114" s="7"/>
      <c r="S114" s="7"/>
    </row>
    <row r="115" spans="1:19" ht="15" customHeight="1" x14ac:dyDescent="0.3">
      <c r="A115" s="109" t="s">
        <v>41</v>
      </c>
      <c r="B115" s="4"/>
      <c r="C115" s="4"/>
      <c r="D115" s="7"/>
      <c r="E115" s="7"/>
      <c r="F115" s="7"/>
      <c r="G115" s="7"/>
      <c r="H115" s="7"/>
      <c r="I115" s="7"/>
      <c r="J115" s="7"/>
      <c r="K115" s="7"/>
      <c r="L115" s="7"/>
      <c r="M115" s="7"/>
      <c r="N115" s="7"/>
      <c r="O115" s="7"/>
      <c r="P115" s="7"/>
      <c r="Q115" s="7"/>
      <c r="R115" s="7"/>
      <c r="S115" s="7"/>
    </row>
    <row r="116" spans="1:19" ht="151.15" customHeight="1" x14ac:dyDescent="0.3">
      <c r="A116" s="109"/>
      <c r="B116" s="4" t="s">
        <v>221</v>
      </c>
      <c r="C116" s="4"/>
      <c r="D116" s="7">
        <f>120372800/1000</f>
        <v>120372.8</v>
      </c>
      <c r="E116" s="7">
        <f>125978800/1000</f>
        <v>125978.8</v>
      </c>
      <c r="F116" s="7">
        <f>125978800/1000</f>
        <v>125978.8</v>
      </c>
      <c r="G116" s="7">
        <v>15000</v>
      </c>
      <c r="H116" s="7"/>
      <c r="I116" s="7">
        <v>20000</v>
      </c>
      <c r="J116" s="7"/>
      <c r="K116" s="7">
        <v>20000</v>
      </c>
      <c r="L116" s="7"/>
      <c r="M116" s="7"/>
      <c r="N116" s="7"/>
      <c r="O116" s="7"/>
      <c r="P116" s="7"/>
      <c r="Q116" s="7"/>
      <c r="R116" s="7"/>
      <c r="S116" s="7"/>
    </row>
    <row r="117" spans="1:19" ht="56.25" x14ac:dyDescent="0.3">
      <c r="A117" s="36" t="s">
        <v>198</v>
      </c>
      <c r="B117" s="4" t="s">
        <v>111</v>
      </c>
      <c r="C117" s="4"/>
      <c r="D117" s="7"/>
      <c r="E117" s="7"/>
      <c r="F117" s="7"/>
      <c r="G117" s="7"/>
      <c r="H117" s="7"/>
      <c r="I117" s="7"/>
      <c r="J117" s="7"/>
      <c r="K117" s="7"/>
      <c r="L117" s="7"/>
      <c r="M117" s="7"/>
      <c r="N117" s="7"/>
      <c r="O117" s="7"/>
      <c r="P117" s="7"/>
      <c r="Q117" s="7"/>
      <c r="R117" s="7"/>
      <c r="S117" s="7"/>
    </row>
    <row r="118" spans="1:19" ht="75" x14ac:dyDescent="0.3">
      <c r="A118" s="22" t="s">
        <v>42</v>
      </c>
      <c r="B118" s="4" t="s">
        <v>123</v>
      </c>
      <c r="C118" s="4"/>
      <c r="D118" s="7"/>
      <c r="E118" s="7"/>
      <c r="F118" s="7"/>
      <c r="G118" s="7"/>
      <c r="H118" s="7"/>
      <c r="I118" s="7"/>
      <c r="J118" s="7"/>
      <c r="K118" s="7"/>
      <c r="L118" s="7"/>
      <c r="M118" s="7"/>
      <c r="N118" s="7"/>
      <c r="O118" s="7"/>
      <c r="P118" s="7"/>
      <c r="Q118" s="7"/>
      <c r="R118" s="7"/>
      <c r="S118" s="7"/>
    </row>
    <row r="119" spans="1:19" ht="56.25" x14ac:dyDescent="0.3">
      <c r="A119" s="22" t="s">
        <v>109</v>
      </c>
      <c r="B119" s="4" t="s">
        <v>127</v>
      </c>
      <c r="C119" s="4"/>
      <c r="D119" s="7"/>
      <c r="E119" s="7"/>
      <c r="F119" s="7"/>
      <c r="G119" s="7"/>
      <c r="H119" s="7"/>
      <c r="I119" s="7"/>
      <c r="J119" s="7"/>
      <c r="K119" s="7"/>
      <c r="L119" s="7"/>
      <c r="M119" s="7"/>
      <c r="N119" s="7"/>
      <c r="O119" s="7"/>
      <c r="P119" s="7"/>
      <c r="Q119" s="7"/>
      <c r="R119" s="7"/>
      <c r="S119" s="7"/>
    </row>
    <row r="120" spans="1:19" ht="37.5" x14ac:dyDescent="0.3">
      <c r="A120" s="22" t="s">
        <v>128</v>
      </c>
      <c r="B120" s="4"/>
      <c r="C120" s="4"/>
      <c r="D120" s="7"/>
      <c r="E120" s="7"/>
      <c r="F120" s="7"/>
      <c r="G120" s="7"/>
      <c r="H120" s="7"/>
      <c r="I120" s="7"/>
      <c r="J120" s="7"/>
      <c r="K120" s="7"/>
      <c r="L120" s="7"/>
      <c r="M120" s="7"/>
      <c r="N120" s="7"/>
      <c r="O120" s="7"/>
      <c r="P120" s="7"/>
      <c r="Q120" s="7"/>
      <c r="R120" s="7"/>
      <c r="S120" s="7"/>
    </row>
    <row r="121" spans="1:19" ht="131.25" x14ac:dyDescent="0.3">
      <c r="A121" s="35" t="s">
        <v>125</v>
      </c>
      <c r="B121" s="4" t="s">
        <v>137</v>
      </c>
      <c r="C121" s="4"/>
      <c r="D121" s="7">
        <v>1148485.7709999999</v>
      </c>
      <c r="E121" s="7">
        <v>1163924.1540000001</v>
      </c>
      <c r="F121" s="7">
        <v>1163924.1540000001</v>
      </c>
      <c r="G121" s="7"/>
      <c r="H121" s="7"/>
      <c r="I121" s="7"/>
      <c r="J121" s="7"/>
      <c r="K121" s="7"/>
      <c r="L121" s="7"/>
      <c r="M121" s="7"/>
      <c r="N121" s="7"/>
      <c r="O121" s="7"/>
      <c r="P121" s="7"/>
      <c r="Q121" s="7"/>
      <c r="R121" s="7"/>
      <c r="S121" s="7"/>
    </row>
    <row r="122" spans="1:19" ht="93.75" x14ac:dyDescent="0.3">
      <c r="A122" s="35" t="s">
        <v>126</v>
      </c>
      <c r="B122" s="4" t="s">
        <v>138</v>
      </c>
      <c r="C122" s="4"/>
      <c r="D122" s="7"/>
      <c r="E122" s="7"/>
      <c r="F122" s="7"/>
      <c r="G122" s="7"/>
      <c r="H122" s="7"/>
      <c r="I122" s="7"/>
      <c r="J122" s="7"/>
      <c r="K122" s="7"/>
      <c r="L122" s="7"/>
      <c r="M122" s="7"/>
      <c r="N122" s="7"/>
      <c r="O122" s="7"/>
      <c r="P122" s="7"/>
      <c r="Q122" s="7"/>
      <c r="R122" s="7"/>
      <c r="S122" s="7"/>
    </row>
    <row r="123" spans="1:19" ht="56.25" x14ac:dyDescent="0.3">
      <c r="A123" s="6" t="s">
        <v>185</v>
      </c>
      <c r="B123" s="4" t="s">
        <v>111</v>
      </c>
      <c r="C123" s="4"/>
      <c r="D123" s="7"/>
      <c r="E123" s="7"/>
      <c r="F123" s="7"/>
      <c r="G123" s="7"/>
      <c r="H123" s="7"/>
      <c r="I123" s="7"/>
      <c r="J123" s="7"/>
      <c r="K123" s="7"/>
      <c r="L123" s="7"/>
      <c r="M123" s="7"/>
      <c r="N123" s="7"/>
      <c r="O123" s="7"/>
      <c r="P123" s="7"/>
      <c r="Q123" s="7"/>
      <c r="R123" s="7"/>
      <c r="S123" s="7"/>
    </row>
    <row r="124" spans="1:19" ht="82.15" customHeight="1" x14ac:dyDescent="0.3">
      <c r="A124" s="22" t="s">
        <v>1</v>
      </c>
      <c r="B124" s="4" t="s">
        <v>123</v>
      </c>
      <c r="C124" s="4"/>
      <c r="D124" s="7"/>
      <c r="E124" s="7"/>
      <c r="F124" s="7"/>
      <c r="G124" s="7"/>
      <c r="H124" s="7"/>
      <c r="I124" s="7"/>
      <c r="J124" s="7"/>
      <c r="K124" s="7"/>
      <c r="L124" s="7"/>
      <c r="M124" s="7"/>
      <c r="N124" s="7"/>
      <c r="O124" s="7"/>
      <c r="P124" s="7"/>
      <c r="Q124" s="7"/>
      <c r="R124" s="7"/>
      <c r="S124" s="7"/>
    </row>
    <row r="125" spans="1:19" ht="56.25" x14ac:dyDescent="0.3">
      <c r="A125" s="22" t="s">
        <v>43</v>
      </c>
      <c r="B125" s="4" t="s">
        <v>124</v>
      </c>
      <c r="C125" s="4"/>
      <c r="D125" s="7"/>
      <c r="E125" s="7"/>
      <c r="F125" s="7"/>
      <c r="G125" s="7"/>
      <c r="H125" s="7"/>
      <c r="I125" s="7"/>
      <c r="J125" s="7"/>
      <c r="K125" s="7"/>
      <c r="L125" s="7"/>
      <c r="M125" s="7"/>
      <c r="N125" s="7"/>
      <c r="O125" s="7"/>
      <c r="P125" s="7"/>
      <c r="Q125" s="7"/>
      <c r="R125" s="7"/>
      <c r="S125" s="7"/>
    </row>
    <row r="126" spans="1:19" ht="112.5" x14ac:dyDescent="0.3">
      <c r="A126" s="22" t="s">
        <v>44</v>
      </c>
      <c r="B126" s="4" t="s">
        <v>134</v>
      </c>
      <c r="C126" s="4"/>
      <c r="D126" s="7"/>
      <c r="E126" s="7"/>
      <c r="F126" s="7"/>
      <c r="G126" s="7"/>
      <c r="H126" s="7"/>
      <c r="I126" s="7"/>
      <c r="J126" s="7"/>
      <c r="K126" s="7"/>
      <c r="L126" s="7"/>
      <c r="M126" s="7"/>
      <c r="N126" s="7"/>
      <c r="O126" s="7"/>
      <c r="P126" s="7"/>
      <c r="Q126" s="7"/>
      <c r="R126" s="7"/>
      <c r="S126" s="7"/>
    </row>
    <row r="127" spans="1:19" ht="37.5" x14ac:dyDescent="0.3">
      <c r="A127" s="12" t="s">
        <v>45</v>
      </c>
      <c r="B127" s="13" t="s">
        <v>135</v>
      </c>
      <c r="C127" s="13"/>
      <c r="D127" s="7"/>
      <c r="E127" s="7"/>
      <c r="F127" s="7"/>
      <c r="G127" s="7"/>
      <c r="H127" s="7"/>
      <c r="I127" s="7"/>
      <c r="J127" s="7"/>
      <c r="K127" s="7"/>
      <c r="L127" s="7"/>
      <c r="M127" s="7"/>
      <c r="N127" s="7"/>
      <c r="O127" s="7"/>
      <c r="P127" s="7"/>
      <c r="Q127" s="7"/>
      <c r="R127" s="7"/>
      <c r="S127" s="7"/>
    </row>
    <row r="128" spans="1:19" ht="37.5" x14ac:dyDescent="0.3">
      <c r="A128" s="22" t="s">
        <v>128</v>
      </c>
      <c r="B128" s="4"/>
      <c r="C128" s="4"/>
      <c r="D128" s="7"/>
      <c r="E128" s="7"/>
      <c r="F128" s="7"/>
      <c r="G128" s="7"/>
      <c r="H128" s="7"/>
      <c r="I128" s="7"/>
      <c r="J128" s="7"/>
      <c r="K128" s="7"/>
      <c r="L128" s="7"/>
      <c r="M128" s="7"/>
      <c r="N128" s="7"/>
      <c r="O128" s="7"/>
      <c r="P128" s="7"/>
      <c r="Q128" s="7"/>
      <c r="R128" s="7"/>
      <c r="S128" s="7"/>
    </row>
    <row r="129" spans="1:19" ht="93.75" x14ac:dyDescent="0.3">
      <c r="A129" s="22" t="s">
        <v>129</v>
      </c>
      <c r="B129" s="4" t="s">
        <v>136</v>
      </c>
      <c r="C129" s="4"/>
      <c r="D129" s="7">
        <v>221561.71</v>
      </c>
      <c r="E129" s="7">
        <v>221561.71</v>
      </c>
      <c r="F129" s="7">
        <v>221561.71</v>
      </c>
      <c r="G129" s="7"/>
      <c r="H129" s="7"/>
      <c r="I129" s="7"/>
      <c r="J129" s="7"/>
      <c r="K129" s="7">
        <v>37092.300000000003</v>
      </c>
      <c r="L129" s="7"/>
      <c r="M129" s="7"/>
      <c r="N129" s="7"/>
      <c r="O129" s="7"/>
      <c r="P129" s="7"/>
      <c r="Q129" s="7"/>
      <c r="R129" s="7"/>
      <c r="S129" s="7"/>
    </row>
    <row r="130" spans="1:19" ht="18.75" customHeight="1" x14ac:dyDescent="0.3">
      <c r="A130" s="36" t="s">
        <v>205</v>
      </c>
      <c r="B130" s="4"/>
      <c r="C130" s="4"/>
      <c r="D130" s="7"/>
      <c r="E130" s="7"/>
      <c r="F130" s="7"/>
      <c r="G130" s="7"/>
      <c r="H130" s="7"/>
      <c r="I130" s="7"/>
      <c r="J130" s="7"/>
      <c r="K130" s="7"/>
      <c r="L130" s="7"/>
      <c r="M130" s="7"/>
      <c r="N130" s="7"/>
      <c r="O130" s="7"/>
      <c r="P130" s="7"/>
      <c r="Q130" s="7"/>
      <c r="R130" s="7"/>
      <c r="S130" s="7"/>
    </row>
    <row r="131" spans="1:19" ht="112.5" x14ac:dyDescent="0.3">
      <c r="A131" s="109" t="s">
        <v>46</v>
      </c>
      <c r="B131" s="4" t="s">
        <v>222</v>
      </c>
      <c r="C131" s="4"/>
      <c r="D131" s="7">
        <v>1984095.55</v>
      </c>
      <c r="E131" s="7">
        <v>1153855.3572199999</v>
      </c>
      <c r="F131" s="7">
        <v>1136501.7345199999</v>
      </c>
      <c r="G131" s="7"/>
      <c r="H131" s="7"/>
      <c r="I131" s="7">
        <v>1737059.6</v>
      </c>
      <c r="J131" s="7"/>
      <c r="K131" s="7">
        <v>1737059.6</v>
      </c>
      <c r="L131" s="7"/>
      <c r="M131" s="7"/>
      <c r="N131" s="7"/>
      <c r="O131" s="7"/>
      <c r="P131" s="7"/>
      <c r="Q131" s="7"/>
      <c r="R131" s="7"/>
      <c r="S131" s="7"/>
    </row>
    <row r="132" spans="1:19" x14ac:dyDescent="0.3">
      <c r="A132" s="109"/>
      <c r="B132" s="4"/>
      <c r="C132" s="4"/>
      <c r="D132" s="7"/>
      <c r="E132" s="7"/>
      <c r="F132" s="7"/>
      <c r="G132" s="7"/>
      <c r="H132" s="7"/>
      <c r="I132" s="7"/>
      <c r="J132" s="7"/>
      <c r="K132" s="7"/>
      <c r="L132" s="7"/>
      <c r="M132" s="7"/>
      <c r="N132" s="7"/>
      <c r="O132" s="7"/>
      <c r="P132" s="7"/>
      <c r="Q132" s="7"/>
      <c r="R132" s="7"/>
      <c r="S132" s="7"/>
    </row>
    <row r="133" spans="1:19" ht="48" customHeight="1" x14ac:dyDescent="0.3">
      <c r="A133" s="36" t="s">
        <v>197</v>
      </c>
      <c r="B133" s="4" t="s">
        <v>111</v>
      </c>
      <c r="C133" s="4"/>
      <c r="D133" s="7">
        <f>762992.54+271670.66+127999.68</f>
        <v>1162662.8799999999</v>
      </c>
      <c r="E133" s="7">
        <f>996050.15+142000+52043</f>
        <v>1190093.1499999999</v>
      </c>
      <c r="F133" s="7">
        <v>330990</v>
      </c>
      <c r="G133" s="7">
        <f>30000+34252.96+1047360.51</f>
        <v>1111613.47</v>
      </c>
      <c r="H133" s="7"/>
      <c r="I133" s="7">
        <f>200000+100000+341687.44</f>
        <v>641687.43999999994</v>
      </c>
      <c r="J133" s="7"/>
      <c r="K133" s="7">
        <f>384800+197392.19</f>
        <v>582192.18999999994</v>
      </c>
      <c r="L133" s="7"/>
      <c r="M133" s="7"/>
      <c r="N133" s="7"/>
      <c r="O133" s="7"/>
      <c r="P133" s="7"/>
      <c r="Q133" s="7"/>
      <c r="R133" s="7"/>
      <c r="S133" s="7"/>
    </row>
    <row r="134" spans="1:19" ht="48" customHeight="1" x14ac:dyDescent="0.3">
      <c r="A134" s="22" t="s">
        <v>47</v>
      </c>
      <c r="B134" s="4"/>
      <c r="C134" s="4"/>
      <c r="D134" s="7"/>
      <c r="E134" s="7"/>
      <c r="F134" s="7"/>
      <c r="G134" s="7"/>
      <c r="H134" s="7"/>
      <c r="I134" s="7"/>
      <c r="J134" s="7"/>
      <c r="K134" s="7"/>
      <c r="L134" s="7"/>
      <c r="M134" s="7"/>
      <c r="N134" s="7"/>
      <c r="O134" s="7"/>
      <c r="P134" s="7"/>
      <c r="Q134" s="7"/>
      <c r="R134" s="7"/>
      <c r="S134" s="7"/>
    </row>
    <row r="135" spans="1:19" ht="48" customHeight="1" x14ac:dyDescent="0.3">
      <c r="A135" s="22" t="s">
        <v>48</v>
      </c>
      <c r="B135" s="4"/>
      <c r="C135" s="4"/>
      <c r="D135" s="7"/>
      <c r="E135" s="7"/>
      <c r="F135" s="7"/>
      <c r="G135" s="7"/>
      <c r="H135" s="7"/>
      <c r="I135" s="7"/>
      <c r="J135" s="7"/>
      <c r="K135" s="7"/>
      <c r="L135" s="7"/>
      <c r="M135" s="7"/>
      <c r="N135" s="7"/>
      <c r="O135" s="7"/>
      <c r="P135" s="7"/>
      <c r="Q135" s="7"/>
      <c r="R135" s="7"/>
      <c r="S135" s="7"/>
    </row>
    <row r="136" spans="1:19" ht="48" customHeight="1" x14ac:dyDescent="0.3">
      <c r="A136" s="22" t="s">
        <v>49</v>
      </c>
      <c r="B136" s="4"/>
      <c r="C136" s="4"/>
      <c r="D136" s="7"/>
      <c r="E136" s="7"/>
      <c r="F136" s="7"/>
      <c r="G136" s="7"/>
      <c r="H136" s="7"/>
      <c r="I136" s="7"/>
      <c r="J136" s="7"/>
      <c r="K136" s="7"/>
      <c r="L136" s="7"/>
      <c r="M136" s="7"/>
      <c r="N136" s="7"/>
      <c r="O136" s="7"/>
      <c r="P136" s="7"/>
      <c r="Q136" s="7"/>
      <c r="R136" s="7"/>
      <c r="S136" s="7"/>
    </row>
    <row r="137" spans="1:19" ht="48" customHeight="1" x14ac:dyDescent="0.3">
      <c r="A137" s="22" t="s">
        <v>50</v>
      </c>
      <c r="B137" s="4"/>
      <c r="C137" s="4"/>
      <c r="D137" s="7"/>
      <c r="E137" s="7"/>
      <c r="F137" s="7"/>
      <c r="G137" s="7"/>
      <c r="H137" s="7"/>
      <c r="I137" s="7"/>
      <c r="J137" s="7"/>
      <c r="K137" s="7"/>
      <c r="L137" s="7"/>
      <c r="M137" s="7"/>
      <c r="N137" s="7"/>
      <c r="O137" s="7"/>
      <c r="P137" s="7"/>
      <c r="Q137" s="7"/>
      <c r="R137" s="7"/>
      <c r="S137" s="7"/>
    </row>
    <row r="138" spans="1:19" ht="18.75" customHeight="1" x14ac:dyDescent="0.3">
      <c r="A138" s="36" t="s">
        <v>199</v>
      </c>
      <c r="B138" s="4"/>
      <c r="C138" s="4"/>
      <c r="D138" s="7"/>
      <c r="E138" s="7"/>
      <c r="F138" s="7"/>
      <c r="G138" s="7"/>
      <c r="H138" s="7"/>
      <c r="I138" s="7"/>
      <c r="J138" s="7"/>
      <c r="K138" s="7"/>
      <c r="L138" s="7"/>
      <c r="M138" s="7"/>
      <c r="N138" s="7"/>
      <c r="O138" s="7"/>
      <c r="P138" s="7"/>
      <c r="Q138" s="7"/>
      <c r="R138" s="7"/>
      <c r="S138" s="7"/>
    </row>
    <row r="139" spans="1:19" x14ac:dyDescent="0.3">
      <c r="A139" s="22" t="s">
        <v>47</v>
      </c>
      <c r="B139" s="4"/>
      <c r="C139" s="4"/>
      <c r="D139" s="7"/>
      <c r="E139" s="7"/>
      <c r="F139" s="7"/>
      <c r="G139" s="7"/>
      <c r="H139" s="7"/>
      <c r="I139" s="7"/>
      <c r="J139" s="7"/>
      <c r="K139" s="7"/>
      <c r="L139" s="7"/>
      <c r="M139" s="7"/>
      <c r="N139" s="7"/>
      <c r="O139" s="7"/>
      <c r="P139" s="7"/>
      <c r="Q139" s="7"/>
      <c r="R139" s="7"/>
      <c r="S139" s="7"/>
    </row>
    <row r="140" spans="1:19" ht="75" x14ac:dyDescent="0.3">
      <c r="A140" s="22" t="s">
        <v>51</v>
      </c>
      <c r="B140" s="4" t="s">
        <v>223</v>
      </c>
      <c r="C140" s="4"/>
      <c r="D140" s="7">
        <f>4780105476.67/1000</f>
        <v>4780105.4766699998</v>
      </c>
      <c r="E140" s="7">
        <f>4624320625.38/1000</f>
        <v>4624320.6253800001</v>
      </c>
      <c r="F140" s="7">
        <f>2359654329.5/1000</f>
        <v>2359654.3295</v>
      </c>
      <c r="G140" s="7">
        <v>219894.52333000023</v>
      </c>
      <c r="H140" s="7"/>
      <c r="I140" s="7">
        <v>375679.3746199999</v>
      </c>
      <c r="J140" s="7"/>
      <c r="K140" s="7">
        <v>2640345.6705</v>
      </c>
      <c r="L140" s="7"/>
      <c r="M140" s="7"/>
      <c r="N140" s="7"/>
      <c r="O140" s="7"/>
      <c r="P140" s="7"/>
      <c r="Q140" s="7"/>
      <c r="R140" s="7"/>
      <c r="S140" s="7"/>
    </row>
    <row r="141" spans="1:19" ht="56.25" x14ac:dyDescent="0.3">
      <c r="A141" s="22" t="s">
        <v>52</v>
      </c>
      <c r="B141" s="4" t="s">
        <v>224</v>
      </c>
      <c r="C141" s="4"/>
      <c r="D141" s="7">
        <v>2549288.5958799999</v>
      </c>
      <c r="E141" s="7">
        <v>2907087.34246</v>
      </c>
      <c r="F141" s="7">
        <v>2493514.02991</v>
      </c>
      <c r="G141" s="7">
        <v>6055360</v>
      </c>
      <c r="H141" s="7"/>
      <c r="I141" s="7">
        <v>5223488</v>
      </c>
      <c r="J141" s="7"/>
      <c r="K141" s="7">
        <v>5280320</v>
      </c>
      <c r="L141" s="7"/>
      <c r="M141" s="7"/>
      <c r="N141" s="7"/>
      <c r="O141" s="7"/>
      <c r="P141" s="7"/>
      <c r="Q141" s="7"/>
      <c r="R141" s="7"/>
      <c r="S141" s="7"/>
    </row>
    <row r="142" spans="1:19" ht="75" x14ac:dyDescent="0.3">
      <c r="A142" s="36" t="s">
        <v>200</v>
      </c>
      <c r="B142" s="4"/>
      <c r="C142" s="4"/>
      <c r="D142" s="7"/>
      <c r="E142" s="7"/>
      <c r="F142" s="7"/>
      <c r="G142" s="7"/>
      <c r="H142" s="7"/>
      <c r="I142" s="7"/>
      <c r="J142" s="7"/>
      <c r="K142" s="7"/>
      <c r="L142" s="7"/>
      <c r="M142" s="7"/>
      <c r="N142" s="7"/>
      <c r="O142" s="7"/>
      <c r="P142" s="7"/>
      <c r="Q142" s="7"/>
      <c r="R142" s="7"/>
      <c r="S142" s="7"/>
    </row>
    <row r="143" spans="1:19" ht="25.5" customHeight="1" x14ac:dyDescent="0.3">
      <c r="A143" s="109" t="s">
        <v>103</v>
      </c>
      <c r="B143" s="4"/>
      <c r="C143" s="4"/>
      <c r="D143" s="7"/>
      <c r="E143" s="7"/>
      <c r="F143" s="7"/>
      <c r="G143" s="7"/>
      <c r="H143" s="7"/>
      <c r="I143" s="7"/>
      <c r="J143" s="7"/>
      <c r="K143" s="7"/>
      <c r="L143" s="7"/>
      <c r="M143" s="7"/>
      <c r="N143" s="7"/>
      <c r="O143" s="7"/>
      <c r="P143" s="7"/>
      <c r="Q143" s="7"/>
      <c r="R143" s="7"/>
      <c r="S143" s="7"/>
    </row>
    <row r="144" spans="1:19" ht="73.150000000000006" customHeight="1" x14ac:dyDescent="0.3">
      <c r="A144" s="109"/>
      <c r="B144" s="4" t="s">
        <v>106</v>
      </c>
      <c r="C144" s="4"/>
      <c r="D144" s="7">
        <f>852734600/1000</f>
        <v>852734.6</v>
      </c>
      <c r="E144" s="7">
        <f>937972300/1000</f>
        <v>937972.3</v>
      </c>
      <c r="F144" s="7">
        <f>761787163/1000</f>
        <v>761787.16299999994</v>
      </c>
      <c r="G144" s="7">
        <f>1000000-D144</f>
        <v>147265.40000000002</v>
      </c>
      <c r="H144" s="7"/>
      <c r="I144" s="7">
        <v>62027.699999999953</v>
      </c>
      <c r="J144" s="7"/>
      <c r="K144" s="7">
        <v>238212.83700000006</v>
      </c>
      <c r="L144" s="7"/>
      <c r="M144" s="7"/>
      <c r="N144" s="7"/>
      <c r="O144" s="7"/>
      <c r="P144" s="7"/>
      <c r="Q144" s="7"/>
      <c r="R144" s="7"/>
      <c r="S144" s="7"/>
    </row>
    <row r="145" spans="1:19" ht="18.75" customHeight="1" x14ac:dyDescent="0.3">
      <c r="A145" s="36" t="s">
        <v>201</v>
      </c>
      <c r="B145" s="4" t="s">
        <v>100</v>
      </c>
      <c r="C145" s="4"/>
      <c r="D145" s="7"/>
      <c r="E145" s="7"/>
      <c r="F145" s="7"/>
      <c r="G145" s="7"/>
      <c r="H145" s="7"/>
      <c r="I145" s="7"/>
      <c r="J145" s="7"/>
      <c r="K145" s="7"/>
      <c r="L145" s="7"/>
      <c r="M145" s="7"/>
      <c r="N145" s="7"/>
      <c r="O145" s="7"/>
      <c r="P145" s="7"/>
      <c r="Q145" s="7"/>
      <c r="R145" s="7"/>
      <c r="S145" s="7"/>
    </row>
    <row r="146" spans="1:19" ht="56.25" x14ac:dyDescent="0.3">
      <c r="A146" s="22" t="s">
        <v>53</v>
      </c>
      <c r="B146" s="4" t="s">
        <v>139</v>
      </c>
      <c r="C146" s="4"/>
      <c r="D146" s="7"/>
      <c r="E146" s="7"/>
      <c r="F146" s="7"/>
      <c r="G146" s="7"/>
      <c r="H146" s="7"/>
      <c r="I146" s="7"/>
      <c r="J146" s="7"/>
      <c r="K146" s="7"/>
      <c r="L146" s="7"/>
      <c r="M146" s="7"/>
      <c r="N146" s="7"/>
      <c r="O146" s="7"/>
      <c r="P146" s="7"/>
      <c r="Q146" s="7"/>
      <c r="R146" s="7"/>
      <c r="S146" s="7"/>
    </row>
    <row r="147" spans="1:19" ht="93" customHeight="1" x14ac:dyDescent="0.3">
      <c r="A147" s="22" t="s">
        <v>54</v>
      </c>
      <c r="B147" s="4" t="s">
        <v>140</v>
      </c>
      <c r="C147" s="4"/>
      <c r="D147" s="7"/>
      <c r="E147" s="7"/>
      <c r="F147" s="7"/>
      <c r="G147" s="7"/>
      <c r="H147" s="7"/>
      <c r="I147" s="7"/>
      <c r="J147" s="7"/>
      <c r="K147" s="7"/>
      <c r="L147" s="7"/>
      <c r="M147" s="7"/>
      <c r="N147" s="7"/>
      <c r="O147" s="7"/>
      <c r="P147" s="7"/>
      <c r="Q147" s="7"/>
      <c r="R147" s="7"/>
      <c r="S147" s="7"/>
    </row>
    <row r="148" spans="1:19" ht="100.15" customHeight="1" x14ac:dyDescent="0.3">
      <c r="A148" s="22" t="s">
        <v>55</v>
      </c>
      <c r="B148" s="4" t="s">
        <v>141</v>
      </c>
      <c r="C148" s="4"/>
      <c r="D148" s="7"/>
      <c r="E148" s="7"/>
      <c r="F148" s="7"/>
      <c r="G148" s="7"/>
      <c r="H148" s="7"/>
      <c r="I148" s="7"/>
      <c r="J148" s="7"/>
      <c r="K148" s="7"/>
      <c r="L148" s="7"/>
      <c r="M148" s="7"/>
      <c r="N148" s="7"/>
      <c r="O148" s="7"/>
      <c r="P148" s="7"/>
      <c r="Q148" s="7"/>
      <c r="R148" s="7"/>
      <c r="S148" s="7"/>
    </row>
    <row r="149" spans="1:19" ht="93.75" x14ac:dyDescent="0.3">
      <c r="A149" s="22" t="s">
        <v>56</v>
      </c>
      <c r="B149" s="4" t="s">
        <v>142</v>
      </c>
      <c r="C149" s="4"/>
      <c r="D149" s="7"/>
      <c r="E149" s="7"/>
      <c r="F149" s="7"/>
      <c r="G149" s="7"/>
      <c r="H149" s="7"/>
      <c r="I149" s="7"/>
      <c r="J149" s="7"/>
      <c r="K149" s="7"/>
      <c r="L149" s="7"/>
      <c r="M149" s="7"/>
      <c r="N149" s="7"/>
      <c r="O149" s="7"/>
      <c r="P149" s="7"/>
      <c r="Q149" s="7"/>
      <c r="R149" s="7"/>
      <c r="S149" s="7"/>
    </row>
    <row r="150" spans="1:19" x14ac:dyDescent="0.3">
      <c r="A150" s="14"/>
      <c r="B150" s="4"/>
      <c r="C150" s="4"/>
      <c r="D150" s="7"/>
      <c r="E150" s="7"/>
      <c r="F150" s="7"/>
      <c r="G150" s="7"/>
      <c r="H150" s="7"/>
      <c r="I150" s="7"/>
      <c r="J150" s="7"/>
      <c r="K150" s="7"/>
      <c r="L150" s="7"/>
      <c r="M150" s="7"/>
      <c r="N150" s="7"/>
      <c r="O150" s="7"/>
      <c r="P150" s="7"/>
      <c r="Q150" s="7"/>
      <c r="R150" s="7"/>
      <c r="S150" s="7"/>
    </row>
    <row r="151" spans="1:19" ht="18.75" customHeight="1" x14ac:dyDescent="0.3">
      <c r="A151" s="36" t="s">
        <v>202</v>
      </c>
      <c r="B151" s="4"/>
      <c r="C151" s="4"/>
      <c r="D151" s="7"/>
      <c r="E151" s="7"/>
      <c r="F151" s="7"/>
      <c r="G151" s="7"/>
      <c r="H151" s="7"/>
      <c r="I151" s="7"/>
      <c r="J151" s="7"/>
      <c r="K151" s="7"/>
      <c r="L151" s="7"/>
      <c r="M151" s="7"/>
      <c r="N151" s="7"/>
      <c r="O151" s="7"/>
      <c r="P151" s="7"/>
      <c r="Q151" s="7"/>
      <c r="R151" s="7"/>
      <c r="S151" s="7"/>
    </row>
    <row r="152" spans="1:19" x14ac:dyDescent="0.3">
      <c r="A152" s="109" t="s">
        <v>57</v>
      </c>
      <c r="B152" s="4"/>
      <c r="C152" s="4"/>
      <c r="D152" s="7"/>
      <c r="E152" s="7"/>
      <c r="F152" s="7"/>
      <c r="G152" s="7"/>
      <c r="H152" s="7"/>
      <c r="I152" s="7"/>
      <c r="J152" s="7"/>
      <c r="K152" s="7"/>
      <c r="L152" s="7"/>
      <c r="M152" s="7"/>
      <c r="N152" s="7"/>
      <c r="O152" s="7"/>
      <c r="P152" s="7"/>
      <c r="Q152" s="7"/>
      <c r="R152" s="7"/>
      <c r="S152" s="7"/>
    </row>
    <row r="153" spans="1:19" ht="28.5" customHeight="1" x14ac:dyDescent="0.3">
      <c r="A153" s="109"/>
      <c r="B153" s="4"/>
      <c r="C153" s="4"/>
      <c r="D153" s="7"/>
      <c r="E153" s="7"/>
      <c r="F153" s="7"/>
      <c r="G153" s="7"/>
      <c r="H153" s="7"/>
      <c r="I153" s="7"/>
      <c r="J153" s="7"/>
      <c r="K153" s="7"/>
      <c r="L153" s="7"/>
      <c r="M153" s="7"/>
      <c r="N153" s="7"/>
      <c r="O153" s="7"/>
      <c r="P153" s="7"/>
      <c r="Q153" s="7"/>
      <c r="R153" s="7"/>
      <c r="S153" s="7"/>
    </row>
    <row r="154" spans="1:19" ht="51.75" customHeight="1" x14ac:dyDescent="0.3">
      <c r="A154" s="36" t="s">
        <v>203</v>
      </c>
      <c r="B154" s="4"/>
      <c r="C154" s="4"/>
      <c r="D154" s="7"/>
      <c r="E154" s="7"/>
      <c r="F154" s="7"/>
      <c r="G154" s="7"/>
      <c r="H154" s="7"/>
      <c r="I154" s="7"/>
      <c r="J154" s="7"/>
      <c r="K154" s="7"/>
      <c r="L154" s="7"/>
      <c r="M154" s="7"/>
      <c r="N154" s="7"/>
      <c r="O154" s="7"/>
      <c r="P154" s="7"/>
      <c r="Q154" s="7"/>
      <c r="R154" s="7"/>
      <c r="S154" s="7"/>
    </row>
    <row r="155" spans="1:19" ht="34.5" customHeight="1" x14ac:dyDescent="0.3">
      <c r="A155" s="109" t="s">
        <v>58</v>
      </c>
      <c r="B155" s="4" t="s">
        <v>112</v>
      </c>
      <c r="C155" s="4"/>
      <c r="D155" s="7">
        <v>1019303.27</v>
      </c>
      <c r="E155" s="7">
        <v>1153159</v>
      </c>
      <c r="F155" s="7">
        <v>3968.6</v>
      </c>
      <c r="G155" s="7">
        <v>468571.7</v>
      </c>
      <c r="H155" s="7"/>
      <c r="I155" s="7">
        <v>33223.599999999999</v>
      </c>
      <c r="J155" s="7"/>
      <c r="K155" s="7">
        <v>1382360.3</v>
      </c>
      <c r="L155" s="7"/>
      <c r="M155" s="7"/>
      <c r="N155" s="7"/>
      <c r="O155" s="7"/>
      <c r="P155" s="7"/>
      <c r="Q155" s="7"/>
      <c r="R155" s="7"/>
      <c r="S155" s="7"/>
    </row>
    <row r="156" spans="1:19" ht="34.5" customHeight="1" x14ac:dyDescent="0.3">
      <c r="A156" s="109"/>
      <c r="B156" s="4" t="s">
        <v>110</v>
      </c>
      <c r="C156" s="4"/>
      <c r="D156" s="7" t="s">
        <v>110</v>
      </c>
      <c r="E156" s="7" t="s">
        <v>110</v>
      </c>
      <c r="F156" s="7" t="s">
        <v>110</v>
      </c>
      <c r="G156" s="7"/>
      <c r="H156" s="7"/>
      <c r="I156" s="7"/>
      <c r="J156" s="7"/>
      <c r="K156" s="7"/>
      <c r="L156" s="7"/>
      <c r="M156" s="7"/>
      <c r="N156" s="7"/>
      <c r="O156" s="7"/>
      <c r="P156" s="7"/>
      <c r="Q156" s="7"/>
      <c r="R156" s="7"/>
      <c r="S156" s="7"/>
    </row>
    <row r="157" spans="1:19" ht="34.5" customHeight="1" x14ac:dyDescent="0.3">
      <c r="A157" s="109"/>
      <c r="B157" s="4" t="s">
        <v>110</v>
      </c>
      <c r="C157" s="4"/>
      <c r="D157" s="7" t="s">
        <v>110</v>
      </c>
      <c r="E157" s="7" t="s">
        <v>110</v>
      </c>
      <c r="F157" s="7" t="s">
        <v>110</v>
      </c>
      <c r="G157" s="7"/>
      <c r="H157" s="7"/>
      <c r="I157" s="7"/>
      <c r="J157" s="7"/>
      <c r="K157" s="7"/>
      <c r="L157" s="7"/>
      <c r="M157" s="7"/>
      <c r="N157" s="7"/>
      <c r="O157" s="7"/>
      <c r="P157" s="7"/>
      <c r="Q157" s="7"/>
      <c r="R157" s="7"/>
      <c r="S157" s="7"/>
    </row>
    <row r="158" spans="1:19" ht="206.25" x14ac:dyDescent="0.3">
      <c r="A158" s="22" t="s">
        <v>167</v>
      </c>
      <c r="B158" s="4" t="s">
        <v>168</v>
      </c>
      <c r="C158" s="4"/>
      <c r="D158" s="7">
        <v>311552</v>
      </c>
      <c r="E158" s="7">
        <v>314052</v>
      </c>
      <c r="F158" s="7">
        <v>314052</v>
      </c>
      <c r="G158" s="7"/>
      <c r="H158" s="7"/>
      <c r="I158" s="7"/>
      <c r="J158" s="7"/>
      <c r="K158" s="7"/>
      <c r="L158" s="7"/>
      <c r="M158" s="7"/>
      <c r="N158" s="7"/>
      <c r="O158" s="7"/>
      <c r="P158" s="7"/>
      <c r="Q158" s="7"/>
      <c r="R158" s="7"/>
      <c r="S158" s="7"/>
    </row>
    <row r="159" spans="1:19" ht="53.25" customHeight="1" x14ac:dyDescent="0.3">
      <c r="A159" s="6" t="s">
        <v>59</v>
      </c>
      <c r="B159" s="4"/>
      <c r="C159" s="4"/>
      <c r="D159" s="7"/>
      <c r="E159" s="7"/>
      <c r="F159" s="7"/>
      <c r="G159" s="7"/>
      <c r="H159" s="7"/>
      <c r="I159" s="7"/>
      <c r="J159" s="7"/>
      <c r="K159" s="7"/>
      <c r="L159" s="7"/>
      <c r="M159" s="7"/>
      <c r="N159" s="7"/>
      <c r="O159" s="7"/>
      <c r="P159" s="7"/>
      <c r="Q159" s="7"/>
      <c r="R159" s="7"/>
      <c r="S159" s="7"/>
    </row>
    <row r="160" spans="1:19" ht="37.5" x14ac:dyDescent="0.3">
      <c r="A160" s="6" t="s">
        <v>60</v>
      </c>
      <c r="B160" s="4"/>
      <c r="C160" s="4"/>
      <c r="D160" s="7"/>
      <c r="E160" s="7"/>
      <c r="F160" s="7"/>
      <c r="G160" s="7"/>
      <c r="H160" s="7"/>
      <c r="I160" s="7"/>
      <c r="J160" s="7"/>
      <c r="K160" s="7"/>
      <c r="L160" s="7"/>
      <c r="M160" s="7"/>
      <c r="N160" s="7"/>
      <c r="O160" s="7"/>
      <c r="P160" s="7"/>
      <c r="Q160" s="7"/>
      <c r="R160" s="7"/>
      <c r="S160" s="7"/>
    </row>
    <row r="161" spans="1:19" ht="141.75" customHeight="1" x14ac:dyDescent="0.3">
      <c r="A161" s="22" t="s">
        <v>61</v>
      </c>
      <c r="B161" s="4"/>
      <c r="C161" s="4"/>
      <c r="D161" s="7"/>
      <c r="E161" s="7"/>
      <c r="F161" s="7"/>
      <c r="G161" s="7"/>
      <c r="H161" s="7"/>
      <c r="I161" s="7"/>
      <c r="J161" s="7"/>
      <c r="K161" s="7"/>
      <c r="L161" s="7"/>
      <c r="M161" s="7"/>
      <c r="N161" s="7"/>
      <c r="O161" s="7"/>
      <c r="P161" s="7"/>
      <c r="Q161" s="7"/>
      <c r="R161" s="7"/>
      <c r="S161" s="7"/>
    </row>
    <row r="162" spans="1:19" ht="58.5" customHeight="1" x14ac:dyDescent="0.3">
      <c r="A162" s="36" t="s">
        <v>194</v>
      </c>
      <c r="B162" s="4"/>
      <c r="C162" s="4"/>
      <c r="D162" s="7"/>
      <c r="E162" s="7"/>
      <c r="F162" s="7"/>
      <c r="G162" s="7"/>
      <c r="H162" s="7"/>
      <c r="I162" s="7"/>
      <c r="J162" s="7"/>
      <c r="K162" s="7"/>
      <c r="L162" s="7"/>
      <c r="M162" s="7"/>
      <c r="N162" s="7"/>
      <c r="O162" s="7"/>
      <c r="P162" s="7"/>
      <c r="Q162" s="7"/>
      <c r="R162" s="7"/>
      <c r="S162" s="7"/>
    </row>
    <row r="163" spans="1:19" x14ac:dyDescent="0.3">
      <c r="A163" s="22" t="s">
        <v>53</v>
      </c>
      <c r="B163" s="4"/>
      <c r="C163" s="4"/>
      <c r="D163" s="7"/>
      <c r="E163" s="7"/>
      <c r="F163" s="7"/>
      <c r="G163" s="7"/>
      <c r="H163" s="7"/>
      <c r="I163" s="7"/>
      <c r="J163" s="7"/>
      <c r="K163" s="7"/>
      <c r="L163" s="7"/>
      <c r="M163" s="7"/>
      <c r="N163" s="7"/>
      <c r="O163" s="7"/>
      <c r="P163" s="7"/>
      <c r="Q163" s="7"/>
      <c r="R163" s="7"/>
      <c r="S163" s="7"/>
    </row>
    <row r="164" spans="1:19" ht="131.25" x14ac:dyDescent="0.3">
      <c r="A164" s="22" t="s">
        <v>132</v>
      </c>
      <c r="B164" s="4" t="s">
        <v>133</v>
      </c>
      <c r="C164" s="4"/>
      <c r="D164" s="7"/>
      <c r="E164" s="7"/>
      <c r="F164" s="7"/>
      <c r="G164" s="7"/>
      <c r="H164" s="7"/>
      <c r="I164" s="7"/>
      <c r="J164" s="7"/>
      <c r="K164" s="7"/>
      <c r="L164" s="7"/>
      <c r="M164" s="7"/>
      <c r="N164" s="7"/>
      <c r="O164" s="7"/>
      <c r="P164" s="7"/>
      <c r="Q164" s="7"/>
      <c r="R164" s="7"/>
      <c r="S164" s="7"/>
    </row>
    <row r="165" spans="1:19" ht="93.75" x14ac:dyDescent="0.3">
      <c r="A165" s="37" t="s">
        <v>213</v>
      </c>
      <c r="B165" s="4" t="s">
        <v>212</v>
      </c>
      <c r="C165" s="4"/>
      <c r="D165" s="7"/>
      <c r="E165" s="7"/>
      <c r="F165" s="7"/>
      <c r="G165" s="7"/>
      <c r="H165" s="7"/>
      <c r="I165" s="7"/>
      <c r="J165" s="7"/>
      <c r="K165" s="7"/>
      <c r="L165" s="7"/>
      <c r="M165" s="7"/>
      <c r="N165" s="7"/>
      <c r="O165" s="7"/>
      <c r="P165" s="7"/>
      <c r="Q165" s="7"/>
      <c r="R165" s="7"/>
      <c r="S165" s="7"/>
    </row>
    <row r="166" spans="1:19" ht="93.75" x14ac:dyDescent="0.3">
      <c r="A166" s="22" t="s">
        <v>214</v>
      </c>
      <c r="B166" s="4"/>
      <c r="C166" s="4"/>
      <c r="D166" s="7">
        <v>174441.8</v>
      </c>
      <c r="E166" s="7">
        <v>167344</v>
      </c>
      <c r="F166" s="7">
        <v>167344</v>
      </c>
      <c r="G166" s="7">
        <v>553600.19999999995</v>
      </c>
      <c r="H166" s="7"/>
      <c r="I166" s="7">
        <v>520361</v>
      </c>
      <c r="J166" s="7"/>
      <c r="K166" s="7">
        <v>883945</v>
      </c>
      <c r="L166" s="7"/>
      <c r="M166" s="7"/>
      <c r="N166" s="7"/>
      <c r="O166" s="7"/>
      <c r="P166" s="7"/>
      <c r="Q166" s="7"/>
      <c r="R166" s="7"/>
      <c r="S166" s="7"/>
    </row>
    <row r="167" spans="1:19" ht="93.75" x14ac:dyDescent="0.3">
      <c r="A167" s="22" t="s">
        <v>215</v>
      </c>
      <c r="B167" s="4"/>
      <c r="C167" s="4"/>
      <c r="D167" s="7">
        <v>0</v>
      </c>
      <c r="E167" s="7">
        <v>0</v>
      </c>
      <c r="F167" s="7">
        <v>0</v>
      </c>
      <c r="G167" s="7">
        <v>73570.600000000006</v>
      </c>
      <c r="H167" s="7"/>
      <c r="I167" s="7">
        <v>69494.399999999994</v>
      </c>
      <c r="J167" s="7"/>
      <c r="K167" s="7">
        <v>106235.5</v>
      </c>
      <c r="L167" s="7"/>
      <c r="M167" s="7"/>
      <c r="N167" s="7"/>
      <c r="O167" s="7"/>
      <c r="P167" s="7"/>
      <c r="Q167" s="7"/>
      <c r="R167" s="7"/>
      <c r="S167" s="7"/>
    </row>
    <row r="168" spans="1:19" ht="37.5" x14ac:dyDescent="0.3">
      <c r="A168" s="36" t="s">
        <v>195</v>
      </c>
      <c r="B168" s="4"/>
      <c r="C168" s="4"/>
      <c r="D168" s="7"/>
      <c r="E168" s="7"/>
      <c r="F168" s="7"/>
      <c r="G168" s="7"/>
      <c r="H168" s="7"/>
      <c r="I168" s="7"/>
      <c r="J168" s="7"/>
      <c r="K168" s="7"/>
      <c r="L168" s="7"/>
      <c r="M168" s="7"/>
      <c r="N168" s="7"/>
      <c r="O168" s="7"/>
      <c r="P168" s="7"/>
      <c r="Q168" s="7"/>
      <c r="R168" s="7"/>
      <c r="S168" s="7"/>
    </row>
    <row r="169" spans="1:19" ht="34.5" customHeight="1" x14ac:dyDescent="0.3">
      <c r="A169" s="22" t="s">
        <v>47</v>
      </c>
      <c r="B169" s="4"/>
      <c r="C169" s="4"/>
      <c r="D169" s="7"/>
      <c r="E169" s="7"/>
      <c r="F169" s="7"/>
      <c r="G169" s="7"/>
      <c r="H169" s="7"/>
      <c r="I169" s="7"/>
      <c r="J169" s="7"/>
      <c r="K169" s="7"/>
      <c r="L169" s="7"/>
      <c r="M169" s="7"/>
      <c r="N169" s="7"/>
      <c r="O169" s="7"/>
      <c r="P169" s="7"/>
      <c r="Q169" s="7"/>
      <c r="R169" s="7"/>
      <c r="S169" s="7"/>
    </row>
    <row r="170" spans="1:19" ht="75" x14ac:dyDescent="0.3">
      <c r="A170" s="22" t="s">
        <v>207</v>
      </c>
      <c r="B170" s="4" t="s">
        <v>107</v>
      </c>
      <c r="C170" s="4"/>
      <c r="D170" s="7">
        <v>33444.39</v>
      </c>
      <c r="E170" s="7">
        <v>35472.300000000003</v>
      </c>
      <c r="F170" s="7">
        <v>36885.9</v>
      </c>
      <c r="G170" s="7">
        <v>24398.1</v>
      </c>
      <c r="H170" s="7"/>
      <c r="I170" s="7">
        <v>48812.800000000003</v>
      </c>
      <c r="J170" s="7"/>
      <c r="K170" s="7">
        <v>69430.100000000006</v>
      </c>
      <c r="L170" s="7"/>
      <c r="M170" s="7"/>
      <c r="N170" s="7"/>
      <c r="O170" s="7"/>
      <c r="P170" s="7"/>
      <c r="Q170" s="7"/>
      <c r="R170" s="7"/>
      <c r="S170" s="7"/>
    </row>
    <row r="171" spans="1:19" ht="93.75" x14ac:dyDescent="0.3">
      <c r="A171" s="22" t="s">
        <v>208</v>
      </c>
      <c r="B171" s="4" t="s">
        <v>211</v>
      </c>
      <c r="C171" s="4"/>
      <c r="D171" s="7"/>
      <c r="E171" s="7"/>
      <c r="F171" s="7"/>
      <c r="G171" s="7"/>
      <c r="H171" s="7"/>
      <c r="I171" s="7"/>
      <c r="J171" s="7"/>
      <c r="K171" s="7"/>
      <c r="L171" s="7"/>
      <c r="M171" s="7"/>
      <c r="N171" s="7"/>
      <c r="O171" s="7"/>
      <c r="P171" s="7"/>
      <c r="Q171" s="7"/>
      <c r="R171" s="7"/>
      <c r="S171" s="7"/>
    </row>
    <row r="172" spans="1:19" ht="56.25" x14ac:dyDescent="0.3">
      <c r="A172" s="22" t="s">
        <v>210</v>
      </c>
      <c r="B172" s="4" t="s">
        <v>107</v>
      </c>
      <c r="C172" s="4"/>
      <c r="D172" s="7">
        <v>26866.7</v>
      </c>
      <c r="E172" s="7">
        <v>37403.82</v>
      </c>
      <c r="F172" s="7">
        <v>37403.82</v>
      </c>
      <c r="G172" s="7">
        <v>97833.3</v>
      </c>
      <c r="H172" s="7"/>
      <c r="I172" s="7">
        <v>127121.2</v>
      </c>
      <c r="J172" s="7"/>
      <c r="K172" s="7">
        <v>334267.2</v>
      </c>
      <c r="L172" s="7"/>
      <c r="M172" s="7"/>
      <c r="N172" s="7"/>
      <c r="O172" s="7"/>
      <c r="P172" s="7"/>
      <c r="Q172" s="7"/>
      <c r="R172" s="7"/>
      <c r="S172" s="7"/>
    </row>
    <row r="173" spans="1:19" ht="37.5" x14ac:dyDescent="0.3">
      <c r="A173" s="36" t="s">
        <v>196</v>
      </c>
      <c r="B173" s="4"/>
      <c r="C173" s="4"/>
      <c r="D173" s="7"/>
      <c r="E173" s="7"/>
      <c r="F173" s="7"/>
      <c r="G173" s="7"/>
      <c r="H173" s="7"/>
      <c r="I173" s="7"/>
      <c r="J173" s="7"/>
      <c r="K173" s="7"/>
      <c r="L173" s="7"/>
      <c r="M173" s="7"/>
      <c r="N173" s="7"/>
      <c r="O173" s="7"/>
      <c r="P173" s="7"/>
      <c r="Q173" s="7"/>
      <c r="R173" s="7"/>
      <c r="S173" s="7"/>
    </row>
    <row r="174" spans="1:19" ht="75.75" customHeight="1" x14ac:dyDescent="0.3">
      <c r="A174" s="22" t="s">
        <v>209</v>
      </c>
      <c r="B174" s="4" t="s">
        <v>107</v>
      </c>
      <c r="C174" s="4"/>
      <c r="D174" s="7">
        <v>33899.199999999997</v>
      </c>
      <c r="E174" s="7">
        <v>45497.279999999999</v>
      </c>
      <c r="F174" s="7">
        <v>45497.279999999999</v>
      </c>
      <c r="G174" s="7">
        <v>85900.800000000003</v>
      </c>
      <c r="H174" s="7"/>
      <c r="I174" s="7">
        <v>80102.7</v>
      </c>
      <c r="J174" s="7"/>
      <c r="K174" s="7">
        <v>219302.7</v>
      </c>
      <c r="L174" s="7"/>
      <c r="M174" s="7"/>
      <c r="N174" s="7"/>
      <c r="O174" s="7"/>
      <c r="P174" s="7"/>
      <c r="Q174" s="7"/>
      <c r="R174" s="7"/>
      <c r="S174" s="7"/>
    </row>
    <row r="175" spans="1:19" ht="43.5" customHeight="1" x14ac:dyDescent="0.3">
      <c r="A175" s="6" t="s">
        <v>62</v>
      </c>
      <c r="B175" s="4"/>
      <c r="C175" s="4"/>
      <c r="D175" s="7"/>
      <c r="E175" s="7"/>
      <c r="F175" s="7"/>
      <c r="G175" s="7"/>
      <c r="H175" s="7"/>
      <c r="I175" s="7"/>
      <c r="J175" s="7"/>
      <c r="K175" s="7"/>
      <c r="L175" s="7"/>
      <c r="M175" s="7"/>
      <c r="N175" s="7"/>
      <c r="O175" s="7"/>
      <c r="P175" s="7"/>
      <c r="Q175" s="7"/>
      <c r="R175" s="7"/>
      <c r="S175" s="7"/>
    </row>
    <row r="176" spans="1:19" ht="36.75" customHeight="1" x14ac:dyDescent="0.3">
      <c r="A176" s="6" t="s">
        <v>186</v>
      </c>
      <c r="B176" s="4"/>
      <c r="C176" s="4"/>
      <c r="D176" s="7"/>
      <c r="E176" s="7"/>
      <c r="F176" s="7"/>
      <c r="G176" s="7"/>
      <c r="H176" s="7"/>
      <c r="I176" s="7"/>
      <c r="J176" s="7"/>
      <c r="K176" s="7"/>
      <c r="L176" s="7"/>
      <c r="M176" s="7"/>
      <c r="N176" s="7"/>
      <c r="O176" s="7"/>
      <c r="P176" s="7"/>
      <c r="Q176" s="7"/>
      <c r="R176" s="7"/>
      <c r="S176" s="7"/>
    </row>
    <row r="177" spans="1:19" ht="93.75" x14ac:dyDescent="0.3">
      <c r="A177" s="23" t="s">
        <v>63</v>
      </c>
      <c r="B177" s="4" t="s">
        <v>91</v>
      </c>
      <c r="C177" s="4"/>
      <c r="D177" s="7">
        <v>0</v>
      </c>
      <c r="E177" s="7">
        <v>0</v>
      </c>
      <c r="F177" s="7">
        <v>0</v>
      </c>
      <c r="G177" s="7"/>
      <c r="H177" s="7"/>
      <c r="I177" s="7"/>
      <c r="J177" s="7"/>
      <c r="K177" s="7"/>
      <c r="L177" s="7"/>
      <c r="M177" s="7"/>
      <c r="N177" s="7"/>
      <c r="O177" s="7"/>
      <c r="P177" s="7"/>
      <c r="Q177" s="7"/>
      <c r="R177" s="7"/>
      <c r="S177" s="7"/>
    </row>
    <row r="178" spans="1:19" ht="37.5" x14ac:dyDescent="0.3">
      <c r="A178" s="6" t="s">
        <v>187</v>
      </c>
      <c r="B178" s="4"/>
      <c r="C178" s="4"/>
      <c r="D178" s="7"/>
      <c r="E178" s="7"/>
      <c r="F178" s="7"/>
      <c r="G178" s="7"/>
      <c r="H178" s="7"/>
      <c r="I178" s="7"/>
      <c r="J178" s="7"/>
      <c r="K178" s="7"/>
      <c r="L178" s="7"/>
      <c r="M178" s="7"/>
      <c r="N178" s="7"/>
      <c r="O178" s="7"/>
      <c r="P178" s="7"/>
      <c r="Q178" s="7"/>
      <c r="R178" s="7"/>
      <c r="S178" s="7"/>
    </row>
    <row r="179" spans="1:19" ht="48" customHeight="1" x14ac:dyDescent="0.3">
      <c r="A179" s="23" t="s">
        <v>93</v>
      </c>
      <c r="B179" s="4" t="s">
        <v>91</v>
      </c>
      <c r="C179" s="4"/>
      <c r="D179" s="7">
        <v>0</v>
      </c>
      <c r="E179" s="7">
        <v>0</v>
      </c>
      <c r="F179" s="7">
        <v>0</v>
      </c>
      <c r="G179" s="7"/>
      <c r="H179" s="7"/>
      <c r="I179" s="7"/>
      <c r="J179" s="7"/>
      <c r="K179" s="7"/>
      <c r="L179" s="7"/>
      <c r="M179" s="7"/>
      <c r="N179" s="7"/>
      <c r="O179" s="7"/>
      <c r="P179" s="7"/>
      <c r="Q179" s="7"/>
      <c r="R179" s="7"/>
      <c r="S179" s="7"/>
    </row>
    <row r="180" spans="1:19" ht="75" x14ac:dyDescent="0.3">
      <c r="A180" s="6" t="s">
        <v>188</v>
      </c>
      <c r="B180" s="4"/>
      <c r="C180" s="4"/>
      <c r="D180" s="7"/>
      <c r="E180" s="7"/>
      <c r="F180" s="7"/>
      <c r="G180" s="7"/>
      <c r="H180" s="7"/>
      <c r="I180" s="7"/>
      <c r="J180" s="7"/>
      <c r="K180" s="7"/>
      <c r="L180" s="7"/>
      <c r="M180" s="7"/>
      <c r="N180" s="7"/>
      <c r="O180" s="7"/>
      <c r="P180" s="7"/>
      <c r="Q180" s="7"/>
      <c r="R180" s="7"/>
      <c r="S180" s="7"/>
    </row>
    <row r="181" spans="1:19" ht="29.25" customHeight="1" x14ac:dyDescent="0.3">
      <c r="A181" s="104" t="s">
        <v>64</v>
      </c>
      <c r="B181" s="4" t="s">
        <v>91</v>
      </c>
      <c r="C181" s="4"/>
      <c r="D181" s="7">
        <v>2499.75</v>
      </c>
      <c r="E181" s="7">
        <v>2499.75</v>
      </c>
      <c r="F181" s="7">
        <v>2499.75</v>
      </c>
      <c r="G181" s="7"/>
      <c r="H181" s="7"/>
      <c r="I181" s="7"/>
      <c r="J181" s="7"/>
      <c r="K181" s="7"/>
      <c r="L181" s="7"/>
      <c r="M181" s="7"/>
      <c r="N181" s="7"/>
      <c r="O181" s="7"/>
      <c r="P181" s="7"/>
      <c r="Q181" s="7"/>
      <c r="R181" s="7"/>
      <c r="S181" s="7"/>
    </row>
    <row r="182" spans="1:19" ht="51" customHeight="1" x14ac:dyDescent="0.3">
      <c r="A182" s="105"/>
      <c r="B182" s="4" t="s">
        <v>96</v>
      </c>
      <c r="C182" s="4"/>
      <c r="D182" s="4" t="s">
        <v>117</v>
      </c>
      <c r="E182" s="7"/>
      <c r="F182" s="7"/>
      <c r="G182" s="7"/>
      <c r="H182" s="7"/>
      <c r="I182" s="7"/>
      <c r="J182" s="7"/>
      <c r="K182" s="7"/>
      <c r="L182" s="7"/>
      <c r="M182" s="7"/>
      <c r="N182" s="7"/>
      <c r="O182" s="7"/>
      <c r="P182" s="7"/>
      <c r="Q182" s="7"/>
      <c r="R182" s="7"/>
      <c r="S182" s="7"/>
    </row>
    <row r="183" spans="1:19" ht="56.25" x14ac:dyDescent="0.3">
      <c r="A183" s="6" t="s">
        <v>189</v>
      </c>
      <c r="B183" s="4"/>
      <c r="C183" s="4"/>
      <c r="D183" s="5"/>
      <c r="E183" s="5"/>
      <c r="F183" s="5"/>
      <c r="G183" s="5"/>
      <c r="H183" s="5"/>
      <c r="I183" s="5"/>
      <c r="J183" s="5"/>
      <c r="K183" s="5"/>
      <c r="L183" s="5"/>
      <c r="M183" s="5"/>
      <c r="N183" s="5"/>
      <c r="O183" s="5"/>
      <c r="P183" s="5"/>
      <c r="Q183" s="5"/>
      <c r="R183" s="5"/>
      <c r="S183" s="5"/>
    </row>
    <row r="184" spans="1:19" ht="105" customHeight="1" x14ac:dyDescent="0.3">
      <c r="A184" s="10" t="s">
        <v>65</v>
      </c>
      <c r="B184" s="4" t="s">
        <v>91</v>
      </c>
      <c r="C184" s="4" t="s">
        <v>253</v>
      </c>
      <c r="D184" s="7">
        <v>15000</v>
      </c>
      <c r="E184" s="7">
        <v>0</v>
      </c>
      <c r="F184" s="7">
        <v>0</v>
      </c>
      <c r="G184" s="7">
        <v>17996.78</v>
      </c>
      <c r="H184" s="7"/>
      <c r="I184" s="7"/>
      <c r="J184" s="7"/>
      <c r="K184" s="7"/>
      <c r="L184" s="7"/>
      <c r="M184" s="7"/>
      <c r="N184" s="7"/>
      <c r="O184" s="7"/>
      <c r="P184" s="7"/>
      <c r="Q184" s="7"/>
      <c r="R184" s="7"/>
      <c r="S184" s="7"/>
    </row>
    <row r="185" spans="1:19" ht="18.75" customHeight="1" x14ac:dyDescent="0.3">
      <c r="A185" s="6" t="s">
        <v>66</v>
      </c>
      <c r="B185" s="4"/>
      <c r="C185" s="4"/>
      <c r="D185" s="5"/>
      <c r="E185" s="5"/>
      <c r="F185" s="5"/>
      <c r="G185" s="5"/>
      <c r="H185" s="5"/>
      <c r="I185" s="5"/>
      <c r="J185" s="5"/>
      <c r="K185" s="5"/>
      <c r="L185" s="5"/>
      <c r="M185" s="5"/>
      <c r="N185" s="5"/>
      <c r="O185" s="5"/>
      <c r="P185" s="5"/>
      <c r="Q185" s="5"/>
      <c r="R185" s="5"/>
      <c r="S185" s="5"/>
    </row>
    <row r="186" spans="1:19" ht="81" customHeight="1" x14ac:dyDescent="0.3">
      <c r="A186" s="6" t="s">
        <v>190</v>
      </c>
      <c r="B186" s="4"/>
      <c r="C186" s="4"/>
      <c r="D186" s="5"/>
      <c r="E186" s="5"/>
      <c r="F186" s="5"/>
      <c r="G186" s="5"/>
      <c r="H186" s="5"/>
      <c r="I186" s="5"/>
      <c r="J186" s="5"/>
      <c r="K186" s="5"/>
      <c r="L186" s="5"/>
      <c r="M186" s="5"/>
      <c r="N186" s="5"/>
      <c r="O186" s="5"/>
      <c r="P186" s="5"/>
      <c r="Q186" s="5"/>
      <c r="R186" s="5"/>
      <c r="S186" s="5"/>
    </row>
    <row r="187" spans="1:19" ht="150" x14ac:dyDescent="0.3">
      <c r="A187" s="22" t="s">
        <v>120</v>
      </c>
      <c r="B187" s="4" t="s">
        <v>122</v>
      </c>
      <c r="C187" s="4"/>
      <c r="D187" s="7">
        <v>301023.5</v>
      </c>
      <c r="E187" s="7">
        <v>299849.09999999998</v>
      </c>
      <c r="F187" s="7">
        <v>301085.5</v>
      </c>
      <c r="G187" s="7">
        <v>206148.7</v>
      </c>
      <c r="H187" s="7"/>
      <c r="I187" s="7">
        <v>208423.1</v>
      </c>
      <c r="J187" s="7"/>
      <c r="K187" s="7">
        <v>204884.6</v>
      </c>
      <c r="L187" s="7"/>
      <c r="M187" s="7"/>
      <c r="N187" s="7"/>
      <c r="O187" s="7"/>
      <c r="P187" s="7"/>
      <c r="Q187" s="7"/>
      <c r="R187" s="7"/>
      <c r="S187" s="7"/>
    </row>
    <row r="188" spans="1:19" ht="112.5" x14ac:dyDescent="0.3">
      <c r="A188" s="22" t="s">
        <v>121</v>
      </c>
      <c r="B188" s="4" t="s">
        <v>131</v>
      </c>
      <c r="C188" s="4"/>
      <c r="D188" s="7"/>
      <c r="E188" s="7"/>
      <c r="F188" s="7"/>
      <c r="G188" s="7"/>
      <c r="H188" s="7"/>
      <c r="I188" s="7"/>
      <c r="J188" s="7"/>
      <c r="K188" s="7"/>
      <c r="L188" s="7"/>
      <c r="M188" s="7"/>
      <c r="N188" s="7"/>
      <c r="O188" s="7"/>
      <c r="P188" s="7"/>
      <c r="Q188" s="7"/>
      <c r="R188" s="7"/>
      <c r="S188" s="7"/>
    </row>
    <row r="189" spans="1:19" ht="93.75" x14ac:dyDescent="0.3">
      <c r="A189" s="22" t="s">
        <v>153</v>
      </c>
      <c r="B189" s="16" t="s">
        <v>130</v>
      </c>
      <c r="C189" s="16"/>
      <c r="D189" s="18"/>
      <c r="E189" s="18"/>
      <c r="F189" s="18"/>
      <c r="G189" s="18"/>
      <c r="H189" s="18"/>
      <c r="I189" s="18"/>
      <c r="J189" s="18"/>
      <c r="K189" s="18"/>
      <c r="L189" s="18"/>
      <c r="M189" s="18"/>
      <c r="N189" s="18"/>
      <c r="O189" s="18"/>
      <c r="P189" s="18"/>
      <c r="Q189" s="18"/>
      <c r="R189" s="18"/>
      <c r="S189" s="18"/>
    </row>
    <row r="190" spans="1:19" ht="57.6" customHeight="1" x14ac:dyDescent="0.3">
      <c r="A190" s="36" t="s">
        <v>193</v>
      </c>
      <c r="B190" s="4"/>
      <c r="C190" s="4"/>
      <c r="D190" s="5"/>
      <c r="E190" s="5"/>
      <c r="F190" s="5"/>
      <c r="G190" s="5"/>
      <c r="H190" s="5"/>
      <c r="I190" s="5"/>
      <c r="J190" s="5"/>
      <c r="K190" s="5"/>
      <c r="L190" s="5"/>
      <c r="M190" s="5"/>
      <c r="N190" s="5"/>
      <c r="O190" s="5"/>
      <c r="P190" s="5"/>
      <c r="Q190" s="5"/>
      <c r="R190" s="5"/>
      <c r="S190" s="5"/>
    </row>
    <row r="191" spans="1:19" ht="56.25" customHeight="1" x14ac:dyDescent="0.3">
      <c r="A191" s="22" t="s">
        <v>67</v>
      </c>
      <c r="B191" s="4"/>
      <c r="C191" s="4"/>
      <c r="D191" s="5"/>
      <c r="E191" s="5"/>
      <c r="F191" s="5"/>
      <c r="G191" s="5"/>
      <c r="H191" s="5"/>
      <c r="I191" s="5"/>
      <c r="J191" s="5"/>
      <c r="K191" s="5"/>
      <c r="L191" s="5"/>
      <c r="M191" s="5"/>
      <c r="N191" s="5"/>
      <c r="O191" s="5"/>
      <c r="P191" s="5"/>
      <c r="Q191" s="5"/>
      <c r="R191" s="5"/>
      <c r="S191" s="5"/>
    </row>
    <row r="192" spans="1:19" ht="37.5" x14ac:dyDescent="0.3">
      <c r="A192" s="22" t="s">
        <v>68</v>
      </c>
      <c r="B192" s="4"/>
      <c r="C192" s="4"/>
      <c r="D192" s="5"/>
      <c r="E192" s="5"/>
      <c r="F192" s="5"/>
      <c r="G192" s="5"/>
      <c r="H192" s="5"/>
      <c r="I192" s="5"/>
      <c r="J192" s="5"/>
      <c r="K192" s="5"/>
      <c r="L192" s="5"/>
      <c r="M192" s="5"/>
      <c r="N192" s="5"/>
      <c r="O192" s="5"/>
      <c r="P192" s="5"/>
      <c r="Q192" s="5"/>
      <c r="R192" s="5"/>
      <c r="S192" s="5"/>
    </row>
    <row r="193" spans="1:20" ht="56.25" x14ac:dyDescent="0.3">
      <c r="A193" s="6" t="s">
        <v>192</v>
      </c>
      <c r="B193" s="4"/>
      <c r="C193" s="4"/>
      <c r="D193" s="5"/>
      <c r="E193" s="5"/>
      <c r="F193" s="5"/>
      <c r="G193" s="5"/>
      <c r="H193" s="5"/>
      <c r="I193" s="5"/>
      <c r="J193" s="5"/>
      <c r="K193" s="5"/>
      <c r="L193" s="5"/>
      <c r="M193" s="5"/>
      <c r="N193" s="5"/>
      <c r="O193" s="5"/>
      <c r="P193" s="5"/>
      <c r="Q193" s="5"/>
      <c r="R193" s="5"/>
      <c r="S193" s="5"/>
    </row>
    <row r="194" spans="1:20" x14ac:dyDescent="0.3">
      <c r="A194" s="22" t="s">
        <v>69</v>
      </c>
      <c r="B194" s="4"/>
      <c r="C194" s="4"/>
      <c r="D194" s="5"/>
      <c r="E194" s="5"/>
      <c r="F194" s="5"/>
      <c r="G194" s="5"/>
      <c r="H194" s="5"/>
      <c r="I194" s="5"/>
      <c r="J194" s="5"/>
      <c r="K194" s="5"/>
      <c r="L194" s="5"/>
      <c r="M194" s="5"/>
      <c r="N194" s="5"/>
      <c r="O194" s="5"/>
      <c r="P194" s="5"/>
      <c r="Q194" s="5"/>
      <c r="R194" s="5"/>
      <c r="S194" s="5"/>
    </row>
    <row r="195" spans="1:20" ht="112.5" x14ac:dyDescent="0.3">
      <c r="A195" s="22" t="s">
        <v>154</v>
      </c>
      <c r="B195" s="4" t="s">
        <v>115</v>
      </c>
      <c r="C195" s="4"/>
      <c r="D195" s="7">
        <v>4075600</v>
      </c>
      <c r="E195" s="7">
        <v>4210700</v>
      </c>
      <c r="F195" s="7">
        <v>4229900</v>
      </c>
      <c r="G195" s="7">
        <v>3424400</v>
      </c>
      <c r="H195" s="7"/>
      <c r="I195" s="7">
        <v>3289300</v>
      </c>
      <c r="J195" s="7"/>
      <c r="K195" s="7">
        <v>3270100</v>
      </c>
      <c r="L195" s="7"/>
      <c r="M195" s="7"/>
      <c r="N195" s="7"/>
      <c r="O195" s="7"/>
      <c r="P195" s="7"/>
      <c r="Q195" s="7"/>
      <c r="R195" s="7"/>
      <c r="S195" s="7"/>
    </row>
    <row r="196" spans="1:20" ht="56.25" x14ac:dyDescent="0.3">
      <c r="A196" s="17" t="s">
        <v>70</v>
      </c>
      <c r="B196" s="4" t="s">
        <v>115</v>
      </c>
      <c r="C196" s="4"/>
      <c r="D196" s="5"/>
      <c r="E196" s="5"/>
      <c r="F196" s="5"/>
      <c r="G196" s="5"/>
      <c r="H196" s="5"/>
      <c r="I196" s="5"/>
      <c r="J196" s="5"/>
      <c r="K196" s="5"/>
      <c r="L196" s="5"/>
      <c r="M196" s="5"/>
      <c r="N196" s="5"/>
      <c r="O196" s="5"/>
      <c r="P196" s="5"/>
      <c r="Q196" s="5"/>
      <c r="R196" s="5"/>
      <c r="S196" s="5"/>
    </row>
    <row r="197" spans="1:20" ht="36" customHeight="1" x14ac:dyDescent="0.3">
      <c r="A197" s="6" t="s">
        <v>191</v>
      </c>
      <c r="B197" s="4"/>
      <c r="C197" s="4"/>
      <c r="D197" s="5"/>
      <c r="E197" s="5"/>
      <c r="F197" s="5"/>
      <c r="G197" s="5"/>
      <c r="H197" s="5"/>
      <c r="I197" s="5"/>
      <c r="J197" s="5"/>
      <c r="K197" s="5"/>
      <c r="L197" s="5"/>
      <c r="M197" s="5"/>
      <c r="N197" s="5"/>
      <c r="O197" s="5"/>
      <c r="P197" s="5"/>
      <c r="Q197" s="5"/>
      <c r="R197" s="5"/>
      <c r="S197" s="5"/>
    </row>
    <row r="198" spans="1:20" x14ac:dyDescent="0.3">
      <c r="A198" s="22" t="s">
        <v>69</v>
      </c>
      <c r="B198" s="4"/>
      <c r="C198" s="4"/>
      <c r="D198" s="5"/>
      <c r="E198" s="5"/>
      <c r="F198" s="5"/>
      <c r="G198" s="5"/>
      <c r="H198" s="5"/>
      <c r="I198" s="5"/>
      <c r="J198" s="5"/>
      <c r="K198" s="5"/>
      <c r="L198" s="5"/>
      <c r="M198" s="5"/>
      <c r="N198" s="5"/>
      <c r="O198" s="5"/>
      <c r="P198" s="5"/>
      <c r="Q198" s="5"/>
      <c r="R198" s="5"/>
      <c r="S198" s="5"/>
    </row>
    <row r="199" spans="1:20" ht="56.25" x14ac:dyDescent="0.3">
      <c r="A199" s="22" t="s">
        <v>71</v>
      </c>
      <c r="B199" s="4" t="s">
        <v>108</v>
      </c>
      <c r="C199" s="4"/>
      <c r="D199" s="7">
        <v>2851</v>
      </c>
      <c r="E199" s="7">
        <v>2000</v>
      </c>
      <c r="F199" s="7">
        <v>0</v>
      </c>
      <c r="G199" s="7"/>
      <c r="H199" s="7"/>
      <c r="I199" s="7"/>
      <c r="J199" s="7"/>
      <c r="K199" s="7"/>
      <c r="L199" s="7"/>
      <c r="M199" s="7"/>
      <c r="N199" s="7"/>
      <c r="O199" s="7"/>
      <c r="P199" s="7"/>
      <c r="Q199" s="7"/>
      <c r="R199" s="7"/>
      <c r="S199" s="7"/>
    </row>
    <row r="200" spans="1:20" ht="75" x14ac:dyDescent="0.3">
      <c r="A200" s="22" t="s">
        <v>72</v>
      </c>
      <c r="B200" s="4" t="s">
        <v>116</v>
      </c>
      <c r="C200" s="4"/>
      <c r="D200" s="7"/>
      <c r="E200" s="7"/>
      <c r="F200" s="7"/>
      <c r="G200" s="7"/>
      <c r="H200" s="7"/>
      <c r="I200" s="7"/>
      <c r="J200" s="7"/>
      <c r="K200" s="7"/>
      <c r="L200" s="7"/>
      <c r="M200" s="7"/>
      <c r="N200" s="7"/>
      <c r="O200" s="7"/>
      <c r="P200" s="7"/>
      <c r="Q200" s="7"/>
      <c r="R200" s="7"/>
      <c r="S200" s="7"/>
    </row>
    <row r="201" spans="1:20" ht="61.5" customHeight="1" x14ac:dyDescent="0.3">
      <c r="A201" s="6" t="s">
        <v>73</v>
      </c>
      <c r="B201" s="4"/>
      <c r="C201" s="4"/>
      <c r="D201" s="5"/>
      <c r="E201" s="5"/>
      <c r="F201" s="5"/>
      <c r="G201" s="5"/>
      <c r="H201" s="5"/>
      <c r="I201" s="5"/>
      <c r="J201" s="5"/>
      <c r="K201" s="5"/>
      <c r="L201" s="5"/>
      <c r="M201" s="5"/>
      <c r="N201" s="5"/>
      <c r="O201" s="5"/>
      <c r="P201" s="5"/>
      <c r="Q201" s="5"/>
      <c r="R201" s="5"/>
      <c r="S201" s="5"/>
      <c r="T201" s="110"/>
    </row>
    <row r="202" spans="1:20" ht="61.5" customHeight="1" x14ac:dyDescent="0.3">
      <c r="A202" s="100" t="s">
        <v>74</v>
      </c>
      <c r="B202" s="4" t="s">
        <v>90</v>
      </c>
      <c r="C202" s="111" t="s">
        <v>247</v>
      </c>
      <c r="D202" s="7">
        <v>0</v>
      </c>
      <c r="E202" s="7">
        <v>0</v>
      </c>
      <c r="F202" s="7">
        <v>0</v>
      </c>
      <c r="G202" s="7"/>
      <c r="H202" s="7"/>
      <c r="I202" s="7"/>
      <c r="J202" s="7"/>
      <c r="K202" s="7"/>
      <c r="L202" s="7"/>
      <c r="M202" s="7"/>
      <c r="N202" s="7"/>
      <c r="O202" s="7"/>
      <c r="P202" s="7"/>
      <c r="Q202" s="7"/>
      <c r="R202" s="7"/>
      <c r="S202" s="7"/>
      <c r="T202" s="110"/>
    </row>
    <row r="203" spans="1:20" ht="96" customHeight="1" x14ac:dyDescent="0.3">
      <c r="A203" s="101"/>
      <c r="B203" s="4" t="s">
        <v>165</v>
      </c>
      <c r="C203" s="112"/>
      <c r="D203" s="7"/>
      <c r="E203" s="7"/>
      <c r="F203" s="7"/>
      <c r="G203" s="7"/>
      <c r="H203" s="7"/>
      <c r="I203" s="7"/>
      <c r="J203" s="7"/>
      <c r="K203" s="7"/>
      <c r="L203" s="7"/>
      <c r="M203" s="7"/>
      <c r="N203" s="7"/>
      <c r="O203" s="7"/>
      <c r="P203" s="7"/>
      <c r="Q203" s="7"/>
      <c r="R203" s="7"/>
      <c r="S203" s="7"/>
      <c r="T203" s="110"/>
    </row>
    <row r="204" spans="1:20" ht="70.5" customHeight="1" x14ac:dyDescent="0.3">
      <c r="A204" s="42" t="s">
        <v>75</v>
      </c>
      <c r="B204" s="4"/>
      <c r="C204" s="112"/>
      <c r="D204" s="5"/>
      <c r="E204" s="5"/>
      <c r="F204" s="5"/>
      <c r="G204" s="5"/>
      <c r="H204" s="5"/>
      <c r="I204" s="5"/>
      <c r="J204" s="5"/>
      <c r="K204" s="5"/>
      <c r="L204" s="5"/>
      <c r="M204" s="5"/>
      <c r="N204" s="5"/>
      <c r="O204" s="5"/>
      <c r="P204" s="5"/>
      <c r="Q204" s="5"/>
      <c r="R204" s="5"/>
      <c r="S204" s="5"/>
      <c r="T204" s="110"/>
    </row>
    <row r="205" spans="1:20" ht="38.25" customHeight="1" x14ac:dyDescent="0.3">
      <c r="A205" s="100" t="s">
        <v>76</v>
      </c>
      <c r="B205" s="4" t="s">
        <v>90</v>
      </c>
      <c r="C205" s="112"/>
      <c r="D205" s="7"/>
      <c r="E205" s="7"/>
      <c r="F205" s="7"/>
      <c r="G205" s="7"/>
      <c r="H205" s="7"/>
      <c r="I205" s="7"/>
      <c r="J205" s="7"/>
      <c r="K205" s="7"/>
      <c r="L205" s="7"/>
      <c r="M205" s="7"/>
      <c r="N205" s="7"/>
      <c r="O205" s="7"/>
      <c r="P205" s="7"/>
      <c r="Q205" s="7"/>
      <c r="R205" s="7"/>
      <c r="S205" s="7"/>
      <c r="T205" s="110"/>
    </row>
    <row r="206" spans="1:20" ht="57" customHeight="1" x14ac:dyDescent="0.3">
      <c r="A206" s="102"/>
      <c r="B206" s="4" t="s">
        <v>165</v>
      </c>
      <c r="C206" s="112"/>
      <c r="D206" s="5"/>
      <c r="E206" s="5"/>
      <c r="F206" s="5"/>
      <c r="G206" s="5"/>
      <c r="H206" s="5"/>
      <c r="I206" s="5"/>
      <c r="J206" s="5"/>
      <c r="K206" s="5"/>
      <c r="L206" s="5"/>
      <c r="M206" s="5"/>
      <c r="N206" s="5"/>
      <c r="O206" s="5"/>
      <c r="P206" s="5"/>
      <c r="Q206" s="5"/>
      <c r="R206" s="5"/>
      <c r="S206" s="5"/>
    </row>
    <row r="207" spans="1:20" ht="93.75" x14ac:dyDescent="0.3">
      <c r="A207" s="101"/>
      <c r="B207" s="4" t="s">
        <v>166</v>
      </c>
      <c r="C207" s="112"/>
      <c r="D207" s="4" t="s">
        <v>113</v>
      </c>
      <c r="E207" s="5"/>
      <c r="F207" s="5"/>
      <c r="G207" s="5"/>
      <c r="H207" s="5"/>
      <c r="I207" s="5"/>
      <c r="J207" s="5"/>
      <c r="K207" s="5"/>
      <c r="L207" s="5"/>
      <c r="M207" s="5"/>
      <c r="N207" s="5"/>
      <c r="O207" s="5"/>
      <c r="P207" s="5"/>
      <c r="Q207" s="5"/>
      <c r="R207" s="5"/>
      <c r="S207" s="5"/>
    </row>
    <row r="208" spans="1:20" ht="35.25" customHeight="1" x14ac:dyDescent="0.3">
      <c r="A208" s="128" t="s">
        <v>77</v>
      </c>
      <c r="B208" s="4" t="s">
        <v>90</v>
      </c>
      <c r="C208" s="112"/>
      <c r="D208" s="7">
        <v>0</v>
      </c>
      <c r="E208" s="7">
        <v>0</v>
      </c>
      <c r="F208" s="7">
        <v>0</v>
      </c>
      <c r="G208" s="7"/>
      <c r="H208" s="7"/>
      <c r="I208" s="7"/>
      <c r="J208" s="7"/>
      <c r="K208" s="7"/>
      <c r="L208" s="7"/>
      <c r="M208" s="7">
        <v>142196.29999999999</v>
      </c>
      <c r="N208" s="7">
        <v>142196.29999999999</v>
      </c>
      <c r="O208" s="7"/>
      <c r="P208" s="7"/>
      <c r="Q208" s="7"/>
      <c r="R208" s="7"/>
      <c r="S208" s="7"/>
    </row>
    <row r="209" spans="1:19" ht="56.25" x14ac:dyDescent="0.3">
      <c r="A209" s="128"/>
      <c r="B209" s="4" t="s">
        <v>165</v>
      </c>
      <c r="C209" s="113"/>
      <c r="D209" s="5"/>
      <c r="E209" s="5"/>
      <c r="F209" s="5"/>
      <c r="G209" s="5"/>
      <c r="H209" s="5"/>
      <c r="I209" s="5"/>
      <c r="J209" s="5"/>
      <c r="K209" s="5"/>
      <c r="L209" s="5"/>
      <c r="M209" s="5"/>
      <c r="N209" s="5"/>
      <c r="O209" s="5"/>
      <c r="P209" s="5"/>
      <c r="Q209" s="5"/>
      <c r="R209" s="5"/>
      <c r="S209" s="5"/>
    </row>
    <row r="210" spans="1:19" ht="93.75" x14ac:dyDescent="0.3">
      <c r="A210" s="128"/>
      <c r="B210" s="4" t="s">
        <v>166</v>
      </c>
      <c r="C210" s="4"/>
      <c r="D210" s="4" t="s">
        <v>113</v>
      </c>
      <c r="E210" s="5"/>
      <c r="F210" s="5"/>
      <c r="G210" s="5"/>
      <c r="H210" s="5"/>
      <c r="I210" s="5"/>
      <c r="J210" s="5"/>
      <c r="K210" s="5"/>
      <c r="L210" s="5"/>
      <c r="M210" s="5"/>
      <c r="N210" s="5"/>
      <c r="O210" s="5"/>
      <c r="P210" s="5"/>
      <c r="Q210" s="5"/>
      <c r="R210" s="5"/>
      <c r="S210" s="5"/>
    </row>
    <row r="211" spans="1:19" s="15" customFormat="1" ht="66" customHeight="1" x14ac:dyDescent="0.3">
      <c r="A211" s="38" t="s">
        <v>157</v>
      </c>
      <c r="B211" s="4"/>
      <c r="C211" s="4"/>
      <c r="D211" s="7">
        <f>D213+D215</f>
        <v>117620.90000000001</v>
      </c>
      <c r="E211" s="7">
        <f t="shared" ref="E211:F211" si="0">E213+E215</f>
        <v>130029.50000000001</v>
      </c>
      <c r="F211" s="7">
        <f t="shared" si="0"/>
        <v>135194.70000000001</v>
      </c>
      <c r="G211" s="7"/>
      <c r="H211" s="7"/>
      <c r="I211" s="7"/>
      <c r="J211" s="7"/>
      <c r="K211" s="7"/>
      <c r="L211" s="7"/>
      <c r="M211" s="7"/>
      <c r="N211" s="7"/>
      <c r="O211" s="7"/>
      <c r="P211" s="7"/>
      <c r="Q211" s="7"/>
      <c r="R211" s="7"/>
      <c r="S211" s="7"/>
    </row>
    <row r="212" spans="1:19" s="15" customFormat="1" ht="51.75" customHeight="1" x14ac:dyDescent="0.3">
      <c r="A212" s="26" t="s">
        <v>158</v>
      </c>
      <c r="B212" s="4" t="s">
        <v>162</v>
      </c>
      <c r="C212" s="4"/>
      <c r="D212" s="5"/>
      <c r="E212" s="5"/>
      <c r="F212" s="5"/>
      <c r="G212" s="5"/>
      <c r="H212" s="5"/>
      <c r="I212" s="5"/>
      <c r="J212" s="5"/>
      <c r="K212" s="5"/>
      <c r="L212" s="5"/>
      <c r="M212" s="5"/>
      <c r="N212" s="5"/>
      <c r="O212" s="5"/>
      <c r="P212" s="5"/>
      <c r="Q212" s="5"/>
      <c r="R212" s="5"/>
      <c r="S212" s="5"/>
    </row>
    <row r="213" spans="1:19" s="15" customFormat="1" ht="66.75" customHeight="1" x14ac:dyDescent="0.3">
      <c r="A213" s="26" t="s">
        <v>159</v>
      </c>
      <c r="B213" s="4" t="s">
        <v>162</v>
      </c>
      <c r="C213" s="4"/>
      <c r="D213" s="7">
        <v>4068.8</v>
      </c>
      <c r="E213" s="7">
        <v>4068.8</v>
      </c>
      <c r="F213" s="7">
        <v>4068.8</v>
      </c>
      <c r="G213" s="7"/>
      <c r="H213" s="7"/>
      <c r="I213" s="7"/>
      <c r="J213" s="7"/>
      <c r="K213" s="7"/>
      <c r="L213" s="7"/>
      <c r="M213" s="7"/>
      <c r="N213" s="7"/>
      <c r="O213" s="7"/>
      <c r="P213" s="7"/>
      <c r="Q213" s="7"/>
      <c r="R213" s="7"/>
      <c r="S213" s="7"/>
    </row>
    <row r="214" spans="1:19" ht="105.75" customHeight="1" x14ac:dyDescent="0.3">
      <c r="A214" s="26" t="s">
        <v>160</v>
      </c>
      <c r="B214" s="4" t="s">
        <v>163</v>
      </c>
      <c r="C214" s="4"/>
      <c r="D214" s="7" t="s">
        <v>164</v>
      </c>
      <c r="E214" s="7" t="s">
        <v>164</v>
      </c>
      <c r="F214" s="7" t="s">
        <v>164</v>
      </c>
      <c r="G214" s="7"/>
      <c r="H214" s="7"/>
      <c r="I214" s="7"/>
      <c r="J214" s="7"/>
      <c r="K214" s="7"/>
      <c r="L214" s="7"/>
      <c r="M214" s="7"/>
      <c r="N214" s="7"/>
      <c r="O214" s="7"/>
      <c r="P214" s="7"/>
      <c r="Q214" s="7"/>
      <c r="R214" s="7"/>
      <c r="S214" s="7"/>
    </row>
    <row r="215" spans="1:19" ht="45.75" customHeight="1" x14ac:dyDescent="0.3">
      <c r="A215" s="26" t="s">
        <v>161</v>
      </c>
      <c r="B215" s="4" t="s">
        <v>162</v>
      </c>
      <c r="C215" s="4"/>
      <c r="D215" s="7">
        <v>113552.1</v>
      </c>
      <c r="E215" s="7">
        <v>125960.70000000001</v>
      </c>
      <c r="F215" s="7">
        <v>131125.90000000002</v>
      </c>
      <c r="G215" s="7"/>
      <c r="H215" s="7"/>
      <c r="I215" s="7"/>
      <c r="J215" s="7"/>
      <c r="K215" s="7"/>
      <c r="L215" s="7"/>
      <c r="M215" s="7"/>
      <c r="N215" s="7"/>
      <c r="O215" s="7"/>
      <c r="P215" s="7"/>
      <c r="Q215" s="7"/>
      <c r="R215" s="7"/>
      <c r="S215" s="7"/>
    </row>
  </sheetData>
  <customSheetViews>
    <customSheetView guid="{687C40B5-B75F-46C3-B17C-44BC2FF0C175}" scale="70" fitToPage="1" topLeftCell="A22">
      <selection activeCell="I14" sqref="I14"/>
      <pageMargins left="0.25" right="0.25" top="0.75" bottom="0.75" header="0.3" footer="0.3"/>
      <pageSetup paperSize="9" scale="41" fitToHeight="0" orientation="landscape" r:id="rId1"/>
    </customSheetView>
    <customSheetView guid="{B13B9B86-792A-4E82-BC42-8D2D67EAF11B}" scale="60" fitToPage="1" hiddenRows="1" state="hidden" topLeftCell="A104">
      <selection activeCell="F107" sqref="D107:F107"/>
      <pageMargins left="0.25" right="0.25" top="0.75" bottom="0.75" header="0.3" footer="0.3"/>
      <pageSetup paperSize="9" scale="51" fitToHeight="0" orientation="landscape" r:id="rId2"/>
    </customSheetView>
    <customSheetView guid="{5486C9B1-A878-4807-8B0A-ED61347A493C}" scale="70" fitToPage="1" topLeftCell="A6">
      <selection activeCell="N12" sqref="N12"/>
      <pageMargins left="0.25" right="0.25" top="0.75" bottom="0.75" header="0.3" footer="0.3"/>
      <pageSetup paperSize="9" scale="41" fitToHeight="0" orientation="landscape" r:id="rId3"/>
    </customSheetView>
    <customSheetView guid="{91763DFF-8473-4DE0-B59D-2F19061BAE1D}" scale="80" topLeftCell="G1">
      <selection activeCell="C14" sqref="C14"/>
      <pageMargins left="0.7" right="0.7" top="0.75" bottom="0.75" header="0.3" footer="0.3"/>
      <pageSetup paperSize="9" orientation="portrait" r:id="rId4"/>
    </customSheetView>
    <customSheetView guid="{53E98925-4E44-4033-9672-82BB2EAF7770}" scale="60" fitToPage="1" hiddenRows="1" topLeftCell="A104">
      <selection activeCell="F107" sqref="D107:F107"/>
      <pageMargins left="0.25" right="0.25" top="0.75" bottom="0.75" header="0.3" footer="0.3"/>
      <pageSetup paperSize="9" scale="51" fitToHeight="0" orientation="landscape" r:id="rId5"/>
    </customSheetView>
    <customSheetView guid="{F7C05874-CA16-478F-B37B-AFC0ABCF1606}" scale="60" fitToPage="1" hiddenRows="1" state="hidden" topLeftCell="A104">
      <selection activeCell="F107" sqref="D107:F107"/>
      <pageMargins left="0.25" right="0.25" top="0.75" bottom="0.75" header="0.3" footer="0.3"/>
      <pageSetup paperSize="9" scale="51" fitToHeight="0" orientation="landscape" r:id="rId6"/>
    </customSheetView>
    <customSheetView guid="{3E64634F-51F5-4ACF-A93E-0C4AB87387EE}" scale="70" topLeftCell="A187">
      <selection activeCell="C192" sqref="C192:C199"/>
      <pageMargins left="0.7" right="0.7" top="0.75" bottom="0.75" header="0.3" footer="0.3"/>
      <pageSetup paperSize="9" orientation="portrait" r:id="rId7"/>
    </customSheetView>
    <customSheetView guid="{C0E12F08-0EB7-41A5-B340-67D43266F8AD}" scale="70" fitToPage="1" hiddenColumns="1">
      <pane ySplit="7" topLeftCell="A79" activePane="bottomLeft" state="frozen"/>
      <selection pane="bottomLeft" activeCell="N81" sqref="N81"/>
      <pageMargins left="0.25" right="0.25" top="0.75" bottom="0.75" header="0.3" footer="0.3"/>
      <pageSetup paperSize="9" scale="43" fitToHeight="0" orientation="landscape" r:id="rId8"/>
    </customSheetView>
    <customSheetView guid="{6204AD88-987D-4B21-A94F-D18BA1FB7490}" scale="50" fitToPage="1" topLeftCell="A120">
      <selection activeCell="D126" sqref="D126"/>
      <pageMargins left="0.25" right="0.25" top="0.75" bottom="0.75" header="0.3" footer="0.3"/>
      <pageSetup paperSize="9" scale="41" fitToHeight="0" orientation="landscape" r:id="rId9"/>
    </customSheetView>
    <customSheetView guid="{6AA68812-F8D5-4B66-8FD8-FB54E7FD9348}" scale="75" fitToPage="1" topLeftCell="A155">
      <selection activeCell="C156" sqref="C156"/>
      <pageMargins left="0.25" right="0.25" top="0.75" bottom="0.75" header="0.3" footer="0.3"/>
      <pageSetup paperSize="9" scale="59" fitToHeight="0" orientation="landscape" r:id="rId10"/>
    </customSheetView>
    <customSheetView guid="{D429783A-C477-4FF8-8FED-0D05017AA5A3}" scale="70" showPageBreaks="1" fitToPage="1" topLeftCell="A109">
      <selection activeCell="B45" sqref="B45"/>
      <pageMargins left="0.70866141732283472" right="0.70866141732283472" top="0.74803149606299213" bottom="0.74803149606299213" header="0.31496062992125984" footer="0.31496062992125984"/>
      <pageSetup paperSize="9" scale="38" fitToHeight="0" orientation="landscape" r:id="rId11"/>
    </customSheetView>
    <customSheetView guid="{B2A8676C-0A6C-4CAC-B509-EDDD521C7691}" scale="60" topLeftCell="A154">
      <selection activeCell="D164" sqref="D164"/>
      <pageMargins left="0.7" right="0.7" top="0.75" bottom="0.75" header="0.3" footer="0.3"/>
      <pageSetup paperSize="9" orientation="portrait" r:id="rId12"/>
    </customSheetView>
    <customSheetView guid="{2B9A2AB9-4472-4738-9384-BD35D4823419}" scale="50" topLeftCell="A54">
      <selection activeCell="F61" sqref="F61:J61"/>
      <pageMargins left="0.7" right="0.7" top="0.75" bottom="0.75" header="0.3" footer="0.3"/>
      <pageSetup paperSize="9" orientation="portrait" r:id="rId13"/>
    </customSheetView>
    <customSheetView guid="{EF92BF6E-8D41-4FF6-BEF0-BE3C2C5DAFBA}" scale="75" showPageBreaks="1" fitToPage="1" hiddenRows="1" view="pageBreakPreview" topLeftCell="A10">
      <selection activeCell="D18" sqref="D18"/>
      <pageMargins left="0.25" right="0.25" top="0.75" bottom="0.75" header="0.3" footer="0.3"/>
      <pageSetup paperSize="9" scale="41" fitToHeight="0" orientation="landscape" r:id="rId14"/>
    </customSheetView>
    <customSheetView guid="{E2BA1537-295A-4396-B4BB-FB42A2D20A62}" scale="80" hiddenRows="1" topLeftCell="A170">
      <selection activeCell="F175" sqref="F175"/>
      <pageMargins left="0.7" right="0.7" top="0.75" bottom="0.75" header="0.3" footer="0.3"/>
      <pageSetup paperSize="9" orientation="portrait" r:id="rId15"/>
    </customSheetView>
    <customSheetView guid="{4664FDB5-C1ED-4941-8C36-31DF69B22F2C}" fitToPage="1" hiddenRows="1">
      <selection activeCell="E38" sqref="E38"/>
      <pageMargins left="0.25" right="0.25" top="0.75" bottom="0.75" header="0.3" footer="0.3"/>
      <pageSetup paperSize="9" scale="59" fitToHeight="0" orientation="landscape" r:id="rId16"/>
    </customSheetView>
    <customSheetView guid="{377039B5-FA51-499D-B249-5F78B43CE999}" fitToPage="1" hiddenRows="1" topLeftCell="A25">
      <selection activeCell="D114" sqref="D114"/>
      <pageMargins left="0.25" right="0.25" top="0.75" bottom="0.75" header="0.3" footer="0.3"/>
      <pageSetup paperSize="9" scale="59" fitToHeight="0" orientation="landscape" r:id="rId17"/>
    </customSheetView>
    <customSheetView guid="{A1233283-AB59-4DC5-9DC5-1E64D98D989B}" scale="70" showPageBreaks="1" fitToPage="1" view="pageBreakPreview">
      <pane ySplit="1" topLeftCell="A141" activePane="bottomLeft" state="frozen"/>
      <selection pane="bottomLeft" activeCell="B148" sqref="B148"/>
      <pageMargins left="0.25" right="0.25" top="0.75" bottom="0.75" header="0.3" footer="0.3"/>
      <pageSetup paperSize="9" scale="41" fitToHeight="0" orientation="landscape" r:id="rId18"/>
    </customSheetView>
    <customSheetView guid="{9477A87A-0971-42C4-9044-6A2C882DF0E2}" scale="85" showPageBreaks="1" fitToPage="1" topLeftCell="A2">
      <selection activeCell="A9" sqref="A9:A10"/>
      <pageMargins left="0.23622047244094491" right="0.23622047244094491" top="0.74803149606299213" bottom="0.74803149606299213" header="0.31496062992125984" footer="0.31496062992125984"/>
      <pageSetup paperSize="9" scale="41" fitToHeight="0" orientation="landscape" r:id="rId19"/>
    </customSheetView>
    <customSheetView guid="{628FAF61-F3FB-4ED4-8AB4-B1D8583091E0}" scale="60" topLeftCell="A134">
      <selection activeCell="A146" sqref="A146:J149"/>
      <pageMargins left="0.7" right="0.7" top="0.75" bottom="0.75" header="0.3" footer="0.3"/>
      <pageSetup paperSize="9" orientation="portrait" r:id="rId20"/>
    </customSheetView>
    <customSheetView guid="{4F95933A-4EFF-4CC0-9471-2B172D59B6B7}" scale="80" hiddenRows="1" topLeftCell="A46">
      <selection activeCell="A49" sqref="A49:J49"/>
      <pageMargins left="0.7" right="0.7" top="0.75" bottom="0.75" header="0.3" footer="0.3"/>
      <pageSetup paperSize="9" orientation="portrait" r:id="rId21"/>
    </customSheetView>
    <customSheetView guid="{5A820302-BFA3-4639-9F80-0A41EE800880}" scale="75" fitToPage="1" printArea="1" hiddenRows="1" view="pageBreakPreview">
      <pane ySplit="6" topLeftCell="A202" activePane="bottomLeft"/>
      <selection pane="bottomLeft" activeCell="F207" sqref="F207"/>
      <pageMargins left="0.23622047244094491" right="0.23622047244094491" top="0.74803149606299213" bottom="0.74803149606299213" header="0.31496062992125984" footer="0.31496062992125984"/>
      <pageSetup paperSize="9" scale="49" fitToHeight="0" orientation="landscape" r:id="rId22"/>
    </customSheetView>
    <customSheetView guid="{6C3A2613-1537-4C3B-9C55-EB00F6C4C879}" scale="60" fitToPage="1" hiddenRows="1" state="hidden" topLeftCell="A104">
      <selection activeCell="F107" sqref="D107:F107"/>
      <pageMargins left="0.25" right="0.25" top="0.75" bottom="0.75" header="0.3" footer="0.3"/>
      <pageSetup paperSize="9" scale="51" fitToHeight="0" orientation="landscape" r:id="rId23"/>
    </customSheetView>
    <customSheetView guid="{82920654-59AF-4868-9F47-69E898D3FF2F}" scale="70" fitToPage="1" topLeftCell="A6">
      <selection activeCell="N12" sqref="N12"/>
      <pageMargins left="0.25" right="0.25" top="0.75" bottom="0.75" header="0.3" footer="0.3"/>
      <pageSetup paperSize="9" scale="41" fitToHeight="0" orientation="landscape" r:id="rId24"/>
    </customSheetView>
    <customSheetView guid="{0203D84A-2862-49A0-A30F-2290BC429341}" scale="70" fitToPage="1" topLeftCell="A22">
      <selection activeCell="I14" sqref="I14"/>
      <pageMargins left="0.25" right="0.25" top="0.75" bottom="0.75" header="0.3" footer="0.3"/>
      <pageSetup paperSize="9" scale="41" fitToHeight="0" orientation="landscape" r:id="rId25"/>
    </customSheetView>
  </customSheetViews>
  <mergeCells count="37">
    <mergeCell ref="T201:T205"/>
    <mergeCell ref="C202:C209"/>
    <mergeCell ref="M5:S5"/>
    <mergeCell ref="A5:A6"/>
    <mergeCell ref="B5:B6"/>
    <mergeCell ref="C5:C6"/>
    <mergeCell ref="D5:F6"/>
    <mergeCell ref="G6:H6"/>
    <mergeCell ref="I6:J6"/>
    <mergeCell ref="K6:L6"/>
    <mergeCell ref="G5:L5"/>
    <mergeCell ref="A205:A207"/>
    <mergeCell ref="A208:A210"/>
    <mergeCell ref="A66:A67"/>
    <mergeCell ref="A73:A74"/>
    <mergeCell ref="A79:A80"/>
    <mergeCell ref="A100:A101"/>
    <mergeCell ref="A202:A203"/>
    <mergeCell ref="A181:A182"/>
    <mergeCell ref="A155:A157"/>
    <mergeCell ref="A131:A132"/>
    <mergeCell ref="A143:A144"/>
    <mergeCell ref="A152:A153"/>
    <mergeCell ref="A115:A116"/>
    <mergeCell ref="A35:A36"/>
    <mergeCell ref="A11:A12"/>
    <mergeCell ref="A13:A14"/>
    <mergeCell ref="A8:B8"/>
    <mergeCell ref="A39:A40"/>
    <mergeCell ref="A22:N22"/>
    <mergeCell ref="A9:N9"/>
    <mergeCell ref="A30:N30"/>
    <mergeCell ref="A56:N56"/>
    <mergeCell ref="A82:N82"/>
    <mergeCell ref="A75:N75"/>
    <mergeCell ref="A92:A93"/>
    <mergeCell ref="A61:A63"/>
  </mergeCells>
  <pageMargins left="0.25" right="0.25" top="0.75" bottom="0.75" header="0.3" footer="0.3"/>
  <pageSetup paperSize="9" scale="41" fitToHeight="0" orientation="landscape" r:id="rId2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687C40B5-B75F-46C3-B17C-44BC2FF0C175}">
      <pageMargins left="0.7" right="0.7" top="0.75" bottom="0.75" header="0.3" footer="0.3"/>
    </customSheetView>
    <customSheetView guid="{B13B9B86-792A-4E82-BC42-8D2D67EAF11B}">
      <pageMargins left="0.7" right="0.7" top="0.75" bottom="0.75" header="0.3" footer="0.3"/>
    </customSheetView>
    <customSheetView guid="{5486C9B1-A878-4807-8B0A-ED61347A493C}">
      <pageMargins left="0.7" right="0.7" top="0.75" bottom="0.75" header="0.3" footer="0.3"/>
    </customSheetView>
    <customSheetView guid="{91763DFF-8473-4DE0-B59D-2F19061BAE1D}">
      <pageMargins left="0.7" right="0.7" top="0.75" bottom="0.75" header="0.3" footer="0.3"/>
    </customSheetView>
    <customSheetView guid="{53E98925-4E44-4033-9672-82BB2EAF7770}">
      <pageMargins left="0.7" right="0.7" top="0.75" bottom="0.75" header="0.3" footer="0.3"/>
    </customSheetView>
    <customSheetView guid="{F7C05874-CA16-478F-B37B-AFC0ABCF1606}">
      <pageMargins left="0.7" right="0.7" top="0.75" bottom="0.75" header="0.3" footer="0.3"/>
    </customSheetView>
    <customSheetView guid="{3E64634F-51F5-4ACF-A93E-0C4AB87387EE}">
      <pageMargins left="0.7" right="0.7" top="0.75" bottom="0.75" header="0.3" footer="0.3"/>
    </customSheetView>
    <customSheetView guid="{C0E12F08-0EB7-41A5-B340-67D43266F8AD}">
      <pageMargins left="0.7" right="0.7" top="0.75" bottom="0.75" header="0.3" footer="0.3"/>
    </customSheetView>
    <customSheetView guid="{6204AD88-987D-4B21-A94F-D18BA1FB7490}">
      <pageMargins left="0.7" right="0.7" top="0.75" bottom="0.75" header="0.3" footer="0.3"/>
    </customSheetView>
    <customSheetView guid="{6AA68812-F8D5-4B66-8FD8-FB54E7FD9348}">
      <pageMargins left="0.7" right="0.7" top="0.75" bottom="0.75" header="0.3" footer="0.3"/>
    </customSheetView>
    <customSheetView guid="{D429783A-C477-4FF8-8FED-0D05017AA5A3}">
      <pageMargins left="0.7" right="0.7" top="0.75" bottom="0.75" header="0.3" footer="0.3"/>
    </customSheetView>
    <customSheetView guid="{B2A8676C-0A6C-4CAC-B509-EDDD521C7691}">
      <pageMargins left="0.7" right="0.7" top="0.75" bottom="0.75" header="0.3" footer="0.3"/>
    </customSheetView>
    <customSheetView guid="{2B9A2AB9-4472-4738-9384-BD35D4823419}">
      <pageMargins left="0.7" right="0.7" top="0.75" bottom="0.75" header="0.3" footer="0.3"/>
    </customSheetView>
    <customSheetView guid="{EF92BF6E-8D41-4FF6-BEF0-BE3C2C5DAFBA}">
      <pageMargins left="0.7" right="0.7" top="0.75" bottom="0.75" header="0.3" footer="0.3"/>
    </customSheetView>
    <customSheetView guid="{E2BA1537-295A-4396-B4BB-FB42A2D20A62}">
      <pageMargins left="0.7" right="0.7" top="0.75" bottom="0.75" header="0.3" footer="0.3"/>
    </customSheetView>
    <customSheetView guid="{4664FDB5-C1ED-4941-8C36-31DF69B22F2C}">
      <pageMargins left="0.7" right="0.7" top="0.75" bottom="0.75" header="0.3" footer="0.3"/>
    </customSheetView>
    <customSheetView guid="{377039B5-FA51-499D-B249-5F78B43CE999}">
      <pageMargins left="0.7" right="0.7" top="0.75" bottom="0.75" header="0.3" footer="0.3"/>
    </customSheetView>
    <customSheetView guid="{A1233283-AB59-4DC5-9DC5-1E64D98D989B}">
      <pageMargins left="0.7" right="0.7" top="0.75" bottom="0.75" header="0.3" footer="0.3"/>
    </customSheetView>
    <customSheetView guid="{9477A87A-0971-42C4-9044-6A2C882DF0E2}">
      <pageMargins left="0.7" right="0.7" top="0.75" bottom="0.75" header="0.3" footer="0.3"/>
    </customSheetView>
    <customSheetView guid="{628FAF61-F3FB-4ED4-8AB4-B1D8583091E0}">
      <pageMargins left="0.7" right="0.7" top="0.75" bottom="0.75" header="0.3" footer="0.3"/>
    </customSheetView>
    <customSheetView guid="{4F95933A-4EFF-4CC0-9471-2B172D59B6B7}">
      <pageMargins left="0.7" right="0.7" top="0.75" bottom="0.75" header="0.3" footer="0.3"/>
    </customSheetView>
    <customSheetView guid="{5A820302-BFA3-4639-9F80-0A41EE800880}">
      <pageMargins left="0.7" right="0.7" top="0.75" bottom="0.75" header="0.3" footer="0.3"/>
    </customSheetView>
    <customSheetView guid="{6C3A2613-1537-4C3B-9C55-EB00F6C4C879}">
      <pageMargins left="0.7" right="0.7" top="0.75" bottom="0.75" header="0.3" footer="0.3"/>
    </customSheetView>
    <customSheetView guid="{82920654-59AF-4868-9F47-69E898D3FF2F}">
      <pageMargins left="0.7" right="0.7" top="0.75" bottom="0.75" header="0.3" footer="0.3"/>
    </customSheetView>
    <customSheetView guid="{0203D84A-2862-49A0-A30F-2290BC429341}">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687C40B5-B75F-46C3-B17C-44BC2FF0C175}">
      <pageMargins left="0.7" right="0.7" top="0.75" bottom="0.75" header="0.3" footer="0.3"/>
    </customSheetView>
    <customSheetView guid="{B13B9B86-792A-4E82-BC42-8D2D67EAF11B}">
      <pageMargins left="0.7" right="0.7" top="0.75" bottom="0.75" header="0.3" footer="0.3"/>
    </customSheetView>
    <customSheetView guid="{5486C9B1-A878-4807-8B0A-ED61347A493C}">
      <pageMargins left="0.7" right="0.7" top="0.75" bottom="0.75" header="0.3" footer="0.3"/>
    </customSheetView>
    <customSheetView guid="{91763DFF-8473-4DE0-B59D-2F19061BAE1D}">
      <pageMargins left="0.7" right="0.7" top="0.75" bottom="0.75" header="0.3" footer="0.3"/>
    </customSheetView>
    <customSheetView guid="{53E98925-4E44-4033-9672-82BB2EAF7770}">
      <pageMargins left="0.7" right="0.7" top="0.75" bottom="0.75" header="0.3" footer="0.3"/>
    </customSheetView>
    <customSheetView guid="{F7C05874-CA16-478F-B37B-AFC0ABCF1606}">
      <pageMargins left="0.7" right="0.7" top="0.75" bottom="0.75" header="0.3" footer="0.3"/>
    </customSheetView>
    <customSheetView guid="{3E64634F-51F5-4ACF-A93E-0C4AB87387EE}">
      <pageMargins left="0.7" right="0.7" top="0.75" bottom="0.75" header="0.3" footer="0.3"/>
    </customSheetView>
    <customSheetView guid="{C0E12F08-0EB7-41A5-B340-67D43266F8AD}">
      <pageMargins left="0.7" right="0.7" top="0.75" bottom="0.75" header="0.3" footer="0.3"/>
    </customSheetView>
    <customSheetView guid="{6204AD88-987D-4B21-A94F-D18BA1FB7490}">
      <pageMargins left="0.7" right="0.7" top="0.75" bottom="0.75" header="0.3" footer="0.3"/>
    </customSheetView>
    <customSheetView guid="{6AA68812-F8D5-4B66-8FD8-FB54E7FD9348}">
      <pageMargins left="0.7" right="0.7" top="0.75" bottom="0.75" header="0.3" footer="0.3"/>
    </customSheetView>
    <customSheetView guid="{D429783A-C477-4FF8-8FED-0D05017AA5A3}">
      <pageMargins left="0.7" right="0.7" top="0.75" bottom="0.75" header="0.3" footer="0.3"/>
    </customSheetView>
    <customSheetView guid="{B2A8676C-0A6C-4CAC-B509-EDDD521C7691}">
      <pageMargins left="0.7" right="0.7" top="0.75" bottom="0.75" header="0.3" footer="0.3"/>
    </customSheetView>
    <customSheetView guid="{2B9A2AB9-4472-4738-9384-BD35D4823419}">
      <pageMargins left="0.7" right="0.7" top="0.75" bottom="0.75" header="0.3" footer="0.3"/>
    </customSheetView>
    <customSheetView guid="{EF92BF6E-8D41-4FF6-BEF0-BE3C2C5DAFBA}">
      <pageMargins left="0.7" right="0.7" top="0.75" bottom="0.75" header="0.3" footer="0.3"/>
    </customSheetView>
    <customSheetView guid="{E2BA1537-295A-4396-B4BB-FB42A2D20A62}">
      <pageMargins left="0.7" right="0.7" top="0.75" bottom="0.75" header="0.3" footer="0.3"/>
    </customSheetView>
    <customSheetView guid="{4664FDB5-C1ED-4941-8C36-31DF69B22F2C}">
      <pageMargins left="0.7" right="0.7" top="0.75" bottom="0.75" header="0.3" footer="0.3"/>
    </customSheetView>
    <customSheetView guid="{377039B5-FA51-499D-B249-5F78B43CE999}">
      <pageMargins left="0.7" right="0.7" top="0.75" bottom="0.75" header="0.3" footer="0.3"/>
    </customSheetView>
    <customSheetView guid="{A1233283-AB59-4DC5-9DC5-1E64D98D989B}">
      <pageMargins left="0.7" right="0.7" top="0.75" bottom="0.75" header="0.3" footer="0.3"/>
    </customSheetView>
    <customSheetView guid="{9477A87A-0971-42C4-9044-6A2C882DF0E2}">
      <pageMargins left="0.7" right="0.7" top="0.75" bottom="0.75" header="0.3" footer="0.3"/>
    </customSheetView>
    <customSheetView guid="{628FAF61-F3FB-4ED4-8AB4-B1D8583091E0}">
      <pageMargins left="0.7" right="0.7" top="0.75" bottom="0.75" header="0.3" footer="0.3"/>
    </customSheetView>
    <customSheetView guid="{4F95933A-4EFF-4CC0-9471-2B172D59B6B7}">
      <pageMargins left="0.7" right="0.7" top="0.75" bottom="0.75" header="0.3" footer="0.3"/>
    </customSheetView>
    <customSheetView guid="{5A820302-BFA3-4639-9F80-0A41EE800880}">
      <pageMargins left="0.7" right="0.7" top="0.75" bottom="0.75" header="0.3" footer="0.3"/>
    </customSheetView>
    <customSheetView guid="{6C3A2613-1537-4C3B-9C55-EB00F6C4C879}">
      <pageMargins left="0.7" right="0.7" top="0.75" bottom="0.75" header="0.3" footer="0.3"/>
    </customSheetView>
    <customSheetView guid="{82920654-59AF-4868-9F47-69E898D3FF2F}">
      <pageMargins left="0.7" right="0.7" top="0.75" bottom="0.75" header="0.3" footer="0.3"/>
    </customSheetView>
    <customSheetView guid="{0203D84A-2862-49A0-A30F-2290BC429341}">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21-23гг</vt:lpstr>
      <vt:lpstr>24-25гг</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Игнатьева Анна Николаевна</dc:creator>
  <cp:lastModifiedBy>Мигда Татьяна Юрьевна</cp:lastModifiedBy>
  <cp:lastPrinted>2020-11-26T11:00:42Z</cp:lastPrinted>
  <dcterms:created xsi:type="dcterms:W3CDTF">2020-11-05T10:24:54Z</dcterms:created>
  <dcterms:modified xsi:type="dcterms:W3CDTF">2020-11-26T11:02:22Z</dcterms:modified>
</cp:coreProperties>
</file>