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40" windowWidth="20580" windowHeight="9660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D35" i="1" l="1"/>
  <c r="O33" i="1"/>
  <c r="Q33" i="1"/>
  <c r="M34" i="1" l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3" i="1"/>
  <c r="M14" i="1"/>
  <c r="M12" i="1"/>
  <c r="M11" i="1"/>
  <c r="M10" i="1"/>
  <c r="M9" i="1"/>
  <c r="M8" i="1"/>
  <c r="N8" i="1" l="1"/>
  <c r="O8" i="1" s="1"/>
  <c r="N12" i="1"/>
  <c r="O12" i="1" s="1"/>
  <c r="P12" i="1" s="1"/>
  <c r="Q12" i="1" s="1"/>
  <c r="N20" i="1"/>
  <c r="O20" i="1"/>
  <c r="N24" i="1"/>
  <c r="O24" i="1" s="1"/>
  <c r="P24" i="1" s="1"/>
  <c r="Q24" i="1" s="1"/>
  <c r="N28" i="1"/>
  <c r="O28" i="1"/>
  <c r="N32" i="1"/>
  <c r="O32" i="1" s="1"/>
  <c r="P32" i="1" s="1"/>
  <c r="Q32" i="1" s="1"/>
  <c r="N16" i="1"/>
  <c r="O16" i="1" s="1"/>
  <c r="P16" i="1" s="1"/>
  <c r="Q16" i="1" s="1"/>
  <c r="O9" i="1"/>
  <c r="O14" i="1"/>
  <c r="O17" i="1"/>
  <c r="O25" i="1"/>
  <c r="O34" i="1"/>
  <c r="N9" i="1"/>
  <c r="N13" i="1"/>
  <c r="O13" i="1" s="1"/>
  <c r="N17" i="1"/>
  <c r="N21" i="1"/>
  <c r="N25" i="1"/>
  <c r="N29" i="1"/>
  <c r="N34" i="1"/>
  <c r="P20" i="1"/>
  <c r="Q20" i="1" s="1"/>
  <c r="P28" i="1"/>
  <c r="Q28" i="1" s="1"/>
  <c r="N10" i="1"/>
  <c r="N14" i="1"/>
  <c r="N18" i="1"/>
  <c r="N22" i="1"/>
  <c r="N26" i="1"/>
  <c r="N30" i="1"/>
  <c r="N11" i="1"/>
  <c r="N15" i="1"/>
  <c r="N19" i="1"/>
  <c r="N23" i="1"/>
  <c r="N27" i="1"/>
  <c r="O27" i="1" s="1"/>
  <c r="N31" i="1"/>
  <c r="I32" i="1"/>
  <c r="I30" i="1"/>
  <c r="I28" i="1"/>
  <c r="I25" i="1"/>
  <c r="I23" i="1"/>
  <c r="I22" i="1"/>
  <c r="I21" i="1"/>
  <c r="I20" i="1"/>
  <c r="I18" i="1"/>
  <c r="I15" i="1"/>
  <c r="I14" i="1"/>
  <c r="I12" i="1"/>
  <c r="I9" i="1"/>
  <c r="P15" i="1" l="1"/>
  <c r="Q15" i="1" s="1"/>
  <c r="P14" i="1"/>
  <c r="Q14" i="1" s="1"/>
  <c r="P34" i="1"/>
  <c r="Q34" i="1" s="1"/>
  <c r="P25" i="1"/>
  <c r="Q25" i="1" s="1"/>
  <c r="P17" i="1"/>
  <c r="Q17" i="1" s="1"/>
  <c r="P9" i="1"/>
  <c r="Q9" i="1" s="1"/>
  <c r="O31" i="1"/>
  <c r="P31" i="1" s="1"/>
  <c r="Q31" i="1" s="1"/>
  <c r="O23" i="1"/>
  <c r="P23" i="1" s="1"/>
  <c r="Q23" i="1" s="1"/>
  <c r="O19" i="1"/>
  <c r="P19" i="1" s="1"/>
  <c r="Q19" i="1" s="1"/>
  <c r="O15" i="1"/>
  <c r="O11" i="1"/>
  <c r="P11" i="1" s="1"/>
  <c r="Q11" i="1" s="1"/>
  <c r="O30" i="1"/>
  <c r="P30" i="1" s="1"/>
  <c r="Q30" i="1" s="1"/>
  <c r="O22" i="1"/>
  <c r="P22" i="1" s="1"/>
  <c r="Q22" i="1" s="1"/>
  <c r="P27" i="1"/>
  <c r="Q27" i="1" s="1"/>
  <c r="P26" i="1"/>
  <c r="Q26" i="1" s="1"/>
  <c r="P13" i="1"/>
  <c r="Q13" i="1" s="1"/>
  <c r="O29" i="1"/>
  <c r="P29" i="1" s="1"/>
  <c r="Q29" i="1" s="1"/>
  <c r="O21" i="1"/>
  <c r="P21" i="1" s="1"/>
  <c r="Q21" i="1" s="1"/>
  <c r="O10" i="1"/>
  <c r="P10" i="1" s="1"/>
  <c r="Q10" i="1" s="1"/>
  <c r="O26" i="1"/>
  <c r="O18" i="1"/>
  <c r="P18" i="1" s="1"/>
  <c r="Q18" i="1" s="1"/>
  <c r="P8" i="1"/>
  <c r="Q8" i="1" s="1"/>
  <c r="O35" i="1"/>
  <c r="C35" i="1"/>
  <c r="F35" i="1" l="1"/>
  <c r="I34" i="1" l="1"/>
  <c r="J34" i="1" s="1"/>
  <c r="K34" i="1" s="1"/>
  <c r="J32" i="1"/>
  <c r="K32" i="1" s="1"/>
  <c r="I31" i="1"/>
  <c r="J31" i="1" s="1"/>
  <c r="K31" i="1" s="1"/>
  <c r="J30" i="1"/>
  <c r="K30" i="1" s="1"/>
  <c r="I29" i="1"/>
  <c r="J29" i="1" s="1"/>
  <c r="K29" i="1" s="1"/>
  <c r="J28" i="1"/>
  <c r="K28" i="1" s="1"/>
  <c r="I27" i="1"/>
  <c r="J27" i="1" s="1"/>
  <c r="K27" i="1" s="1"/>
  <c r="I26" i="1"/>
  <c r="J26" i="1" s="1"/>
  <c r="K26" i="1" s="1"/>
  <c r="J25" i="1"/>
  <c r="K25" i="1" s="1"/>
  <c r="I24" i="1"/>
  <c r="J24" i="1" s="1"/>
  <c r="K24" i="1" s="1"/>
  <c r="J23" i="1"/>
  <c r="K23" i="1" s="1"/>
  <c r="J22" i="1"/>
  <c r="K22" i="1" s="1"/>
  <c r="J21" i="1"/>
  <c r="K21" i="1" s="1"/>
  <c r="J20" i="1"/>
  <c r="K20" i="1" s="1"/>
  <c r="I19" i="1"/>
  <c r="J19" i="1" s="1"/>
  <c r="K19" i="1" s="1"/>
  <c r="J18" i="1"/>
  <c r="K18" i="1" s="1"/>
  <c r="I17" i="1"/>
  <c r="J17" i="1" s="1"/>
  <c r="K17" i="1" s="1"/>
  <c r="I16" i="1"/>
  <c r="J16" i="1" s="1"/>
  <c r="K16" i="1" s="1"/>
  <c r="J15" i="1"/>
  <c r="K15" i="1" s="1"/>
  <c r="J14" i="1"/>
  <c r="K14" i="1" s="1"/>
  <c r="I13" i="1"/>
  <c r="J13" i="1" s="1"/>
  <c r="K13" i="1" s="1"/>
  <c r="J12" i="1"/>
  <c r="K12" i="1" s="1"/>
  <c r="I11" i="1"/>
  <c r="J11" i="1" s="1"/>
  <c r="K11" i="1" s="1"/>
  <c r="I10" i="1"/>
  <c r="J10" i="1" s="1"/>
  <c r="K10" i="1" s="1"/>
  <c r="J9" i="1"/>
  <c r="K9" i="1" s="1"/>
  <c r="I8" i="1"/>
  <c r="J8" i="1" s="1"/>
  <c r="K8" i="1" s="1"/>
  <c r="K35" i="1" l="1"/>
  <c r="J35" i="1"/>
  <c r="I35" i="1"/>
  <c r="I33" i="1"/>
  <c r="P35" i="1" l="1"/>
  <c r="Q35" i="1" s="1"/>
</calcChain>
</file>

<file path=xl/sharedStrings.xml><?xml version="1.0" encoding="utf-8"?>
<sst xmlns="http://schemas.openxmlformats.org/spreadsheetml/2006/main" count="78" uniqueCount="78">
  <si>
    <r>
      <rPr>
        <sz val="7"/>
        <rFont val="Times New Roman"/>
      </rPr>
      <t>п/п</t>
    </r>
  </si>
  <si>
    <r>
      <rPr>
        <b/>
        <sz val="7"/>
        <rFont val="Times New Roman"/>
      </rPr>
      <t>1</t>
    </r>
  </si>
  <si>
    <r>
      <rPr>
        <sz val="6"/>
        <rFont val="Times New Roman"/>
      </rPr>
      <t>2</t>
    </r>
  </si>
  <si>
    <r>
      <rPr>
        <sz val="6"/>
        <rFont val="Times New Roman"/>
      </rPr>
      <t>3</t>
    </r>
  </si>
  <si>
    <r>
      <rPr>
        <b/>
        <sz val="7"/>
        <rFont val="Times New Roman"/>
      </rPr>
      <t>4</t>
    </r>
  </si>
  <si>
    <r>
      <rPr>
        <sz val="6"/>
        <rFont val="Times New Roman"/>
      </rPr>
      <t>6</t>
    </r>
  </si>
  <si>
    <r>
      <rPr>
        <sz val="6"/>
        <rFont val="Times New Roman"/>
      </rPr>
      <t>8</t>
    </r>
  </si>
  <si>
    <r>
      <rPr>
        <sz val="6"/>
        <rFont val="Times New Roman"/>
      </rPr>
      <t>9</t>
    </r>
  </si>
  <si>
    <r>
      <rPr>
        <b/>
        <sz val="7"/>
        <rFont val="Times New Roman"/>
      </rPr>
      <t>11</t>
    </r>
  </si>
  <si>
    <r>
      <rPr>
        <sz val="6"/>
        <rFont val="Times New Roman"/>
      </rPr>
      <t>12</t>
    </r>
  </si>
  <si>
    <r>
      <rPr>
        <sz val="6"/>
        <rFont val="Times New Roman"/>
      </rPr>
      <t>13</t>
    </r>
  </si>
  <si>
    <r>
      <rPr>
        <sz val="6"/>
        <rFont val="Times New Roman"/>
      </rPr>
      <t>14</t>
    </r>
  </si>
  <si>
    <r>
      <rPr>
        <sz val="6"/>
        <rFont val="Times New Roman"/>
      </rPr>
      <t>15</t>
    </r>
  </si>
  <si>
    <r>
      <rPr>
        <sz val="6"/>
        <rFont val="Times New Roman"/>
      </rPr>
      <t>16</t>
    </r>
  </si>
  <si>
    <r>
      <rPr>
        <sz val="6"/>
        <rFont val="Times New Roman"/>
      </rPr>
      <t>17</t>
    </r>
  </si>
  <si>
    <r>
      <rPr>
        <sz val="6"/>
        <rFont val="Times New Roman"/>
      </rPr>
      <t>18</t>
    </r>
  </si>
  <si>
    <r>
      <rPr>
        <sz val="6"/>
        <rFont val="Times New Roman"/>
      </rPr>
      <t>19</t>
    </r>
  </si>
  <si>
    <r>
      <rPr>
        <b/>
        <sz val="7"/>
        <rFont val="Times New Roman"/>
      </rPr>
      <t>21</t>
    </r>
  </si>
  <si>
    <r>
      <rPr>
        <b/>
        <sz val="7"/>
        <rFont val="Times New Roman"/>
      </rPr>
      <t>22</t>
    </r>
  </si>
  <si>
    <r>
      <rPr>
        <sz val="6"/>
        <rFont val="Times New Roman"/>
      </rPr>
      <t>23</t>
    </r>
  </si>
  <si>
    <r>
      <rPr>
        <sz val="6"/>
        <rFont val="Times New Roman"/>
      </rPr>
      <t>24</t>
    </r>
  </si>
  <si>
    <r>
      <rPr>
        <sz val="6"/>
        <rFont val="Times New Roman"/>
      </rPr>
      <t>25</t>
    </r>
  </si>
  <si>
    <r>
      <rPr>
        <sz val="6"/>
        <rFont val="Times New Roman"/>
      </rPr>
      <t>26</t>
    </r>
  </si>
  <si>
    <r>
      <rPr>
        <sz val="6"/>
        <rFont val="Times New Roman"/>
      </rPr>
      <t>27</t>
    </r>
  </si>
  <si>
    <r>
      <rPr>
        <sz val="6"/>
        <rFont val="Times New Roman"/>
      </rPr>
      <t>28</t>
    </r>
  </si>
  <si>
    <r>
      <rPr>
        <sz val="6"/>
        <rFont val="Times New Roman"/>
      </rPr>
      <t>29</t>
    </r>
  </si>
  <si>
    <r>
      <rPr>
        <sz val="6"/>
        <rFont val="Times New Roman"/>
      </rPr>
      <t>30</t>
    </r>
  </si>
  <si>
    <r>
      <rPr>
        <sz val="6"/>
        <rFont val="Times New Roman"/>
      </rPr>
      <t>31</t>
    </r>
  </si>
  <si>
    <r>
      <rPr>
        <sz val="7"/>
        <rFont val="Times New Roman"/>
      </rPr>
      <t>Наименование муниципального образования</t>
    </r>
  </si>
  <si>
    <r>
      <rPr>
        <b/>
        <sz val="7"/>
        <rFont val="Times New Roman"/>
      </rPr>
      <t>Бокситогорский муниципальный район</t>
    </r>
  </si>
  <si>
    <r>
      <rPr>
        <sz val="7"/>
        <rFont val="Times New Roman"/>
      </rPr>
      <t>Пикалевское городское поселение</t>
    </r>
  </si>
  <si>
    <r>
      <rPr>
        <b/>
        <sz val="7"/>
        <rFont val="Times New Roman"/>
      </rPr>
      <t>Волосовскнй муниципальный район</t>
    </r>
  </si>
  <si>
    <r>
      <rPr>
        <b/>
        <sz val="7"/>
        <rFont val="Times New Roman"/>
      </rPr>
      <t>Волховский муниципальный район</t>
    </r>
  </si>
  <si>
    <r>
      <rPr>
        <b/>
        <sz val="7"/>
        <rFont val="Times New Roman"/>
      </rPr>
      <t>Всеволожский муниципальный район</t>
    </r>
  </si>
  <si>
    <r>
      <rPr>
        <sz val="7"/>
        <rFont val="Times New Roman"/>
      </rPr>
      <t>Сертоловское городское поселение</t>
    </r>
  </si>
  <si>
    <r>
      <rPr>
        <b/>
        <sz val="7"/>
        <rFont val="Times New Roman"/>
      </rPr>
      <t>Выборгский муниципальный район</t>
    </r>
  </si>
  <si>
    <r>
      <rPr>
        <sz val="7"/>
        <rFont val="Times New Roman"/>
      </rPr>
      <t>Приморское городское поселение</t>
    </r>
  </si>
  <si>
    <r>
      <rPr>
        <sz val="7"/>
        <rFont val="Times New Roman"/>
      </rPr>
      <t>Светогорское городское поселение</t>
    </r>
  </si>
  <si>
    <r>
      <rPr>
        <b/>
        <sz val="7"/>
        <rFont val="Times New Roman"/>
      </rPr>
      <t>Гатчинский муниципальный район</t>
    </r>
  </si>
  <si>
    <r>
      <rPr>
        <sz val="7"/>
        <rFont val="Times New Roman"/>
      </rPr>
      <t>Коммунаровское городское поселение</t>
    </r>
  </si>
  <si>
    <r>
      <rPr>
        <b/>
        <sz val="7"/>
        <rFont val="Times New Roman"/>
      </rPr>
      <t>Кингисеппский муниципальный район</t>
    </r>
  </si>
  <si>
    <r>
      <rPr>
        <sz val="7"/>
        <rFont val="Times New Roman"/>
      </rPr>
      <t>Ивангородское городское поселение</t>
    </r>
  </si>
  <si>
    <r>
      <rPr>
        <b/>
        <sz val="7"/>
        <rFont val="Times New Roman"/>
      </rPr>
      <t>Кнришскнй муниципальный район</t>
    </r>
  </si>
  <si>
    <r>
      <rPr>
        <b/>
        <sz val="7"/>
        <rFont val="Times New Roman"/>
      </rPr>
      <t>Кировский муниципальный район</t>
    </r>
  </si>
  <si>
    <r>
      <rPr>
        <sz val="7"/>
        <rFont val="Times New Roman"/>
      </rPr>
      <t>Оградненское городское поселение</t>
    </r>
  </si>
  <si>
    <r>
      <rPr>
        <b/>
        <sz val="7"/>
        <rFont val="Times New Roman"/>
      </rPr>
      <t>Лодейнокольский муниципальный район</t>
    </r>
  </si>
  <si>
    <r>
      <rPr>
        <b/>
        <sz val="7"/>
        <rFont val="Times New Roman"/>
      </rPr>
      <t>Ломоносовский муниципальный район</t>
    </r>
  </si>
  <si>
    <r>
      <rPr>
        <b/>
        <sz val="7"/>
        <rFont val="Times New Roman"/>
      </rPr>
      <t>Лужский муниципальный район</t>
    </r>
  </si>
  <si>
    <r>
      <rPr>
        <b/>
        <sz val="7"/>
        <rFont val="Times New Roman"/>
      </rPr>
      <t>Подпорожскнй муниципальный район</t>
    </r>
  </si>
  <si>
    <r>
      <rPr>
        <b/>
        <sz val="7"/>
        <rFont val="Times New Roman"/>
      </rPr>
      <t>Приозерский муниципальный район</t>
    </r>
  </si>
  <si>
    <r>
      <rPr>
        <b/>
        <sz val="7"/>
        <rFont val="Times New Roman"/>
      </rPr>
      <t>Сланцевский муниципальный район</t>
    </r>
  </si>
  <si>
    <r>
      <rPr>
        <b/>
        <sz val="7"/>
        <rFont val="Times New Roman"/>
      </rPr>
      <t>Сосновоборский городской округ</t>
    </r>
  </si>
  <si>
    <r>
      <rPr>
        <b/>
        <sz val="7"/>
        <rFont val="Times New Roman"/>
      </rPr>
      <t>Тихвинский муниципальный район</t>
    </r>
  </si>
  <si>
    <r>
      <rPr>
        <b/>
        <sz val="7"/>
        <rFont val="Times New Roman"/>
      </rPr>
      <t>Тосненский муниципальный район</t>
    </r>
  </si>
  <si>
    <r>
      <rPr>
        <sz val="7"/>
        <rFont val="Times New Roman"/>
      </rPr>
      <t>Любанское городское поселение</t>
    </r>
  </si>
  <si>
    <r>
      <rPr>
        <sz val="7"/>
        <rFont val="Times New Roman"/>
      </rPr>
      <t>-1икольское городское поселение</t>
    </r>
  </si>
  <si>
    <r>
      <rPr>
        <b/>
        <sz val="7"/>
        <rFont val="Times New Roman"/>
      </rPr>
      <t>Итого</t>
    </r>
  </si>
  <si>
    <r>
      <rPr>
        <sz val="7"/>
        <rFont val="Arial Unicode MS"/>
      </rPr>
      <t>X</t>
    </r>
  </si>
  <si>
    <r>
      <rPr>
        <b/>
        <sz val="7"/>
        <rFont val="Times New Roman"/>
      </rPr>
      <t>Исполнитель:</t>
    </r>
  </si>
  <si>
    <r>
      <rPr>
        <sz val="6"/>
        <rFont val="Arial Unicode MS"/>
      </rPr>
      <t>Дата</t>
    </r>
  </si>
  <si>
    <t>Фонд оплаты труда  государственного гражданского служащего (До х Z х Е), где Z=55,67 Е=1.302</t>
  </si>
  <si>
    <t>X</t>
  </si>
  <si>
    <t>Фонд оплаты труда специалистов (До х Z х Е х Пi)(руб)</t>
  </si>
  <si>
    <t>Размер должностного оклада государственного гражданского служащего  на 2019 год по должности «Специалист первой категории» (До),руб.</t>
  </si>
  <si>
    <t xml:space="preserve">Сумма субвенций на осуществление отдельных государственных полномочий ФОТi х 1,05, руб. Коэффициент увеличения (доля текущих расходов от фонда оплаты труда) при осуществлении деятельности в сфере профилактики безнадз. и прав-ний несовершен. (1,05)руб </t>
  </si>
  <si>
    <t>Ассигнования на содержание стециалистов на 2019 год утвержденные(руб.)</t>
  </si>
  <si>
    <t>Количество работников комиссии по делам несовершен но-летних,на 01.01.19 (чел.)</t>
  </si>
  <si>
    <t>Количество работников комиссии по делам несовершен но-летних,на 01.05.19 (чел.)</t>
  </si>
  <si>
    <t>кол-во детского населения (чел) на 01.05.19</t>
  </si>
  <si>
    <t>Ассигнования  на 2021 год уточненный расчет (тыс. рублей)</t>
  </si>
  <si>
    <t>Ассигнования  на 2022 год округленные  (тыс. рублей)</t>
  </si>
  <si>
    <t>Ассигнования  на 2023 год округленные  (тыс. рублей)</t>
  </si>
  <si>
    <t>ассигнований субвенций МО2020 года, согласно 27-ОЗ с учетом 4% индексацией, руб</t>
  </si>
  <si>
    <t>Ассигнования  на 2020 год округленные, руб</t>
  </si>
  <si>
    <t>Ассигнования  на 01.09.2021 год округленные, руб</t>
  </si>
  <si>
    <t>Ассигнования  с 01.09. - 31.12. 2021 год, руб</t>
  </si>
  <si>
    <t>Расчетобъема субвенций бюджетам муниципальных образований Ленинградской области на осуществление отдельных государственных полномочий Ленинградской области в сфере профилактики безнадзорности и правонарушений несовершеннолетних  на 2021 год и на плановый период 2022 и 2023 годов</t>
  </si>
  <si>
    <t>Приложение 56 к пояснительной записке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</si>
</sst>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_-* #,##0.0\ _₽_-;\-* #,##0.0\ _₽_-;_-* &quot;-&quot;??\ _₽_-;_-@_-"/>
  </numFmts>
  <fonts count="13" x14ac:knownFonts="1">
    <font>
      <sz val="10"/>
      <name val="Arial"/>
    </font>
    <font>
      <b/>
      <sz val="7"/>
      <name val="Times New Roman"/>
    </font>
    <font>
      <sz val="8"/>
      <name val="Times New Roman"/>
    </font>
    <font>
      <sz val="7"/>
      <name val="Times New Roman"/>
    </font>
    <font>
      <sz val="6"/>
      <name val="Times New Roman"/>
    </font>
    <font>
      <sz val="7"/>
      <name val="Arial Unicode MS"/>
    </font>
    <font>
      <sz val="6"/>
      <name val="Arial Unicode MS"/>
    </font>
    <font>
      <sz val="8"/>
      <name val="Arial"/>
      <family val="2"/>
      <charset val="204"/>
    </font>
    <font>
      <sz val="8"/>
      <name val="Times New Roman"/>
      <family val="1"/>
      <charset val="204"/>
    </font>
    <font>
      <sz val="7"/>
      <name val="Times New Roman"/>
      <family val="1"/>
      <charset val="204"/>
    </font>
    <font>
      <sz val="10"/>
      <name val="Arial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36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7" fillId="0" borderId="0" xfId="0" applyFont="1"/>
    <xf numFmtId="2" fontId="7" fillId="0" borderId="0" xfId="0" applyNumberFormat="1" applyFont="1"/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11" fillId="0" borderId="2" xfId="0" applyFont="1" applyBorder="1" applyAlignment="1">
      <alignment horizontal="center" vertical="top" wrapText="1"/>
    </xf>
    <xf numFmtId="0" fontId="0" fillId="0" borderId="4" xfId="0" applyBorder="1" applyAlignment="1">
      <alignment horizontal="right" vertical="top"/>
    </xf>
    <xf numFmtId="0" fontId="0" fillId="0" borderId="5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4" xfId="0" applyBorder="1" applyAlignment="1">
      <alignment horizontal="left" vertical="top"/>
    </xf>
    <xf numFmtId="0" fontId="0" fillId="0" borderId="3" xfId="0" applyBorder="1" applyAlignment="1">
      <alignment horizontal="right" vertical="top"/>
    </xf>
    <xf numFmtId="0" fontId="3" fillId="0" borderId="3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3" xfId="0" applyFont="1" applyBorder="1" applyAlignment="1">
      <alignment vertical="top" wrapText="1"/>
    </xf>
    <xf numFmtId="0" fontId="8" fillId="0" borderId="3" xfId="0" applyFont="1" applyBorder="1" applyAlignment="1">
      <alignment horizontal="justify" vertical="center" wrapText="1"/>
    </xf>
    <xf numFmtId="0" fontId="0" fillId="0" borderId="3" xfId="0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164" fontId="7" fillId="0" borderId="3" xfId="1" applyNumberFormat="1" applyFont="1" applyBorder="1" applyAlignment="1">
      <alignment horizontal="center" vertical="center"/>
    </xf>
    <xf numFmtId="164" fontId="8" fillId="0" borderId="3" xfId="1" applyNumberFormat="1" applyFont="1" applyBorder="1" applyAlignment="1">
      <alignment horizontal="center" vertical="center"/>
    </xf>
    <xf numFmtId="0" fontId="0" fillId="0" borderId="3" xfId="0" applyBorder="1" applyAlignment="1">
      <alignment horizontal="left"/>
    </xf>
    <xf numFmtId="0" fontId="7" fillId="0" borderId="3" xfId="0" applyFont="1" applyBorder="1" applyAlignment="1">
      <alignment horizontal="center"/>
    </xf>
    <xf numFmtId="164" fontId="7" fillId="0" borderId="3" xfId="1" applyNumberFormat="1" applyFont="1" applyBorder="1" applyAlignment="1">
      <alignment horizontal="center"/>
    </xf>
    <xf numFmtId="164" fontId="8" fillId="0" borderId="3" xfId="1" applyNumberFormat="1" applyFont="1" applyBorder="1" applyAlignment="1">
      <alignment horizontal="center"/>
    </xf>
    <xf numFmtId="0" fontId="0" fillId="0" borderId="3" xfId="0" applyBorder="1" applyAlignment="1">
      <alignment horizontal="left" vertical="top"/>
    </xf>
    <xf numFmtId="0" fontId="7" fillId="0" borderId="3" xfId="0" applyFont="1" applyBorder="1" applyAlignment="1">
      <alignment horizontal="center" vertical="top"/>
    </xf>
    <xf numFmtId="0" fontId="7" fillId="0" borderId="3" xfId="0" applyFont="1" applyBorder="1" applyAlignment="1">
      <alignment horizontal="left" vertical="top"/>
    </xf>
    <xf numFmtId="164" fontId="0" fillId="0" borderId="3" xfId="1" applyNumberFormat="1" applyFont="1" applyBorder="1" applyAlignment="1">
      <alignment horizontal="center" vertical="top"/>
    </xf>
    <xf numFmtId="164" fontId="8" fillId="0" borderId="3" xfId="1" applyNumberFormat="1" applyFont="1" applyBorder="1" applyAlignment="1">
      <alignment horizontal="center" vertical="top"/>
    </xf>
    <xf numFmtId="164" fontId="7" fillId="0" borderId="3" xfId="1" applyNumberFormat="1" applyFont="1" applyBorder="1" applyAlignment="1">
      <alignment horizontal="center" vertical="top"/>
    </xf>
    <xf numFmtId="1" fontId="12" fillId="0" borderId="0" xfId="0" applyNumberFormat="1" applyFont="1" applyFill="1" applyAlignment="1">
      <alignment horizontal="right" vertical="top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tabSelected="1" topLeftCell="B1" zoomScaleNormal="100" workbookViewId="0">
      <selection activeCell="I10" sqref="I10"/>
    </sheetView>
  </sheetViews>
  <sheetFormatPr defaultRowHeight="12.75" x14ac:dyDescent="0.2"/>
  <cols>
    <col min="1" max="1" width="4" hidden="1" customWidth="1"/>
    <col min="2" max="2" width="25.28515625" customWidth="1"/>
    <col min="3" max="3" width="0.140625" customWidth="1"/>
    <col min="4" max="4" width="9" customWidth="1"/>
    <col min="5" max="5" width="5.140625" customWidth="1"/>
    <col min="6" max="6" width="0.28515625" customWidth="1"/>
    <col min="7" max="7" width="13.140625" customWidth="1"/>
    <col min="8" max="8" width="10.85546875" customWidth="1"/>
    <col min="9" max="9" width="15.7109375" customWidth="1"/>
    <col min="10" max="10" width="24.5703125" customWidth="1"/>
    <col min="11" max="12" width="14.42578125" customWidth="1"/>
    <col min="13" max="15" width="12.28515625" customWidth="1"/>
    <col min="16" max="16" width="13.7109375" customWidth="1"/>
    <col min="17" max="17" width="12.28515625" customWidth="1"/>
  </cols>
  <sheetData>
    <row r="1" spans="1:17" ht="15.75" x14ac:dyDescent="0.2">
      <c r="Q1" s="35" t="s">
        <v>77</v>
      </c>
    </row>
    <row r="3" spans="1:17" x14ac:dyDescent="0.2">
      <c r="A3" s="5"/>
      <c r="B3" s="5"/>
      <c r="C3" s="5"/>
      <c r="D3" s="6"/>
      <c r="E3" s="5"/>
      <c r="F3" s="6"/>
      <c r="G3" s="5"/>
      <c r="H3" s="5"/>
      <c r="I3" s="6"/>
      <c r="J3" s="5"/>
      <c r="K3" s="6"/>
      <c r="L3" s="6"/>
      <c r="M3" s="6"/>
      <c r="N3" s="6"/>
      <c r="O3" s="6"/>
      <c r="P3" s="5"/>
    </row>
    <row r="4" spans="1:17" ht="36" customHeight="1" x14ac:dyDescent="0.2">
      <c r="A4" s="10" t="s">
        <v>76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</row>
    <row r="5" spans="1:17" x14ac:dyDescent="0.2">
      <c r="A5" s="7"/>
      <c r="B5" s="7"/>
      <c r="C5" s="7"/>
      <c r="D5" s="8"/>
      <c r="E5" s="7"/>
      <c r="F5" s="8"/>
      <c r="G5" s="7"/>
      <c r="H5" s="7"/>
      <c r="I5" s="8"/>
      <c r="J5" s="7"/>
      <c r="K5" s="8"/>
      <c r="L5" s="8"/>
      <c r="M5" s="8"/>
      <c r="N5" s="8"/>
      <c r="O5" s="8"/>
      <c r="P5" s="7"/>
    </row>
    <row r="6" spans="1:17" ht="13.5" thickBot="1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7" ht="114" customHeight="1" thickBot="1" x14ac:dyDescent="0.25">
      <c r="A7" s="11" t="s">
        <v>0</v>
      </c>
      <c r="B7" s="15" t="s">
        <v>28</v>
      </c>
      <c r="C7" s="16" t="s">
        <v>66</v>
      </c>
      <c r="D7" s="17" t="s">
        <v>67</v>
      </c>
      <c r="E7" s="17" t="s">
        <v>68</v>
      </c>
      <c r="F7" s="16" t="s">
        <v>65</v>
      </c>
      <c r="G7" s="18" t="s">
        <v>63</v>
      </c>
      <c r="H7" s="19" t="s">
        <v>60</v>
      </c>
      <c r="I7" s="20" t="s">
        <v>62</v>
      </c>
      <c r="J7" s="18" t="s">
        <v>64</v>
      </c>
      <c r="K7" s="18" t="s">
        <v>72</v>
      </c>
      <c r="L7" s="18" t="s">
        <v>73</v>
      </c>
      <c r="M7" s="18" t="s">
        <v>74</v>
      </c>
      <c r="N7" s="18" t="s">
        <v>75</v>
      </c>
      <c r="O7" s="18" t="s">
        <v>69</v>
      </c>
      <c r="P7" s="18" t="s">
        <v>70</v>
      </c>
      <c r="Q7" s="18" t="s">
        <v>71</v>
      </c>
    </row>
    <row r="8" spans="1:17" ht="13.5" thickBot="1" x14ac:dyDescent="0.25">
      <c r="A8" s="12" t="s">
        <v>1</v>
      </c>
      <c r="B8" s="21" t="s">
        <v>29</v>
      </c>
      <c r="C8" s="22">
        <v>2</v>
      </c>
      <c r="D8" s="22">
        <v>2</v>
      </c>
      <c r="E8" s="22">
        <v>4898</v>
      </c>
      <c r="F8" s="22">
        <v>1352614</v>
      </c>
      <c r="G8" s="23">
        <v>12051.8</v>
      </c>
      <c r="H8" s="24">
        <v>873542.7</v>
      </c>
      <c r="I8" s="23">
        <f>H8*C8</f>
        <v>1747085.4</v>
      </c>
      <c r="J8" s="23">
        <f t="shared" ref="J8:J14" si="0">I8*1.05</f>
        <v>1834439.67</v>
      </c>
      <c r="K8" s="23">
        <f t="shared" ref="K8:K14" si="1">J8*1.04</f>
        <v>1907817.2568000001</v>
      </c>
      <c r="L8" s="23">
        <v>1907817.2568000001</v>
      </c>
      <c r="M8" s="23">
        <f t="shared" ref="M8:M14" si="2">L8/12*8</f>
        <v>1271878.1712</v>
      </c>
      <c r="N8" s="23">
        <f t="shared" ref="N8:N14" si="3">(L8-M8)*1.04</f>
        <v>661376.64902400016</v>
      </c>
      <c r="O8" s="23">
        <f>(M8+N8)/1000</f>
        <v>1933.2548202240002</v>
      </c>
      <c r="P8" s="23">
        <f>O8*1.04</f>
        <v>2010.5850130329604</v>
      </c>
      <c r="Q8" s="23">
        <f>P8*1.04</f>
        <v>2091.0084135542788</v>
      </c>
    </row>
    <row r="9" spans="1:17" ht="13.5" thickBot="1" x14ac:dyDescent="0.25">
      <c r="A9" s="13" t="s">
        <v>2</v>
      </c>
      <c r="B9" s="25" t="s">
        <v>30</v>
      </c>
      <c r="C9" s="26">
        <v>1</v>
      </c>
      <c r="D9" s="26">
        <v>2</v>
      </c>
      <c r="E9" s="26">
        <v>4021</v>
      </c>
      <c r="F9" s="26">
        <v>631362</v>
      </c>
      <c r="G9" s="23">
        <v>12051.8</v>
      </c>
      <c r="H9" s="24">
        <v>873542.7</v>
      </c>
      <c r="I9" s="27">
        <f>D9*H9</f>
        <v>1747085.4</v>
      </c>
      <c r="J9" s="27">
        <f t="shared" si="0"/>
        <v>1834439.67</v>
      </c>
      <c r="K9" s="27">
        <f t="shared" si="1"/>
        <v>1907817.2568000001</v>
      </c>
      <c r="L9" s="27">
        <v>1907817.2568000001</v>
      </c>
      <c r="M9" s="27">
        <f t="shared" si="2"/>
        <v>1271878.1712</v>
      </c>
      <c r="N9" s="27">
        <f t="shared" si="3"/>
        <v>661376.64902400016</v>
      </c>
      <c r="O9" s="27">
        <f>($M9+$N9)/1000</f>
        <v>1933.2548202240002</v>
      </c>
      <c r="P9" s="27">
        <f t="shared" ref="P9:P32" si="4">O9*1.04</f>
        <v>2010.5850130329604</v>
      </c>
      <c r="Q9" s="27">
        <f t="shared" ref="Q9:Q35" si="5">P9*1.04</f>
        <v>2091.0084135542788</v>
      </c>
    </row>
    <row r="10" spans="1:17" ht="13.5" thickBot="1" x14ac:dyDescent="0.25">
      <c r="A10" s="13" t="s">
        <v>3</v>
      </c>
      <c r="B10" s="25" t="s">
        <v>31</v>
      </c>
      <c r="C10" s="26">
        <v>2</v>
      </c>
      <c r="D10" s="26">
        <v>2</v>
      </c>
      <c r="E10" s="26">
        <v>9282</v>
      </c>
      <c r="F10" s="26">
        <v>1352614</v>
      </c>
      <c r="G10" s="23">
        <v>12051.8</v>
      </c>
      <c r="H10" s="24">
        <v>873542.7</v>
      </c>
      <c r="I10" s="27">
        <f>H10*C10</f>
        <v>1747085.4</v>
      </c>
      <c r="J10" s="27">
        <f t="shared" si="0"/>
        <v>1834439.67</v>
      </c>
      <c r="K10" s="27">
        <f t="shared" si="1"/>
        <v>1907817.2568000001</v>
      </c>
      <c r="L10" s="27">
        <v>1907817.2568000001</v>
      </c>
      <c r="M10" s="27">
        <f t="shared" si="2"/>
        <v>1271878.1712</v>
      </c>
      <c r="N10" s="27">
        <f t="shared" si="3"/>
        <v>661376.64902400016</v>
      </c>
      <c r="O10" s="27">
        <f t="shared" ref="O10:O34" si="6">($M10+$N10)/1000</f>
        <v>1933.2548202240002</v>
      </c>
      <c r="P10" s="27">
        <f t="shared" si="4"/>
        <v>2010.5850130329604</v>
      </c>
      <c r="Q10" s="27">
        <f t="shared" si="5"/>
        <v>2091.0084135542788</v>
      </c>
    </row>
    <row r="11" spans="1:17" ht="13.5" thickBot="1" x14ac:dyDescent="0.25">
      <c r="A11" s="13" t="s">
        <v>4</v>
      </c>
      <c r="B11" s="25" t="s">
        <v>32</v>
      </c>
      <c r="C11" s="26">
        <v>4</v>
      </c>
      <c r="D11" s="26">
        <v>4</v>
      </c>
      <c r="E11" s="26">
        <v>14832</v>
      </c>
      <c r="F11" s="26">
        <v>2750075</v>
      </c>
      <c r="G11" s="23">
        <v>12051.8</v>
      </c>
      <c r="H11" s="24">
        <v>873542.7</v>
      </c>
      <c r="I11" s="27">
        <f>H11*C11</f>
        <v>3494170.8</v>
      </c>
      <c r="J11" s="27">
        <f t="shared" si="0"/>
        <v>3668879.34</v>
      </c>
      <c r="K11" s="27">
        <f t="shared" si="1"/>
        <v>3815634.5136000002</v>
      </c>
      <c r="L11" s="27">
        <v>3815634.5136000002</v>
      </c>
      <c r="M11" s="27">
        <f t="shared" si="2"/>
        <v>2543756.3424</v>
      </c>
      <c r="N11" s="27">
        <f t="shared" si="3"/>
        <v>1322753.2980480003</v>
      </c>
      <c r="O11" s="27">
        <f t="shared" si="6"/>
        <v>3866.5096404480005</v>
      </c>
      <c r="P11" s="27">
        <f t="shared" si="4"/>
        <v>4021.1700260659209</v>
      </c>
      <c r="Q11" s="27">
        <f t="shared" si="5"/>
        <v>4182.0168271085577</v>
      </c>
    </row>
    <row r="12" spans="1:17" ht="13.5" thickBot="1" x14ac:dyDescent="0.25">
      <c r="A12" s="13" t="s">
        <v>5</v>
      </c>
      <c r="B12" s="25" t="s">
        <v>33</v>
      </c>
      <c r="C12" s="26">
        <v>6</v>
      </c>
      <c r="D12" s="26">
        <v>10</v>
      </c>
      <c r="E12" s="26">
        <v>48037</v>
      </c>
      <c r="F12" s="26">
        <v>4192384</v>
      </c>
      <c r="G12" s="23">
        <v>12051.8</v>
      </c>
      <c r="H12" s="24">
        <v>873542.7</v>
      </c>
      <c r="I12" s="27">
        <f>D12*H12</f>
        <v>8735427</v>
      </c>
      <c r="J12" s="27">
        <f t="shared" si="0"/>
        <v>9172198.3499999996</v>
      </c>
      <c r="K12" s="27">
        <f t="shared" si="1"/>
        <v>9539086.284</v>
      </c>
      <c r="L12" s="27">
        <v>9539086.284</v>
      </c>
      <c r="M12" s="27">
        <f t="shared" si="2"/>
        <v>6359390.8559999997</v>
      </c>
      <c r="N12" s="27">
        <f t="shared" si="3"/>
        <v>3306883.2451200006</v>
      </c>
      <c r="O12" s="27">
        <f t="shared" si="6"/>
        <v>9666.2741011200014</v>
      </c>
      <c r="P12" s="27">
        <f t="shared" si="4"/>
        <v>10052.925065164802</v>
      </c>
      <c r="Q12" s="27">
        <f t="shared" si="5"/>
        <v>10455.042067771394</v>
      </c>
    </row>
    <row r="13" spans="1:17" ht="13.5" thickBot="1" x14ac:dyDescent="0.25">
      <c r="A13" s="13" t="s">
        <v>6</v>
      </c>
      <c r="B13" s="25" t="s">
        <v>34</v>
      </c>
      <c r="C13" s="26">
        <v>2</v>
      </c>
      <c r="D13" s="26">
        <v>2</v>
      </c>
      <c r="E13" s="26">
        <v>8018</v>
      </c>
      <c r="F13" s="26">
        <v>1262725</v>
      </c>
      <c r="G13" s="23">
        <v>12051.8</v>
      </c>
      <c r="H13" s="24">
        <v>873542.7</v>
      </c>
      <c r="I13" s="27">
        <f>H13*C13</f>
        <v>1747085.4</v>
      </c>
      <c r="J13" s="27">
        <f t="shared" si="0"/>
        <v>1834439.67</v>
      </c>
      <c r="K13" s="27">
        <f t="shared" si="1"/>
        <v>1907817.2568000001</v>
      </c>
      <c r="L13" s="27">
        <v>1907817.2568000001</v>
      </c>
      <c r="M13" s="27">
        <f t="shared" si="2"/>
        <v>1271878.1712</v>
      </c>
      <c r="N13" s="27">
        <f t="shared" si="3"/>
        <v>661376.64902400016</v>
      </c>
      <c r="O13" s="27">
        <f t="shared" si="6"/>
        <v>1933.2548202240002</v>
      </c>
      <c r="P13" s="27">
        <f t="shared" si="4"/>
        <v>2010.5850130329604</v>
      </c>
      <c r="Q13" s="27">
        <f t="shared" si="5"/>
        <v>2091.0084135542788</v>
      </c>
    </row>
    <row r="14" spans="1:17" ht="13.5" thickBot="1" x14ac:dyDescent="0.25">
      <c r="A14" s="13" t="s">
        <v>7</v>
      </c>
      <c r="B14" s="25" t="s">
        <v>35</v>
      </c>
      <c r="C14" s="26">
        <v>5</v>
      </c>
      <c r="D14" s="26">
        <v>6</v>
      </c>
      <c r="E14" s="26">
        <v>26509</v>
      </c>
      <c r="F14" s="26">
        <v>3493653</v>
      </c>
      <c r="G14" s="23">
        <v>12051.8</v>
      </c>
      <c r="H14" s="24">
        <v>873542.7</v>
      </c>
      <c r="I14" s="27">
        <f>D14*H14</f>
        <v>5241256.1999999993</v>
      </c>
      <c r="J14" s="27">
        <f t="shared" si="0"/>
        <v>5503319.0099999998</v>
      </c>
      <c r="K14" s="27">
        <f t="shared" si="1"/>
        <v>5723451.7703999998</v>
      </c>
      <c r="L14" s="27">
        <v>5723451.7703999998</v>
      </c>
      <c r="M14" s="27">
        <f t="shared" si="2"/>
        <v>3815634.5135999997</v>
      </c>
      <c r="N14" s="27">
        <f t="shared" si="3"/>
        <v>1984129.9470720002</v>
      </c>
      <c r="O14" s="27">
        <f t="shared" si="6"/>
        <v>5799.7644606720005</v>
      </c>
      <c r="P14" s="27">
        <f t="shared" si="4"/>
        <v>6031.7550390988808</v>
      </c>
      <c r="Q14" s="27">
        <f t="shared" si="5"/>
        <v>6273.025240662836</v>
      </c>
    </row>
    <row r="15" spans="1:17" ht="13.5" thickBot="1" x14ac:dyDescent="0.25">
      <c r="A15" s="13" t="s">
        <v>8</v>
      </c>
      <c r="B15" s="25" t="s">
        <v>36</v>
      </c>
      <c r="C15" s="26">
        <v>1</v>
      </c>
      <c r="D15" s="26">
        <v>2</v>
      </c>
      <c r="E15" s="26">
        <v>1488</v>
      </c>
      <c r="F15" s="26">
        <v>608955</v>
      </c>
      <c r="G15" s="23">
        <v>12051.8</v>
      </c>
      <c r="H15" s="24">
        <v>873542.7</v>
      </c>
      <c r="I15" s="27">
        <f>D15*H15</f>
        <v>1747085.4</v>
      </c>
      <c r="J15" s="27">
        <f t="shared" ref="J15:J23" si="7">I15*1.05</f>
        <v>1834439.67</v>
      </c>
      <c r="K15" s="27">
        <f t="shared" ref="K15:K23" si="8">J15*1.04</f>
        <v>1907817.2568000001</v>
      </c>
      <c r="L15" s="27">
        <v>1907817.2568000001</v>
      </c>
      <c r="M15" s="27">
        <f t="shared" ref="M15:M23" si="9">L15/12*8</f>
        <v>1271878.1712</v>
      </c>
      <c r="N15" s="27">
        <f t="shared" ref="N15:N23" si="10">(L15-M15)*1.04</f>
        <v>661376.64902400016</v>
      </c>
      <c r="O15" s="27">
        <f t="shared" si="6"/>
        <v>1933.2548202240002</v>
      </c>
      <c r="P15" s="27">
        <f t="shared" si="4"/>
        <v>2010.5850130329604</v>
      </c>
      <c r="Q15" s="27">
        <f t="shared" si="5"/>
        <v>2091.0084135542788</v>
      </c>
    </row>
    <row r="16" spans="1:17" ht="13.5" thickBot="1" x14ac:dyDescent="0.25">
      <c r="A16" s="13" t="s">
        <v>9</v>
      </c>
      <c r="B16" s="25" t="s">
        <v>37</v>
      </c>
      <c r="C16" s="26">
        <v>2</v>
      </c>
      <c r="D16" s="26">
        <v>2</v>
      </c>
      <c r="E16" s="26">
        <v>5071</v>
      </c>
      <c r="F16" s="26">
        <v>1262725</v>
      </c>
      <c r="G16" s="23">
        <v>12051.8</v>
      </c>
      <c r="H16" s="24">
        <v>873542.7</v>
      </c>
      <c r="I16" s="27">
        <f>H16*C16</f>
        <v>1747085.4</v>
      </c>
      <c r="J16" s="27">
        <f t="shared" si="7"/>
        <v>1834439.67</v>
      </c>
      <c r="K16" s="27">
        <f t="shared" si="8"/>
        <v>1907817.2568000001</v>
      </c>
      <c r="L16" s="27">
        <v>1907817.2568000001</v>
      </c>
      <c r="M16" s="27">
        <f t="shared" si="9"/>
        <v>1271878.1712</v>
      </c>
      <c r="N16" s="27">
        <f t="shared" si="10"/>
        <v>661376.64902400016</v>
      </c>
      <c r="O16" s="27">
        <f t="shared" si="6"/>
        <v>1933.2548202240002</v>
      </c>
      <c r="P16" s="27">
        <f t="shared" si="4"/>
        <v>2010.5850130329604</v>
      </c>
      <c r="Q16" s="27">
        <f t="shared" si="5"/>
        <v>2091.0084135542788</v>
      </c>
    </row>
    <row r="17" spans="1:17" ht="13.5" thickBot="1" x14ac:dyDescent="0.25">
      <c r="A17" s="13" t="s">
        <v>10</v>
      </c>
      <c r="B17" s="25" t="s">
        <v>38</v>
      </c>
      <c r="C17" s="26">
        <v>8</v>
      </c>
      <c r="D17" s="26">
        <v>8</v>
      </c>
      <c r="E17" s="26">
        <v>35454</v>
      </c>
      <c r="F17" s="26">
        <v>5589845</v>
      </c>
      <c r="G17" s="23">
        <v>12051.8</v>
      </c>
      <c r="H17" s="24">
        <v>873542.7</v>
      </c>
      <c r="I17" s="27">
        <f>H17*C17</f>
        <v>6988341.5999999996</v>
      </c>
      <c r="J17" s="27">
        <f t="shared" si="7"/>
        <v>7337758.6799999997</v>
      </c>
      <c r="K17" s="27">
        <f t="shared" si="8"/>
        <v>7631269.0272000004</v>
      </c>
      <c r="L17" s="27">
        <v>7631269.0272000004</v>
      </c>
      <c r="M17" s="27">
        <f t="shared" si="9"/>
        <v>5087512.6847999999</v>
      </c>
      <c r="N17" s="27">
        <f t="shared" si="10"/>
        <v>2645506.5960960006</v>
      </c>
      <c r="O17" s="27">
        <f t="shared" si="6"/>
        <v>7733.019280896001</v>
      </c>
      <c r="P17" s="27">
        <f t="shared" si="4"/>
        <v>8042.3400521318417</v>
      </c>
      <c r="Q17" s="27">
        <f t="shared" si="5"/>
        <v>8364.0336542171153</v>
      </c>
    </row>
    <row r="18" spans="1:17" ht="13.5" thickBot="1" x14ac:dyDescent="0.25">
      <c r="A18" s="13" t="s">
        <v>11</v>
      </c>
      <c r="B18" s="25" t="s">
        <v>39</v>
      </c>
      <c r="C18" s="26">
        <v>1</v>
      </c>
      <c r="D18" s="26">
        <v>2</v>
      </c>
      <c r="E18" s="26">
        <v>3580</v>
      </c>
      <c r="F18" s="26">
        <v>631362</v>
      </c>
      <c r="G18" s="23">
        <v>12051.8</v>
      </c>
      <c r="H18" s="24">
        <v>873542.7</v>
      </c>
      <c r="I18" s="27">
        <f>D18*H18</f>
        <v>1747085.4</v>
      </c>
      <c r="J18" s="27">
        <f t="shared" si="7"/>
        <v>1834439.67</v>
      </c>
      <c r="K18" s="27">
        <f t="shared" si="8"/>
        <v>1907817.2568000001</v>
      </c>
      <c r="L18" s="27">
        <v>1907817.2568000001</v>
      </c>
      <c r="M18" s="27">
        <f t="shared" si="9"/>
        <v>1271878.1712</v>
      </c>
      <c r="N18" s="27">
        <f t="shared" si="10"/>
        <v>661376.64902400016</v>
      </c>
      <c r="O18" s="27">
        <f t="shared" si="6"/>
        <v>1933.2548202240002</v>
      </c>
      <c r="P18" s="27">
        <f t="shared" si="4"/>
        <v>2010.5850130329604</v>
      </c>
      <c r="Q18" s="27">
        <f t="shared" si="5"/>
        <v>2091.0084135542788</v>
      </c>
    </row>
    <row r="19" spans="1:17" ht="13.5" thickBot="1" x14ac:dyDescent="0.25">
      <c r="A19" s="13" t="s">
        <v>12</v>
      </c>
      <c r="B19" s="25" t="s">
        <v>40</v>
      </c>
      <c r="C19" s="26">
        <v>3</v>
      </c>
      <c r="D19" s="26">
        <v>3</v>
      </c>
      <c r="E19" s="26">
        <v>11962</v>
      </c>
      <c r="F19" s="26">
        <v>2028921</v>
      </c>
      <c r="G19" s="23">
        <v>12051.8</v>
      </c>
      <c r="H19" s="24">
        <v>873542.7</v>
      </c>
      <c r="I19" s="27">
        <f>H19*C19</f>
        <v>2620628.0999999996</v>
      </c>
      <c r="J19" s="27">
        <f t="shared" si="7"/>
        <v>2751659.5049999999</v>
      </c>
      <c r="K19" s="27">
        <f t="shared" si="8"/>
        <v>2861725.8851999999</v>
      </c>
      <c r="L19" s="27">
        <v>2861725.8851999999</v>
      </c>
      <c r="M19" s="27">
        <f t="shared" si="9"/>
        <v>1907817.2567999999</v>
      </c>
      <c r="N19" s="27">
        <f t="shared" si="10"/>
        <v>992064.97353600012</v>
      </c>
      <c r="O19" s="27">
        <f t="shared" si="6"/>
        <v>2899.8822303360002</v>
      </c>
      <c r="P19" s="27">
        <f t="shared" si="4"/>
        <v>3015.8775195494404</v>
      </c>
      <c r="Q19" s="27">
        <f t="shared" si="5"/>
        <v>3136.512620331418</v>
      </c>
    </row>
    <row r="20" spans="1:17" ht="13.5" thickBot="1" x14ac:dyDescent="0.25">
      <c r="A20" s="13" t="s">
        <v>13</v>
      </c>
      <c r="B20" s="25" t="s">
        <v>41</v>
      </c>
      <c r="C20" s="26">
        <v>1</v>
      </c>
      <c r="D20" s="26">
        <v>2</v>
      </c>
      <c r="E20" s="26">
        <v>1945</v>
      </c>
      <c r="F20" s="26">
        <v>608955</v>
      </c>
      <c r="G20" s="23">
        <v>12051.8</v>
      </c>
      <c r="H20" s="24">
        <v>873542.7</v>
      </c>
      <c r="I20" s="27">
        <f>D20*H20</f>
        <v>1747085.4</v>
      </c>
      <c r="J20" s="27">
        <f t="shared" si="7"/>
        <v>1834439.67</v>
      </c>
      <c r="K20" s="27">
        <f t="shared" si="8"/>
        <v>1907817.2568000001</v>
      </c>
      <c r="L20" s="27">
        <v>1907817.2568000001</v>
      </c>
      <c r="M20" s="27">
        <f t="shared" si="9"/>
        <v>1271878.1712</v>
      </c>
      <c r="N20" s="27">
        <f t="shared" si="10"/>
        <v>661376.64902400016</v>
      </c>
      <c r="O20" s="27">
        <f t="shared" si="6"/>
        <v>1933.2548202240002</v>
      </c>
      <c r="P20" s="27">
        <f t="shared" si="4"/>
        <v>2010.5850130329604</v>
      </c>
      <c r="Q20" s="27">
        <f t="shared" si="5"/>
        <v>2091.0084135542788</v>
      </c>
    </row>
    <row r="21" spans="1:17" ht="13.5" thickBot="1" x14ac:dyDescent="0.25">
      <c r="A21" s="13" t="s">
        <v>14</v>
      </c>
      <c r="B21" s="25" t="s">
        <v>42</v>
      </c>
      <c r="C21" s="26">
        <v>2</v>
      </c>
      <c r="D21" s="26">
        <v>3</v>
      </c>
      <c r="E21" s="26">
        <v>12142</v>
      </c>
      <c r="F21" s="26">
        <v>1352614</v>
      </c>
      <c r="G21" s="23">
        <v>12051.8</v>
      </c>
      <c r="H21" s="24">
        <v>873542.7</v>
      </c>
      <c r="I21" s="27">
        <f>D21*H21</f>
        <v>2620628.0999999996</v>
      </c>
      <c r="J21" s="27">
        <f t="shared" si="7"/>
        <v>2751659.5049999999</v>
      </c>
      <c r="K21" s="27">
        <f t="shared" si="8"/>
        <v>2861725.8851999999</v>
      </c>
      <c r="L21" s="27">
        <v>2861725.8851999999</v>
      </c>
      <c r="M21" s="27">
        <f t="shared" si="9"/>
        <v>1907817.2567999999</v>
      </c>
      <c r="N21" s="27">
        <f t="shared" si="10"/>
        <v>992064.97353600012</v>
      </c>
      <c r="O21" s="27">
        <f t="shared" si="6"/>
        <v>2899.8822303360002</v>
      </c>
      <c r="P21" s="27">
        <f t="shared" si="4"/>
        <v>3015.8775195494404</v>
      </c>
      <c r="Q21" s="27">
        <f t="shared" si="5"/>
        <v>3136.512620331418</v>
      </c>
    </row>
    <row r="22" spans="1:17" ht="13.5" thickBot="1" x14ac:dyDescent="0.25">
      <c r="A22" s="13" t="s">
        <v>15</v>
      </c>
      <c r="B22" s="25" t="s">
        <v>43</v>
      </c>
      <c r="C22" s="26">
        <v>2</v>
      </c>
      <c r="D22" s="26">
        <v>3</v>
      </c>
      <c r="E22" s="26">
        <v>11507</v>
      </c>
      <c r="F22" s="26">
        <v>1375038</v>
      </c>
      <c r="G22" s="23">
        <v>12051.8</v>
      </c>
      <c r="H22" s="24">
        <v>873542.7</v>
      </c>
      <c r="I22" s="27">
        <f>D22*H22</f>
        <v>2620628.0999999996</v>
      </c>
      <c r="J22" s="27">
        <f t="shared" si="7"/>
        <v>2751659.5049999999</v>
      </c>
      <c r="K22" s="27">
        <f t="shared" si="8"/>
        <v>2861725.8851999999</v>
      </c>
      <c r="L22" s="27">
        <v>2861725.8851999999</v>
      </c>
      <c r="M22" s="27">
        <f t="shared" si="9"/>
        <v>1907817.2567999999</v>
      </c>
      <c r="N22" s="27">
        <f t="shared" si="10"/>
        <v>992064.97353600012</v>
      </c>
      <c r="O22" s="27">
        <f t="shared" si="6"/>
        <v>2899.8822303360002</v>
      </c>
      <c r="P22" s="27">
        <f t="shared" si="4"/>
        <v>3015.8775195494404</v>
      </c>
      <c r="Q22" s="27">
        <f t="shared" si="5"/>
        <v>3136.512620331418</v>
      </c>
    </row>
    <row r="23" spans="1:17" ht="13.5" thickBot="1" x14ac:dyDescent="0.25">
      <c r="A23" s="13" t="s">
        <v>16</v>
      </c>
      <c r="B23" s="25" t="s">
        <v>44</v>
      </c>
      <c r="C23" s="26">
        <v>1</v>
      </c>
      <c r="D23" s="26">
        <v>2</v>
      </c>
      <c r="E23" s="26">
        <v>5266</v>
      </c>
      <c r="F23" s="26">
        <v>631362</v>
      </c>
      <c r="G23" s="23">
        <v>12051.8</v>
      </c>
      <c r="H23" s="24">
        <v>873542.7</v>
      </c>
      <c r="I23" s="27">
        <f>D23*H23</f>
        <v>1747085.4</v>
      </c>
      <c r="J23" s="27">
        <f t="shared" si="7"/>
        <v>1834439.67</v>
      </c>
      <c r="K23" s="27">
        <f t="shared" si="8"/>
        <v>1907817.2568000001</v>
      </c>
      <c r="L23" s="27">
        <v>1907817.2568000001</v>
      </c>
      <c r="M23" s="27">
        <f t="shared" si="9"/>
        <v>1271878.1712</v>
      </c>
      <c r="N23" s="27">
        <f t="shared" si="10"/>
        <v>661376.64902400016</v>
      </c>
      <c r="O23" s="27">
        <f t="shared" si="6"/>
        <v>1933.2548202240002</v>
      </c>
      <c r="P23" s="27">
        <f t="shared" si="4"/>
        <v>2010.5850130329604</v>
      </c>
      <c r="Q23" s="27">
        <f t="shared" si="5"/>
        <v>2091.0084135542788</v>
      </c>
    </row>
    <row r="24" spans="1:17" ht="13.5" thickBot="1" x14ac:dyDescent="0.25">
      <c r="A24" s="13" t="s">
        <v>17</v>
      </c>
      <c r="B24" s="25" t="s">
        <v>45</v>
      </c>
      <c r="C24" s="26">
        <v>2</v>
      </c>
      <c r="D24" s="26">
        <v>2</v>
      </c>
      <c r="E24" s="26">
        <v>5095</v>
      </c>
      <c r="F24" s="26">
        <v>1352614</v>
      </c>
      <c r="G24" s="23">
        <v>12051.8</v>
      </c>
      <c r="H24" s="24">
        <v>873542.7</v>
      </c>
      <c r="I24" s="27">
        <f>H24*C24</f>
        <v>1747085.4</v>
      </c>
      <c r="J24" s="27">
        <f t="shared" ref="J24:J32" si="11">I24*1.05</f>
        <v>1834439.67</v>
      </c>
      <c r="K24" s="27">
        <f t="shared" ref="K24:K32" si="12">J24*1.04</f>
        <v>1907817.2568000001</v>
      </c>
      <c r="L24" s="27">
        <v>1907817.2568000001</v>
      </c>
      <c r="M24" s="27">
        <f t="shared" ref="M24:M32" si="13">L24/12*8</f>
        <v>1271878.1712</v>
      </c>
      <c r="N24" s="27">
        <f t="shared" ref="N24:N32" si="14">(L24-M24)*1.04</f>
        <v>661376.64902400016</v>
      </c>
      <c r="O24" s="27">
        <f t="shared" si="6"/>
        <v>1933.2548202240002</v>
      </c>
      <c r="P24" s="27">
        <f t="shared" si="4"/>
        <v>2010.5850130329604</v>
      </c>
      <c r="Q24" s="27">
        <f t="shared" si="5"/>
        <v>2091.0084135542788</v>
      </c>
    </row>
    <row r="25" spans="1:17" ht="13.5" thickBot="1" x14ac:dyDescent="0.25">
      <c r="A25" s="13" t="s">
        <v>18</v>
      </c>
      <c r="B25" s="25" t="s">
        <v>46</v>
      </c>
      <c r="C25" s="26">
        <v>2</v>
      </c>
      <c r="D25" s="26">
        <v>3</v>
      </c>
      <c r="E25" s="26">
        <v>10702</v>
      </c>
      <c r="F25" s="26">
        <v>1352614</v>
      </c>
      <c r="G25" s="23">
        <v>12051.8</v>
      </c>
      <c r="H25" s="24">
        <v>873542.7</v>
      </c>
      <c r="I25" s="27">
        <f>D25*H25</f>
        <v>2620628.0999999996</v>
      </c>
      <c r="J25" s="27">
        <f t="shared" si="11"/>
        <v>2751659.5049999999</v>
      </c>
      <c r="K25" s="27">
        <f t="shared" si="12"/>
        <v>2861725.8851999999</v>
      </c>
      <c r="L25" s="27">
        <v>2861725.8851999999</v>
      </c>
      <c r="M25" s="27">
        <f t="shared" si="13"/>
        <v>1907817.2567999999</v>
      </c>
      <c r="N25" s="27">
        <f t="shared" si="14"/>
        <v>992064.97353600012</v>
      </c>
      <c r="O25" s="27">
        <f t="shared" si="6"/>
        <v>2899.8822303360002</v>
      </c>
      <c r="P25" s="27">
        <f t="shared" si="4"/>
        <v>3015.8775195494404</v>
      </c>
      <c r="Q25" s="27">
        <f t="shared" si="5"/>
        <v>3136.512620331418</v>
      </c>
    </row>
    <row r="26" spans="1:17" ht="13.5" thickBot="1" x14ac:dyDescent="0.25">
      <c r="A26" s="13" t="s">
        <v>19</v>
      </c>
      <c r="B26" s="25" t="s">
        <v>47</v>
      </c>
      <c r="C26" s="26">
        <v>3</v>
      </c>
      <c r="D26" s="26">
        <v>3</v>
      </c>
      <c r="E26" s="26">
        <v>12001</v>
      </c>
      <c r="F26" s="26">
        <v>2028921</v>
      </c>
      <c r="G26" s="23">
        <v>12051.8</v>
      </c>
      <c r="H26" s="24">
        <v>873542.7</v>
      </c>
      <c r="I26" s="27">
        <f>H26*C26</f>
        <v>2620628.0999999996</v>
      </c>
      <c r="J26" s="27">
        <f t="shared" si="11"/>
        <v>2751659.5049999999</v>
      </c>
      <c r="K26" s="27">
        <f t="shared" si="12"/>
        <v>2861725.8851999999</v>
      </c>
      <c r="L26" s="27">
        <v>2861725.8851999999</v>
      </c>
      <c r="M26" s="27">
        <f t="shared" si="13"/>
        <v>1907817.2567999999</v>
      </c>
      <c r="N26" s="27">
        <f t="shared" si="14"/>
        <v>992064.97353600012</v>
      </c>
      <c r="O26" s="27">
        <f t="shared" si="6"/>
        <v>2899.8822303360002</v>
      </c>
      <c r="P26" s="27">
        <f t="shared" si="4"/>
        <v>3015.8775195494404</v>
      </c>
      <c r="Q26" s="27">
        <f t="shared" si="5"/>
        <v>3136.512620331418</v>
      </c>
    </row>
    <row r="27" spans="1:17" ht="13.5" thickBot="1" x14ac:dyDescent="0.25">
      <c r="A27" s="13" t="s">
        <v>20</v>
      </c>
      <c r="B27" s="25" t="s">
        <v>48</v>
      </c>
      <c r="C27" s="26">
        <v>2</v>
      </c>
      <c r="D27" s="26">
        <v>2</v>
      </c>
      <c r="E27" s="26">
        <v>5223</v>
      </c>
      <c r="F27" s="26">
        <v>1352614</v>
      </c>
      <c r="G27" s="23">
        <v>12051.8</v>
      </c>
      <c r="H27" s="24">
        <v>873542.7</v>
      </c>
      <c r="I27" s="27">
        <f>H27*C27</f>
        <v>1747085.4</v>
      </c>
      <c r="J27" s="27">
        <f t="shared" si="11"/>
        <v>1834439.67</v>
      </c>
      <c r="K27" s="27">
        <f t="shared" si="12"/>
        <v>1907817.2568000001</v>
      </c>
      <c r="L27" s="27">
        <v>1907817.2568000001</v>
      </c>
      <c r="M27" s="27">
        <f t="shared" si="13"/>
        <v>1271878.1712</v>
      </c>
      <c r="N27" s="27">
        <f t="shared" si="14"/>
        <v>661376.64902400016</v>
      </c>
      <c r="O27" s="27">
        <f t="shared" si="6"/>
        <v>1933.2548202240002</v>
      </c>
      <c r="P27" s="27">
        <f t="shared" si="4"/>
        <v>2010.5850130329604</v>
      </c>
      <c r="Q27" s="27">
        <f t="shared" si="5"/>
        <v>2091.0084135542788</v>
      </c>
    </row>
    <row r="28" spans="1:17" ht="13.5" thickBot="1" x14ac:dyDescent="0.25">
      <c r="A28" s="13" t="s">
        <v>21</v>
      </c>
      <c r="B28" s="25" t="s">
        <v>49</v>
      </c>
      <c r="C28" s="26">
        <v>2</v>
      </c>
      <c r="D28" s="26">
        <v>3</v>
      </c>
      <c r="E28" s="26">
        <v>10438</v>
      </c>
      <c r="F28" s="26">
        <v>1352614</v>
      </c>
      <c r="G28" s="23">
        <v>12051.8</v>
      </c>
      <c r="H28" s="24">
        <v>873542.7</v>
      </c>
      <c r="I28" s="27">
        <f>D28*H28</f>
        <v>2620628.0999999996</v>
      </c>
      <c r="J28" s="27">
        <f t="shared" si="11"/>
        <v>2751659.5049999999</v>
      </c>
      <c r="K28" s="27">
        <f t="shared" si="12"/>
        <v>2861725.8851999999</v>
      </c>
      <c r="L28" s="27">
        <v>2861725.8851999999</v>
      </c>
      <c r="M28" s="27">
        <f t="shared" si="13"/>
        <v>1907817.2567999999</v>
      </c>
      <c r="N28" s="27">
        <f t="shared" si="14"/>
        <v>992064.97353600012</v>
      </c>
      <c r="O28" s="27">
        <f t="shared" si="6"/>
        <v>2899.8822303360002</v>
      </c>
      <c r="P28" s="27">
        <f t="shared" si="4"/>
        <v>3015.8775195494404</v>
      </c>
      <c r="Q28" s="27">
        <f t="shared" si="5"/>
        <v>3136.512620331418</v>
      </c>
    </row>
    <row r="29" spans="1:17" ht="13.5" thickBot="1" x14ac:dyDescent="0.25">
      <c r="A29" s="13" t="s">
        <v>22</v>
      </c>
      <c r="B29" s="25" t="s">
        <v>50</v>
      </c>
      <c r="C29" s="26">
        <v>2</v>
      </c>
      <c r="D29" s="26">
        <v>2</v>
      </c>
      <c r="E29" s="26">
        <v>7192</v>
      </c>
      <c r="F29" s="26">
        <v>1352614</v>
      </c>
      <c r="G29" s="23">
        <v>12051.8</v>
      </c>
      <c r="H29" s="24">
        <v>873542.7</v>
      </c>
      <c r="I29" s="27">
        <f>H29*C29</f>
        <v>1747085.4</v>
      </c>
      <c r="J29" s="27">
        <f t="shared" si="11"/>
        <v>1834439.67</v>
      </c>
      <c r="K29" s="27">
        <f t="shared" si="12"/>
        <v>1907817.2568000001</v>
      </c>
      <c r="L29" s="27">
        <v>1907817.2568000001</v>
      </c>
      <c r="M29" s="27">
        <f t="shared" si="13"/>
        <v>1271878.1712</v>
      </c>
      <c r="N29" s="27">
        <f t="shared" si="14"/>
        <v>661376.64902400016</v>
      </c>
      <c r="O29" s="27">
        <f t="shared" si="6"/>
        <v>1933.2548202240002</v>
      </c>
      <c r="P29" s="27">
        <f t="shared" si="4"/>
        <v>2010.5850130329604</v>
      </c>
      <c r="Q29" s="27">
        <f t="shared" si="5"/>
        <v>2091.0084135542788</v>
      </c>
    </row>
    <row r="30" spans="1:17" ht="13.5" thickBot="1" x14ac:dyDescent="0.25">
      <c r="A30" s="13" t="s">
        <v>23</v>
      </c>
      <c r="B30" s="25" t="s">
        <v>51</v>
      </c>
      <c r="C30" s="26">
        <v>2</v>
      </c>
      <c r="D30" s="26">
        <v>3</v>
      </c>
      <c r="E30" s="26">
        <v>11121</v>
      </c>
      <c r="F30" s="26">
        <v>1352614</v>
      </c>
      <c r="G30" s="23">
        <v>12051.8</v>
      </c>
      <c r="H30" s="24">
        <v>873542.7</v>
      </c>
      <c r="I30" s="27">
        <f>D30*H30</f>
        <v>2620628.0999999996</v>
      </c>
      <c r="J30" s="27">
        <f t="shared" si="11"/>
        <v>2751659.5049999999</v>
      </c>
      <c r="K30" s="27">
        <f t="shared" si="12"/>
        <v>2861725.8851999999</v>
      </c>
      <c r="L30" s="27">
        <v>2861725.8851999999</v>
      </c>
      <c r="M30" s="27">
        <f t="shared" si="13"/>
        <v>1907817.2567999999</v>
      </c>
      <c r="N30" s="27">
        <f t="shared" si="14"/>
        <v>992064.97353600012</v>
      </c>
      <c r="O30" s="27">
        <f t="shared" si="6"/>
        <v>2899.8822303360002</v>
      </c>
      <c r="P30" s="27">
        <f t="shared" si="4"/>
        <v>3015.8775195494404</v>
      </c>
      <c r="Q30" s="27">
        <f t="shared" si="5"/>
        <v>3136.512620331418</v>
      </c>
    </row>
    <row r="31" spans="1:17" ht="13.5" thickBot="1" x14ac:dyDescent="0.25">
      <c r="A31" s="13" t="s">
        <v>24</v>
      </c>
      <c r="B31" s="25" t="s">
        <v>52</v>
      </c>
      <c r="C31" s="26">
        <v>3</v>
      </c>
      <c r="D31" s="26">
        <v>3</v>
      </c>
      <c r="E31" s="26">
        <v>12475</v>
      </c>
      <c r="F31" s="26">
        <v>2028921</v>
      </c>
      <c r="G31" s="23">
        <v>12051.8</v>
      </c>
      <c r="H31" s="24">
        <v>873542.7</v>
      </c>
      <c r="I31" s="27">
        <f>H31*C31</f>
        <v>2620628.0999999996</v>
      </c>
      <c r="J31" s="27">
        <f t="shared" si="11"/>
        <v>2751659.5049999999</v>
      </c>
      <c r="K31" s="27">
        <f t="shared" si="12"/>
        <v>2861725.8851999999</v>
      </c>
      <c r="L31" s="27">
        <v>2861725.8851999999</v>
      </c>
      <c r="M31" s="27">
        <f t="shared" si="13"/>
        <v>1907817.2567999999</v>
      </c>
      <c r="N31" s="27">
        <f t="shared" si="14"/>
        <v>992064.97353600012</v>
      </c>
      <c r="O31" s="27">
        <f t="shared" si="6"/>
        <v>2899.8822303360002</v>
      </c>
      <c r="P31" s="27">
        <f t="shared" si="4"/>
        <v>3015.8775195494404</v>
      </c>
      <c r="Q31" s="27">
        <f t="shared" si="5"/>
        <v>3136.512620331418</v>
      </c>
    </row>
    <row r="32" spans="1:17" ht="12" customHeight="1" thickBot="1" x14ac:dyDescent="0.25">
      <c r="A32" s="13" t="s">
        <v>25</v>
      </c>
      <c r="B32" s="25" t="s">
        <v>53</v>
      </c>
      <c r="C32" s="26">
        <v>3</v>
      </c>
      <c r="D32" s="26">
        <v>4</v>
      </c>
      <c r="E32" s="26">
        <v>15897</v>
      </c>
      <c r="F32" s="26">
        <v>2062557</v>
      </c>
      <c r="G32" s="23">
        <v>12051.8</v>
      </c>
      <c r="H32" s="24">
        <v>873542.7</v>
      </c>
      <c r="I32" s="27">
        <f>D32*H32</f>
        <v>3494170.8</v>
      </c>
      <c r="J32" s="27">
        <f t="shared" si="11"/>
        <v>3668879.34</v>
      </c>
      <c r="K32" s="27">
        <f t="shared" si="12"/>
        <v>3815634.5136000002</v>
      </c>
      <c r="L32" s="27">
        <v>3815634.5136000002</v>
      </c>
      <c r="M32" s="27">
        <f t="shared" si="13"/>
        <v>2543756.3424</v>
      </c>
      <c r="N32" s="27">
        <f t="shared" si="14"/>
        <v>1322753.2980480003</v>
      </c>
      <c r="O32" s="27">
        <f t="shared" si="6"/>
        <v>3866.5096404480005</v>
      </c>
      <c r="P32" s="27">
        <f t="shared" si="4"/>
        <v>4021.1700260659209</v>
      </c>
      <c r="Q32" s="27">
        <f t="shared" si="5"/>
        <v>4182.0168271085577</v>
      </c>
    </row>
    <row r="33" spans="1:17" ht="13.5" hidden="1" thickBot="1" x14ac:dyDescent="0.25">
      <c r="A33" s="13" t="s">
        <v>26</v>
      </c>
      <c r="B33" s="25" t="s">
        <v>54</v>
      </c>
      <c r="C33" s="26">
        <v>1</v>
      </c>
      <c r="D33" s="26"/>
      <c r="E33" s="26"/>
      <c r="F33" s="26">
        <v>570754</v>
      </c>
      <c r="G33" s="27">
        <v>0</v>
      </c>
      <c r="H33" s="28">
        <v>0</v>
      </c>
      <c r="I33" s="27">
        <f t="shared" ref="I33" si="15">H33*1.04</f>
        <v>0</v>
      </c>
      <c r="J33" s="27">
        <v>0</v>
      </c>
      <c r="K33" s="27"/>
      <c r="L33" s="27"/>
      <c r="M33" s="27"/>
      <c r="N33" s="27"/>
      <c r="O33" s="27">
        <f t="shared" si="6"/>
        <v>0</v>
      </c>
      <c r="P33" s="27"/>
      <c r="Q33" s="27">
        <f t="shared" si="5"/>
        <v>0</v>
      </c>
    </row>
    <row r="34" spans="1:17" ht="13.5" thickBot="1" x14ac:dyDescent="0.25">
      <c r="A34" s="13" t="s">
        <v>27</v>
      </c>
      <c r="B34" s="25" t="s">
        <v>55</v>
      </c>
      <c r="C34" s="26">
        <v>2</v>
      </c>
      <c r="D34" s="26">
        <v>2</v>
      </c>
      <c r="E34" s="26">
        <v>4170</v>
      </c>
      <c r="F34" s="26">
        <v>1262725</v>
      </c>
      <c r="G34" s="23">
        <v>12051.8</v>
      </c>
      <c r="H34" s="24">
        <v>873542.7</v>
      </c>
      <c r="I34" s="27">
        <f>H34*C34</f>
        <v>1747085.4</v>
      </c>
      <c r="J34" s="27">
        <f>I34*1.05</f>
        <v>1834439.67</v>
      </c>
      <c r="K34" s="27">
        <f>J34*1.04</f>
        <v>1907817.2568000001</v>
      </c>
      <c r="L34" s="27">
        <v>1907817.2568000001</v>
      </c>
      <c r="M34" s="27">
        <f>L34/12*8</f>
        <v>1271878.1712</v>
      </c>
      <c r="N34" s="27">
        <f>(L34-M34)*1.04</f>
        <v>661376.64902400016</v>
      </c>
      <c r="O34" s="27">
        <f t="shared" si="6"/>
        <v>1933.2548202240002</v>
      </c>
      <c r="P34" s="27">
        <f>O34*1.04</f>
        <v>2010.5850130329604</v>
      </c>
      <c r="Q34" s="27">
        <f t="shared" si="5"/>
        <v>2091.0084135542788</v>
      </c>
    </row>
    <row r="35" spans="1:17" ht="13.5" thickBot="1" x14ac:dyDescent="0.25">
      <c r="A35" s="14"/>
      <c r="B35" s="29" t="s">
        <v>56</v>
      </c>
      <c r="C35" s="30" t="e">
        <f>C8+C9+C10+C11+#REF!+C12+#REF!+C13+C14+#REF!+C15+C16+C17+C18+C19+C20+C21+C22+C23+#REF!+C24+C25+C26+C27+C28+C29+C30+C31+C32+C33+C34</f>
        <v>#REF!</v>
      </c>
      <c r="D35" s="30">
        <f>SUM(D8:D34)</f>
        <v>82</v>
      </c>
      <c r="E35" s="31"/>
      <c r="F35" s="30" t="e">
        <f>F8+F9+F10+F11+#REF!+F12+#REF!+F13+F14+#REF!+F15+F16+F17+F18+F19+F20+F21+F22+F23+#REF!+F24+F25+F26+F27+F28+F29+F30+F31+F32+F33+F34</f>
        <v>#REF!</v>
      </c>
      <c r="G35" s="32" t="s">
        <v>57</v>
      </c>
      <c r="H35" s="33" t="s">
        <v>61</v>
      </c>
      <c r="I35" s="34">
        <f>I8+I9+I10+I11+I12+I13+I14+I15+I16+I17+I18+I19+I20+I21+I22+I23+I24+I25+I26+I27+I28+I29+I30+I31+I32+I34</f>
        <v>71630501.400000006</v>
      </c>
      <c r="J35" s="34">
        <f>J8+J9+J10+J11+J12+J13+J14+J15+J16+J17+J18+J19+J20+J21+J22+J23+J24+J25+J26+J27+J28+J29+J30+J31+J32+J34</f>
        <v>75212026.470000029</v>
      </c>
      <c r="K35" s="34">
        <f>K8+K9+K10+K11+K12+K13+K14+K15+K16+K17+K18+K19+K20+K21+K22+K23+K24+K25+K26+K27+K28+K29+K30+K31+K32+K34</f>
        <v>78220507.528800026</v>
      </c>
      <c r="L35" s="34">
        <v>78220506</v>
      </c>
      <c r="M35" s="34"/>
      <c r="N35" s="34"/>
      <c r="O35" s="34">
        <f>O8+O9+O10+O11+O12+O13+O14+O15+O16+O17+O18+O19+O20+O21+O22+O23+O24+O25+O26+O27+O28+O29+O30+O31+O32+O34</f>
        <v>79263.447629184011</v>
      </c>
      <c r="P35" s="34">
        <f>P8+P9+P10+P11+P12+P13+P14+P15+P16+P17+P18+P19+P20+P21+P22+P23+P24+P25+P26+P27+P28+P29+P30+P31+P32+P34</f>
        <v>82433.985534351392</v>
      </c>
      <c r="Q35" s="34">
        <f t="shared" si="5"/>
        <v>85731.34495572545</v>
      </c>
    </row>
    <row r="36" spans="1:17" x14ac:dyDescent="0.2">
      <c r="C36" s="3"/>
      <c r="D36" s="3"/>
      <c r="E36" s="3"/>
      <c r="F36" s="3"/>
      <c r="I36" s="4"/>
      <c r="J36" s="3"/>
      <c r="K36" s="3"/>
      <c r="L36" s="3"/>
      <c r="M36" s="3"/>
      <c r="N36" s="3"/>
      <c r="O36" s="3"/>
      <c r="P36" s="3"/>
      <c r="Q36" s="3"/>
    </row>
    <row r="37" spans="1:17" ht="3" customHeight="1" x14ac:dyDescent="0.2">
      <c r="A37" s="1" t="s">
        <v>58</v>
      </c>
      <c r="I37" s="4"/>
      <c r="J37" s="3"/>
      <c r="K37" s="3"/>
      <c r="L37" s="3"/>
      <c r="M37" s="3"/>
      <c r="N37" s="3"/>
      <c r="O37" s="3"/>
      <c r="P37" s="3"/>
      <c r="Q37" s="3"/>
    </row>
    <row r="38" spans="1:17" x14ac:dyDescent="0.2">
      <c r="I38" s="3"/>
      <c r="J38" s="3"/>
      <c r="K38" s="3"/>
      <c r="L38" s="3"/>
      <c r="M38" s="3"/>
      <c r="N38" s="3"/>
      <c r="O38" s="4"/>
      <c r="P38" s="3"/>
      <c r="Q38" s="3"/>
    </row>
    <row r="39" spans="1:17" x14ac:dyDescent="0.2">
      <c r="A39" s="2" t="s">
        <v>59</v>
      </c>
    </row>
  </sheetData>
  <mergeCells count="4">
    <mergeCell ref="A3:P3"/>
    <mergeCell ref="A5:P5"/>
    <mergeCell ref="A6:P6"/>
    <mergeCell ref="A4:Q4"/>
  </mergeCells>
  <pageMargins left="0" right="0" top="0.59055118110236227" bottom="0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Валентина Михайловна Рвачева</dc:creator>
  <cp:lastModifiedBy>Старостина Рузанна Левоновна</cp:lastModifiedBy>
  <cp:lastPrinted>2020-08-28T19:37:48Z</cp:lastPrinted>
  <dcterms:created xsi:type="dcterms:W3CDTF">2017-08-24T12:29:50Z</dcterms:created>
  <dcterms:modified xsi:type="dcterms:W3CDTF">2020-08-28T19:38:26Z</dcterms:modified>
</cp:coreProperties>
</file>