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2021" sheetId="3" r:id="rId1"/>
    <sheet name="2022" sheetId="6" r:id="rId2"/>
    <sheet name="2023" sheetId="7" r:id="rId3"/>
  </sheets>
  <definedNames>
    <definedName name="_xlnm.Print_Area" localSheetId="0">'2021'!$A$1:$O$34</definedName>
    <definedName name="_xlnm.Print_Area" localSheetId="1">'2022'!$A$1:$N$36</definedName>
    <definedName name="_xlnm.Print_Area" localSheetId="2">'2023'!$A$1:$K$35</definedName>
  </definedNames>
  <calcPr calcId="145621"/>
</workbook>
</file>

<file path=xl/calcChain.xml><?xml version="1.0" encoding="utf-8"?>
<calcChain xmlns="http://schemas.openxmlformats.org/spreadsheetml/2006/main">
  <c r="L34" i="3" l="1"/>
  <c r="M34" i="3"/>
  <c r="N34" i="3"/>
  <c r="O16" i="3"/>
  <c r="K34" i="6"/>
  <c r="L34" i="6"/>
  <c r="M34" i="6"/>
  <c r="H14" i="3"/>
  <c r="O11" i="3"/>
  <c r="O12" i="3"/>
  <c r="O14" i="3"/>
  <c r="O15" i="3"/>
  <c r="O18" i="3"/>
  <c r="O19" i="3"/>
  <c r="O20" i="3"/>
  <c r="O21" i="3"/>
  <c r="O22" i="3"/>
  <c r="O24" i="3"/>
  <c r="O25" i="3"/>
  <c r="O26" i="3"/>
  <c r="O27" i="3"/>
  <c r="O28" i="3"/>
  <c r="O29" i="3"/>
  <c r="O30" i="3"/>
  <c r="O9" i="3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9" i="6"/>
  <c r="K34" i="3"/>
  <c r="J33" i="7"/>
  <c r="I33" i="7"/>
  <c r="G33" i="7"/>
  <c r="F33" i="7"/>
  <c r="D33" i="7"/>
  <c r="H32" i="7"/>
  <c r="E32" i="7"/>
  <c r="K32" i="7"/>
  <c r="H31" i="7"/>
  <c r="E31" i="7"/>
  <c r="K31" i="7"/>
  <c r="H30" i="7"/>
  <c r="E30" i="7"/>
  <c r="K30" i="7"/>
  <c r="K29" i="7"/>
  <c r="H29" i="7"/>
  <c r="K28" i="7"/>
  <c r="H28" i="7"/>
  <c r="E28" i="7"/>
  <c r="K27" i="7"/>
  <c r="H27" i="7"/>
  <c r="K26" i="7"/>
  <c r="H26" i="7"/>
  <c r="K24" i="7"/>
  <c r="H24" i="7"/>
  <c r="E24" i="7"/>
  <c r="K23" i="7"/>
  <c r="K25" i="7"/>
  <c r="E25" i="7"/>
  <c r="H22" i="7"/>
  <c r="E22" i="7"/>
  <c r="K22" i="7"/>
  <c r="K21" i="7"/>
  <c r="K20" i="7"/>
  <c r="H20" i="7"/>
  <c r="E20" i="7"/>
  <c r="K19" i="7"/>
  <c r="H19" i="7"/>
  <c r="K18" i="7"/>
  <c r="K17" i="7"/>
  <c r="H17" i="7"/>
  <c r="K16" i="7"/>
  <c r="H16" i="7"/>
  <c r="E16" i="7"/>
  <c r="K15" i="7"/>
  <c r="K14" i="7"/>
  <c r="H14" i="7"/>
  <c r="E14" i="7"/>
  <c r="K13" i="7"/>
  <c r="K12" i="7"/>
  <c r="H12" i="7"/>
  <c r="E12" i="7"/>
  <c r="K11" i="7"/>
  <c r="H11" i="7"/>
  <c r="E11" i="7"/>
  <c r="H10" i="7"/>
  <c r="C33" i="7"/>
  <c r="K9" i="7"/>
  <c r="H9" i="7"/>
  <c r="J34" i="6"/>
  <c r="I34" i="6"/>
  <c r="G34" i="6"/>
  <c r="F34" i="6"/>
  <c r="D34" i="6"/>
  <c r="H33" i="6"/>
  <c r="E33" i="6"/>
  <c r="H32" i="6"/>
  <c r="E32" i="6"/>
  <c r="H31" i="6"/>
  <c r="E31" i="6"/>
  <c r="H30" i="6"/>
  <c r="H29" i="6"/>
  <c r="E29" i="6"/>
  <c r="H28" i="6"/>
  <c r="H27" i="6"/>
  <c r="H25" i="6"/>
  <c r="E25" i="6"/>
  <c r="H24" i="6"/>
  <c r="E24" i="6"/>
  <c r="H23" i="6"/>
  <c r="E23" i="6"/>
  <c r="H22" i="6"/>
  <c r="E22" i="6"/>
  <c r="H21" i="6"/>
  <c r="E21" i="6"/>
  <c r="H20" i="6"/>
  <c r="H19" i="6"/>
  <c r="E19" i="6"/>
  <c r="H18" i="6"/>
  <c r="H17" i="6"/>
  <c r="E17" i="6"/>
  <c r="H15" i="6"/>
  <c r="E15" i="6"/>
  <c r="H13" i="6"/>
  <c r="E13" i="6"/>
  <c r="H11" i="6"/>
  <c r="E11" i="6"/>
  <c r="H10" i="6"/>
  <c r="C34" i="6"/>
  <c r="H9" i="6"/>
  <c r="C33" i="3"/>
  <c r="O33" i="3" s="1"/>
  <c r="C32" i="3"/>
  <c r="O32" i="3" s="1"/>
  <c r="C31" i="3"/>
  <c r="O31" i="3" s="1"/>
  <c r="C23" i="3"/>
  <c r="O23" i="3" s="1"/>
  <c r="C17" i="3"/>
  <c r="O17" i="3" s="1"/>
  <c r="C13" i="3"/>
  <c r="C34" i="3" s="1"/>
  <c r="C10" i="3"/>
  <c r="O10" i="3" s="1"/>
  <c r="H34" i="6"/>
  <c r="H33" i="7"/>
  <c r="K10" i="7"/>
  <c r="K33" i="7" s="1"/>
  <c r="N34" i="6"/>
  <c r="E12" i="3"/>
  <c r="E14" i="3"/>
  <c r="E17" i="3"/>
  <c r="E21" i="3"/>
  <c r="E23" i="3"/>
  <c r="E25" i="3"/>
  <c r="E29" i="3"/>
  <c r="E31" i="3"/>
  <c r="E32" i="3"/>
  <c r="E33" i="3"/>
  <c r="E11" i="3"/>
  <c r="H10" i="3"/>
  <c r="H11" i="3"/>
  <c r="H12" i="3"/>
  <c r="H17" i="3"/>
  <c r="H18" i="3"/>
  <c r="H20" i="3"/>
  <c r="H21" i="3"/>
  <c r="H23" i="3"/>
  <c r="H25" i="3"/>
  <c r="H27" i="3"/>
  <c r="H28" i="3"/>
  <c r="H29" i="3"/>
  <c r="H30" i="3"/>
  <c r="H31" i="3"/>
  <c r="H32" i="3"/>
  <c r="H33" i="3"/>
  <c r="H9" i="3"/>
  <c r="D34" i="3"/>
  <c r="J34" i="3"/>
  <c r="I34" i="3"/>
  <c r="G34" i="3"/>
  <c r="F34" i="3"/>
  <c r="H34" i="3"/>
  <c r="O13" i="3" l="1"/>
  <c r="O34" i="3" s="1"/>
</calcChain>
</file>

<file path=xl/sharedStrings.xml><?xml version="1.0" encoding="utf-8"?>
<sst xmlns="http://schemas.openxmlformats.org/spreadsheetml/2006/main" count="177" uniqueCount="65">
  <si>
    <t>Наименование МО</t>
  </si>
  <si>
    <t>Число учащихся</t>
  </si>
  <si>
    <t>Округление</t>
  </si>
  <si>
    <t>Итого</t>
  </si>
  <si>
    <t>Расчет</t>
  </si>
  <si>
    <t>реализация социально-культурных проектов</t>
  </si>
  <si>
    <t>заявка</t>
  </si>
  <si>
    <t>поддержка коллективов самодеятельного народного творчества, имеющих звание "заслуженный коллектив народного творчества"</t>
  </si>
  <si>
    <t>Численность населения 1847867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</si>
  <si>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</si>
  <si>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</si>
  <si>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</si>
  <si>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</si>
  <si>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</si>
  <si>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</si>
  <si>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</si>
  <si>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</si>
  <si>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</si>
  <si>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</si>
  <si>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</si>
  <si>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</si>
  <si>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</si>
  <si>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</si>
  <si>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</si>
  <si>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</si>
  <si>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Выборгский район</t>
  </si>
  <si>
    <t>Всего</t>
  </si>
  <si>
    <t>2</t>
  </si>
  <si>
    <t>3</t>
  </si>
  <si>
    <t>4</t>
  </si>
  <si>
    <t>5</t>
  </si>
  <si>
    <t>6</t>
  </si>
  <si>
    <t>10</t>
  </si>
  <si>
    <t>11</t>
  </si>
  <si>
    <t>12</t>
  </si>
  <si>
    <t>Первомайское сельское поселение</t>
  </si>
  <si>
    <t>Селивановское сельское поселение</t>
  </si>
  <si>
    <t>Укрепление материально-технической базы муниципальных учреждений дополнительного образования детей в сфере культуры и искусства (Мкстат)</t>
  </si>
  <si>
    <t>№</t>
  </si>
  <si>
    <t>Комплектование книжных фондов муниципальных библиотек (Петростат) 1 875 872</t>
  </si>
  <si>
    <t>Аннинское городское поселение</t>
  </si>
  <si>
    <t>13</t>
  </si>
  <si>
    <t xml:space="preserve">оснащение образовательных учреждений в сфере культуры  музыкальными инструментами, оборудованием и учебными материалами 
</t>
  </si>
  <si>
    <t>14</t>
  </si>
  <si>
    <t xml:space="preserve">Численность населения </t>
  </si>
  <si>
    <t>15</t>
  </si>
  <si>
    <t>16</t>
  </si>
  <si>
    <t>ФБ</t>
  </si>
  <si>
    <t>ОБ</t>
  </si>
  <si>
    <t>проведение капитального ремонта культурно-досуговых учреждений в сельской местности Ленинградской области</t>
  </si>
  <si>
    <t>Всего (ФБ+ОБ)</t>
  </si>
  <si>
    <t>Грамота</t>
  </si>
  <si>
    <t>Всеволожское городское поселение</t>
  </si>
  <si>
    <t>Город Выборг</t>
  </si>
  <si>
    <t>Город Ивангород</t>
  </si>
  <si>
    <t>Кировское городское поселение</t>
  </si>
  <si>
    <t>Лодейнопольское городское поселение</t>
  </si>
  <si>
    <t>Тосненский муниципальный район</t>
  </si>
  <si>
    <t>Расчет объема субсидии бюджетам муниципальных образований Ленинградской области на государственную поддержку отрасли культуры  на 2021 год</t>
  </si>
  <si>
    <t>таблица 1</t>
  </si>
  <si>
    <t>Приложение 20 к пояснительной записке 2021 года</t>
  </si>
  <si>
    <t>Расчет объема субсидии бюджетам муниципальных образований Ленинградской области на государственную поддержку отрасли культуры  на 2022 год</t>
  </si>
  <si>
    <t>таблица 2</t>
  </si>
  <si>
    <t>Расчет объема субсидии бюджетам муниципальных образований Ленинградской области на государственную поддержку отрасли культуры  на 2023 год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</si>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</sst>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#,##0.00000"/>
    <numFmt numFmtId="167" formatCode="#,##0.00000_ ;\-#,##0.00000\ "/>
    <numFmt numFmtId="168" formatCode="_-* #,##0_р_._-;\-* #,##0_р_._-;_-* &quot;-&quot;??_р_._-;_-@_-"/>
    <numFmt numFmtId="169" formatCode="_-* #,##0.00000_р_._-;\-* #,##0.000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1" fillId="0" borderId="0"/>
  </cellStyleXfs>
  <cellXfs count="70">
    <xf numFmtId="0" fontId="0" fillId="0" borderId="0" xfId="0"/>
    <xf numFmtId="0" fontId="4" fillId="2" borderId="0" xfId="0" applyFont="1" applyFill="1"/>
    <xf numFmtId="0" fontId="0" fillId="2" borderId="0" xfId="0" applyFill="1"/>
    <xf numFmtId="4" fontId="0" fillId="2" borderId="0" xfId="0" applyNumberFormat="1" applyFill="1"/>
    <xf numFmtId="0" fontId="0" fillId="2" borderId="0" xfId="0" applyFont="1" applyFill="1"/>
    <xf numFmtId="4" fontId="1" fillId="2" borderId="1" xfId="0" applyNumberFormat="1" applyFont="1" applyFill="1" applyBorder="1"/>
    <xf numFmtId="168" fontId="0" fillId="2" borderId="0" xfId="1" applyNumberFormat="1" applyFont="1" applyFill="1" applyAlignment="1">
      <alignment horizontal="right"/>
    </xf>
    <xf numFmtId="165" fontId="2" fillId="2" borderId="1" xfId="0" applyNumberFormat="1" applyFont="1" applyFill="1" applyBorder="1"/>
    <xf numFmtId="3" fontId="1" fillId="2" borderId="1" xfId="0" applyNumberFormat="1" applyFont="1" applyFill="1" applyBorder="1"/>
    <xf numFmtId="167" fontId="1" fillId="2" borderId="1" xfId="1" applyNumberFormat="1" applyFont="1" applyFill="1" applyBorder="1" applyAlignment="1">
      <alignment horizontal="right"/>
    </xf>
    <xf numFmtId="166" fontId="1" fillId="2" borderId="1" xfId="0" applyNumberFormat="1" applyFont="1" applyFill="1" applyBorder="1"/>
    <xf numFmtId="4" fontId="2" fillId="2" borderId="1" xfId="0" applyNumberFormat="1" applyFont="1" applyFill="1" applyBorder="1"/>
    <xf numFmtId="164" fontId="2" fillId="2" borderId="1" xfId="1" applyFont="1" applyFill="1" applyBorder="1"/>
    <xf numFmtId="0" fontId="1" fillId="2" borderId="0" xfId="0" applyFont="1" applyFill="1"/>
    <xf numFmtId="168" fontId="1" fillId="2" borderId="0" xfId="1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164" fontId="9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164" fontId="2" fillId="0" borderId="1" xfId="1" applyFont="1" applyFill="1" applyBorder="1"/>
    <xf numFmtId="4" fontId="1" fillId="0" borderId="1" xfId="0" applyNumberFormat="1" applyFont="1" applyFill="1" applyBorder="1"/>
    <xf numFmtId="165" fontId="2" fillId="0" borderId="1" xfId="0" applyNumberFormat="1" applyFont="1" applyFill="1" applyBorder="1"/>
    <xf numFmtId="3" fontId="1" fillId="0" borderId="1" xfId="0" applyNumberFormat="1" applyFont="1" applyFill="1" applyBorder="1"/>
    <xf numFmtId="167" fontId="1" fillId="0" borderId="1" xfId="1" applyNumberFormat="1" applyFont="1" applyFill="1" applyBorder="1" applyAlignment="1">
      <alignment horizontal="right"/>
    </xf>
    <xf numFmtId="169" fontId="2" fillId="0" borderId="1" xfId="1" applyNumberFormat="1" applyFont="1" applyFill="1" applyBorder="1"/>
    <xf numFmtId="169" fontId="1" fillId="0" borderId="1" xfId="1" applyNumberFormat="1" applyFont="1" applyFill="1" applyBorder="1"/>
    <xf numFmtId="0" fontId="0" fillId="0" borderId="0" xfId="0" applyFill="1"/>
    <xf numFmtId="4" fontId="1" fillId="2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horizontal="right" vertical="top"/>
    </xf>
    <xf numFmtId="4" fontId="12" fillId="0" borderId="0" xfId="2" applyNumberFormat="1" applyFont="1" applyAlignment="1">
      <alignment horizontal="right" vertical="center"/>
    </xf>
    <xf numFmtId="0" fontId="13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164" fontId="1" fillId="2" borderId="1" xfId="1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" fillId="2" borderId="1" xfId="1" applyFont="1" applyFill="1" applyBorder="1" applyAlignment="1">
      <alignment horizontal="right"/>
    </xf>
    <xf numFmtId="0" fontId="0" fillId="0" borderId="1" xfId="0" applyFill="1" applyBorder="1"/>
    <xf numFmtId="0" fontId="6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169" fontId="2" fillId="2" borderId="1" xfId="1" applyNumberFormat="1" applyFont="1" applyFill="1" applyBorder="1"/>
    <xf numFmtId="169" fontId="1" fillId="2" borderId="1" xfId="1" applyNumberFormat="1" applyFont="1" applyFill="1" applyBorder="1"/>
    <xf numFmtId="0" fontId="1" fillId="0" borderId="1" xfId="0" applyFont="1" applyFill="1" applyBorder="1"/>
    <xf numFmtId="164" fontId="1" fillId="2" borderId="1" xfId="1" applyFont="1" applyFill="1" applyBorder="1"/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" fontId="1" fillId="2" borderId="0" xfId="0" applyNumberFormat="1" applyFont="1" applyFill="1"/>
  </cellXfs>
  <cellStyles count="3">
    <cellStyle name="Обычный" xfId="0" builtinId="0"/>
    <cellStyle name="Обычный 2" xfId="2"/>
    <cellStyle name="Финансовый" xfId="1" builtinId="3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none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none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none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>
          <fgColor indexed="64"/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8:O33" totalsRowShown="0" headerRowDxfId="13" dataDxfId="45" tableBorderDxfId="44">
  <autoFilter ref="B8:O33"/>
  <tableColumns count="14">
    <tableColumn id="1" name="Наименование МО" dataDxfId="27"/>
    <tableColumn id="3" name="2" dataDxfId="26"/>
    <tableColumn id="4" name="3" dataDxfId="25" dataCellStyle="Финансовый"/>
    <tableColumn id="5" name="4" dataDxfId="24">
      <calculatedColumnFormula>0.260722200495372*G9</calculatedColumnFormula>
    </tableColumn>
    <tableColumn id="6" name="5" dataDxfId="23"/>
    <tableColumn id="7" name="6" dataDxfId="22"/>
    <tableColumn id="11" name="10" dataDxfId="21" dataCellStyle="Финансовый">
      <calculatedColumnFormula>15000/1875872*J9</calculatedColumnFormula>
    </tableColumn>
    <tableColumn id="12" name="11" dataDxfId="20"/>
    <tableColumn id="13" name="12" dataDxfId="19"/>
    <tableColumn id="2" name="13" dataDxfId="18" dataCellStyle="Финансовый"/>
    <tableColumn id="8" name="14" dataDxfId="17"/>
    <tableColumn id="9" name="15" dataDxfId="16"/>
    <tableColumn id="10" name="16" dataDxfId="15"/>
    <tableColumn id="14" name="Итого" dataDxfId="14">
      <calculatedColumnFormula>Таблица1[[#This Row],[2]]+Таблица1[[#This Row],[3]]+Таблица1[[#This Row],[5]]+Таблица1[[#This Row],[11]]+Таблица1[[#This Row],[13]]+Таблица1[[#This Row],[14]]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13" displayName="Таблица13" ref="B8:N33" totalsRowShown="0" headerRowDxfId="28" dataDxfId="43" tableBorderDxfId="42">
  <autoFilter ref="B8:N33"/>
  <tableColumns count="13">
    <tableColumn id="1" name="Наименование МО" dataDxfId="41"/>
    <tableColumn id="3" name="2" dataDxfId="40"/>
    <tableColumn id="4" name="3" dataDxfId="39"/>
    <tableColumn id="5" name="4" dataDxfId="38">
      <calculatedColumnFormula>0.260722200495372*G9</calculatedColumnFormula>
    </tableColumn>
    <tableColumn id="6" name="5" dataDxfId="37"/>
    <tableColumn id="7" name="6" dataDxfId="36"/>
    <tableColumn id="11" name="10" dataDxfId="35" dataCellStyle="Финансовый">
      <calculatedColumnFormula>15000/1875872*J9</calculatedColumnFormula>
    </tableColumn>
    <tableColumn id="12" name="11" dataDxfId="34"/>
    <tableColumn id="13" name="12" dataDxfId="33"/>
    <tableColumn id="2" name="13" dataDxfId="32"/>
    <tableColumn id="8" name="14" dataDxfId="31"/>
    <tableColumn id="9" name="15" dataDxfId="30"/>
    <tableColumn id="14" name="Итого" dataDxfId="29">
      <calculatedColumnFormula>Таблица13[[#This Row],[2]]+Таблица13[[#This Row],[3]]+Таблица13[[#This Row],[5]]+Таблица13[[#This Row],[11]]+Таблица13[[#This Row],[13]]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Таблица14" displayName="Таблица14" ref="B8:K32" totalsRowShown="0" headerRowDxfId="0" dataDxfId="1" tableBorderDxfId="12">
  <autoFilter ref="B8:K32"/>
  <tableColumns count="10">
    <tableColumn id="1" name="Наименование МО" dataDxfId="11"/>
    <tableColumn id="3" name="2" dataDxfId="10"/>
    <tableColumn id="4" name="3" dataDxfId="9"/>
    <tableColumn id="5" name="4" dataDxfId="8">
      <calculatedColumnFormula>0.260722200495372*G9</calculatedColumnFormula>
    </tableColumn>
    <tableColumn id="6" name="5" dataDxfId="7"/>
    <tableColumn id="7" name="6" dataDxfId="6"/>
    <tableColumn id="11" name="10" dataDxfId="5" dataCellStyle="Финансовый">
      <calculatedColumnFormula>15000/1875872*J9</calculatedColumnFormula>
    </tableColumn>
    <tableColumn id="12" name="11" dataDxfId="4"/>
    <tableColumn id="13" name="12" dataDxfId="3"/>
    <tableColumn id="14" name="Итого" dataDxfId="2">
      <calculatedColumnFormula>Таблица14[[#This Row],[2]]+Таблица14[[#This Row],[3]]+Таблица14[[#This Row],[5]]+Таблица14[[#This Row],[11]]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C1" zoomScaleNormal="100" zoomScaleSheetLayoutView="80" workbookViewId="0">
      <selection activeCell="B6" sqref="B6:B7"/>
    </sheetView>
  </sheetViews>
  <sheetFormatPr defaultColWidth="9.140625" defaultRowHeight="15" x14ac:dyDescent="0.25"/>
  <cols>
    <col min="1" max="1" width="4.5703125" style="2" customWidth="1"/>
    <col min="2" max="2" width="39.42578125" style="4" customWidth="1"/>
    <col min="3" max="3" width="12.28515625" style="2" customWidth="1"/>
    <col min="4" max="4" width="18.140625" style="2" customWidth="1"/>
    <col min="5" max="5" width="13.5703125" style="2" customWidth="1"/>
    <col min="6" max="6" width="10.140625" style="2" customWidth="1"/>
    <col min="7" max="7" width="9.140625" style="2"/>
    <col min="8" max="8" width="14" style="2" customWidth="1"/>
    <col min="9" max="9" width="10.28515625" style="2" customWidth="1"/>
    <col min="10" max="10" width="10" style="2" customWidth="1"/>
    <col min="11" max="11" width="18.5703125" style="2" customWidth="1"/>
    <col min="12" max="12" width="16.5703125" style="2" customWidth="1"/>
    <col min="13" max="14" width="15.140625" style="2" bestFit="1" customWidth="1"/>
    <col min="15" max="15" width="13" style="2" customWidth="1"/>
    <col min="16" max="16384" width="9.140625" style="2"/>
  </cols>
  <sheetData>
    <row r="1" spans="1:15" ht="18.75" x14ac:dyDescent="0.25">
      <c r="O1" s="44" t="s">
        <v>60</v>
      </c>
    </row>
    <row r="2" spans="1:15" ht="18.75" x14ac:dyDescent="0.25">
      <c r="O2" s="45" t="s">
        <v>59</v>
      </c>
    </row>
    <row r="3" spans="1:15" ht="18.75" x14ac:dyDescent="0.25">
      <c r="O3" s="45"/>
    </row>
    <row r="4" spans="1:15" s="1" customFormat="1" ht="18.75" x14ac:dyDescent="0.25">
      <c r="B4" s="46" t="s">
        <v>58</v>
      </c>
      <c r="C4" s="46"/>
      <c r="D4" s="46"/>
      <c r="E4" s="46"/>
      <c r="F4" s="46"/>
      <c r="G4" s="46"/>
      <c r="H4" s="46"/>
      <c r="I4" s="46"/>
      <c r="J4" s="47"/>
      <c r="K4" s="47"/>
      <c r="L4" s="47"/>
      <c r="M4" s="47"/>
      <c r="N4" s="47"/>
      <c r="O4" s="47"/>
    </row>
    <row r="5" spans="1:15" s="1" customFormat="1" x14ac:dyDescent="0.25">
      <c r="B5" s="35"/>
      <c r="C5" s="35"/>
      <c r="D5" s="35"/>
      <c r="E5" s="35"/>
      <c r="F5" s="35"/>
      <c r="G5" s="35"/>
      <c r="H5" s="35"/>
      <c r="I5" s="35"/>
      <c r="J5" s="36"/>
      <c r="K5" s="36"/>
      <c r="L5" s="36"/>
      <c r="M5" s="36"/>
      <c r="N5" s="36"/>
      <c r="O5" s="36"/>
    </row>
    <row r="6" spans="1:15" ht="159.75" customHeight="1" x14ac:dyDescent="0.25">
      <c r="A6" s="39"/>
      <c r="B6" s="40" t="s">
        <v>0</v>
      </c>
      <c r="C6" s="37" t="s">
        <v>5</v>
      </c>
      <c r="D6" s="16" t="s">
        <v>7</v>
      </c>
      <c r="E6" s="41" t="s">
        <v>37</v>
      </c>
      <c r="F6" s="41"/>
      <c r="G6" s="41"/>
      <c r="H6" s="41" t="s">
        <v>39</v>
      </c>
      <c r="I6" s="41"/>
      <c r="J6" s="41"/>
      <c r="K6" s="43" t="s">
        <v>42</v>
      </c>
      <c r="L6" s="41" t="s">
        <v>49</v>
      </c>
      <c r="M6" s="41"/>
      <c r="N6" s="41"/>
      <c r="O6" s="42" t="s">
        <v>3</v>
      </c>
    </row>
    <row r="7" spans="1:15" ht="24" x14ac:dyDescent="0.25">
      <c r="A7" s="39"/>
      <c r="B7" s="40"/>
      <c r="C7" s="17" t="s">
        <v>6</v>
      </c>
      <c r="D7" s="18" t="s">
        <v>51</v>
      </c>
      <c r="E7" s="17" t="s">
        <v>4</v>
      </c>
      <c r="F7" s="17" t="s">
        <v>2</v>
      </c>
      <c r="G7" s="19" t="s">
        <v>1</v>
      </c>
      <c r="H7" s="20" t="s">
        <v>4</v>
      </c>
      <c r="I7" s="19" t="s">
        <v>2</v>
      </c>
      <c r="J7" s="19" t="s">
        <v>44</v>
      </c>
      <c r="K7" s="43"/>
      <c r="L7" s="15" t="s">
        <v>50</v>
      </c>
      <c r="M7" s="15" t="s">
        <v>47</v>
      </c>
      <c r="N7" s="15" t="s">
        <v>48</v>
      </c>
      <c r="O7" s="42"/>
    </row>
    <row r="8" spans="1:15" x14ac:dyDescent="0.25">
      <c r="A8" s="21" t="s">
        <v>38</v>
      </c>
      <c r="B8" s="53" t="s">
        <v>0</v>
      </c>
      <c r="C8" s="53" t="s">
        <v>27</v>
      </c>
      <c r="D8" s="53" t="s">
        <v>28</v>
      </c>
      <c r="E8" s="53" t="s">
        <v>29</v>
      </c>
      <c r="F8" s="53" t="s">
        <v>30</v>
      </c>
      <c r="G8" s="53" t="s">
        <v>31</v>
      </c>
      <c r="H8" s="53" t="s">
        <v>32</v>
      </c>
      <c r="I8" s="53" t="s">
        <v>33</v>
      </c>
      <c r="J8" s="53" t="s">
        <v>34</v>
      </c>
      <c r="K8" s="53" t="s">
        <v>41</v>
      </c>
      <c r="L8" s="53" t="s">
        <v>43</v>
      </c>
      <c r="M8" s="53" t="s">
        <v>45</v>
      </c>
      <c r="N8" s="53" t="s">
        <v>46</v>
      </c>
      <c r="O8" s="22" t="s">
        <v>3</v>
      </c>
    </row>
    <row r="9" spans="1:15" x14ac:dyDescent="0.25">
      <c r="A9" s="21">
        <v>1</v>
      </c>
      <c r="B9" s="54" t="s">
        <v>9</v>
      </c>
      <c r="C9" s="11">
        <v>499.9</v>
      </c>
      <c r="D9" s="12"/>
      <c r="E9" s="5"/>
      <c r="F9" s="7"/>
      <c r="G9" s="8"/>
      <c r="H9" s="9">
        <f>15000/1875872*J9</f>
        <v>388.8191731632009</v>
      </c>
      <c r="I9" s="7">
        <v>388.8</v>
      </c>
      <c r="J9" s="8">
        <v>48625</v>
      </c>
      <c r="K9" s="12"/>
      <c r="L9" s="8"/>
      <c r="M9" s="8"/>
      <c r="N9" s="8"/>
      <c r="O9" s="11">
        <f>Таблица1[[#This Row],[2]]+Таблица1[[#This Row],[3]]+Таблица1[[#This Row],[5]]+Таблица1[[#This Row],[11]]+Таблица1[[#This Row],[13]]+Таблица1[[#This Row],[14]]</f>
        <v>888.7</v>
      </c>
    </row>
    <row r="10" spans="1:15" x14ac:dyDescent="0.25">
      <c r="A10" s="21">
        <v>2</v>
      </c>
      <c r="B10" s="55" t="s">
        <v>10</v>
      </c>
      <c r="C10" s="11">
        <f>210+105</f>
        <v>315</v>
      </c>
      <c r="D10" s="12"/>
      <c r="E10" s="5"/>
      <c r="F10" s="7"/>
      <c r="G10" s="8"/>
      <c r="H10" s="9">
        <f t="shared" ref="H10:H33" si="0">15000/1875872*J10</f>
        <v>414.03144777468827</v>
      </c>
      <c r="I10" s="7">
        <v>414</v>
      </c>
      <c r="J10" s="8">
        <v>51778</v>
      </c>
      <c r="K10" s="12"/>
      <c r="L10" s="8"/>
      <c r="M10" s="8"/>
      <c r="N10" s="8"/>
      <c r="O10" s="11">
        <f>Таблица1[[#This Row],[2]]+Таблица1[[#This Row],[3]]+Таблица1[[#This Row],[5]]+Таблица1[[#This Row],[11]]+Таблица1[[#This Row],[13]]+Таблица1[[#This Row],[14]]</f>
        <v>729</v>
      </c>
    </row>
    <row r="11" spans="1:15" x14ac:dyDescent="0.25">
      <c r="A11" s="21">
        <v>3</v>
      </c>
      <c r="B11" s="55" t="s">
        <v>11</v>
      </c>
      <c r="C11" s="11">
        <v>300</v>
      </c>
      <c r="D11" s="12"/>
      <c r="E11" s="10">
        <f>0.612932883849219*G11</f>
        <v>661.35458167330728</v>
      </c>
      <c r="F11" s="7">
        <v>661.4</v>
      </c>
      <c r="G11" s="8">
        <v>1079</v>
      </c>
      <c r="H11" s="9">
        <f t="shared" si="0"/>
        <v>705.25600893877618</v>
      </c>
      <c r="I11" s="7">
        <v>705.3</v>
      </c>
      <c r="J11" s="8">
        <v>88198</v>
      </c>
      <c r="K11" s="12"/>
      <c r="L11" s="8"/>
      <c r="M11" s="8"/>
      <c r="N11" s="8"/>
      <c r="O11" s="11">
        <f>Таблица1[[#This Row],[2]]+Таблица1[[#This Row],[3]]+Таблица1[[#This Row],[5]]+Таблица1[[#This Row],[11]]+Таблица1[[#This Row],[13]]+Таблица1[[#This Row],[14]]</f>
        <v>1666.6999999999998</v>
      </c>
    </row>
    <row r="12" spans="1:15" x14ac:dyDescent="0.25">
      <c r="A12" s="21">
        <v>4</v>
      </c>
      <c r="B12" s="55" t="s">
        <v>12</v>
      </c>
      <c r="C12" s="11">
        <v>350</v>
      </c>
      <c r="D12" s="12"/>
      <c r="E12" s="10">
        <f t="shared" ref="E12:E33" si="1">0.612932883849219*G12</f>
        <v>2137.9098988660758</v>
      </c>
      <c r="F12" s="7">
        <v>2137.9</v>
      </c>
      <c r="G12" s="8">
        <v>3488</v>
      </c>
      <c r="H12" s="9">
        <f t="shared" si="0"/>
        <v>3507.2249066034356</v>
      </c>
      <c r="I12" s="7">
        <v>3507.2</v>
      </c>
      <c r="J12" s="8">
        <v>438607</v>
      </c>
      <c r="K12" s="12">
        <v>6250</v>
      </c>
      <c r="L12" s="8"/>
      <c r="M12" s="8"/>
      <c r="N12" s="8"/>
      <c r="O12" s="11">
        <f>Таблица1[[#This Row],[2]]+Таблица1[[#This Row],[3]]+Таблица1[[#This Row],[5]]+Таблица1[[#This Row],[11]]+Таблица1[[#This Row],[13]]+Таблица1[[#This Row],[14]]</f>
        <v>12245.1</v>
      </c>
    </row>
    <row r="13" spans="1:15" x14ac:dyDescent="0.25">
      <c r="A13" s="21">
        <v>5</v>
      </c>
      <c r="B13" s="55" t="s">
        <v>52</v>
      </c>
      <c r="C13" s="11">
        <f>250+70</f>
        <v>320</v>
      </c>
      <c r="D13" s="12"/>
      <c r="E13" s="5"/>
      <c r="F13" s="7"/>
      <c r="G13" s="8"/>
      <c r="H13" s="9"/>
      <c r="I13" s="7"/>
      <c r="J13" s="8"/>
      <c r="K13" s="12"/>
      <c r="L13" s="8"/>
      <c r="M13" s="8"/>
      <c r="N13" s="8"/>
      <c r="O13" s="11">
        <f>Таблица1[[#This Row],[2]]+Таблица1[[#This Row],[3]]+Таблица1[[#This Row],[5]]+Таблица1[[#This Row],[11]]+Таблица1[[#This Row],[13]]+Таблица1[[#This Row],[14]]</f>
        <v>320</v>
      </c>
    </row>
    <row r="14" spans="1:15" x14ac:dyDescent="0.25">
      <c r="A14" s="21">
        <v>6</v>
      </c>
      <c r="B14" s="55" t="s">
        <v>25</v>
      </c>
      <c r="C14" s="11">
        <v>492.8</v>
      </c>
      <c r="D14" s="12"/>
      <c r="E14" s="10">
        <f t="shared" si="1"/>
        <v>922.46399019307455</v>
      </c>
      <c r="F14" s="7">
        <v>922.5</v>
      </c>
      <c r="G14" s="8">
        <v>1505</v>
      </c>
      <c r="H14" s="9">
        <f>15000/1875872*J14</f>
        <v>1585.0708363896897</v>
      </c>
      <c r="I14" s="7">
        <v>1585.1</v>
      </c>
      <c r="J14" s="8">
        <v>198226</v>
      </c>
      <c r="K14" s="12">
        <v>6250</v>
      </c>
      <c r="L14" s="8"/>
      <c r="M14" s="8"/>
      <c r="N14" s="8"/>
      <c r="O14" s="11">
        <f>Таблица1[[#This Row],[2]]+Таблица1[[#This Row],[3]]+Таблица1[[#This Row],[5]]+Таблица1[[#This Row],[11]]+Таблица1[[#This Row],[13]]+Таблица1[[#This Row],[14]]</f>
        <v>9250.4</v>
      </c>
    </row>
    <row r="15" spans="1:15" x14ac:dyDescent="0.25">
      <c r="A15" s="21">
        <v>7</v>
      </c>
      <c r="B15" s="55" t="s">
        <v>53</v>
      </c>
      <c r="C15" s="11"/>
      <c r="D15" s="12">
        <v>1000</v>
      </c>
      <c r="E15" s="10"/>
      <c r="F15" s="7"/>
      <c r="G15" s="8"/>
      <c r="H15" s="9"/>
      <c r="I15" s="7"/>
      <c r="J15" s="8"/>
      <c r="K15" s="12"/>
      <c r="L15" s="8"/>
      <c r="M15" s="8"/>
      <c r="N15" s="8"/>
      <c r="O15" s="11">
        <f>Таблица1[[#This Row],[2]]+Таблица1[[#This Row],[3]]+Таблица1[[#This Row],[5]]+Таблица1[[#This Row],[11]]+Таблица1[[#This Row],[13]]+Таблица1[[#This Row],[14]]</f>
        <v>1000</v>
      </c>
    </row>
    <row r="16" spans="1:15" s="31" customFormat="1" x14ac:dyDescent="0.25">
      <c r="A16" s="62">
        <v>8</v>
      </c>
      <c r="B16" s="58" t="s">
        <v>35</v>
      </c>
      <c r="C16" s="23"/>
      <c r="D16" s="24"/>
      <c r="E16" s="25"/>
      <c r="F16" s="26"/>
      <c r="G16" s="27"/>
      <c r="H16" s="28"/>
      <c r="I16" s="26"/>
      <c r="J16" s="27"/>
      <c r="K16" s="24"/>
      <c r="L16" s="29">
        <v>27932.11837</v>
      </c>
      <c r="M16" s="30">
        <v>17547.099999999999</v>
      </c>
      <c r="N16" s="30">
        <v>10385.01837</v>
      </c>
      <c r="O16" s="23">
        <f>Таблица1[[#This Row],[2]]+Таблица1[[#This Row],[3]]+Таблица1[[#This Row],[5]]+Таблица1[[#This Row],[11]]+Таблица1[[#This Row],[13]]+Таблица1[[#This Row],[14]]</f>
        <v>27932.11837</v>
      </c>
    </row>
    <row r="17" spans="1:15" x14ac:dyDescent="0.25">
      <c r="A17" s="21">
        <v>9</v>
      </c>
      <c r="B17" s="55" t="s">
        <v>13</v>
      </c>
      <c r="C17" s="11">
        <f>400+100</f>
        <v>500</v>
      </c>
      <c r="D17" s="12"/>
      <c r="E17" s="10">
        <f t="shared" si="1"/>
        <v>1851.0573092246414</v>
      </c>
      <c r="F17" s="7">
        <v>1851</v>
      </c>
      <c r="G17" s="8">
        <v>3020</v>
      </c>
      <c r="H17" s="9">
        <f t="shared" si="0"/>
        <v>1903.3867982463623</v>
      </c>
      <c r="I17" s="7">
        <v>1903.4</v>
      </c>
      <c r="J17" s="8">
        <v>238034</v>
      </c>
      <c r="K17" s="12">
        <v>6250</v>
      </c>
      <c r="L17" s="8"/>
      <c r="M17" s="8"/>
      <c r="N17" s="8"/>
      <c r="O17" s="11">
        <f>Таблица1[[#This Row],[2]]+Таблица1[[#This Row],[3]]+Таблица1[[#This Row],[5]]+Таблица1[[#This Row],[11]]+Таблица1[[#This Row],[13]]+Таблица1[[#This Row],[14]]</f>
        <v>10504.4</v>
      </c>
    </row>
    <row r="18" spans="1:15" x14ac:dyDescent="0.25">
      <c r="A18" s="21">
        <v>10</v>
      </c>
      <c r="B18" s="55" t="s">
        <v>14</v>
      </c>
      <c r="C18" s="11"/>
      <c r="D18" s="12"/>
      <c r="E18" s="10"/>
      <c r="F18" s="7"/>
      <c r="G18" s="8"/>
      <c r="H18" s="9">
        <f t="shared" si="0"/>
        <v>598.76953224953513</v>
      </c>
      <c r="I18" s="7">
        <v>598.79999999999995</v>
      </c>
      <c r="J18" s="8">
        <v>74881</v>
      </c>
      <c r="K18" s="12"/>
      <c r="L18" s="8"/>
      <c r="M18" s="8"/>
      <c r="N18" s="8"/>
      <c r="O18" s="11">
        <f>Таблица1[[#This Row],[2]]+Таблица1[[#This Row],[3]]+Таблица1[[#This Row],[5]]+Таблица1[[#This Row],[11]]+Таблица1[[#This Row],[13]]+Таблица1[[#This Row],[14]]</f>
        <v>598.79999999999995</v>
      </c>
    </row>
    <row r="19" spans="1:15" x14ac:dyDescent="0.25">
      <c r="A19" s="21">
        <v>11</v>
      </c>
      <c r="B19" s="55" t="s">
        <v>54</v>
      </c>
      <c r="C19" s="11">
        <v>267</v>
      </c>
      <c r="D19" s="12"/>
      <c r="E19" s="5"/>
      <c r="F19" s="7"/>
      <c r="G19" s="8"/>
      <c r="H19" s="9"/>
      <c r="I19" s="7"/>
      <c r="J19" s="8"/>
      <c r="K19" s="12"/>
      <c r="L19" s="8"/>
      <c r="M19" s="8"/>
      <c r="N19" s="8"/>
      <c r="O19" s="11">
        <f>Таблица1[[#This Row],[2]]+Таблица1[[#This Row],[3]]+Таблица1[[#This Row],[5]]+Таблица1[[#This Row],[11]]+Таблица1[[#This Row],[13]]+Таблица1[[#This Row],[14]]</f>
        <v>267</v>
      </c>
    </row>
    <row r="20" spans="1:15" x14ac:dyDescent="0.25">
      <c r="A20" s="21">
        <v>12</v>
      </c>
      <c r="B20" s="54" t="s">
        <v>15</v>
      </c>
      <c r="C20" s="11">
        <v>194</v>
      </c>
      <c r="D20" s="12"/>
      <c r="E20" s="10"/>
      <c r="F20" s="7"/>
      <c r="G20" s="8"/>
      <c r="H20" s="9">
        <f t="shared" si="0"/>
        <v>491.56339025263986</v>
      </c>
      <c r="I20" s="7">
        <v>491.6</v>
      </c>
      <c r="J20" s="8">
        <v>61474</v>
      </c>
      <c r="K20" s="12"/>
      <c r="L20" s="8"/>
      <c r="M20" s="8"/>
      <c r="N20" s="8"/>
      <c r="O20" s="11">
        <f>Таблица1[[#This Row],[2]]+Таблица1[[#This Row],[3]]+Таблица1[[#This Row],[5]]+Таблица1[[#This Row],[11]]+Таблица1[[#This Row],[13]]+Таблица1[[#This Row],[14]]</f>
        <v>685.6</v>
      </c>
    </row>
    <row r="21" spans="1:15" x14ac:dyDescent="0.25">
      <c r="A21" s="21">
        <v>13</v>
      </c>
      <c r="B21" s="54" t="s">
        <v>16</v>
      </c>
      <c r="C21" s="11">
        <v>360</v>
      </c>
      <c r="D21" s="12"/>
      <c r="E21" s="10">
        <f t="shared" si="1"/>
        <v>992.33833895188548</v>
      </c>
      <c r="F21" s="7">
        <v>992.3</v>
      </c>
      <c r="G21" s="8">
        <v>1619</v>
      </c>
      <c r="H21" s="9">
        <f t="shared" si="0"/>
        <v>847.73374729192608</v>
      </c>
      <c r="I21" s="7">
        <v>847.7</v>
      </c>
      <c r="J21" s="8">
        <v>106016</v>
      </c>
      <c r="K21" s="12">
        <v>6250</v>
      </c>
      <c r="L21" s="8"/>
      <c r="M21" s="8"/>
      <c r="N21" s="8"/>
      <c r="O21" s="11">
        <f>Таблица1[[#This Row],[2]]+Таблица1[[#This Row],[3]]+Таблица1[[#This Row],[5]]+Таблица1[[#This Row],[11]]+Таблица1[[#This Row],[13]]+Таблица1[[#This Row],[14]]</f>
        <v>8450</v>
      </c>
    </row>
    <row r="22" spans="1:15" x14ac:dyDescent="0.25">
      <c r="A22" s="21">
        <v>14</v>
      </c>
      <c r="B22" s="55" t="s">
        <v>55</v>
      </c>
      <c r="C22" s="11"/>
      <c r="D22" s="12">
        <v>1000</v>
      </c>
      <c r="E22" s="10"/>
      <c r="F22" s="7"/>
      <c r="G22" s="8"/>
      <c r="H22" s="9"/>
      <c r="I22" s="7"/>
      <c r="J22" s="8"/>
      <c r="K22" s="12"/>
      <c r="L22" s="8"/>
      <c r="M22" s="8"/>
      <c r="N22" s="8"/>
      <c r="O22" s="11">
        <f>Таблица1[[#This Row],[2]]+Таблица1[[#This Row],[3]]+Таблица1[[#This Row],[5]]+Таблица1[[#This Row],[11]]+Таблица1[[#This Row],[13]]+Таблица1[[#This Row],[14]]</f>
        <v>1000</v>
      </c>
    </row>
    <row r="23" spans="1:15" x14ac:dyDescent="0.25">
      <c r="A23" s="21">
        <v>15</v>
      </c>
      <c r="B23" s="55" t="s">
        <v>17</v>
      </c>
      <c r="C23" s="11">
        <f>495+450</f>
        <v>945</v>
      </c>
      <c r="D23" s="12"/>
      <c r="E23" s="10">
        <f t="shared" si="1"/>
        <v>325.46736132393528</v>
      </c>
      <c r="F23" s="7">
        <v>325.5</v>
      </c>
      <c r="G23" s="8">
        <v>531</v>
      </c>
      <c r="H23" s="9">
        <f t="shared" si="0"/>
        <v>224.15175449071151</v>
      </c>
      <c r="I23" s="7">
        <v>224.2</v>
      </c>
      <c r="J23" s="8">
        <v>28032</v>
      </c>
      <c r="K23" s="12">
        <v>6250</v>
      </c>
      <c r="L23" s="8"/>
      <c r="M23" s="8"/>
      <c r="N23" s="8"/>
      <c r="O23" s="11">
        <f>Таблица1[[#This Row],[2]]+Таблица1[[#This Row],[3]]+Таблица1[[#This Row],[5]]+Таблица1[[#This Row],[11]]+Таблица1[[#This Row],[13]]+Таблица1[[#This Row],[14]]</f>
        <v>7744.7</v>
      </c>
    </row>
    <row r="24" spans="1:15" x14ac:dyDescent="0.25">
      <c r="A24" s="21">
        <v>16</v>
      </c>
      <c r="B24" s="55" t="s">
        <v>56</v>
      </c>
      <c r="C24" s="11"/>
      <c r="D24" s="12">
        <v>1000</v>
      </c>
      <c r="E24" s="10"/>
      <c r="F24" s="7"/>
      <c r="G24" s="8"/>
      <c r="H24" s="9"/>
      <c r="I24" s="7"/>
      <c r="J24" s="8"/>
      <c r="K24" s="12"/>
      <c r="L24" s="8"/>
      <c r="M24" s="8"/>
      <c r="N24" s="8"/>
      <c r="O24" s="11">
        <f>Таблица1[[#This Row],[2]]+Таблица1[[#This Row],[3]]+Таблица1[[#This Row],[5]]+Таблица1[[#This Row],[11]]+Таблица1[[#This Row],[13]]+Таблица1[[#This Row],[14]]</f>
        <v>1000</v>
      </c>
    </row>
    <row r="25" spans="1:15" x14ac:dyDescent="0.25">
      <c r="A25" s="21">
        <v>17</v>
      </c>
      <c r="B25" s="55" t="s">
        <v>18</v>
      </c>
      <c r="C25" s="11">
        <v>445</v>
      </c>
      <c r="D25" s="12"/>
      <c r="E25" s="10">
        <f t="shared" si="1"/>
        <v>626.41740729390176</v>
      </c>
      <c r="F25" s="7">
        <v>626.4</v>
      </c>
      <c r="G25" s="8">
        <v>1022</v>
      </c>
      <c r="H25" s="9">
        <f t="shared" si="0"/>
        <v>614.00244792821684</v>
      </c>
      <c r="I25" s="7">
        <v>614</v>
      </c>
      <c r="J25" s="8">
        <v>76786</v>
      </c>
      <c r="K25" s="12"/>
      <c r="L25" s="8"/>
      <c r="M25" s="8"/>
      <c r="N25" s="8"/>
      <c r="O25" s="11">
        <f>Таблица1[[#This Row],[2]]+Таблица1[[#This Row],[3]]+Таблица1[[#This Row],[5]]+Таблица1[[#This Row],[11]]+Таблица1[[#This Row],[13]]+Таблица1[[#This Row],[14]]</f>
        <v>1685.4</v>
      </c>
    </row>
    <row r="26" spans="1:15" x14ac:dyDescent="0.25">
      <c r="A26" s="21">
        <v>18</v>
      </c>
      <c r="B26" s="55" t="s">
        <v>40</v>
      </c>
      <c r="C26" s="11">
        <v>500</v>
      </c>
      <c r="D26" s="12"/>
      <c r="E26" s="5"/>
      <c r="F26" s="7"/>
      <c r="G26" s="8"/>
      <c r="H26" s="9"/>
      <c r="I26" s="7"/>
      <c r="J26" s="8"/>
      <c r="K26" s="12"/>
      <c r="L26" s="8"/>
      <c r="M26" s="8"/>
      <c r="N26" s="8"/>
      <c r="O26" s="11">
        <f>Таблица1[[#This Row],[2]]+Таблица1[[#This Row],[3]]+Таблица1[[#This Row],[5]]+Таблица1[[#This Row],[11]]+Таблица1[[#This Row],[13]]+Таблица1[[#This Row],[14]]</f>
        <v>500</v>
      </c>
    </row>
    <row r="27" spans="1:15" x14ac:dyDescent="0.25">
      <c r="A27" s="21">
        <v>19</v>
      </c>
      <c r="B27" s="55" t="s">
        <v>19</v>
      </c>
      <c r="C27" s="11">
        <v>455</v>
      </c>
      <c r="D27" s="12"/>
      <c r="E27" s="10"/>
      <c r="F27" s="7"/>
      <c r="G27" s="8"/>
      <c r="H27" s="9">
        <f t="shared" si="0"/>
        <v>566.03275703246277</v>
      </c>
      <c r="I27" s="7">
        <v>566</v>
      </c>
      <c r="J27" s="8">
        <v>70787</v>
      </c>
      <c r="K27" s="12"/>
      <c r="L27" s="8"/>
      <c r="M27" s="8"/>
      <c r="N27" s="8"/>
      <c r="O27" s="11">
        <f>Таблица1[[#This Row],[2]]+Таблица1[[#This Row],[3]]+Таблица1[[#This Row],[5]]+Таблица1[[#This Row],[11]]+Таблица1[[#This Row],[13]]+Таблица1[[#This Row],[14]]</f>
        <v>1021</v>
      </c>
    </row>
    <row r="28" spans="1:15" x14ac:dyDescent="0.25">
      <c r="A28" s="21">
        <v>20</v>
      </c>
      <c r="B28" s="55" t="s">
        <v>20</v>
      </c>
      <c r="C28" s="11">
        <v>450</v>
      </c>
      <c r="D28" s="12"/>
      <c r="E28" s="10"/>
      <c r="F28" s="7"/>
      <c r="G28" s="8"/>
      <c r="H28" s="9">
        <f t="shared" si="0"/>
        <v>221.4090300404292</v>
      </c>
      <c r="I28" s="7">
        <v>221.4</v>
      </c>
      <c r="J28" s="8">
        <v>27689</v>
      </c>
      <c r="K28" s="12"/>
      <c r="L28" s="8"/>
      <c r="M28" s="8"/>
      <c r="N28" s="8"/>
      <c r="O28" s="11">
        <f>Таблица1[[#This Row],[2]]+Таблица1[[#This Row],[3]]+Таблица1[[#This Row],[5]]+Таблица1[[#This Row],[11]]+Таблица1[[#This Row],[13]]+Таблица1[[#This Row],[14]]</f>
        <v>671.4</v>
      </c>
    </row>
    <row r="29" spans="1:15" x14ac:dyDescent="0.25">
      <c r="A29" s="21">
        <v>21</v>
      </c>
      <c r="B29" s="55" t="s">
        <v>21</v>
      </c>
      <c r="C29" s="11">
        <v>450</v>
      </c>
      <c r="D29" s="12"/>
      <c r="E29" s="10">
        <f t="shared" si="1"/>
        <v>478.08764940239081</v>
      </c>
      <c r="F29" s="7">
        <v>478.1</v>
      </c>
      <c r="G29" s="8">
        <v>780</v>
      </c>
      <c r="H29" s="9">
        <f t="shared" si="0"/>
        <v>482.58356646935397</v>
      </c>
      <c r="I29" s="7">
        <v>482.6</v>
      </c>
      <c r="J29" s="8">
        <v>60351</v>
      </c>
      <c r="K29" s="12">
        <v>6250</v>
      </c>
      <c r="L29" s="8"/>
      <c r="M29" s="8"/>
      <c r="N29" s="8"/>
      <c r="O29" s="11">
        <f>Таблица1[[#This Row],[2]]+Таблица1[[#This Row],[3]]+Таблица1[[#This Row],[5]]+Таблица1[[#This Row],[11]]+Таблица1[[#This Row],[13]]+Таблица1[[#This Row],[14]]</f>
        <v>7660.7</v>
      </c>
    </row>
    <row r="30" spans="1:15" x14ac:dyDescent="0.25">
      <c r="A30" s="21">
        <v>22</v>
      </c>
      <c r="B30" s="55" t="s">
        <v>22</v>
      </c>
      <c r="C30" s="11">
        <v>500</v>
      </c>
      <c r="D30" s="12"/>
      <c r="E30" s="10"/>
      <c r="F30" s="7"/>
      <c r="G30" s="8"/>
      <c r="H30" s="9">
        <f t="shared" si="0"/>
        <v>338.21070947271454</v>
      </c>
      <c r="I30" s="7">
        <v>338.2</v>
      </c>
      <c r="J30" s="8">
        <v>42296</v>
      </c>
      <c r="K30" s="12"/>
      <c r="L30" s="8"/>
      <c r="M30" s="8"/>
      <c r="N30" s="8"/>
      <c r="O30" s="11">
        <f>Таблица1[[#This Row],[2]]+Таблица1[[#This Row],[3]]+Таблица1[[#This Row],[5]]+Таблица1[[#This Row],[11]]+Таблица1[[#This Row],[13]]+Таблица1[[#This Row],[14]]</f>
        <v>838.2</v>
      </c>
    </row>
    <row r="31" spans="1:15" x14ac:dyDescent="0.25">
      <c r="A31" s="21">
        <v>23</v>
      </c>
      <c r="B31" s="55" t="s">
        <v>23</v>
      </c>
      <c r="C31" s="11">
        <f>375+90</f>
        <v>465</v>
      </c>
      <c r="D31" s="12"/>
      <c r="E31" s="10">
        <f t="shared" si="1"/>
        <v>598.83542752068695</v>
      </c>
      <c r="F31" s="7">
        <v>598.79999999999995</v>
      </c>
      <c r="G31" s="8">
        <v>977</v>
      </c>
      <c r="H31" s="9">
        <f t="shared" si="0"/>
        <v>541.50816260384499</v>
      </c>
      <c r="I31" s="7">
        <v>541.5</v>
      </c>
      <c r="J31" s="8">
        <v>67720</v>
      </c>
      <c r="K31" s="12">
        <v>6250</v>
      </c>
      <c r="L31" s="8"/>
      <c r="M31" s="8"/>
      <c r="N31" s="8"/>
      <c r="O31" s="11">
        <f>Таблица1[[#This Row],[2]]+Таблица1[[#This Row],[3]]+Таблица1[[#This Row],[5]]+Таблица1[[#This Row],[11]]+Таблица1[[#This Row],[13]]+Таблица1[[#This Row],[14]]</f>
        <v>7855.3</v>
      </c>
    </row>
    <row r="32" spans="1:15" x14ac:dyDescent="0.25">
      <c r="A32" s="21">
        <v>24</v>
      </c>
      <c r="B32" s="55" t="s">
        <v>24</v>
      </c>
      <c r="C32" s="11">
        <f>300+300+190.2+254.9</f>
        <v>1045.1000000000001</v>
      </c>
      <c r="D32" s="12"/>
      <c r="E32" s="10">
        <f t="shared" si="1"/>
        <v>576.15691081826583</v>
      </c>
      <c r="F32" s="7">
        <v>576.20000000000005</v>
      </c>
      <c r="G32" s="8">
        <v>940</v>
      </c>
      <c r="H32" s="9">
        <f t="shared" si="0"/>
        <v>555.39770304157219</v>
      </c>
      <c r="I32" s="7">
        <v>555.4</v>
      </c>
      <c r="J32" s="8">
        <v>69457</v>
      </c>
      <c r="K32" s="12"/>
      <c r="L32" s="8"/>
      <c r="M32" s="8"/>
      <c r="N32" s="8"/>
      <c r="O32" s="11">
        <f>Таблица1[[#This Row],[2]]+Таблица1[[#This Row],[3]]+Таблица1[[#This Row],[5]]+Таблица1[[#This Row],[11]]+Таблица1[[#This Row],[13]]+Таблица1[[#This Row],[14]]</f>
        <v>2176.7000000000003</v>
      </c>
    </row>
    <row r="33" spans="1:16" x14ac:dyDescent="0.25">
      <c r="A33" s="21">
        <v>25</v>
      </c>
      <c r="B33" s="55" t="s">
        <v>57</v>
      </c>
      <c r="C33" s="11">
        <f>270+270</f>
        <v>540</v>
      </c>
      <c r="D33" s="12"/>
      <c r="E33" s="10">
        <f t="shared" si="1"/>
        <v>829.91112473184251</v>
      </c>
      <c r="F33" s="7">
        <v>829.9</v>
      </c>
      <c r="G33" s="8">
        <v>1354</v>
      </c>
      <c r="H33" s="9">
        <f t="shared" si="0"/>
        <v>1014.84802801044</v>
      </c>
      <c r="I33" s="7">
        <v>1014.8</v>
      </c>
      <c r="J33" s="8">
        <v>126915</v>
      </c>
      <c r="K33" s="12">
        <v>6250</v>
      </c>
      <c r="L33" s="8"/>
      <c r="M33" s="8"/>
      <c r="N33" s="8"/>
      <c r="O33" s="11">
        <f>Таблица1[[#This Row],[2]]+Таблица1[[#This Row],[3]]+Таблица1[[#This Row],[5]]+Таблица1[[#This Row],[11]]+Таблица1[[#This Row],[13]]+Таблица1[[#This Row],[14]]</f>
        <v>8634.7000000000007</v>
      </c>
    </row>
    <row r="34" spans="1:16" x14ac:dyDescent="0.25">
      <c r="A34" s="21"/>
      <c r="B34" s="21" t="s">
        <v>26</v>
      </c>
      <c r="C34" s="11">
        <f>SUM(C9:C33)</f>
        <v>9393.8000000000011</v>
      </c>
      <c r="D34" s="12">
        <f>SUM(D9:D33)</f>
        <v>3000</v>
      </c>
      <c r="E34" s="5">
        <v>10000</v>
      </c>
      <c r="F34" s="11">
        <f t="shared" ref="F34:O34" si="2">SUM(F9:F33)</f>
        <v>10000</v>
      </c>
      <c r="G34" s="8">
        <f t="shared" si="2"/>
        <v>16315</v>
      </c>
      <c r="H34" s="56">
        <f t="shared" si="2"/>
        <v>14999.999999999996</v>
      </c>
      <c r="I34" s="7">
        <f t="shared" si="2"/>
        <v>15000</v>
      </c>
      <c r="J34" s="8">
        <f t="shared" si="2"/>
        <v>1875872</v>
      </c>
      <c r="K34" s="12">
        <f>SUBTOTAL(109,Таблица1[13])</f>
        <v>50000</v>
      </c>
      <c r="L34" s="12">
        <f>SUBTOTAL(109,Таблица1[14])</f>
        <v>27932.11837</v>
      </c>
      <c r="M34" s="63">
        <f>SUBTOTAL(109,Таблица1[15])</f>
        <v>17547.099999999999</v>
      </c>
      <c r="N34" s="63">
        <f>SUBTOTAL(109,Таблица1[16])</f>
        <v>10385.01837</v>
      </c>
      <c r="O34" s="11">
        <f t="shared" si="2"/>
        <v>115325.91836999998</v>
      </c>
      <c r="P34" s="3"/>
    </row>
    <row r="35" spans="1:16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6" x14ac:dyDescent="0.25">
      <c r="A36" s="13"/>
      <c r="B36" s="13"/>
      <c r="C36" s="13"/>
      <c r="D36" s="13"/>
      <c r="E36" s="13"/>
      <c r="F36" s="13"/>
      <c r="G36" s="13"/>
      <c r="H36" s="14"/>
      <c r="I36" s="13"/>
      <c r="J36" s="13"/>
      <c r="K36" s="13"/>
      <c r="L36" s="13"/>
      <c r="M36" s="13"/>
      <c r="N36" s="13"/>
      <c r="O36" s="13"/>
    </row>
    <row r="37" spans="1:16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</sheetData>
  <mergeCells count="8">
    <mergeCell ref="A6:A7"/>
    <mergeCell ref="B4:O4"/>
    <mergeCell ref="B6:B7"/>
    <mergeCell ref="E6:G6"/>
    <mergeCell ref="H6:J6"/>
    <mergeCell ref="O6:O7"/>
    <mergeCell ref="L6:N6"/>
    <mergeCell ref="K6:K7"/>
  </mergeCells>
  <pageMargins left="0.70866141732283472" right="0.11811023622047245" top="0.74803149606299213" bottom="0.15748031496062992" header="0.31496062992125984" footer="0.31496062992125984"/>
  <pageSetup paperSize="9" scale="6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opLeftCell="A12" zoomScaleNormal="100" workbookViewId="0">
      <selection activeCell="B22" sqref="B22"/>
    </sheetView>
  </sheetViews>
  <sheetFormatPr defaultColWidth="9.140625" defaultRowHeight="15" x14ac:dyDescent="0.25"/>
  <cols>
    <col min="1" max="1" width="4.5703125" style="2" customWidth="1"/>
    <col min="2" max="2" width="39.42578125" style="4" customWidth="1"/>
    <col min="3" max="3" width="12.28515625" style="2" customWidth="1"/>
    <col min="4" max="4" width="24.140625" style="34" customWidth="1"/>
    <col min="5" max="5" width="13.5703125" style="2" customWidth="1"/>
    <col min="6" max="6" width="10.140625" style="2" customWidth="1"/>
    <col min="7" max="7" width="9.28515625" style="2" bestFit="1" customWidth="1"/>
    <col min="8" max="8" width="13.7109375" style="2" bestFit="1" customWidth="1"/>
    <col min="9" max="9" width="10.28515625" style="2" customWidth="1"/>
    <col min="10" max="10" width="9.28515625" style="2" bestFit="1" customWidth="1"/>
    <col min="11" max="13" width="16.5703125" style="2" bestFit="1" customWidth="1"/>
    <col min="14" max="14" width="13" style="2" customWidth="1"/>
    <col min="15" max="16384" width="9.140625" style="2"/>
  </cols>
  <sheetData>
    <row r="1" spans="1:15" ht="18.75" x14ac:dyDescent="0.25">
      <c r="D1" s="2"/>
      <c r="N1" s="44" t="s">
        <v>60</v>
      </c>
    </row>
    <row r="2" spans="1:15" ht="18.75" x14ac:dyDescent="0.25">
      <c r="D2" s="2"/>
      <c r="N2" s="45" t="s">
        <v>62</v>
      </c>
    </row>
    <row r="3" spans="1:15" ht="18.75" x14ac:dyDescent="0.25">
      <c r="D3" s="2"/>
      <c r="O3" s="45"/>
    </row>
    <row r="4" spans="1:15" s="1" customFormat="1" ht="18.75" x14ac:dyDescent="0.25">
      <c r="A4" s="46" t="s">
        <v>61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65"/>
    </row>
    <row r="5" spans="1:15" s="1" customFormat="1" x14ac:dyDescent="0.25">
      <c r="B5" s="35"/>
      <c r="C5" s="35"/>
      <c r="D5" s="35"/>
      <c r="E5" s="35"/>
      <c r="F5" s="35"/>
      <c r="G5" s="35"/>
      <c r="H5" s="35"/>
      <c r="I5" s="35"/>
      <c r="J5" s="36"/>
      <c r="K5" s="36"/>
      <c r="L5" s="36"/>
      <c r="M5" s="36"/>
      <c r="N5" s="36"/>
      <c r="O5" s="36"/>
    </row>
    <row r="6" spans="1:15" ht="120.75" customHeight="1" x14ac:dyDescent="0.25">
      <c r="A6" s="48"/>
      <c r="B6" s="40" t="s">
        <v>0</v>
      </c>
      <c r="C6" s="37" t="s">
        <v>5</v>
      </c>
      <c r="D6" s="16" t="s">
        <v>7</v>
      </c>
      <c r="E6" s="41" t="s">
        <v>37</v>
      </c>
      <c r="F6" s="41"/>
      <c r="G6" s="41"/>
      <c r="H6" s="41" t="s">
        <v>39</v>
      </c>
      <c r="I6" s="41"/>
      <c r="J6" s="41"/>
      <c r="K6" s="41" t="s">
        <v>49</v>
      </c>
      <c r="L6" s="41"/>
      <c r="M6" s="41"/>
      <c r="N6" s="42" t="s">
        <v>3</v>
      </c>
    </row>
    <row r="7" spans="1:15" ht="42.75" customHeight="1" x14ac:dyDescent="0.25">
      <c r="A7" s="48"/>
      <c r="B7" s="49"/>
      <c r="C7" s="37" t="s">
        <v>6</v>
      </c>
      <c r="D7" s="16" t="s">
        <v>51</v>
      </c>
      <c r="E7" s="37" t="s">
        <v>4</v>
      </c>
      <c r="F7" s="38" t="s">
        <v>2</v>
      </c>
      <c r="G7" s="15" t="s">
        <v>1</v>
      </c>
      <c r="H7" s="50" t="s">
        <v>4</v>
      </c>
      <c r="I7" s="15" t="s">
        <v>2</v>
      </c>
      <c r="J7" s="15" t="s">
        <v>8</v>
      </c>
      <c r="K7" s="15" t="s">
        <v>50</v>
      </c>
      <c r="L7" s="15" t="s">
        <v>47</v>
      </c>
      <c r="M7" s="15" t="s">
        <v>48</v>
      </c>
      <c r="N7" s="42"/>
    </row>
    <row r="8" spans="1:15" x14ac:dyDescent="0.25">
      <c r="A8" s="51" t="s">
        <v>38</v>
      </c>
      <c r="B8" s="52" t="s">
        <v>0</v>
      </c>
      <c r="C8" s="53" t="s">
        <v>27</v>
      </c>
      <c r="D8" s="53" t="s">
        <v>28</v>
      </c>
      <c r="E8" s="53" t="s">
        <v>29</v>
      </c>
      <c r="F8" s="53" t="s">
        <v>30</v>
      </c>
      <c r="G8" s="53" t="s">
        <v>31</v>
      </c>
      <c r="H8" s="53" t="s">
        <v>32</v>
      </c>
      <c r="I8" s="53" t="s">
        <v>33</v>
      </c>
      <c r="J8" s="53" t="s">
        <v>34</v>
      </c>
      <c r="K8" s="53" t="s">
        <v>41</v>
      </c>
      <c r="L8" s="53" t="s">
        <v>43</v>
      </c>
      <c r="M8" s="53" t="s">
        <v>45</v>
      </c>
      <c r="N8" s="22" t="s">
        <v>3</v>
      </c>
    </row>
    <row r="9" spans="1:15" ht="23.25" customHeight="1" x14ac:dyDescent="0.25">
      <c r="A9" s="51">
        <v>1</v>
      </c>
      <c r="B9" s="54" t="s">
        <v>9</v>
      </c>
      <c r="C9" s="5"/>
      <c r="D9" s="32"/>
      <c r="E9" s="5"/>
      <c r="F9" s="7"/>
      <c r="G9" s="8"/>
      <c r="H9" s="9">
        <f>15000/1875872*J9</f>
        <v>388.8191731632009</v>
      </c>
      <c r="I9" s="7">
        <v>388.8</v>
      </c>
      <c r="J9" s="8">
        <v>48625</v>
      </c>
      <c r="K9" s="8"/>
      <c r="L9" s="8"/>
      <c r="M9" s="8"/>
      <c r="N9" s="11">
        <f>Таблица13[[#This Row],[2]]+Таблица13[[#This Row],[3]]+Таблица13[[#This Row],[5]]+Таблица13[[#This Row],[11]]+Таблица13[[#This Row],[13]]</f>
        <v>388.8</v>
      </c>
    </row>
    <row r="10" spans="1:15" ht="23.25" customHeight="1" x14ac:dyDescent="0.25">
      <c r="A10" s="51">
        <v>2</v>
      </c>
      <c r="B10" s="55" t="s">
        <v>10</v>
      </c>
      <c r="C10" s="5"/>
      <c r="D10" s="32"/>
      <c r="E10" s="5"/>
      <c r="F10" s="7"/>
      <c r="G10" s="8"/>
      <c r="H10" s="9">
        <f t="shared" ref="H10:H33" si="0">15000/1875872*J10</f>
        <v>414.03144777468827</v>
      </c>
      <c r="I10" s="7">
        <v>414</v>
      </c>
      <c r="J10" s="8">
        <v>51778</v>
      </c>
      <c r="K10" s="8"/>
      <c r="L10" s="8"/>
      <c r="M10" s="8"/>
      <c r="N10" s="11">
        <f>Таблица13[[#This Row],[2]]+Таблица13[[#This Row],[3]]+Таблица13[[#This Row],[5]]+Таблица13[[#This Row],[11]]+Таблица13[[#This Row],[13]]</f>
        <v>414</v>
      </c>
    </row>
    <row r="11" spans="1:15" ht="23.25" customHeight="1" x14ac:dyDescent="0.25">
      <c r="A11" s="51">
        <v>3</v>
      </c>
      <c r="B11" s="55" t="s">
        <v>11</v>
      </c>
      <c r="C11" s="5"/>
      <c r="D11" s="32"/>
      <c r="E11" s="10">
        <f>0.612932883849219*G11</f>
        <v>661.35458167330728</v>
      </c>
      <c r="F11" s="7">
        <v>661.4</v>
      </c>
      <c r="G11" s="8">
        <v>1079</v>
      </c>
      <c r="H11" s="9">
        <f t="shared" si="0"/>
        <v>705.25600893877618</v>
      </c>
      <c r="I11" s="7">
        <v>705.3</v>
      </c>
      <c r="J11" s="8">
        <v>88198</v>
      </c>
      <c r="K11" s="8"/>
      <c r="L11" s="8"/>
      <c r="M11" s="8"/>
      <c r="N11" s="11">
        <f>Таблица13[[#This Row],[2]]+Таблица13[[#This Row],[3]]+Таблица13[[#This Row],[5]]+Таблица13[[#This Row],[11]]+Таблица13[[#This Row],[13]]</f>
        <v>1366.6999999999998</v>
      </c>
    </row>
    <row r="12" spans="1:15" s="31" customFormat="1" ht="23.25" customHeight="1" x14ac:dyDescent="0.25">
      <c r="A12" s="57">
        <v>4</v>
      </c>
      <c r="B12" s="58" t="s">
        <v>36</v>
      </c>
      <c r="C12" s="25"/>
      <c r="D12" s="33"/>
      <c r="E12" s="25"/>
      <c r="F12" s="26"/>
      <c r="G12" s="27"/>
      <c r="H12" s="28"/>
      <c r="I12" s="26"/>
      <c r="J12" s="27"/>
      <c r="K12" s="29">
        <v>8148.6039199999996</v>
      </c>
      <c r="L12" s="30">
        <v>4566.8</v>
      </c>
      <c r="M12" s="30">
        <v>3581.8039199999998</v>
      </c>
      <c r="N12" s="23">
        <f>Таблица13[[#This Row],[2]]+Таблица13[[#This Row],[3]]+Таблица13[[#This Row],[5]]+Таблица13[[#This Row],[11]]+Таблица13[[#This Row],[13]]</f>
        <v>8148.6039199999996</v>
      </c>
    </row>
    <row r="13" spans="1:15" ht="23.25" customHeight="1" x14ac:dyDescent="0.25">
      <c r="A13" s="51">
        <v>5</v>
      </c>
      <c r="B13" s="55" t="s">
        <v>12</v>
      </c>
      <c r="C13" s="5"/>
      <c r="D13" s="32"/>
      <c r="E13" s="10">
        <f t="shared" ref="E13:E33" si="1">0.612932883849219*G13</f>
        <v>2137.9098988660758</v>
      </c>
      <c r="F13" s="7">
        <v>2137.9</v>
      </c>
      <c r="G13" s="8">
        <v>3488</v>
      </c>
      <c r="H13" s="9">
        <f t="shared" si="0"/>
        <v>3507.2249066034356</v>
      </c>
      <c r="I13" s="7">
        <v>3507.2</v>
      </c>
      <c r="J13" s="8">
        <v>438607</v>
      </c>
      <c r="K13" s="8"/>
      <c r="L13" s="8"/>
      <c r="M13" s="8"/>
      <c r="N13" s="11">
        <f>Таблица13[[#This Row],[2]]+Таблица13[[#This Row],[3]]+Таблица13[[#This Row],[5]]+Таблица13[[#This Row],[11]]+Таблица13[[#This Row],[13]]</f>
        <v>5645.1</v>
      </c>
    </row>
    <row r="14" spans="1:15" ht="23.25" customHeight="1" x14ac:dyDescent="0.25">
      <c r="A14" s="51">
        <v>6</v>
      </c>
      <c r="B14" s="55" t="s">
        <v>52</v>
      </c>
      <c r="C14" s="5"/>
      <c r="D14" s="32"/>
      <c r="E14" s="5"/>
      <c r="F14" s="7"/>
      <c r="G14" s="8"/>
      <c r="H14" s="9"/>
      <c r="I14" s="7"/>
      <c r="J14" s="8"/>
      <c r="K14" s="8"/>
      <c r="L14" s="8"/>
      <c r="M14" s="8"/>
      <c r="N14" s="11">
        <f>Таблица13[[#This Row],[2]]+Таблица13[[#This Row],[3]]+Таблица13[[#This Row],[5]]+Таблица13[[#This Row],[11]]+Таблица13[[#This Row],[13]]</f>
        <v>0</v>
      </c>
    </row>
    <row r="15" spans="1:15" ht="23.25" customHeight="1" x14ac:dyDescent="0.25">
      <c r="A15" s="51">
        <v>7</v>
      </c>
      <c r="B15" s="55" t="s">
        <v>25</v>
      </c>
      <c r="C15" s="5"/>
      <c r="D15" s="32"/>
      <c r="E15" s="10">
        <f t="shared" si="1"/>
        <v>922.46399019307455</v>
      </c>
      <c r="F15" s="7">
        <v>922.5</v>
      </c>
      <c r="G15" s="8">
        <v>1505</v>
      </c>
      <c r="H15" s="9">
        <f t="shared" si="0"/>
        <v>1585.0708363896897</v>
      </c>
      <c r="I15" s="7">
        <v>1585.1</v>
      </c>
      <c r="J15" s="8">
        <v>198226</v>
      </c>
      <c r="K15" s="8"/>
      <c r="L15" s="8"/>
      <c r="M15" s="8"/>
      <c r="N15" s="11">
        <f>Таблица13[[#This Row],[2]]+Таблица13[[#This Row],[3]]+Таблица13[[#This Row],[5]]+Таблица13[[#This Row],[11]]+Таблица13[[#This Row],[13]]</f>
        <v>2507.6</v>
      </c>
    </row>
    <row r="16" spans="1:15" ht="23.25" customHeight="1" x14ac:dyDescent="0.25">
      <c r="A16" s="51">
        <v>8</v>
      </c>
      <c r="B16" s="55" t="s">
        <v>53</v>
      </c>
      <c r="C16" s="5"/>
      <c r="D16" s="32">
        <v>1000</v>
      </c>
      <c r="E16" s="10"/>
      <c r="F16" s="7"/>
      <c r="G16" s="8"/>
      <c r="H16" s="9"/>
      <c r="I16" s="7"/>
      <c r="J16" s="8"/>
      <c r="K16" s="8"/>
      <c r="L16" s="8"/>
      <c r="M16" s="8"/>
      <c r="N16" s="11">
        <f>Таблица13[[#This Row],[2]]+Таблица13[[#This Row],[3]]+Таблица13[[#This Row],[5]]+Таблица13[[#This Row],[11]]+Таблица13[[#This Row],[13]]</f>
        <v>1000</v>
      </c>
    </row>
    <row r="17" spans="1:14" ht="23.25" customHeight="1" x14ac:dyDescent="0.25">
      <c r="A17" s="51">
        <v>9</v>
      </c>
      <c r="B17" s="55" t="s">
        <v>13</v>
      </c>
      <c r="C17" s="5"/>
      <c r="D17" s="32"/>
      <c r="E17" s="10">
        <f t="shared" si="1"/>
        <v>1851.0573092246414</v>
      </c>
      <c r="F17" s="7">
        <v>1851</v>
      </c>
      <c r="G17" s="8">
        <v>3020</v>
      </c>
      <c r="H17" s="9">
        <f t="shared" si="0"/>
        <v>1903.3867982463623</v>
      </c>
      <c r="I17" s="7">
        <v>1903.4</v>
      </c>
      <c r="J17" s="8">
        <v>238034</v>
      </c>
      <c r="K17" s="8"/>
      <c r="L17" s="8"/>
      <c r="M17" s="8"/>
      <c r="N17" s="11">
        <f>Таблица13[[#This Row],[2]]+Таблица13[[#This Row],[3]]+Таблица13[[#This Row],[5]]+Таблица13[[#This Row],[11]]+Таблица13[[#This Row],[13]]</f>
        <v>3754.4</v>
      </c>
    </row>
    <row r="18" spans="1:14" ht="23.25" customHeight="1" x14ac:dyDescent="0.25">
      <c r="A18" s="51">
        <v>10</v>
      </c>
      <c r="B18" s="55" t="s">
        <v>14</v>
      </c>
      <c r="C18" s="5"/>
      <c r="D18" s="32"/>
      <c r="E18" s="10"/>
      <c r="F18" s="7"/>
      <c r="G18" s="8"/>
      <c r="H18" s="9">
        <f t="shared" si="0"/>
        <v>598.76953224953513</v>
      </c>
      <c r="I18" s="7">
        <v>598.79999999999995</v>
      </c>
      <c r="J18" s="8">
        <v>74881</v>
      </c>
      <c r="K18" s="8"/>
      <c r="L18" s="8"/>
      <c r="M18" s="8"/>
      <c r="N18" s="11">
        <f>Таблица13[[#This Row],[2]]+Таблица13[[#This Row],[3]]+Таблица13[[#This Row],[5]]+Таблица13[[#This Row],[11]]+Таблица13[[#This Row],[13]]</f>
        <v>598.79999999999995</v>
      </c>
    </row>
    <row r="19" spans="1:14" ht="23.25" customHeight="1" x14ac:dyDescent="0.25">
      <c r="A19" s="51">
        <v>11</v>
      </c>
      <c r="B19" s="55" t="s">
        <v>54</v>
      </c>
      <c r="C19" s="5"/>
      <c r="D19" s="32"/>
      <c r="E19" s="5">
        <f>0.260722200495372*G19</f>
        <v>0</v>
      </c>
      <c r="F19" s="7"/>
      <c r="G19" s="8"/>
      <c r="H19" s="9">
        <f>15000/1875872*J19</f>
        <v>0</v>
      </c>
      <c r="I19" s="7"/>
      <c r="J19" s="8"/>
      <c r="K19" s="8"/>
      <c r="L19" s="8"/>
      <c r="M19" s="8"/>
      <c r="N19" s="11">
        <f>Таблица13[[#This Row],[2]]+Таблица13[[#This Row],[3]]+Таблица13[[#This Row],[5]]+Таблица13[[#This Row],[11]]+Таблица13[[#This Row],[13]]</f>
        <v>0</v>
      </c>
    </row>
    <row r="20" spans="1:14" ht="23.25" customHeight="1" x14ac:dyDescent="0.25">
      <c r="A20" s="51">
        <v>12</v>
      </c>
      <c r="B20" s="54" t="s">
        <v>15</v>
      </c>
      <c r="C20" s="5"/>
      <c r="D20" s="32"/>
      <c r="E20" s="10"/>
      <c r="F20" s="7"/>
      <c r="G20" s="8"/>
      <c r="H20" s="9">
        <f t="shared" si="0"/>
        <v>491.56339025263986</v>
      </c>
      <c r="I20" s="7">
        <v>491.6</v>
      </c>
      <c r="J20" s="8">
        <v>61474</v>
      </c>
      <c r="K20" s="8"/>
      <c r="L20" s="8"/>
      <c r="M20" s="8"/>
      <c r="N20" s="11">
        <f>Таблица13[[#This Row],[2]]+Таблица13[[#This Row],[3]]+Таблица13[[#This Row],[5]]+Таблица13[[#This Row],[11]]+Таблица13[[#This Row],[13]]</f>
        <v>491.6</v>
      </c>
    </row>
    <row r="21" spans="1:14" ht="23.25" customHeight="1" x14ac:dyDescent="0.25">
      <c r="A21" s="51">
        <v>13</v>
      </c>
      <c r="B21" s="54" t="s">
        <v>16</v>
      </c>
      <c r="C21" s="5"/>
      <c r="D21" s="59"/>
      <c r="E21" s="10">
        <f t="shared" si="1"/>
        <v>992.33833895188548</v>
      </c>
      <c r="F21" s="7">
        <v>992.3</v>
      </c>
      <c r="G21" s="8">
        <v>1619</v>
      </c>
      <c r="H21" s="9">
        <f t="shared" si="0"/>
        <v>847.73374729192608</v>
      </c>
      <c r="I21" s="7">
        <v>847.7</v>
      </c>
      <c r="J21" s="8">
        <v>106016</v>
      </c>
      <c r="K21" s="8"/>
      <c r="L21" s="8"/>
      <c r="M21" s="8"/>
      <c r="N21" s="11">
        <f>Таблица13[[#This Row],[2]]+Таблица13[[#This Row],[3]]+Таблица13[[#This Row],[5]]+Таблица13[[#This Row],[11]]+Таблица13[[#This Row],[13]]</f>
        <v>1840</v>
      </c>
    </row>
    <row r="22" spans="1:14" ht="23.25" customHeight="1" x14ac:dyDescent="0.25">
      <c r="A22" s="51">
        <v>14</v>
      </c>
      <c r="B22" s="55" t="s">
        <v>55</v>
      </c>
      <c r="C22" s="5"/>
      <c r="D22" s="32">
        <v>1000</v>
      </c>
      <c r="E22" s="10">
        <f>0.260722200495372*G22</f>
        <v>0</v>
      </c>
      <c r="F22" s="7"/>
      <c r="G22" s="8"/>
      <c r="H22" s="9">
        <f>15000/1875872*J22</f>
        <v>0</v>
      </c>
      <c r="I22" s="7"/>
      <c r="J22" s="8"/>
      <c r="K22" s="8"/>
      <c r="L22" s="8"/>
      <c r="M22" s="8"/>
      <c r="N22" s="11">
        <f>Таблица13[[#This Row],[2]]+Таблица13[[#This Row],[3]]+Таблица13[[#This Row],[5]]+Таблица13[[#This Row],[11]]+Таблица13[[#This Row],[13]]</f>
        <v>1000</v>
      </c>
    </row>
    <row r="23" spans="1:14" ht="23.25" customHeight="1" x14ac:dyDescent="0.25">
      <c r="A23" s="51">
        <v>15</v>
      </c>
      <c r="B23" s="55" t="s">
        <v>17</v>
      </c>
      <c r="C23" s="5"/>
      <c r="D23" s="32"/>
      <c r="E23" s="10">
        <f t="shared" si="1"/>
        <v>325.46736132393528</v>
      </c>
      <c r="F23" s="7">
        <v>325.5</v>
      </c>
      <c r="G23" s="8">
        <v>531</v>
      </c>
      <c r="H23" s="9">
        <f t="shared" si="0"/>
        <v>224.15175449071151</v>
      </c>
      <c r="I23" s="7">
        <v>224.2</v>
      </c>
      <c r="J23" s="8">
        <v>28032</v>
      </c>
      <c r="K23" s="8"/>
      <c r="L23" s="8"/>
      <c r="M23" s="8"/>
      <c r="N23" s="11">
        <f>Таблица13[[#This Row],[2]]+Таблица13[[#This Row],[3]]+Таблица13[[#This Row],[5]]+Таблица13[[#This Row],[11]]+Таблица13[[#This Row],[13]]</f>
        <v>549.70000000000005</v>
      </c>
    </row>
    <row r="24" spans="1:14" ht="23.25" customHeight="1" x14ac:dyDescent="0.25">
      <c r="A24" s="51">
        <v>16</v>
      </c>
      <c r="B24" s="55" t="s">
        <v>56</v>
      </c>
      <c r="C24" s="5"/>
      <c r="D24" s="32">
        <v>1000</v>
      </c>
      <c r="E24" s="10">
        <f>0.260722200495372*G24</f>
        <v>0</v>
      </c>
      <c r="F24" s="7"/>
      <c r="G24" s="8"/>
      <c r="H24" s="9">
        <f>15000/1875872*J24</f>
        <v>0</v>
      </c>
      <c r="I24" s="7"/>
      <c r="J24" s="8"/>
      <c r="K24" s="8"/>
      <c r="L24" s="8"/>
      <c r="M24" s="8"/>
      <c r="N24" s="11">
        <f>Таблица13[[#This Row],[2]]+Таблица13[[#This Row],[3]]+Таблица13[[#This Row],[5]]+Таблица13[[#This Row],[11]]+Таблица13[[#This Row],[13]]</f>
        <v>1000</v>
      </c>
    </row>
    <row r="25" spans="1:14" ht="23.25" customHeight="1" x14ac:dyDescent="0.25">
      <c r="A25" s="51">
        <v>17</v>
      </c>
      <c r="B25" s="55" t="s">
        <v>18</v>
      </c>
      <c r="C25" s="5"/>
      <c r="D25" s="32"/>
      <c r="E25" s="10">
        <f t="shared" si="1"/>
        <v>626.41740729390176</v>
      </c>
      <c r="F25" s="7">
        <v>626.4</v>
      </c>
      <c r="G25" s="8">
        <v>1022</v>
      </c>
      <c r="H25" s="9">
        <f t="shared" si="0"/>
        <v>614.00244792821684</v>
      </c>
      <c r="I25" s="7">
        <v>614</v>
      </c>
      <c r="J25" s="8">
        <v>76786</v>
      </c>
      <c r="K25" s="8"/>
      <c r="L25" s="8"/>
      <c r="M25" s="8"/>
      <c r="N25" s="11">
        <f>Таблица13[[#This Row],[2]]+Таблица13[[#This Row],[3]]+Таблица13[[#This Row],[5]]+Таблица13[[#This Row],[11]]+Таблица13[[#This Row],[13]]</f>
        <v>1240.4000000000001</v>
      </c>
    </row>
    <row r="26" spans="1:14" ht="23.25" customHeight="1" x14ac:dyDescent="0.25">
      <c r="A26" s="51">
        <v>18</v>
      </c>
      <c r="B26" s="55" t="s">
        <v>40</v>
      </c>
      <c r="C26" s="5"/>
      <c r="D26" s="32"/>
      <c r="E26" s="5"/>
      <c r="F26" s="7"/>
      <c r="G26" s="8"/>
      <c r="H26" s="9"/>
      <c r="I26" s="7"/>
      <c r="J26" s="8"/>
      <c r="K26" s="8"/>
      <c r="L26" s="8"/>
      <c r="M26" s="8"/>
      <c r="N26" s="11">
        <f>Таблица13[[#This Row],[2]]+Таблица13[[#This Row],[3]]+Таблица13[[#This Row],[5]]+Таблица13[[#This Row],[11]]+Таблица13[[#This Row],[13]]</f>
        <v>0</v>
      </c>
    </row>
    <row r="27" spans="1:14" ht="23.25" customHeight="1" x14ac:dyDescent="0.25">
      <c r="A27" s="51">
        <v>19</v>
      </c>
      <c r="B27" s="55" t="s">
        <v>19</v>
      </c>
      <c r="C27" s="5"/>
      <c r="D27" s="32"/>
      <c r="E27" s="10"/>
      <c r="F27" s="7"/>
      <c r="G27" s="8"/>
      <c r="H27" s="9">
        <f t="shared" si="0"/>
        <v>566.03275703246277</v>
      </c>
      <c r="I27" s="7">
        <v>566</v>
      </c>
      <c r="J27" s="8">
        <v>70787</v>
      </c>
      <c r="K27" s="8"/>
      <c r="L27" s="8"/>
      <c r="M27" s="8"/>
      <c r="N27" s="11">
        <f>Таблица13[[#This Row],[2]]+Таблица13[[#This Row],[3]]+Таблица13[[#This Row],[5]]+Таблица13[[#This Row],[11]]+Таблица13[[#This Row],[13]]</f>
        <v>566</v>
      </c>
    </row>
    <row r="28" spans="1:14" ht="23.25" customHeight="1" x14ac:dyDescent="0.25">
      <c r="A28" s="51">
        <v>20</v>
      </c>
      <c r="B28" s="55" t="s">
        <v>20</v>
      </c>
      <c r="C28" s="5"/>
      <c r="D28" s="32"/>
      <c r="E28" s="10"/>
      <c r="F28" s="7"/>
      <c r="G28" s="8"/>
      <c r="H28" s="9">
        <f t="shared" si="0"/>
        <v>221.4090300404292</v>
      </c>
      <c r="I28" s="7">
        <v>221.4</v>
      </c>
      <c r="J28" s="8">
        <v>27689</v>
      </c>
      <c r="K28" s="8"/>
      <c r="L28" s="8"/>
      <c r="M28" s="8"/>
      <c r="N28" s="11">
        <f>Таблица13[[#This Row],[2]]+Таблица13[[#This Row],[3]]+Таблица13[[#This Row],[5]]+Таблица13[[#This Row],[11]]+Таблица13[[#This Row],[13]]</f>
        <v>221.4</v>
      </c>
    </row>
    <row r="29" spans="1:14" ht="23.25" customHeight="1" x14ac:dyDescent="0.25">
      <c r="A29" s="51">
        <v>21</v>
      </c>
      <c r="B29" s="55" t="s">
        <v>21</v>
      </c>
      <c r="C29" s="5"/>
      <c r="D29" s="32"/>
      <c r="E29" s="10">
        <f t="shared" si="1"/>
        <v>478.08764940239081</v>
      </c>
      <c r="F29" s="7">
        <v>478.1</v>
      </c>
      <c r="G29" s="8">
        <v>780</v>
      </c>
      <c r="H29" s="9">
        <f t="shared" si="0"/>
        <v>482.58356646935397</v>
      </c>
      <c r="I29" s="7">
        <v>482.6</v>
      </c>
      <c r="J29" s="8">
        <v>60351</v>
      </c>
      <c r="K29" s="8"/>
      <c r="L29" s="8"/>
      <c r="M29" s="8"/>
      <c r="N29" s="11">
        <f>Таблица13[[#This Row],[2]]+Таблица13[[#This Row],[3]]+Таблица13[[#This Row],[5]]+Таблица13[[#This Row],[11]]+Таблица13[[#This Row],[13]]</f>
        <v>960.7</v>
      </c>
    </row>
    <row r="30" spans="1:14" ht="23.25" customHeight="1" x14ac:dyDescent="0.25">
      <c r="A30" s="51">
        <v>22</v>
      </c>
      <c r="B30" s="55" t="s">
        <v>22</v>
      </c>
      <c r="C30" s="5"/>
      <c r="D30" s="32"/>
      <c r="E30" s="10"/>
      <c r="F30" s="7"/>
      <c r="G30" s="8"/>
      <c r="H30" s="9">
        <f t="shared" si="0"/>
        <v>338.21070947271454</v>
      </c>
      <c r="I30" s="7">
        <v>338.2</v>
      </c>
      <c r="J30" s="8">
        <v>42296</v>
      </c>
      <c r="K30" s="8"/>
      <c r="L30" s="8"/>
      <c r="M30" s="8"/>
      <c r="N30" s="11">
        <f>Таблица13[[#This Row],[2]]+Таблица13[[#This Row],[3]]+Таблица13[[#This Row],[5]]+Таблица13[[#This Row],[11]]+Таблица13[[#This Row],[13]]</f>
        <v>338.2</v>
      </c>
    </row>
    <row r="31" spans="1:14" ht="23.25" customHeight="1" x14ac:dyDescent="0.25">
      <c r="A31" s="51">
        <v>23</v>
      </c>
      <c r="B31" s="55" t="s">
        <v>23</v>
      </c>
      <c r="C31" s="5"/>
      <c r="D31" s="32"/>
      <c r="E31" s="10">
        <f t="shared" si="1"/>
        <v>598.83542752068695</v>
      </c>
      <c r="F31" s="7">
        <v>598.79999999999995</v>
      </c>
      <c r="G31" s="8">
        <v>977</v>
      </c>
      <c r="H31" s="9">
        <f t="shared" si="0"/>
        <v>541.50816260384499</v>
      </c>
      <c r="I31" s="7">
        <v>541.5</v>
      </c>
      <c r="J31" s="8">
        <v>67720</v>
      </c>
      <c r="K31" s="8"/>
      <c r="L31" s="8"/>
      <c r="M31" s="8"/>
      <c r="N31" s="11">
        <f>Таблица13[[#This Row],[2]]+Таблица13[[#This Row],[3]]+Таблица13[[#This Row],[5]]+Таблица13[[#This Row],[11]]+Таблица13[[#This Row],[13]]</f>
        <v>1140.3</v>
      </c>
    </row>
    <row r="32" spans="1:14" ht="23.25" customHeight="1" x14ac:dyDescent="0.25">
      <c r="A32" s="51">
        <v>24</v>
      </c>
      <c r="B32" s="55" t="s">
        <v>24</v>
      </c>
      <c r="C32" s="5"/>
      <c r="D32" s="32"/>
      <c r="E32" s="10">
        <f t="shared" si="1"/>
        <v>576.15691081826583</v>
      </c>
      <c r="F32" s="7">
        <v>576.20000000000005</v>
      </c>
      <c r="G32" s="8">
        <v>940</v>
      </c>
      <c r="H32" s="9">
        <f t="shared" si="0"/>
        <v>555.39770304157219</v>
      </c>
      <c r="I32" s="7">
        <v>555.4</v>
      </c>
      <c r="J32" s="8">
        <v>69457</v>
      </c>
      <c r="K32" s="8"/>
      <c r="L32" s="8"/>
      <c r="M32" s="8"/>
      <c r="N32" s="11">
        <f>Таблица13[[#This Row],[2]]+Таблица13[[#This Row],[3]]+Таблица13[[#This Row],[5]]+Таблица13[[#This Row],[11]]+Таблица13[[#This Row],[13]]</f>
        <v>1131.5999999999999</v>
      </c>
    </row>
    <row r="33" spans="1:15" ht="23.25" customHeight="1" x14ac:dyDescent="0.25">
      <c r="A33" s="51">
        <v>25</v>
      </c>
      <c r="B33" s="55" t="s">
        <v>57</v>
      </c>
      <c r="C33" s="5"/>
      <c r="D33" s="32"/>
      <c r="E33" s="10">
        <f t="shared" si="1"/>
        <v>829.91112473184251</v>
      </c>
      <c r="F33" s="7">
        <v>829.9</v>
      </c>
      <c r="G33" s="8">
        <v>1354</v>
      </c>
      <c r="H33" s="9">
        <f t="shared" si="0"/>
        <v>1014.84802801044</v>
      </c>
      <c r="I33" s="7">
        <v>1014.8</v>
      </c>
      <c r="J33" s="8">
        <v>126915</v>
      </c>
      <c r="K33" s="8"/>
      <c r="L33" s="8"/>
      <c r="M33" s="8"/>
      <c r="N33" s="11">
        <f>Таблица13[[#This Row],[2]]+Таблица13[[#This Row],[3]]+Таблица13[[#This Row],[5]]+Таблица13[[#This Row],[11]]+Таблица13[[#This Row],[13]]</f>
        <v>1844.6999999999998</v>
      </c>
    </row>
    <row r="34" spans="1:15" x14ac:dyDescent="0.25">
      <c r="A34" s="51"/>
      <c r="B34" s="21" t="s">
        <v>26</v>
      </c>
      <c r="C34" s="5">
        <f>SUM(C9:C33)</f>
        <v>0</v>
      </c>
      <c r="D34" s="32">
        <f>SUM(D9:D33)</f>
        <v>3000</v>
      </c>
      <c r="E34" s="5">
        <v>10000</v>
      </c>
      <c r="F34" s="11">
        <f t="shared" ref="F34:N34" si="2">SUM(F9:F33)</f>
        <v>10000</v>
      </c>
      <c r="G34" s="8">
        <f t="shared" si="2"/>
        <v>16315</v>
      </c>
      <c r="H34" s="56">
        <f t="shared" si="2"/>
        <v>14999.999999999996</v>
      </c>
      <c r="I34" s="7">
        <f t="shared" si="2"/>
        <v>15000</v>
      </c>
      <c r="J34" s="8">
        <f t="shared" si="2"/>
        <v>1875872</v>
      </c>
      <c r="K34" s="60">
        <f t="shared" ref="K34" si="3">SUM(K9:K33)</f>
        <v>8148.6039199999996</v>
      </c>
      <c r="L34" s="61">
        <f t="shared" ref="L34" si="4">SUM(L9:L33)</f>
        <v>4566.8</v>
      </c>
      <c r="M34" s="61">
        <f t="shared" ref="M34" si="5">SUM(M9:M33)</f>
        <v>3581.8039199999998</v>
      </c>
      <c r="N34" s="11">
        <f t="shared" si="2"/>
        <v>36148.603920000001</v>
      </c>
      <c r="O34" s="3"/>
    </row>
    <row r="36" spans="1:15" x14ac:dyDescent="0.25">
      <c r="H36" s="6"/>
    </row>
  </sheetData>
  <mergeCells count="7">
    <mergeCell ref="A4:N4"/>
    <mergeCell ref="A6:A7"/>
    <mergeCell ref="B6:B7"/>
    <mergeCell ref="E6:G6"/>
    <mergeCell ref="H6:J6"/>
    <mergeCell ref="N6:N7"/>
    <mergeCell ref="K6:M6"/>
  </mergeCells>
  <pageMargins left="0.7" right="0.7" top="0.75" bottom="0.75" header="0.3" footer="0.3"/>
  <pageSetup paperSize="9" scale="41" orientation="portrait" r:id="rId1"/>
  <colBreaks count="1" manualBreakCount="1">
    <brk id="14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B6" sqref="B6:B7"/>
    </sheetView>
  </sheetViews>
  <sheetFormatPr defaultColWidth="9.140625" defaultRowHeight="15" x14ac:dyDescent="0.25"/>
  <cols>
    <col min="1" max="1" width="4.5703125" style="13" customWidth="1"/>
    <col min="2" max="2" width="39.42578125" style="13" customWidth="1"/>
    <col min="3" max="3" width="10.7109375" style="13" customWidth="1"/>
    <col min="4" max="4" width="17" style="13" customWidth="1"/>
    <col min="5" max="5" width="13.140625" style="13" customWidth="1"/>
    <col min="6" max="6" width="10.140625" style="13" customWidth="1"/>
    <col min="7" max="7" width="9.140625" style="13"/>
    <col min="8" max="8" width="12" style="13" bestFit="1" customWidth="1"/>
    <col min="9" max="9" width="10.28515625" style="13" customWidth="1"/>
    <col min="10" max="10" width="9.140625" style="13"/>
    <col min="11" max="11" width="13" style="13" customWidth="1"/>
    <col min="12" max="16384" width="9.140625" style="13"/>
  </cols>
  <sheetData>
    <row r="1" spans="1:15" ht="18.75" x14ac:dyDescent="0.25">
      <c r="K1" s="44" t="s">
        <v>60</v>
      </c>
    </row>
    <row r="2" spans="1:15" ht="18.75" x14ac:dyDescent="0.25">
      <c r="K2" s="45" t="s">
        <v>64</v>
      </c>
    </row>
    <row r="3" spans="1:15" ht="18.75" x14ac:dyDescent="0.25">
      <c r="O3" s="45"/>
    </row>
    <row r="4" spans="1:15" s="1" customFormat="1" ht="44.25" customHeight="1" x14ac:dyDescent="0.25">
      <c r="A4" s="66" t="s">
        <v>63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4"/>
      <c r="M4" s="64"/>
      <c r="N4" s="64"/>
      <c r="O4" s="67"/>
    </row>
    <row r="5" spans="1:15" s="1" customFormat="1" x14ac:dyDescent="0.25">
      <c r="B5" s="35"/>
      <c r="C5" s="35"/>
      <c r="D5" s="35"/>
      <c r="E5" s="35"/>
      <c r="F5" s="35"/>
      <c r="G5" s="35"/>
      <c r="H5" s="35"/>
      <c r="I5" s="35"/>
      <c r="J5" s="68"/>
      <c r="K5" s="68"/>
      <c r="L5" s="68"/>
      <c r="M5" s="68"/>
      <c r="N5" s="68"/>
      <c r="O5" s="68"/>
    </row>
    <row r="6" spans="1:15" ht="158.25" customHeight="1" x14ac:dyDescent="0.25">
      <c r="A6" s="39"/>
      <c r="B6" s="40" t="s">
        <v>0</v>
      </c>
      <c r="C6" s="37" t="s">
        <v>5</v>
      </c>
      <c r="D6" s="16" t="s">
        <v>7</v>
      </c>
      <c r="E6" s="41" t="s">
        <v>37</v>
      </c>
      <c r="F6" s="41"/>
      <c r="G6" s="41"/>
      <c r="H6" s="41" t="s">
        <v>39</v>
      </c>
      <c r="I6" s="41"/>
      <c r="J6" s="41"/>
      <c r="K6" s="40" t="s">
        <v>3</v>
      </c>
    </row>
    <row r="7" spans="1:15" ht="42.75" customHeight="1" x14ac:dyDescent="0.25">
      <c r="A7" s="39"/>
      <c r="B7" s="40"/>
      <c r="C7" s="37" t="s">
        <v>6</v>
      </c>
      <c r="D7" s="16" t="s">
        <v>51</v>
      </c>
      <c r="E7" s="37" t="s">
        <v>4</v>
      </c>
      <c r="F7" s="37" t="s">
        <v>2</v>
      </c>
      <c r="G7" s="15" t="s">
        <v>1</v>
      </c>
      <c r="H7" s="50" t="s">
        <v>4</v>
      </c>
      <c r="I7" s="15" t="s">
        <v>2</v>
      </c>
      <c r="J7" s="15" t="s">
        <v>8</v>
      </c>
      <c r="K7" s="40"/>
    </row>
    <row r="8" spans="1:15" x14ac:dyDescent="0.25">
      <c r="A8" s="21" t="s">
        <v>38</v>
      </c>
      <c r="B8" s="53" t="s">
        <v>0</v>
      </c>
      <c r="C8" s="53" t="s">
        <v>27</v>
      </c>
      <c r="D8" s="53" t="s">
        <v>28</v>
      </c>
      <c r="E8" s="53" t="s">
        <v>29</v>
      </c>
      <c r="F8" s="53" t="s">
        <v>30</v>
      </c>
      <c r="G8" s="53" t="s">
        <v>31</v>
      </c>
      <c r="H8" s="53" t="s">
        <v>32</v>
      </c>
      <c r="I8" s="53" t="s">
        <v>33</v>
      </c>
      <c r="J8" s="53" t="s">
        <v>34</v>
      </c>
      <c r="K8" s="53" t="s">
        <v>3</v>
      </c>
    </row>
    <row r="9" spans="1:15" x14ac:dyDescent="0.25">
      <c r="A9" s="21">
        <v>1</v>
      </c>
      <c r="B9" s="54" t="s">
        <v>9</v>
      </c>
      <c r="C9" s="5"/>
      <c r="D9" s="5"/>
      <c r="E9" s="5"/>
      <c r="F9" s="7"/>
      <c r="G9" s="8"/>
      <c r="H9" s="9">
        <f>15000/1875872*J9</f>
        <v>388.8191731632009</v>
      </c>
      <c r="I9" s="7">
        <v>388.8</v>
      </c>
      <c r="J9" s="8">
        <v>48625</v>
      </c>
      <c r="K9" s="11">
        <f>Таблица14[[#This Row],[2]]+Таблица14[[#This Row],[3]]+Таблица14[[#This Row],[5]]+Таблица14[[#This Row],[11]]</f>
        <v>388.8</v>
      </c>
    </row>
    <row r="10" spans="1:15" x14ac:dyDescent="0.25">
      <c r="A10" s="21">
        <v>2</v>
      </c>
      <c r="B10" s="55" t="s">
        <v>10</v>
      </c>
      <c r="C10" s="5"/>
      <c r="D10" s="5"/>
      <c r="E10" s="5"/>
      <c r="F10" s="7"/>
      <c r="G10" s="8"/>
      <c r="H10" s="9">
        <f t="shared" ref="H10:H32" si="0">15000/1875872*J10</f>
        <v>414.03144777468827</v>
      </c>
      <c r="I10" s="7">
        <v>414</v>
      </c>
      <c r="J10" s="8">
        <v>51778</v>
      </c>
      <c r="K10" s="11">
        <f>Таблица14[[#This Row],[2]]+Таблица14[[#This Row],[3]]+Таблица14[[#This Row],[5]]+Таблица14[[#This Row],[11]]</f>
        <v>414</v>
      </c>
    </row>
    <row r="11" spans="1:15" x14ac:dyDescent="0.25">
      <c r="A11" s="21">
        <v>3</v>
      </c>
      <c r="B11" s="55" t="s">
        <v>11</v>
      </c>
      <c r="C11" s="5"/>
      <c r="D11" s="5"/>
      <c r="E11" s="10">
        <f>0.612932883849219*G11</f>
        <v>661.35458167330728</v>
      </c>
      <c r="F11" s="7">
        <v>661.4</v>
      </c>
      <c r="G11" s="8">
        <v>1079</v>
      </c>
      <c r="H11" s="9">
        <f t="shared" si="0"/>
        <v>705.25600893877618</v>
      </c>
      <c r="I11" s="7">
        <v>705.3</v>
      </c>
      <c r="J11" s="8">
        <v>88198</v>
      </c>
      <c r="K11" s="11">
        <f>Таблица14[[#This Row],[2]]+Таблица14[[#This Row],[3]]+Таблица14[[#This Row],[5]]+Таблица14[[#This Row],[11]]</f>
        <v>1366.6999999999998</v>
      </c>
    </row>
    <row r="12" spans="1:15" x14ac:dyDescent="0.25">
      <c r="A12" s="21">
        <v>4</v>
      </c>
      <c r="B12" s="55" t="s">
        <v>12</v>
      </c>
      <c r="C12" s="5"/>
      <c r="D12" s="5"/>
      <c r="E12" s="10">
        <f t="shared" ref="E12:E32" si="1">0.612932883849219*G12</f>
        <v>2137.9098988660758</v>
      </c>
      <c r="F12" s="7">
        <v>2137.9</v>
      </c>
      <c r="G12" s="8">
        <v>3488</v>
      </c>
      <c r="H12" s="9">
        <f t="shared" si="0"/>
        <v>3507.2249066034356</v>
      </c>
      <c r="I12" s="7">
        <v>3507.2</v>
      </c>
      <c r="J12" s="8">
        <v>438607</v>
      </c>
      <c r="K12" s="11">
        <f>Таблица14[[#This Row],[2]]+Таблица14[[#This Row],[3]]+Таблица14[[#This Row],[5]]+Таблица14[[#This Row],[11]]</f>
        <v>5645.1</v>
      </c>
    </row>
    <row r="13" spans="1:15" x14ac:dyDescent="0.25">
      <c r="A13" s="21">
        <v>5</v>
      </c>
      <c r="B13" s="55" t="s">
        <v>52</v>
      </c>
      <c r="C13" s="5"/>
      <c r="D13" s="5"/>
      <c r="E13" s="5"/>
      <c r="F13" s="7"/>
      <c r="G13" s="8"/>
      <c r="H13" s="9"/>
      <c r="I13" s="7"/>
      <c r="J13" s="8"/>
      <c r="K13" s="11">
        <f>Таблица14[[#This Row],[2]]+Таблица14[[#This Row],[3]]+Таблица14[[#This Row],[5]]+Таблица14[[#This Row],[11]]</f>
        <v>0</v>
      </c>
    </row>
    <row r="14" spans="1:15" x14ac:dyDescent="0.25">
      <c r="A14" s="21">
        <v>6</v>
      </c>
      <c r="B14" s="55" t="s">
        <v>25</v>
      </c>
      <c r="C14" s="5"/>
      <c r="D14" s="5"/>
      <c r="E14" s="10">
        <f t="shared" si="1"/>
        <v>922.46399019307455</v>
      </c>
      <c r="F14" s="7">
        <v>922.5</v>
      </c>
      <c r="G14" s="8">
        <v>1505</v>
      </c>
      <c r="H14" s="9">
        <f t="shared" si="0"/>
        <v>1585.0708363896897</v>
      </c>
      <c r="I14" s="7">
        <v>1585.1</v>
      </c>
      <c r="J14" s="8">
        <v>198226</v>
      </c>
      <c r="K14" s="11">
        <f>Таблица14[[#This Row],[2]]+Таблица14[[#This Row],[3]]+Таблица14[[#This Row],[5]]+Таблица14[[#This Row],[11]]</f>
        <v>2507.6</v>
      </c>
    </row>
    <row r="15" spans="1:15" x14ac:dyDescent="0.25">
      <c r="A15" s="21">
        <v>7</v>
      </c>
      <c r="B15" s="55" t="s">
        <v>53</v>
      </c>
      <c r="C15" s="5"/>
      <c r="D15" s="5">
        <v>1000</v>
      </c>
      <c r="E15" s="10"/>
      <c r="F15" s="7"/>
      <c r="G15" s="8"/>
      <c r="H15" s="9"/>
      <c r="I15" s="7"/>
      <c r="J15" s="8"/>
      <c r="K15" s="11">
        <f>Таблица14[[#This Row],[2]]+Таблица14[[#This Row],[3]]+Таблица14[[#This Row],[5]]+Таблица14[[#This Row],[11]]</f>
        <v>1000</v>
      </c>
    </row>
    <row r="16" spans="1:15" x14ac:dyDescent="0.25">
      <c r="A16" s="21">
        <v>8</v>
      </c>
      <c r="B16" s="55" t="s">
        <v>13</v>
      </c>
      <c r="C16" s="5"/>
      <c r="D16" s="5"/>
      <c r="E16" s="10">
        <f t="shared" si="1"/>
        <v>1851.0573092246414</v>
      </c>
      <c r="F16" s="7">
        <v>1851</v>
      </c>
      <c r="G16" s="8">
        <v>3020</v>
      </c>
      <c r="H16" s="9">
        <f t="shared" si="0"/>
        <v>1903.3867982463623</v>
      </c>
      <c r="I16" s="7">
        <v>1903.4</v>
      </c>
      <c r="J16" s="8">
        <v>238034</v>
      </c>
      <c r="K16" s="11">
        <f>Таблица14[[#This Row],[2]]+Таблица14[[#This Row],[3]]+Таблица14[[#This Row],[5]]+Таблица14[[#This Row],[11]]</f>
        <v>3754.4</v>
      </c>
    </row>
    <row r="17" spans="1:11" x14ac:dyDescent="0.25">
      <c r="A17" s="21">
        <v>9</v>
      </c>
      <c r="B17" s="55" t="s">
        <v>14</v>
      </c>
      <c r="C17" s="5"/>
      <c r="D17" s="5"/>
      <c r="E17" s="10"/>
      <c r="F17" s="7"/>
      <c r="G17" s="8"/>
      <c r="H17" s="9">
        <f t="shared" si="0"/>
        <v>598.76953224953513</v>
      </c>
      <c r="I17" s="7">
        <v>598.79999999999995</v>
      </c>
      <c r="J17" s="8">
        <v>74881</v>
      </c>
      <c r="K17" s="11">
        <f>Таблица14[[#This Row],[2]]+Таблица14[[#This Row],[3]]+Таблица14[[#This Row],[5]]+Таблица14[[#This Row],[11]]</f>
        <v>598.79999999999995</v>
      </c>
    </row>
    <row r="18" spans="1:11" x14ac:dyDescent="0.25">
      <c r="A18" s="21">
        <v>10</v>
      </c>
      <c r="B18" s="55" t="s">
        <v>54</v>
      </c>
      <c r="C18" s="5"/>
      <c r="D18" s="5"/>
      <c r="E18" s="5"/>
      <c r="F18" s="7"/>
      <c r="G18" s="8"/>
      <c r="H18" s="9"/>
      <c r="I18" s="7"/>
      <c r="J18" s="8"/>
      <c r="K18" s="11">
        <f>Таблица14[[#This Row],[2]]+Таблица14[[#This Row],[3]]+Таблица14[[#This Row],[5]]+Таблица14[[#This Row],[11]]</f>
        <v>0</v>
      </c>
    </row>
    <row r="19" spans="1:11" x14ac:dyDescent="0.25">
      <c r="A19" s="21">
        <v>11</v>
      </c>
      <c r="B19" s="54" t="s">
        <v>15</v>
      </c>
      <c r="C19" s="5"/>
      <c r="D19" s="5"/>
      <c r="E19" s="10"/>
      <c r="F19" s="7"/>
      <c r="G19" s="8"/>
      <c r="H19" s="9">
        <f t="shared" si="0"/>
        <v>491.56339025263986</v>
      </c>
      <c r="I19" s="7">
        <v>491.6</v>
      </c>
      <c r="J19" s="8">
        <v>61474</v>
      </c>
      <c r="K19" s="11">
        <f>Таблица14[[#This Row],[2]]+Таблица14[[#This Row],[3]]+Таблица14[[#This Row],[5]]+Таблица14[[#This Row],[11]]</f>
        <v>491.6</v>
      </c>
    </row>
    <row r="20" spans="1:11" x14ac:dyDescent="0.25">
      <c r="A20" s="21">
        <v>12</v>
      </c>
      <c r="B20" s="54" t="s">
        <v>16</v>
      </c>
      <c r="C20" s="5"/>
      <c r="D20" s="21"/>
      <c r="E20" s="10">
        <f t="shared" si="1"/>
        <v>992.33833895188548</v>
      </c>
      <c r="F20" s="7">
        <v>992.3</v>
      </c>
      <c r="G20" s="8">
        <v>1619</v>
      </c>
      <c r="H20" s="9">
        <f t="shared" si="0"/>
        <v>847.73374729192608</v>
      </c>
      <c r="I20" s="7">
        <v>847.7</v>
      </c>
      <c r="J20" s="8">
        <v>106016</v>
      </c>
      <c r="K20" s="11">
        <f>Таблица14[[#This Row],[2]]+Таблица14[[#This Row],[3]]+Таблица14[[#This Row],[5]]+Таблица14[[#This Row],[11]]</f>
        <v>1840</v>
      </c>
    </row>
    <row r="21" spans="1:11" x14ac:dyDescent="0.25">
      <c r="A21" s="21">
        <v>13</v>
      </c>
      <c r="B21" s="55" t="s">
        <v>55</v>
      </c>
      <c r="C21" s="5"/>
      <c r="D21" s="5">
        <v>1000</v>
      </c>
      <c r="E21" s="10"/>
      <c r="F21" s="7"/>
      <c r="G21" s="8"/>
      <c r="H21" s="9"/>
      <c r="I21" s="7"/>
      <c r="J21" s="8"/>
      <c r="K21" s="11">
        <f>Таблица14[[#This Row],[2]]+Таблица14[[#This Row],[3]]+Таблица14[[#This Row],[5]]+Таблица14[[#This Row],[11]]</f>
        <v>1000</v>
      </c>
    </row>
    <row r="22" spans="1:11" x14ac:dyDescent="0.25">
      <c r="A22" s="21">
        <v>14</v>
      </c>
      <c r="B22" s="55" t="s">
        <v>17</v>
      </c>
      <c r="C22" s="5"/>
      <c r="D22" s="5"/>
      <c r="E22" s="10">
        <f t="shared" si="1"/>
        <v>325.46736132393528</v>
      </c>
      <c r="F22" s="7">
        <v>325.5</v>
      </c>
      <c r="G22" s="8">
        <v>531</v>
      </c>
      <c r="H22" s="9">
        <f t="shared" si="0"/>
        <v>224.15175449071151</v>
      </c>
      <c r="I22" s="7">
        <v>224.2</v>
      </c>
      <c r="J22" s="8">
        <v>28032</v>
      </c>
      <c r="K22" s="11">
        <f>Таблица14[[#This Row],[2]]+Таблица14[[#This Row],[3]]+Таблица14[[#This Row],[5]]+Таблица14[[#This Row],[11]]</f>
        <v>549.70000000000005</v>
      </c>
    </row>
    <row r="23" spans="1:11" x14ac:dyDescent="0.25">
      <c r="A23" s="21">
        <v>15</v>
      </c>
      <c r="B23" s="55" t="s">
        <v>56</v>
      </c>
      <c r="C23" s="5"/>
      <c r="D23" s="5">
        <v>1000</v>
      </c>
      <c r="E23" s="10"/>
      <c r="F23" s="7"/>
      <c r="G23" s="8"/>
      <c r="H23" s="9"/>
      <c r="I23" s="7"/>
      <c r="J23" s="8"/>
      <c r="K23" s="11">
        <f>Таблица14[[#This Row],[2]]+Таблица14[[#This Row],[3]]+Таблица14[[#This Row],[5]]+Таблица14[[#This Row],[11]]</f>
        <v>1000</v>
      </c>
    </row>
    <row r="24" spans="1:11" x14ac:dyDescent="0.25">
      <c r="A24" s="21">
        <v>16</v>
      </c>
      <c r="B24" s="55" t="s">
        <v>18</v>
      </c>
      <c r="C24" s="5"/>
      <c r="D24" s="5"/>
      <c r="E24" s="10">
        <f t="shared" si="1"/>
        <v>626.41740729390176</v>
      </c>
      <c r="F24" s="7">
        <v>626.4</v>
      </c>
      <c r="G24" s="8">
        <v>1022</v>
      </c>
      <c r="H24" s="9">
        <f t="shared" si="0"/>
        <v>614.00244792821684</v>
      </c>
      <c r="I24" s="7">
        <v>614</v>
      </c>
      <c r="J24" s="8">
        <v>76786</v>
      </c>
      <c r="K24" s="11">
        <f>Таблица14[[#This Row],[2]]+Таблица14[[#This Row],[3]]+Таблица14[[#This Row],[5]]+Таблица14[[#This Row],[11]]</f>
        <v>1240.4000000000001</v>
      </c>
    </row>
    <row r="25" spans="1:11" x14ac:dyDescent="0.25">
      <c r="A25" s="21">
        <v>17</v>
      </c>
      <c r="B25" s="55" t="s">
        <v>40</v>
      </c>
      <c r="C25" s="5"/>
      <c r="D25" s="5"/>
      <c r="E25" s="5">
        <f>0.260722200495372*G25</f>
        <v>0</v>
      </c>
      <c r="F25" s="7"/>
      <c r="G25" s="8"/>
      <c r="H25" s="9"/>
      <c r="I25" s="7"/>
      <c r="J25" s="8"/>
      <c r="K25" s="11">
        <f>Таблица14[[#This Row],[2]]+Таблица14[[#This Row],[3]]+Таблица14[[#This Row],[5]]+Таблица14[[#This Row],[11]]</f>
        <v>0</v>
      </c>
    </row>
    <row r="26" spans="1:11" x14ac:dyDescent="0.25">
      <c r="A26" s="21">
        <v>18</v>
      </c>
      <c r="B26" s="55" t="s">
        <v>19</v>
      </c>
      <c r="C26" s="5"/>
      <c r="D26" s="5"/>
      <c r="E26" s="10"/>
      <c r="F26" s="7"/>
      <c r="G26" s="8"/>
      <c r="H26" s="9">
        <f t="shared" si="0"/>
        <v>566.03275703246277</v>
      </c>
      <c r="I26" s="7">
        <v>566</v>
      </c>
      <c r="J26" s="8">
        <v>70787</v>
      </c>
      <c r="K26" s="11">
        <f>Таблица14[[#This Row],[2]]+Таблица14[[#This Row],[3]]+Таблица14[[#This Row],[5]]+Таблица14[[#This Row],[11]]</f>
        <v>566</v>
      </c>
    </row>
    <row r="27" spans="1:11" x14ac:dyDescent="0.25">
      <c r="A27" s="21">
        <v>19</v>
      </c>
      <c r="B27" s="55" t="s">
        <v>20</v>
      </c>
      <c r="C27" s="5"/>
      <c r="D27" s="5"/>
      <c r="E27" s="10"/>
      <c r="F27" s="7"/>
      <c r="G27" s="8"/>
      <c r="H27" s="9">
        <f t="shared" si="0"/>
        <v>221.4090300404292</v>
      </c>
      <c r="I27" s="7">
        <v>221.4</v>
      </c>
      <c r="J27" s="8">
        <v>27689</v>
      </c>
      <c r="K27" s="11">
        <f>Таблица14[[#This Row],[2]]+Таблица14[[#This Row],[3]]+Таблица14[[#This Row],[5]]+Таблица14[[#This Row],[11]]</f>
        <v>221.4</v>
      </c>
    </row>
    <row r="28" spans="1:11" x14ac:dyDescent="0.25">
      <c r="A28" s="21">
        <v>20</v>
      </c>
      <c r="B28" s="55" t="s">
        <v>21</v>
      </c>
      <c r="C28" s="5"/>
      <c r="D28" s="5"/>
      <c r="E28" s="10">
        <f t="shared" si="1"/>
        <v>478.08764940239081</v>
      </c>
      <c r="F28" s="7">
        <v>478.1</v>
      </c>
      <c r="G28" s="8">
        <v>780</v>
      </c>
      <c r="H28" s="9">
        <f t="shared" si="0"/>
        <v>482.58356646935397</v>
      </c>
      <c r="I28" s="7">
        <v>482.6</v>
      </c>
      <c r="J28" s="8">
        <v>60351</v>
      </c>
      <c r="K28" s="11">
        <f>Таблица14[[#This Row],[2]]+Таблица14[[#This Row],[3]]+Таблица14[[#This Row],[5]]+Таблица14[[#This Row],[11]]</f>
        <v>960.7</v>
      </c>
    </row>
    <row r="29" spans="1:11" x14ac:dyDescent="0.25">
      <c r="A29" s="21">
        <v>21</v>
      </c>
      <c r="B29" s="55" t="s">
        <v>22</v>
      </c>
      <c r="C29" s="5"/>
      <c r="D29" s="5"/>
      <c r="E29" s="10"/>
      <c r="F29" s="7"/>
      <c r="G29" s="8"/>
      <c r="H29" s="9">
        <f t="shared" si="0"/>
        <v>338.21070947271454</v>
      </c>
      <c r="I29" s="7">
        <v>338.2</v>
      </c>
      <c r="J29" s="8">
        <v>42296</v>
      </c>
      <c r="K29" s="11">
        <f>Таблица14[[#This Row],[2]]+Таблица14[[#This Row],[3]]+Таблица14[[#This Row],[5]]+Таблица14[[#This Row],[11]]</f>
        <v>338.2</v>
      </c>
    </row>
    <row r="30" spans="1:11" x14ac:dyDescent="0.25">
      <c r="A30" s="21">
        <v>22</v>
      </c>
      <c r="B30" s="55" t="s">
        <v>23</v>
      </c>
      <c r="C30" s="5"/>
      <c r="D30" s="5"/>
      <c r="E30" s="10">
        <f t="shared" si="1"/>
        <v>598.83542752068695</v>
      </c>
      <c r="F30" s="7">
        <v>598.79999999999995</v>
      </c>
      <c r="G30" s="8">
        <v>977</v>
      </c>
      <c r="H30" s="9">
        <f t="shared" si="0"/>
        <v>541.50816260384499</v>
      </c>
      <c r="I30" s="7">
        <v>541.5</v>
      </c>
      <c r="J30" s="8">
        <v>67720</v>
      </c>
      <c r="K30" s="11">
        <f>Таблица14[[#This Row],[2]]+Таблица14[[#This Row],[3]]+Таблица14[[#This Row],[5]]+Таблица14[[#This Row],[11]]</f>
        <v>1140.3</v>
      </c>
    </row>
    <row r="31" spans="1:11" x14ac:dyDescent="0.25">
      <c r="A31" s="21">
        <v>23</v>
      </c>
      <c r="B31" s="55" t="s">
        <v>24</v>
      </c>
      <c r="C31" s="5"/>
      <c r="D31" s="5"/>
      <c r="E31" s="10">
        <f t="shared" si="1"/>
        <v>576.15691081826583</v>
      </c>
      <c r="F31" s="7">
        <v>576.20000000000005</v>
      </c>
      <c r="G31" s="8">
        <v>940</v>
      </c>
      <c r="H31" s="9">
        <f t="shared" si="0"/>
        <v>555.39770304157219</v>
      </c>
      <c r="I31" s="7">
        <v>555.4</v>
      </c>
      <c r="J31" s="8">
        <v>69457</v>
      </c>
      <c r="K31" s="11">
        <f>Таблица14[[#This Row],[2]]+Таблица14[[#This Row],[3]]+Таблица14[[#This Row],[5]]+Таблица14[[#This Row],[11]]</f>
        <v>1131.5999999999999</v>
      </c>
    </row>
    <row r="32" spans="1:11" x14ac:dyDescent="0.25">
      <c r="A32" s="21">
        <v>24</v>
      </c>
      <c r="B32" s="55" t="s">
        <v>57</v>
      </c>
      <c r="C32" s="5"/>
      <c r="D32" s="5"/>
      <c r="E32" s="10">
        <f t="shared" si="1"/>
        <v>829.91112473184251</v>
      </c>
      <c r="F32" s="7">
        <v>829.9</v>
      </c>
      <c r="G32" s="8">
        <v>1354</v>
      </c>
      <c r="H32" s="9">
        <f t="shared" si="0"/>
        <v>1014.84802801044</v>
      </c>
      <c r="I32" s="7">
        <v>1014.8</v>
      </c>
      <c r="J32" s="8">
        <v>126915</v>
      </c>
      <c r="K32" s="11">
        <f>Таблица14[[#This Row],[2]]+Таблица14[[#This Row],[3]]+Таблица14[[#This Row],[5]]+Таблица14[[#This Row],[11]]</f>
        <v>1844.6999999999998</v>
      </c>
    </row>
    <row r="33" spans="1:12" x14ac:dyDescent="0.25">
      <c r="A33" s="21"/>
      <c r="B33" s="21" t="s">
        <v>26</v>
      </c>
      <c r="C33" s="5">
        <f>SUM(C9:C32)</f>
        <v>0</v>
      </c>
      <c r="D33" s="5">
        <f>SUM(D9:D32)</f>
        <v>3000</v>
      </c>
      <c r="E33" s="5">
        <v>10000</v>
      </c>
      <c r="F33" s="11">
        <f t="shared" ref="F33:K33" si="2">SUM(F9:F32)</f>
        <v>10000</v>
      </c>
      <c r="G33" s="8">
        <f t="shared" si="2"/>
        <v>16315</v>
      </c>
      <c r="H33" s="56">
        <f t="shared" si="2"/>
        <v>14999.999999999996</v>
      </c>
      <c r="I33" s="7">
        <f t="shared" si="2"/>
        <v>15000</v>
      </c>
      <c r="J33" s="8">
        <f t="shared" si="2"/>
        <v>1875872</v>
      </c>
      <c r="K33" s="11">
        <f t="shared" si="2"/>
        <v>28000.000000000004</v>
      </c>
      <c r="L33" s="69"/>
    </row>
    <row r="35" spans="1:12" x14ac:dyDescent="0.25">
      <c r="H35" s="14"/>
    </row>
  </sheetData>
  <mergeCells count="6">
    <mergeCell ref="A4:K4"/>
    <mergeCell ref="A6:A7"/>
    <mergeCell ref="B6:B7"/>
    <mergeCell ref="E6:G6"/>
    <mergeCell ref="H6:J6"/>
    <mergeCell ref="K6:K7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2021</vt:lpstr>
      <vt:lpstr>2022</vt:lpstr>
      <vt:lpstr>2023</vt:lpstr>
      <vt:lpstr>'2021'!Область_печати</vt:lpstr>
      <vt:lpstr>'2022'!Область_печати</vt:lpstr>
      <vt:lpstr>'2023'!Область_печати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2020-08-28T14:35:16Z</dcterms:modified>
</cp:coreProperties>
</file>