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70" windowHeight="9525"/>
  </bookViews>
  <sheets>
    <sheet name="расчет" sheetId="4" r:id="rId1"/>
  </sheets>
  <definedNames>
    <definedName name="_xlnm._FilterDatabase" localSheetId="0" hidden="1">расчет!$A$11:$N$24</definedName>
  </definedNames>
  <calcPr calcId="145621"/>
</workbook>
</file>

<file path=xl/calcChain.xml><?xml version="1.0" encoding="utf-8"?>
<calcChain xmlns="http://schemas.openxmlformats.org/spreadsheetml/2006/main">
  <c r="N23" i="4" l="1"/>
  <c r="O23" i="4"/>
  <c r="P23" i="4"/>
  <c r="Q23" i="4"/>
  <c r="M23" i="4"/>
  <c r="C18" i="4"/>
  <c r="R24" i="4" l="1"/>
  <c r="D24" i="4"/>
  <c r="E14" i="4" s="1"/>
  <c r="C21" i="4"/>
  <c r="M10" i="4"/>
  <c r="Q8" i="4"/>
  <c r="Q10" i="4" s="1"/>
  <c r="C20" i="4" l="1"/>
  <c r="C24" i="4" s="1"/>
  <c r="E24" i="4" s="1"/>
  <c r="Q14" i="4"/>
  <c r="S14" i="4" s="1"/>
  <c r="E12" i="4"/>
  <c r="E17" i="4"/>
  <c r="E13" i="4"/>
  <c r="M13" i="4" s="1"/>
  <c r="N13" i="4" s="1"/>
  <c r="O13" i="4" s="1"/>
  <c r="P13" i="4" s="1"/>
  <c r="E21" i="4"/>
  <c r="J21" i="4" s="1"/>
  <c r="K21" i="4" s="1"/>
  <c r="L21" i="4" s="1"/>
  <c r="J14" i="4"/>
  <c r="K14" i="4" s="1"/>
  <c r="L14" i="4" s="1"/>
  <c r="G14" i="4"/>
  <c r="H14" i="4" s="1"/>
  <c r="I14" i="4" s="1"/>
  <c r="G13" i="4"/>
  <c r="E16" i="4"/>
  <c r="E19" i="4"/>
  <c r="Q19" i="4" s="1"/>
  <c r="E20" i="4"/>
  <c r="M20" i="4" s="1"/>
  <c r="N20" i="4" s="1"/>
  <c r="O20" i="4" s="1"/>
  <c r="P20" i="4" s="1"/>
  <c r="E15" i="4"/>
  <c r="Q15" i="4" s="1"/>
  <c r="S15" i="4" s="1"/>
  <c r="E18" i="4"/>
  <c r="Q18" i="4" s="1"/>
  <c r="E22" i="4"/>
  <c r="M14" i="4"/>
  <c r="N14" i="4" s="1"/>
  <c r="O14" i="4" s="1"/>
  <c r="P14" i="4" s="1"/>
  <c r="G20" i="4" l="1"/>
  <c r="H20" i="4" s="1"/>
  <c r="I20" i="4" s="1"/>
  <c r="Q16" i="4"/>
  <c r="S16" i="4" s="1"/>
  <c r="Q17" i="4"/>
  <c r="M15" i="4"/>
  <c r="N15" i="4" s="1"/>
  <c r="O15" i="4" s="1"/>
  <c r="P15" i="4" s="1"/>
  <c r="G22" i="4"/>
  <c r="H22" i="4" s="1"/>
  <c r="I22" i="4" s="1"/>
  <c r="Q22" i="4"/>
  <c r="M16" i="4"/>
  <c r="M17" i="4" s="1"/>
  <c r="N17" i="4" s="1"/>
  <c r="O17" i="4" s="1"/>
  <c r="P17" i="4" s="1"/>
  <c r="G21" i="4"/>
  <c r="H21" i="4" s="1"/>
  <c r="I21" i="4" s="1"/>
  <c r="Q21" i="4"/>
  <c r="Q12" i="4"/>
  <c r="M12" i="4"/>
  <c r="G17" i="4"/>
  <c r="H17" i="4" s="1"/>
  <c r="I17" i="4" s="1"/>
  <c r="M21" i="4"/>
  <c r="N21" i="4" s="1"/>
  <c r="O21" i="4" s="1"/>
  <c r="P21" i="4" s="1"/>
  <c r="H13" i="4"/>
  <c r="I13" i="4" s="1"/>
  <c r="J20" i="4"/>
  <c r="K20" i="4" s="1"/>
  <c r="L20" i="4" s="1"/>
  <c r="Q20" i="4"/>
  <c r="J13" i="4"/>
  <c r="K13" i="4" s="1"/>
  <c r="L13" i="4" s="1"/>
  <c r="Q13" i="4"/>
  <c r="S13" i="4" s="1"/>
  <c r="S17" i="4"/>
  <c r="S18" i="4"/>
  <c r="J19" i="4"/>
  <c r="K19" i="4" s="1"/>
  <c r="L19" i="4" s="1"/>
  <c r="G19" i="4"/>
  <c r="H19" i="4" s="1"/>
  <c r="I19" i="4" s="1"/>
  <c r="M22" i="4"/>
  <c r="N22" i="4" s="1"/>
  <c r="O22" i="4" s="1"/>
  <c r="P22" i="4" s="1"/>
  <c r="J22" i="4"/>
  <c r="K22" i="4" s="1"/>
  <c r="L22" i="4" s="1"/>
  <c r="J18" i="4"/>
  <c r="K18" i="4" s="1"/>
  <c r="L18" i="4" s="1"/>
  <c r="G18" i="4"/>
  <c r="H18" i="4" s="1"/>
  <c r="I18" i="4" s="1"/>
  <c r="J16" i="4"/>
  <c r="K16" i="4" s="1"/>
  <c r="L16" i="4" s="1"/>
  <c r="G16" i="4"/>
  <c r="H16" i="4" s="1"/>
  <c r="I16" i="4" s="1"/>
  <c r="M19" i="4"/>
  <c r="N19" i="4" s="1"/>
  <c r="O19" i="4" s="1"/>
  <c r="P19" i="4" s="1"/>
  <c r="J15" i="4"/>
  <c r="K15" i="4" s="1"/>
  <c r="L15" i="4" s="1"/>
  <c r="G15" i="4"/>
  <c r="H15" i="4" s="1"/>
  <c r="I15" i="4" s="1"/>
  <c r="M18" i="4"/>
  <c r="N18" i="4" s="1"/>
  <c r="O18" i="4" s="1"/>
  <c r="P18" i="4" s="1"/>
  <c r="J12" i="4"/>
  <c r="G12" i="4"/>
  <c r="N16" i="4"/>
  <c r="O16" i="4" s="1"/>
  <c r="P16" i="4" s="1"/>
  <c r="S12" i="4" l="1"/>
  <c r="Q24" i="4"/>
  <c r="N12" i="4"/>
  <c r="N24" i="4" s="1"/>
  <c r="M24" i="4"/>
  <c r="S21" i="4"/>
  <c r="S19" i="4"/>
  <c r="S22" i="4"/>
  <c r="S20" i="4"/>
  <c r="G24" i="4"/>
  <c r="H12" i="4"/>
  <c r="K12" i="4"/>
  <c r="J17" i="4"/>
  <c r="O12" i="4" l="1"/>
  <c r="P12" i="4" s="1"/>
  <c r="S24" i="4"/>
  <c r="O24" i="4"/>
  <c r="P24" i="4" s="1"/>
  <c r="I12" i="4"/>
  <c r="H24" i="4"/>
  <c r="I24" i="4" s="1"/>
  <c r="K17" i="4"/>
  <c r="L17" i="4" s="1"/>
  <c r="J24" i="4"/>
  <c r="L12" i="4"/>
  <c r="K24" i="4" l="1"/>
  <c r="L24" i="4" s="1"/>
</calcChain>
</file>

<file path=xl/sharedStrings.xml><?xml version="1.0" encoding="utf-8"?>
<sst xmlns="http://schemas.openxmlformats.org/spreadsheetml/2006/main" count="50" uniqueCount="39">
  <si>
    <t>№</t>
  </si>
  <si>
    <t>Наименование учреждения</t>
  </si>
  <si>
    <r>
      <t>5.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</si>
  <si>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 xml:space="preserve">Муниципальное автономное учреждение водноспортивный оздоровительный комплекс "ОЛИМП"школа» </t>
  </si>
  <si>
    <r>
      <t>6.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</si>
  <si>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бюджетное учреждение дополнительного образования «Детско-юношеская спортивная школа «Богатырь»</t>
  </si>
  <si>
    <t xml:space="preserve">Муниципальное учреждение «Молодежно-спортивный центр» </t>
  </si>
  <si>
    <r>
      <t>9.</t>
    </r>
    <r>
      <rPr>
        <sz val="7"/>
        <color theme="1"/>
        <rFont val="Times New Roman"/>
        <family val="1"/>
        <charset val="204"/>
      </rPr>
      <t xml:space="preserve">     </t>
    </r>
    <r>
      <rPr>
        <sz val="12"/>
        <color theme="1"/>
        <rFont val="Times New Roman"/>
        <family val="1"/>
        <charset val="204"/>
      </rPr>
      <t> </t>
    </r>
  </si>
  <si>
    <t>Муниципальное казенное образовательное учреждение дополнительного образования «Тосненская специализированная детско-юношеская школа олимпийского резерва по дзюдо»</t>
  </si>
  <si>
    <t>%</t>
  </si>
  <si>
    <t>занимающиеся</t>
  </si>
  <si>
    <t>группа</t>
  </si>
  <si>
    <t>2020г.</t>
  </si>
  <si>
    <t>2021г.</t>
  </si>
  <si>
    <t>2022г.</t>
  </si>
  <si>
    <t>% распределения</t>
  </si>
  <si>
    <t>Уровень софинансировани ОБ</t>
  </si>
  <si>
    <t>Сумма софинансирование из ОБ</t>
  </si>
  <si>
    <t>Сумма софинансирование МО</t>
  </si>
  <si>
    <t>не распределенный остаток</t>
  </si>
  <si>
    <t>7.</t>
  </si>
  <si>
    <t>2023г.</t>
  </si>
  <si>
    <t>Всеволожский муниципальный район</t>
  </si>
  <si>
    <t>Приозерский муниципальный район</t>
  </si>
  <si>
    <t>Выборгский муниципальный район</t>
  </si>
  <si>
    <t>Гатчинский муниципальный район</t>
  </si>
  <si>
    <t>Лодейнопольский муниципальный район</t>
  </si>
  <si>
    <t>Тосненский муниципальный район</t>
  </si>
  <si>
    <t>Тихвинский муниципальный район</t>
  </si>
  <si>
    <t>Нераспределенный остаток</t>
  </si>
  <si>
    <t>Объем субсидии (руб)</t>
  </si>
  <si>
    <t>Наименование муниципального образования</t>
  </si>
  <si>
    <t>Объем субсидии из ОБ (руб.)</t>
  </si>
  <si>
    <t>Финансовый год</t>
  </si>
  <si>
    <t>Допустимый процент нераспределенного остатка</t>
  </si>
  <si>
    <t>Вклад в спортподготовку (группа)</t>
  </si>
  <si>
    <t>Кол- во занимающихся</t>
  </si>
  <si>
    <t>Расчет объема субсидии бюджетам муниципальных образований Ленинградской области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 на 2021 год и на плановый период 2022 и 2023 годов</t>
  </si>
  <si>
    <t>Приложение 18 к пояснительной записке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</si>
</sst>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7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/>
    <xf numFmtId="3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wrapText="1"/>
    </xf>
    <xf numFmtId="0" fontId="7" fillId="0" borderId="0" xfId="0" applyFont="1"/>
    <xf numFmtId="3" fontId="7" fillId="0" borderId="0" xfId="0" applyNumberFormat="1" applyFont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3" fontId="5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/>
    <xf numFmtId="3" fontId="8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 indent="2"/>
    </xf>
    <xf numFmtId="4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3" fontId="9" fillId="0" borderId="2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wrapText="1"/>
    </xf>
    <xf numFmtId="3" fontId="1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9" fontId="5" fillId="2" borderId="1" xfId="1" applyFont="1" applyFill="1" applyBorder="1" applyAlignment="1">
      <alignment horizontal="center" wrapText="1"/>
    </xf>
    <xf numFmtId="9" fontId="7" fillId="2" borderId="1" xfId="1" applyFont="1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1" fontId="13" fillId="0" borderId="0" xfId="0" applyNumberFormat="1" applyFont="1" applyAlignment="1">
      <alignment horizontal="right" vertical="top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zoomScaleNormal="100" workbookViewId="0">
      <selection activeCell="J11" sqref="J11"/>
    </sheetView>
  </sheetViews>
  <sheetFormatPr defaultRowHeight="15" x14ac:dyDescent="0.25"/>
  <cols>
    <col min="2" max="2" width="45.28515625" customWidth="1"/>
    <col min="3" max="3" width="12.85546875" customWidth="1"/>
    <col min="4" max="4" width="18.5703125" style="2" customWidth="1"/>
    <col min="5" max="5" width="12.7109375" style="1" customWidth="1"/>
    <col min="6" max="6" width="9.28515625" style="1" hidden="1" customWidth="1"/>
    <col min="7" max="8" width="15" style="5" hidden="1" customWidth="1"/>
    <col min="9" max="9" width="15" style="8" hidden="1" customWidth="1"/>
    <col min="10" max="10" width="14.85546875" style="5" bestFit="1" customWidth="1"/>
    <col min="11" max="11" width="14.85546875" style="5" hidden="1" customWidth="1"/>
    <col min="12" max="12" width="14.85546875" style="8" hidden="1" customWidth="1"/>
    <col min="13" max="13" width="14.85546875" style="5" bestFit="1" customWidth="1"/>
    <col min="14" max="14" width="14.85546875" style="5" hidden="1" customWidth="1"/>
    <col min="15" max="15" width="13.85546875" style="7" hidden="1" customWidth="1"/>
    <col min="16" max="16" width="14.85546875" style="8" hidden="1" customWidth="1"/>
    <col min="17" max="17" width="15.42578125" style="5" customWidth="1"/>
    <col min="18" max="18" width="14.85546875" style="5" hidden="1" customWidth="1"/>
    <col min="19" max="19" width="13.85546875" style="7" hidden="1" customWidth="1"/>
  </cols>
  <sheetData>
    <row r="1" spans="1:19" ht="18.75" x14ac:dyDescent="0.25">
      <c r="Q1" s="46" t="s">
        <v>38</v>
      </c>
    </row>
    <row r="3" spans="1:19" ht="63" customHeight="1" x14ac:dyDescent="0.3">
      <c r="A3" s="44" t="s">
        <v>37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23"/>
      <c r="S3" s="23"/>
    </row>
    <row r="4" spans="1:19" ht="19.5" customHeight="1" x14ac:dyDescent="0.25"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s="4" customFormat="1" ht="16.149999999999999" customHeight="1" x14ac:dyDescent="0.25">
      <c r="A5" s="42" t="s">
        <v>33</v>
      </c>
      <c r="B5" s="42"/>
      <c r="C5" s="42"/>
      <c r="D5" s="42"/>
      <c r="E5" s="42"/>
      <c r="F5" s="24"/>
      <c r="G5" s="43" t="s">
        <v>12</v>
      </c>
      <c r="H5" s="43"/>
      <c r="I5" s="9"/>
      <c r="J5" s="38" t="s">
        <v>13</v>
      </c>
      <c r="K5" s="38"/>
      <c r="L5" s="9"/>
      <c r="M5" s="38" t="s">
        <v>14</v>
      </c>
      <c r="N5" s="38"/>
      <c r="O5" s="10"/>
      <c r="P5" s="9"/>
      <c r="Q5" s="38" t="s">
        <v>21</v>
      </c>
      <c r="R5" s="38"/>
      <c r="S5" s="10"/>
    </row>
    <row r="6" spans="1:19" ht="16.899999999999999" customHeight="1" x14ac:dyDescent="0.25">
      <c r="A6" s="39" t="s">
        <v>30</v>
      </c>
      <c r="B6" s="40"/>
      <c r="C6" s="40"/>
      <c r="D6" s="40"/>
      <c r="E6" s="41"/>
      <c r="F6" s="27"/>
      <c r="G6" s="11">
        <v>20000000</v>
      </c>
      <c r="H6" s="11"/>
      <c r="I6" s="11"/>
      <c r="J6" s="11">
        <v>45000000</v>
      </c>
      <c r="K6" s="11"/>
      <c r="L6" s="11"/>
      <c r="M6" s="11">
        <v>45000000</v>
      </c>
      <c r="N6" s="11"/>
      <c r="O6" s="12"/>
      <c r="P6" s="11"/>
      <c r="Q6" s="11">
        <v>45000000</v>
      </c>
      <c r="R6" s="11"/>
      <c r="S6" s="12"/>
    </row>
    <row r="7" spans="1:19" ht="16.899999999999999" customHeight="1" x14ac:dyDescent="0.25">
      <c r="A7" s="39" t="s">
        <v>34</v>
      </c>
      <c r="B7" s="40"/>
      <c r="C7" s="40"/>
      <c r="D7" s="40"/>
      <c r="E7" s="41"/>
      <c r="F7" s="28"/>
      <c r="G7" s="11"/>
      <c r="H7" s="11"/>
      <c r="I7" s="11"/>
      <c r="J7" s="11"/>
      <c r="K7" s="11"/>
      <c r="L7" s="11"/>
      <c r="M7" s="29">
        <v>0.05</v>
      </c>
      <c r="N7" s="29"/>
      <c r="O7" s="30"/>
      <c r="P7" s="29"/>
      <c r="Q7" s="29">
        <v>0.1</v>
      </c>
      <c r="R7" s="11"/>
      <c r="S7" s="12"/>
    </row>
    <row r="8" spans="1:19" ht="42" hidden="1" customHeight="1" x14ac:dyDescent="0.25">
      <c r="A8" s="36" t="s">
        <v>0</v>
      </c>
      <c r="B8" s="36" t="s">
        <v>1</v>
      </c>
      <c r="C8" s="36" t="s">
        <v>10</v>
      </c>
      <c r="D8" s="36" t="s">
        <v>11</v>
      </c>
      <c r="E8" s="37" t="s">
        <v>9</v>
      </c>
      <c r="F8" s="25"/>
      <c r="G8" s="35"/>
      <c r="H8" s="26"/>
      <c r="I8" s="13" t="s">
        <v>19</v>
      </c>
      <c r="J8" s="11"/>
      <c r="K8" s="11"/>
      <c r="L8" s="11" t="s">
        <v>19</v>
      </c>
      <c r="M8" s="11">
        <v>2250000</v>
      </c>
      <c r="N8" s="11"/>
      <c r="O8" s="12"/>
      <c r="P8" s="11" t="s">
        <v>19</v>
      </c>
      <c r="Q8" s="11">
        <f>Q6*10%</f>
        <v>4500000</v>
      </c>
      <c r="R8" s="11"/>
      <c r="S8" s="12"/>
    </row>
    <row r="9" spans="1:19" ht="70.900000000000006" hidden="1" customHeight="1" x14ac:dyDescent="0.25">
      <c r="A9" s="36"/>
      <c r="B9" s="36"/>
      <c r="C9" s="36"/>
      <c r="D9" s="36"/>
      <c r="E9" s="37"/>
      <c r="F9" s="25"/>
      <c r="G9" s="35"/>
      <c r="H9" s="26"/>
      <c r="I9" s="13"/>
      <c r="J9" s="14" t="s">
        <v>19</v>
      </c>
      <c r="K9" s="14"/>
      <c r="L9" s="11"/>
      <c r="M9" s="14" t="s">
        <v>19</v>
      </c>
      <c r="N9" s="14"/>
      <c r="O9" s="12"/>
      <c r="P9" s="11"/>
      <c r="Q9" s="14" t="s">
        <v>19</v>
      </c>
      <c r="R9" s="14"/>
      <c r="S9" s="12"/>
    </row>
    <row r="10" spans="1:19" ht="30" hidden="1" customHeight="1" x14ac:dyDescent="0.25">
      <c r="A10" s="36"/>
      <c r="B10" s="36"/>
      <c r="C10" s="36"/>
      <c r="D10" s="36"/>
      <c r="E10" s="37"/>
      <c r="F10" s="25"/>
      <c r="G10" s="35"/>
      <c r="H10" s="26"/>
      <c r="I10" s="13"/>
      <c r="J10" s="11">
        <v>45000000</v>
      </c>
      <c r="K10" s="11"/>
      <c r="L10" s="11"/>
      <c r="M10" s="11">
        <f>M6-M8</f>
        <v>42750000</v>
      </c>
      <c r="N10" s="11"/>
      <c r="O10" s="12"/>
      <c r="P10" s="11"/>
      <c r="Q10" s="11">
        <f>Q6-Q8</f>
        <v>40500000</v>
      </c>
      <c r="R10" s="11"/>
      <c r="S10" s="12"/>
    </row>
    <row r="11" spans="1:19" ht="78.75" x14ac:dyDescent="0.25">
      <c r="A11" s="31" t="s">
        <v>0</v>
      </c>
      <c r="B11" s="31" t="s">
        <v>31</v>
      </c>
      <c r="C11" s="32" t="s">
        <v>36</v>
      </c>
      <c r="D11" s="32" t="s">
        <v>35</v>
      </c>
      <c r="E11" s="32" t="s">
        <v>15</v>
      </c>
      <c r="F11" s="32" t="s">
        <v>16</v>
      </c>
      <c r="G11" s="33" t="s">
        <v>17</v>
      </c>
      <c r="H11" s="33" t="s">
        <v>18</v>
      </c>
      <c r="I11" s="33"/>
      <c r="J11" s="33" t="s">
        <v>32</v>
      </c>
      <c r="K11" s="33" t="s">
        <v>18</v>
      </c>
      <c r="L11" s="33"/>
      <c r="M11" s="33" t="s">
        <v>32</v>
      </c>
      <c r="N11" s="33" t="s">
        <v>18</v>
      </c>
      <c r="O11" s="34"/>
      <c r="P11" s="33"/>
      <c r="Q11" s="33" t="s">
        <v>32</v>
      </c>
      <c r="R11" s="14" t="s">
        <v>18</v>
      </c>
      <c r="S11" s="15"/>
    </row>
    <row r="12" spans="1:19" ht="15.75" x14ac:dyDescent="0.25">
      <c r="A12" s="16">
        <v>1</v>
      </c>
      <c r="B12" s="6" t="s">
        <v>22</v>
      </c>
      <c r="C12" s="27">
        <v>3865</v>
      </c>
      <c r="D12" s="27">
        <v>1</v>
      </c>
      <c r="E12" s="17">
        <f>D12/D24*100</f>
        <v>17.241379310344829</v>
      </c>
      <c r="F12" s="17">
        <v>90</v>
      </c>
      <c r="G12" s="14">
        <f>G6*E12/100</f>
        <v>3448275.862068966</v>
      </c>
      <c r="H12" s="17">
        <f>(G12/F12*100)-G12</f>
        <v>383141.76245210739</v>
      </c>
      <c r="I12" s="15">
        <f>H12+G12</f>
        <v>3831417.6245210734</v>
      </c>
      <c r="J12" s="14">
        <f>J10*E12/100</f>
        <v>7758620.6896551726</v>
      </c>
      <c r="K12" s="17">
        <f>(J12/F12*100)-J12</f>
        <v>862068.96551724244</v>
      </c>
      <c r="L12" s="15">
        <f>K12+J12</f>
        <v>8620689.6551724151</v>
      </c>
      <c r="M12" s="14">
        <f>M10*E12/100</f>
        <v>7370689.6551724151</v>
      </c>
      <c r="N12" s="17">
        <f>(M12/F12*100)-M12</f>
        <v>818965.51724137925</v>
      </c>
      <c r="O12" s="15">
        <f>N12+M12</f>
        <v>8189655.1724137943</v>
      </c>
      <c r="P12" s="15">
        <f>O12+N12</f>
        <v>9008620.6896551736</v>
      </c>
      <c r="Q12" s="14">
        <f>Q10*E12/100</f>
        <v>6982758.6206896557</v>
      </c>
      <c r="R12" s="17">
        <v>749999.99999999907</v>
      </c>
      <c r="S12" s="15">
        <f>R12+Q12</f>
        <v>7732758.6206896547</v>
      </c>
    </row>
    <row r="13" spans="1:19" ht="15.75" x14ac:dyDescent="0.25">
      <c r="A13" s="16">
        <v>2</v>
      </c>
      <c r="B13" s="6" t="s">
        <v>23</v>
      </c>
      <c r="C13" s="27">
        <v>389</v>
      </c>
      <c r="D13" s="27">
        <v>0.5</v>
      </c>
      <c r="E13" s="17">
        <f>D13/D24*100</f>
        <v>8.6206896551724146</v>
      </c>
      <c r="F13" s="17">
        <v>90</v>
      </c>
      <c r="G13" s="14">
        <f>G6*E13/100</f>
        <v>1724137.931034483</v>
      </c>
      <c r="H13" s="17">
        <f t="shared" ref="H13:H22" si="0">(G13/F13*100)-G13</f>
        <v>191570.88122605369</v>
      </c>
      <c r="I13" s="15">
        <f t="shared" ref="I13:I24" si="1">H13+G13</f>
        <v>1915708.8122605367</v>
      </c>
      <c r="J13" s="14">
        <f>J10*E13/100</f>
        <v>3879310.3448275863</v>
      </c>
      <c r="K13" s="17">
        <f t="shared" ref="K13:K22" si="2">(J13/F13*100)-J13</f>
        <v>431034.48275862122</v>
      </c>
      <c r="L13" s="15">
        <f t="shared" ref="L13:L24" si="3">K13+J13</f>
        <v>4310344.8275862075</v>
      </c>
      <c r="M13" s="14">
        <f>M10*E13/100</f>
        <v>3685344.8275862075</v>
      </c>
      <c r="N13" s="17">
        <f t="shared" ref="N13:N22" si="4">(M13/F13*100)-M13</f>
        <v>409482.75862068962</v>
      </c>
      <c r="O13" s="15">
        <f t="shared" ref="O13:P24" si="5">N13+M13</f>
        <v>4094827.5862068972</v>
      </c>
      <c r="P13" s="15">
        <f t="shared" si="5"/>
        <v>4504310.3448275868</v>
      </c>
      <c r="Q13" s="14">
        <f>Q10*E13/100</f>
        <v>3491379.3103448278</v>
      </c>
      <c r="R13" s="17">
        <v>374999.99999999953</v>
      </c>
      <c r="S13" s="15">
        <f t="shared" ref="S13:S24" si="6">R13+Q13</f>
        <v>3866379.3103448274</v>
      </c>
    </row>
    <row r="14" spans="1:19" ht="15.75" x14ac:dyDescent="0.25">
      <c r="A14" s="16">
        <v>3</v>
      </c>
      <c r="B14" s="6" t="s">
        <v>24</v>
      </c>
      <c r="C14" s="27">
        <v>2028</v>
      </c>
      <c r="D14" s="27">
        <v>1</v>
      </c>
      <c r="E14" s="17">
        <f>D14/D24*100</f>
        <v>17.241379310344829</v>
      </c>
      <c r="F14" s="17">
        <v>88</v>
      </c>
      <c r="G14" s="14">
        <f>G6*E14/100</f>
        <v>3448275.862068966</v>
      </c>
      <c r="H14" s="17">
        <f t="shared" si="0"/>
        <v>470219.43573667714</v>
      </c>
      <c r="I14" s="15">
        <f t="shared" si="1"/>
        <v>3918495.2978056432</v>
      </c>
      <c r="J14" s="14">
        <f>J10*E14/100</f>
        <v>7758620.6896551726</v>
      </c>
      <c r="K14" s="17">
        <f t="shared" si="2"/>
        <v>1057993.7304075239</v>
      </c>
      <c r="L14" s="15">
        <f t="shared" si="3"/>
        <v>8816614.4200626966</v>
      </c>
      <c r="M14" s="14">
        <f>M10*E14/100</f>
        <v>7370689.6551724151</v>
      </c>
      <c r="N14" s="17">
        <f t="shared" si="4"/>
        <v>1005094.0438871467</v>
      </c>
      <c r="O14" s="15">
        <f t="shared" si="5"/>
        <v>8375783.6990595618</v>
      </c>
      <c r="P14" s="15">
        <f t="shared" si="5"/>
        <v>9380877.7429467086</v>
      </c>
      <c r="Q14" s="14">
        <f>E14*Q10/100</f>
        <v>6982758.6206896557</v>
      </c>
      <c r="R14" s="17">
        <v>920454.54545454495</v>
      </c>
      <c r="S14" s="15">
        <f t="shared" si="6"/>
        <v>7903213.1661442006</v>
      </c>
    </row>
    <row r="15" spans="1:19" ht="17.25" customHeight="1" x14ac:dyDescent="0.25">
      <c r="A15" s="16">
        <v>4</v>
      </c>
      <c r="B15" s="6" t="s">
        <v>25</v>
      </c>
      <c r="C15" s="27">
        <v>197</v>
      </c>
      <c r="D15" s="27">
        <v>0.5</v>
      </c>
      <c r="E15" s="17">
        <f>D15/D24*100</f>
        <v>8.6206896551724146</v>
      </c>
      <c r="F15" s="17">
        <v>91</v>
      </c>
      <c r="G15" s="14">
        <f>G6*E15/100</f>
        <v>1724137.931034483</v>
      </c>
      <c r="H15" s="17">
        <f t="shared" si="0"/>
        <v>170519.13603637717</v>
      </c>
      <c r="I15" s="15">
        <f t="shared" si="1"/>
        <v>1894657.0670708602</v>
      </c>
      <c r="J15" s="14">
        <f>J10*E15/100</f>
        <v>3879310.3448275863</v>
      </c>
      <c r="K15" s="17">
        <f t="shared" si="2"/>
        <v>383668.05608184962</v>
      </c>
      <c r="L15" s="15">
        <f t="shared" si="3"/>
        <v>4262978.4009094359</v>
      </c>
      <c r="M15" s="14">
        <f>M10*E15/100</f>
        <v>3685344.8275862075</v>
      </c>
      <c r="N15" s="17">
        <f t="shared" si="4"/>
        <v>364484.65327775665</v>
      </c>
      <c r="O15" s="15">
        <f t="shared" si="5"/>
        <v>4049829.4808639642</v>
      </c>
      <c r="P15" s="15">
        <f t="shared" si="5"/>
        <v>4414314.1341417208</v>
      </c>
      <c r="Q15" s="14">
        <f>Q10*E15/100</f>
        <v>3491379.3103448278</v>
      </c>
      <c r="R15" s="17">
        <v>333791.20879120845</v>
      </c>
      <c r="S15" s="15">
        <f t="shared" si="6"/>
        <v>3825170.5191360363</v>
      </c>
    </row>
    <row r="16" spans="1:19" ht="47.25" hidden="1" x14ac:dyDescent="0.25">
      <c r="A16" s="16" t="s">
        <v>2</v>
      </c>
      <c r="B16" s="6" t="s">
        <v>3</v>
      </c>
      <c r="C16" s="27">
        <v>38</v>
      </c>
      <c r="D16" s="27"/>
      <c r="E16" s="17">
        <f>D16/D24*100</f>
        <v>0</v>
      </c>
      <c r="F16" s="17">
        <v>90</v>
      </c>
      <c r="G16" s="14">
        <f>E16*G6/100</f>
        <v>0</v>
      </c>
      <c r="H16" s="17">
        <f t="shared" si="0"/>
        <v>0</v>
      </c>
      <c r="I16" s="15">
        <f t="shared" si="1"/>
        <v>0</v>
      </c>
      <c r="J16" s="14">
        <f>J10*E16/100</f>
        <v>0</v>
      </c>
      <c r="K16" s="17">
        <f t="shared" si="2"/>
        <v>0</v>
      </c>
      <c r="L16" s="15">
        <f t="shared" si="3"/>
        <v>0</v>
      </c>
      <c r="M16" s="14">
        <f>M10*E16/100</f>
        <v>0</v>
      </c>
      <c r="N16" s="17">
        <f t="shared" si="4"/>
        <v>0</v>
      </c>
      <c r="O16" s="15">
        <f t="shared" si="5"/>
        <v>0</v>
      </c>
      <c r="P16" s="15">
        <f t="shared" si="5"/>
        <v>0</v>
      </c>
      <c r="Q16" s="14">
        <f t="shared" ref="Q16:Q17" si="7">Q14*E16/100</f>
        <v>0</v>
      </c>
      <c r="R16" s="17">
        <v>150000</v>
      </c>
      <c r="S16" s="15">
        <f t="shared" si="6"/>
        <v>150000</v>
      </c>
    </row>
    <row r="17" spans="1:19" ht="45.6" hidden="1" customHeight="1" x14ac:dyDescent="0.25">
      <c r="A17" s="16" t="s">
        <v>4</v>
      </c>
      <c r="B17" s="6" t="s">
        <v>5</v>
      </c>
      <c r="C17" s="27">
        <v>0</v>
      </c>
      <c r="D17" s="27">
        <v>0</v>
      </c>
      <c r="E17" s="17">
        <f>D17/D24*100</f>
        <v>0</v>
      </c>
      <c r="F17" s="17">
        <v>92</v>
      </c>
      <c r="G17" s="14">
        <f t="shared" ref="G17" si="8">G13*E17/100</f>
        <v>0</v>
      </c>
      <c r="H17" s="17">
        <f t="shared" si="0"/>
        <v>0</v>
      </c>
      <c r="I17" s="15">
        <f t="shared" si="1"/>
        <v>0</v>
      </c>
      <c r="J17" s="14">
        <f t="shared" ref="J17" si="9">J12*E17</f>
        <v>0</v>
      </c>
      <c r="K17" s="17">
        <f t="shared" si="2"/>
        <v>0</v>
      </c>
      <c r="L17" s="15">
        <f t="shared" si="3"/>
        <v>0</v>
      </c>
      <c r="M17" s="14">
        <f t="shared" ref="M17" si="10">M16*E17</f>
        <v>0</v>
      </c>
      <c r="N17" s="17">
        <f t="shared" si="4"/>
        <v>0</v>
      </c>
      <c r="O17" s="15">
        <f t="shared" si="5"/>
        <v>0</v>
      </c>
      <c r="P17" s="15">
        <f t="shared" si="5"/>
        <v>0</v>
      </c>
      <c r="Q17" s="14">
        <f t="shared" si="7"/>
        <v>0</v>
      </c>
      <c r="R17" s="17">
        <v>0</v>
      </c>
      <c r="S17" s="15">
        <f t="shared" si="6"/>
        <v>0</v>
      </c>
    </row>
    <row r="18" spans="1:19" ht="15.75" x14ac:dyDescent="0.25">
      <c r="A18" s="16">
        <v>5</v>
      </c>
      <c r="B18" s="6" t="s">
        <v>28</v>
      </c>
      <c r="C18" s="27">
        <f>199+C19</f>
        <v>371</v>
      </c>
      <c r="D18" s="27">
        <v>1</v>
      </c>
      <c r="E18" s="17">
        <f>D18/D24*100</f>
        <v>17.241379310344829</v>
      </c>
      <c r="F18" s="17">
        <v>92</v>
      </c>
      <c r="G18" s="14">
        <f>E18*G6/100</f>
        <v>3448275.862068966</v>
      </c>
      <c r="H18" s="17">
        <f t="shared" si="0"/>
        <v>299850.07496251864</v>
      </c>
      <c r="I18" s="15">
        <f t="shared" si="1"/>
        <v>3748125.9370314847</v>
      </c>
      <c r="J18" s="14">
        <f>J10*E18/100</f>
        <v>7758620.6896551726</v>
      </c>
      <c r="K18" s="17">
        <f t="shared" si="2"/>
        <v>674662.66866566706</v>
      </c>
      <c r="L18" s="15">
        <f t="shared" si="3"/>
        <v>8433283.3583208397</v>
      </c>
      <c r="M18" s="14">
        <f>M10*E18/100</f>
        <v>7370689.6551724151</v>
      </c>
      <c r="N18" s="17">
        <f t="shared" si="4"/>
        <v>640929.53523238376</v>
      </c>
      <c r="O18" s="15">
        <f t="shared" si="5"/>
        <v>8011619.1904047988</v>
      </c>
      <c r="P18" s="15">
        <f t="shared" si="5"/>
        <v>8652548.7256371826</v>
      </c>
      <c r="Q18" s="14">
        <f>Q10*E18/100</f>
        <v>6982758.6206896557</v>
      </c>
      <c r="R18" s="17">
        <v>293478.26086956542</v>
      </c>
      <c r="S18" s="15">
        <f t="shared" si="6"/>
        <v>7276236.8815592211</v>
      </c>
    </row>
    <row r="19" spans="1:19" ht="31.5" hidden="1" x14ac:dyDescent="0.25">
      <c r="A19" s="16" t="s">
        <v>20</v>
      </c>
      <c r="B19" s="6" t="s">
        <v>6</v>
      </c>
      <c r="C19" s="27">
        <v>172</v>
      </c>
      <c r="D19" s="27">
        <v>0</v>
      </c>
      <c r="E19" s="17">
        <f>D19/D24*100</f>
        <v>0</v>
      </c>
      <c r="F19" s="17">
        <v>92</v>
      </c>
      <c r="G19" s="14">
        <f>E19*G6/100</f>
        <v>0</v>
      </c>
      <c r="H19" s="17">
        <f t="shared" si="0"/>
        <v>0</v>
      </c>
      <c r="I19" s="15">
        <f t="shared" si="1"/>
        <v>0</v>
      </c>
      <c r="J19" s="14">
        <f>J10*E19/100</f>
        <v>0</v>
      </c>
      <c r="K19" s="17">
        <f t="shared" si="2"/>
        <v>0</v>
      </c>
      <c r="L19" s="15">
        <f t="shared" si="3"/>
        <v>0</v>
      </c>
      <c r="M19" s="14">
        <f>M10*E19/100</f>
        <v>0</v>
      </c>
      <c r="N19" s="17">
        <f t="shared" si="4"/>
        <v>0</v>
      </c>
      <c r="O19" s="15">
        <f t="shared" si="5"/>
        <v>0</v>
      </c>
      <c r="P19" s="15">
        <f t="shared" si="5"/>
        <v>0</v>
      </c>
      <c r="Q19" s="14">
        <f>Q10*E19/100</f>
        <v>0</v>
      </c>
      <c r="R19" s="17">
        <v>293478.26086956542</v>
      </c>
      <c r="S19" s="15">
        <f t="shared" si="6"/>
        <v>293478.26086956542</v>
      </c>
    </row>
    <row r="20" spans="1:19" ht="15.75" x14ac:dyDescent="0.25">
      <c r="A20" s="16">
        <v>6</v>
      </c>
      <c r="B20" s="6" t="s">
        <v>27</v>
      </c>
      <c r="C20" s="27">
        <f>278+80+128+45+C21</f>
        <v>560</v>
      </c>
      <c r="D20" s="27">
        <v>1</v>
      </c>
      <c r="E20" s="17">
        <f>D20/D24*100</f>
        <v>17.241379310344829</v>
      </c>
      <c r="F20" s="17">
        <v>90</v>
      </c>
      <c r="G20" s="14">
        <f>E20*G6/100</f>
        <v>3448275.862068966</v>
      </c>
      <c r="H20" s="17">
        <f t="shared" si="0"/>
        <v>383141.76245210739</v>
      </c>
      <c r="I20" s="15">
        <f t="shared" si="1"/>
        <v>3831417.6245210734</v>
      </c>
      <c r="J20" s="14">
        <f>J10*E20/100</f>
        <v>7758620.6896551726</v>
      </c>
      <c r="K20" s="17">
        <f t="shared" si="2"/>
        <v>862068.96551724244</v>
      </c>
      <c r="L20" s="15">
        <f t="shared" si="3"/>
        <v>8620689.6551724151</v>
      </c>
      <c r="M20" s="14">
        <f>M10*E20/100</f>
        <v>7370689.6551724151</v>
      </c>
      <c r="N20" s="17">
        <f t="shared" si="4"/>
        <v>818965.51724137925</v>
      </c>
      <c r="O20" s="15">
        <f t="shared" si="5"/>
        <v>8189655.1724137943</v>
      </c>
      <c r="P20" s="15">
        <f t="shared" si="5"/>
        <v>9008620.6896551736</v>
      </c>
      <c r="Q20" s="14">
        <f>Q10*E20/100</f>
        <v>6982758.6206896557</v>
      </c>
      <c r="R20" s="17">
        <v>600000</v>
      </c>
      <c r="S20" s="15">
        <f t="shared" si="6"/>
        <v>7582758.6206896557</v>
      </c>
    </row>
    <row r="21" spans="1:19" ht="63" hidden="1" customHeight="1" x14ac:dyDescent="0.25">
      <c r="A21" s="16" t="s">
        <v>7</v>
      </c>
      <c r="B21" s="6" t="s">
        <v>8</v>
      </c>
      <c r="C21" s="27">
        <f>13+16</f>
        <v>29</v>
      </c>
      <c r="D21" s="27">
        <v>0</v>
      </c>
      <c r="E21" s="17">
        <f>D21/D24*100</f>
        <v>0</v>
      </c>
      <c r="F21" s="17">
        <v>90</v>
      </c>
      <c r="G21" s="14">
        <f>E21*G6/100</f>
        <v>0</v>
      </c>
      <c r="H21" s="17">
        <f t="shared" si="0"/>
        <v>0</v>
      </c>
      <c r="I21" s="15">
        <f t="shared" si="1"/>
        <v>0</v>
      </c>
      <c r="J21" s="14">
        <f>J10*E21/100</f>
        <v>0</v>
      </c>
      <c r="K21" s="17">
        <f t="shared" si="2"/>
        <v>0</v>
      </c>
      <c r="L21" s="15">
        <f t="shared" si="3"/>
        <v>0</v>
      </c>
      <c r="M21" s="14">
        <f>M10*E21/100</f>
        <v>0</v>
      </c>
      <c r="N21" s="17">
        <f t="shared" si="4"/>
        <v>0</v>
      </c>
      <c r="O21" s="15">
        <f t="shared" si="5"/>
        <v>0</v>
      </c>
      <c r="P21" s="15">
        <f t="shared" si="5"/>
        <v>0</v>
      </c>
      <c r="Q21" s="14">
        <f>Q10*E21/100</f>
        <v>0</v>
      </c>
      <c r="R21" s="17">
        <v>150000</v>
      </c>
      <c r="S21" s="15">
        <f t="shared" si="6"/>
        <v>150000</v>
      </c>
    </row>
    <row r="22" spans="1:19" ht="15.75" x14ac:dyDescent="0.25">
      <c r="A22" s="16">
        <v>7</v>
      </c>
      <c r="B22" s="18" t="s">
        <v>26</v>
      </c>
      <c r="C22" s="27">
        <v>683</v>
      </c>
      <c r="D22" s="27">
        <v>0.8</v>
      </c>
      <c r="E22" s="17">
        <f>D22/D24*100</f>
        <v>13.793103448275861</v>
      </c>
      <c r="F22" s="17">
        <v>90</v>
      </c>
      <c r="G22" s="14">
        <f>G6*E22/100</f>
        <v>2758620.6896551722</v>
      </c>
      <c r="H22" s="17">
        <f t="shared" si="0"/>
        <v>306513.40996168554</v>
      </c>
      <c r="I22" s="15">
        <f t="shared" si="1"/>
        <v>3065134.0996168577</v>
      </c>
      <c r="J22" s="14">
        <f>J10*E22/100</f>
        <v>6206896.5517241368</v>
      </c>
      <c r="K22" s="17">
        <f t="shared" si="2"/>
        <v>689655.17241379339</v>
      </c>
      <c r="L22" s="15">
        <f t="shared" si="3"/>
        <v>6896551.7241379302</v>
      </c>
      <c r="M22" s="14">
        <f>M10*E22/100</f>
        <v>5896551.7241379311</v>
      </c>
      <c r="N22" s="17">
        <f t="shared" si="4"/>
        <v>655172.41379310377</v>
      </c>
      <c r="O22" s="15">
        <f t="shared" si="5"/>
        <v>6551724.1379310349</v>
      </c>
      <c r="P22" s="15">
        <f t="shared" si="5"/>
        <v>7206896.5517241387</v>
      </c>
      <c r="Q22" s="14">
        <f>Q10*E22/100</f>
        <v>5586206.8965517236</v>
      </c>
      <c r="R22" s="17">
        <v>600000</v>
      </c>
      <c r="S22" s="15">
        <f t="shared" si="6"/>
        <v>6186206.8965517236</v>
      </c>
    </row>
    <row r="23" spans="1:19" ht="15.75" x14ac:dyDescent="0.25">
      <c r="A23" s="16">
        <v>8</v>
      </c>
      <c r="B23" s="18" t="s">
        <v>29</v>
      </c>
      <c r="C23" s="28"/>
      <c r="D23" s="28"/>
      <c r="E23" s="17"/>
      <c r="F23" s="17"/>
      <c r="G23" s="14"/>
      <c r="H23" s="17"/>
      <c r="I23" s="15"/>
      <c r="J23" s="14">
        <v>0</v>
      </c>
      <c r="K23" s="17"/>
      <c r="L23" s="15"/>
      <c r="M23" s="14">
        <f>M6*M7</f>
        <v>2250000</v>
      </c>
      <c r="N23" s="14">
        <f t="shared" ref="N23:Q23" si="11">N6*N7</f>
        <v>0</v>
      </c>
      <c r="O23" s="14">
        <f t="shared" si="11"/>
        <v>0</v>
      </c>
      <c r="P23" s="14">
        <f t="shared" si="11"/>
        <v>0</v>
      </c>
      <c r="Q23" s="14">
        <f t="shared" si="11"/>
        <v>4500000</v>
      </c>
      <c r="R23" s="17"/>
      <c r="S23" s="15"/>
    </row>
    <row r="24" spans="1:19" s="3" customFormat="1" ht="15.75" x14ac:dyDescent="0.25">
      <c r="A24" s="19"/>
      <c r="B24" s="19"/>
      <c r="C24" s="19">
        <f>C12+C13+C14+C15+C16+C17+C20+C21+C22</f>
        <v>7789</v>
      </c>
      <c r="D24" s="20">
        <f>SUM(D12:D22)</f>
        <v>5.8</v>
      </c>
      <c r="E24" s="15">
        <f>C24/C24*100</f>
        <v>100</v>
      </c>
      <c r="F24" s="15"/>
      <c r="G24" s="21">
        <f>SUM(G12:G22)</f>
        <v>20000000.000000004</v>
      </c>
      <c r="H24" s="15">
        <f>SUM(H12:H22)</f>
        <v>2204956.462827527</v>
      </c>
      <c r="I24" s="15">
        <f t="shared" si="1"/>
        <v>22204956.46282753</v>
      </c>
      <c r="J24" s="11">
        <f>SUM(J12:J22)</f>
        <v>45000000</v>
      </c>
      <c r="K24" s="17">
        <f>SUM(K12:K22)</f>
        <v>4961152.0413619401</v>
      </c>
      <c r="L24" s="15">
        <f t="shared" si="3"/>
        <v>49961152.041361943</v>
      </c>
      <c r="M24" s="11">
        <f>SUM(M12:M22)+M23</f>
        <v>45000000.000000007</v>
      </c>
      <c r="N24" s="17">
        <f>SUM(N12:N22)</f>
        <v>4713094.439293839</v>
      </c>
      <c r="O24" s="15">
        <f t="shared" si="5"/>
        <v>49713094.439293846</v>
      </c>
      <c r="P24" s="15">
        <f t="shared" si="5"/>
        <v>54426188.878587686</v>
      </c>
      <c r="Q24" s="11">
        <f>SUM(Q12:Q22)+Q23</f>
        <v>45000000</v>
      </c>
      <c r="R24" s="17">
        <f t="shared" ref="R24" si="12">SUM(R12:R22)</f>
        <v>4466202.2759848833</v>
      </c>
      <c r="S24" s="15">
        <f t="shared" si="6"/>
        <v>49466202.275984883</v>
      </c>
    </row>
  </sheetData>
  <autoFilter ref="A11:N24"/>
  <mergeCells count="14">
    <mergeCell ref="Q5:R5"/>
    <mergeCell ref="A6:E6"/>
    <mergeCell ref="A7:E7"/>
    <mergeCell ref="A3:Q3"/>
    <mergeCell ref="A5:E5"/>
    <mergeCell ref="G5:H5"/>
    <mergeCell ref="J5:K5"/>
    <mergeCell ref="M5:N5"/>
    <mergeCell ref="G8:G10"/>
    <mergeCell ref="A8:A10"/>
    <mergeCell ref="B8:B10"/>
    <mergeCell ref="C8:C10"/>
    <mergeCell ref="D8:D10"/>
    <mergeCell ref="E8:E10"/>
  </mergeCells>
  <pageMargins left="0.31496062992125984" right="0.31496062992125984" top="0.15748031496062992" bottom="0.15748031496062992" header="0" footer="0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Старостина Рузанна Левоновна</cp:lastModifiedBy>
  <cp:lastPrinted>2020-08-28T13:31:43Z</cp:lastPrinted>
  <dcterms:created xsi:type="dcterms:W3CDTF">2019-10-25T11:06:04Z</dcterms:created>
  <dcterms:modified xsi:type="dcterms:W3CDTF">2020-08-28T13:32:18Z</dcterms:modified>
</cp:coreProperties>
</file>