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эл. и дистан. обучение" sheetId="7" r:id="rId1"/>
  </sheets>
  <definedNames>
    <definedName name="_xlnm.Print_Titles" localSheetId="0">'эл. и дистан. обучение'!$A:$B</definedName>
    <definedName name="_xlnm.Print_Area" localSheetId="0">'эл. и дистан. обучение'!$A$1:$BD$29</definedName>
  </definedNames>
  <calcPr calcId="145621"/>
</workbook>
</file>

<file path=xl/calcChain.xml><?xml version="1.0" encoding="utf-8"?>
<calcChain xmlns="http://schemas.openxmlformats.org/spreadsheetml/2006/main">
  <c r="BD21" i="7" l="1"/>
  <c r="BC24" i="7"/>
  <c r="BB19" i="7"/>
  <c r="BB14" i="7"/>
  <c r="BB26" i="7"/>
  <c r="BB9" i="7"/>
  <c r="BB10" i="7"/>
  <c r="BB11" i="7"/>
  <c r="BB12" i="7"/>
  <c r="BB13" i="7"/>
  <c r="BB15" i="7"/>
  <c r="BB16" i="7"/>
  <c r="BB17" i="7"/>
  <c r="BB18" i="7"/>
  <c r="BB20" i="7"/>
  <c r="BB21" i="7"/>
  <c r="BB22" i="7"/>
  <c r="BB23" i="7"/>
  <c r="BB24" i="7"/>
  <c r="BB25" i="7"/>
  <c r="BB28" i="7"/>
  <c r="BC9" i="7"/>
  <c r="BD9" i="7"/>
  <c r="BC10" i="7"/>
  <c r="BD10" i="7"/>
  <c r="BC11" i="7"/>
  <c r="BD11" i="7"/>
  <c r="BC12" i="7"/>
  <c r="BD12" i="7"/>
  <c r="BC13" i="7"/>
  <c r="BD13" i="7"/>
  <c r="BC14" i="7"/>
  <c r="BD14" i="7"/>
  <c r="BC15" i="7"/>
  <c r="BD15" i="7"/>
  <c r="BC16" i="7"/>
  <c r="BD16" i="7"/>
  <c r="BC17" i="7"/>
  <c r="BD17" i="7"/>
  <c r="BC18" i="7"/>
  <c r="BD18" i="7"/>
  <c r="BC19" i="7"/>
  <c r="BD19" i="7"/>
  <c r="BC20" i="7"/>
  <c r="BD20" i="7"/>
  <c r="BC21" i="7"/>
  <c r="BC22" i="7"/>
  <c r="BD22" i="7"/>
  <c r="BC23" i="7"/>
  <c r="BD23" i="7"/>
  <c r="BD24" i="7"/>
  <c r="BC25" i="7"/>
  <c r="BD25" i="7"/>
  <c r="AI7" i="7"/>
  <c r="AI12" i="7" l="1"/>
  <c r="W9" i="7" l="1"/>
  <c r="W10" i="7"/>
  <c r="W13" i="7"/>
  <c r="W14" i="7"/>
  <c r="W17" i="7"/>
  <c r="W18" i="7"/>
  <c r="W21" i="7"/>
  <c r="W22" i="7"/>
  <c r="W25" i="7"/>
  <c r="W26" i="7"/>
  <c r="V9" i="7"/>
  <c r="V10" i="7"/>
  <c r="V11" i="7"/>
  <c r="W11" i="7" s="1"/>
  <c r="V12" i="7"/>
  <c r="W12" i="7" s="1"/>
  <c r="V13" i="7"/>
  <c r="V14" i="7"/>
  <c r="V15" i="7"/>
  <c r="W15" i="7" s="1"/>
  <c r="V16" i="7"/>
  <c r="W16" i="7" s="1"/>
  <c r="V17" i="7"/>
  <c r="V18" i="7"/>
  <c r="V19" i="7"/>
  <c r="W19" i="7" s="1"/>
  <c r="V20" i="7"/>
  <c r="W20" i="7" s="1"/>
  <c r="V21" i="7"/>
  <c r="V22" i="7"/>
  <c r="V23" i="7"/>
  <c r="W23" i="7" s="1"/>
  <c r="V24" i="7"/>
  <c r="W24" i="7" s="1"/>
  <c r="V25" i="7"/>
  <c r="V26" i="7"/>
  <c r="AG27" i="7" l="1"/>
  <c r="AN7" i="7" l="1"/>
  <c r="U27" i="7"/>
  <c r="AM10" i="7"/>
  <c r="AM12" i="7"/>
  <c r="AM13" i="7"/>
  <c r="AM14" i="7"/>
  <c r="AM16" i="7"/>
  <c r="AM21" i="7"/>
  <c r="AM22" i="7"/>
  <c r="AI10" i="7" l="1"/>
  <c r="AJ10" i="7" s="1"/>
  <c r="AI11" i="7"/>
  <c r="AJ11" i="7" s="1"/>
  <c r="AI13" i="7"/>
  <c r="AJ13" i="7" s="1"/>
  <c r="AI15" i="7"/>
  <c r="AJ15" i="7" s="1"/>
  <c r="AI16" i="7"/>
  <c r="AJ16" i="7" s="1"/>
  <c r="AI20" i="7"/>
  <c r="AJ20" i="7" s="1"/>
  <c r="AI21" i="7"/>
  <c r="AJ21" i="7" s="1"/>
  <c r="AI26" i="7"/>
  <c r="AJ26" i="7" s="1"/>
  <c r="AR25" i="7"/>
  <c r="AH24" i="7"/>
  <c r="AI24" i="7" s="1"/>
  <c r="AJ24" i="7" s="1"/>
  <c r="J16" i="7"/>
  <c r="AD7" i="7" l="1"/>
  <c r="Z7" i="7"/>
  <c r="AS7" i="7"/>
  <c r="AC27" i="7" l="1"/>
  <c r="Y27" i="7"/>
  <c r="Q27" i="7"/>
  <c r="M27" i="7"/>
  <c r="I27" i="7"/>
  <c r="AD26" i="7"/>
  <c r="Z26" i="7"/>
  <c r="R26" i="7"/>
  <c r="N26" i="7"/>
  <c r="J26" i="7"/>
  <c r="AD25" i="7"/>
  <c r="Z25" i="7"/>
  <c r="AA25" i="7" s="1"/>
  <c r="AB25" i="7" s="1"/>
  <c r="R25" i="7"/>
  <c r="N25" i="7"/>
  <c r="J25" i="7"/>
  <c r="AD24" i="7"/>
  <c r="Z24" i="7"/>
  <c r="AA24" i="7" s="1"/>
  <c r="AB24" i="7" s="1"/>
  <c r="R24" i="7"/>
  <c r="N24" i="7"/>
  <c r="J24" i="7"/>
  <c r="AD23" i="7"/>
  <c r="Z23" i="7"/>
  <c r="R23" i="7"/>
  <c r="T23" i="7" s="1"/>
  <c r="N23" i="7"/>
  <c r="J23" i="7"/>
  <c r="AD22" i="7"/>
  <c r="Z22" i="7"/>
  <c r="R22" i="7"/>
  <c r="N22" i="7"/>
  <c r="J22" i="7"/>
  <c r="AD21" i="7"/>
  <c r="Z21" i="7"/>
  <c r="R21" i="7"/>
  <c r="N21" i="7"/>
  <c r="J21" i="7"/>
  <c r="AD20" i="7"/>
  <c r="Z20" i="7"/>
  <c r="AA20" i="7" s="1"/>
  <c r="AB20" i="7" s="1"/>
  <c r="R20" i="7"/>
  <c r="N20" i="7"/>
  <c r="J20" i="7"/>
  <c r="AD19" i="7"/>
  <c r="Z19" i="7"/>
  <c r="R19" i="7"/>
  <c r="N19" i="7"/>
  <c r="J19" i="7"/>
  <c r="AD18" i="7"/>
  <c r="Z18" i="7"/>
  <c r="R18" i="7"/>
  <c r="N18" i="7"/>
  <c r="J18" i="7"/>
  <c r="AD17" i="7"/>
  <c r="Z17" i="7"/>
  <c r="R17" i="7"/>
  <c r="N17" i="7"/>
  <c r="J17" i="7"/>
  <c r="AD16" i="7"/>
  <c r="Z16" i="7"/>
  <c r="AA16" i="7" s="1"/>
  <c r="AB16" i="7" s="1"/>
  <c r="R16" i="7"/>
  <c r="N16" i="7"/>
  <c r="AD15" i="7"/>
  <c r="Z15" i="7"/>
  <c r="R15" i="7"/>
  <c r="N15" i="7"/>
  <c r="J15" i="7"/>
  <c r="AD14" i="7"/>
  <c r="Z14" i="7"/>
  <c r="R14" i="7"/>
  <c r="N14" i="7"/>
  <c r="J14" i="7"/>
  <c r="AD13" i="7"/>
  <c r="Z13" i="7"/>
  <c r="R13" i="7"/>
  <c r="N13" i="7"/>
  <c r="J13" i="7"/>
  <c r="AD12" i="7"/>
  <c r="Z12" i="7"/>
  <c r="AA12" i="7" s="1"/>
  <c r="AB12" i="7" s="1"/>
  <c r="R12" i="7"/>
  <c r="N12" i="7"/>
  <c r="J12" i="7"/>
  <c r="AD11" i="7"/>
  <c r="Z11" i="7"/>
  <c r="R11" i="7"/>
  <c r="N11" i="7"/>
  <c r="J11" i="7"/>
  <c r="AD10" i="7"/>
  <c r="Z10" i="7"/>
  <c r="R10" i="7"/>
  <c r="N10" i="7"/>
  <c r="J10" i="7"/>
  <c r="AD9" i="7"/>
  <c r="Z9" i="7"/>
  <c r="AA9" i="7" s="1"/>
  <c r="AB9" i="7" s="1"/>
  <c r="R9" i="7"/>
  <c r="T9" i="7" s="1"/>
  <c r="N9" i="7"/>
  <c r="J9" i="7"/>
  <c r="AE12" i="7" l="1"/>
  <c r="AF12" i="7" s="1"/>
  <c r="AF17" i="7"/>
  <c r="AE17" i="7"/>
  <c r="AE21" i="7"/>
  <c r="AF21" i="7" s="1"/>
  <c r="AB22" i="7"/>
  <c r="AA22" i="7"/>
  <c r="AE9" i="7"/>
  <c r="AF9" i="7"/>
  <c r="AB14" i="7"/>
  <c r="AA14" i="7"/>
  <c r="AE18" i="7"/>
  <c r="AF18" i="7" s="1"/>
  <c r="AE11" i="7"/>
  <c r="AF11" i="7" s="1"/>
  <c r="AE15" i="7"/>
  <c r="AF15" i="7" s="1"/>
  <c r="AE16" i="7"/>
  <c r="AF16" i="7" s="1"/>
  <c r="AA17" i="7"/>
  <c r="AB17" i="7"/>
  <c r="AF20" i="7"/>
  <c r="AE20" i="7"/>
  <c r="AA21" i="7"/>
  <c r="AB21" i="7"/>
  <c r="AE24" i="7"/>
  <c r="AF24" i="7" s="1"/>
  <c r="AA13" i="7"/>
  <c r="AB13" i="7"/>
  <c r="AB18" i="7"/>
  <c r="AA18" i="7"/>
  <c r="AE25" i="7"/>
  <c r="AF25" i="7" s="1"/>
  <c r="AA26" i="7"/>
  <c r="AB26" i="7" s="1"/>
  <c r="AA10" i="7"/>
  <c r="AB10" i="7" s="1"/>
  <c r="AF13" i="7"/>
  <c r="AE13" i="7"/>
  <c r="AA19" i="7"/>
  <c r="AB19" i="7"/>
  <c r="AE22" i="7"/>
  <c r="AF22" i="7" s="1"/>
  <c r="AA23" i="7"/>
  <c r="AB23" i="7" s="1"/>
  <c r="AE26" i="7"/>
  <c r="AF26" i="7" s="1"/>
  <c r="AE10" i="7"/>
  <c r="AF10" i="7" s="1"/>
  <c r="AB11" i="7"/>
  <c r="AA11" i="7"/>
  <c r="AE14" i="7"/>
  <c r="AF14" i="7"/>
  <c r="AA15" i="7"/>
  <c r="AB15" i="7" s="1"/>
  <c r="AE19" i="7"/>
  <c r="AF19" i="7" s="1"/>
  <c r="AE23" i="7"/>
  <c r="AF23" i="7" s="1"/>
  <c r="AN9" i="7"/>
  <c r="AO9" i="7" s="1"/>
  <c r="AR12" i="7"/>
  <c r="AS12" i="7" s="1"/>
  <c r="AT12" i="7" s="1"/>
  <c r="AN13" i="7"/>
  <c r="AO13" i="7" s="1"/>
  <c r="AH18" i="7"/>
  <c r="AI18" i="7" s="1"/>
  <c r="AJ18" i="7" s="1"/>
  <c r="AH22" i="7"/>
  <c r="AS24" i="7"/>
  <c r="AT24" i="7" s="1"/>
  <c r="AN25" i="7"/>
  <c r="AO25" i="7" s="1"/>
  <c r="AS9" i="7"/>
  <c r="AT9" i="7" s="1"/>
  <c r="AN10" i="7"/>
  <c r="AO10" i="7" s="1"/>
  <c r="AK15" i="7"/>
  <c r="AS17" i="7"/>
  <c r="AT17" i="7" s="1"/>
  <c r="AN18" i="7"/>
  <c r="AO18" i="7" s="1"/>
  <c r="AH19" i="7"/>
  <c r="AR21" i="7"/>
  <c r="AS21" i="7" s="1"/>
  <c r="AT21" i="7" s="1"/>
  <c r="AH23" i="7"/>
  <c r="AI23" i="7" s="1"/>
  <c r="AJ23" i="7" s="1"/>
  <c r="AS25" i="7"/>
  <c r="AT25" i="7" s="1"/>
  <c r="AN26" i="7"/>
  <c r="AO26" i="7" s="1"/>
  <c r="AH9" i="7"/>
  <c r="AR11" i="7"/>
  <c r="AS11" i="7" s="1"/>
  <c r="AT11" i="7" s="1"/>
  <c r="AN12" i="7"/>
  <c r="AO12" i="7" s="1"/>
  <c r="AV13" i="7"/>
  <c r="AR15" i="7"/>
  <c r="AS15" i="7" s="1"/>
  <c r="AT15" i="7" s="1"/>
  <c r="AN16" i="7"/>
  <c r="AO16" i="7" s="1"/>
  <c r="AH17" i="7"/>
  <c r="AR19" i="7"/>
  <c r="AS19" i="7" s="1"/>
  <c r="AT19" i="7" s="1"/>
  <c r="AN20" i="7"/>
  <c r="AO20" i="7" s="1"/>
  <c r="AS23" i="7"/>
  <c r="AT23" i="7" s="1"/>
  <c r="AN24" i="7"/>
  <c r="AO24" i="7" s="1"/>
  <c r="AH25" i="7"/>
  <c r="AI25" i="7" s="1"/>
  <c r="AJ25" i="7" s="1"/>
  <c r="AK10" i="7"/>
  <c r="AH14" i="7"/>
  <c r="AI14" i="7" s="1"/>
  <c r="AJ14" i="7" s="1"/>
  <c r="AR16" i="7"/>
  <c r="AS16" i="7" s="1"/>
  <c r="AT16" i="7" s="1"/>
  <c r="AN17" i="7"/>
  <c r="AO17" i="7" s="1"/>
  <c r="AS20" i="7"/>
  <c r="AT20" i="7" s="1"/>
  <c r="AN21" i="7"/>
  <c r="AO21" i="7" s="1"/>
  <c r="AV11" i="7"/>
  <c r="AS13" i="7"/>
  <c r="AT13" i="7" s="1"/>
  <c r="AN14" i="7"/>
  <c r="AO14" i="7" s="1"/>
  <c r="AN22" i="7"/>
  <c r="AO22" i="7" s="1"/>
  <c r="AS10" i="7"/>
  <c r="AT10" i="7" s="1"/>
  <c r="AN11" i="7"/>
  <c r="AO11" i="7" s="1"/>
  <c r="AH12" i="7"/>
  <c r="AR14" i="7"/>
  <c r="AS14" i="7" s="1"/>
  <c r="AT14" i="7" s="1"/>
  <c r="AN15" i="7"/>
  <c r="AO15" i="7" s="1"/>
  <c r="AK16" i="7"/>
  <c r="AS18" i="7"/>
  <c r="AT18" i="7" s="1"/>
  <c r="AN19" i="7"/>
  <c r="AO19" i="7" s="1"/>
  <c r="AR22" i="7"/>
  <c r="AS22" i="7" s="1"/>
  <c r="AT22" i="7" s="1"/>
  <c r="AN23" i="7"/>
  <c r="AO23" i="7" s="1"/>
  <c r="AS26" i="7"/>
  <c r="AT26" i="7" s="1"/>
  <c r="S23" i="7"/>
  <c r="X9" i="7"/>
  <c r="S10" i="7"/>
  <c r="T10" i="7" s="1"/>
  <c r="X12" i="7"/>
  <c r="S13" i="7"/>
  <c r="T13" i="7" s="1"/>
  <c r="O14" i="7"/>
  <c r="P14" i="7" s="1"/>
  <c r="K15" i="7"/>
  <c r="L15" i="7" s="1"/>
  <c r="X16" i="7"/>
  <c r="O21" i="7"/>
  <c r="P21" i="7" s="1"/>
  <c r="O24" i="7"/>
  <c r="P24" i="7" s="1"/>
  <c r="X26" i="7"/>
  <c r="X13" i="7"/>
  <c r="S14" i="7"/>
  <c r="T14" i="7"/>
  <c r="O15" i="7"/>
  <c r="P15" i="7" s="1"/>
  <c r="K19" i="7"/>
  <c r="L19" i="7" s="1"/>
  <c r="K23" i="7"/>
  <c r="L23" i="7"/>
  <c r="X23" i="7"/>
  <c r="S24" i="7"/>
  <c r="T24" i="7" s="1"/>
  <c r="K26" i="7"/>
  <c r="L26" i="7" s="1"/>
  <c r="K11" i="7"/>
  <c r="L11" i="7" s="1"/>
  <c r="X11" i="7"/>
  <c r="S12" i="7"/>
  <c r="T12" i="7" s="1"/>
  <c r="O13" i="7"/>
  <c r="P13" i="7" s="1"/>
  <c r="X15" i="7"/>
  <c r="S16" i="7"/>
  <c r="T16" i="7" s="1"/>
  <c r="X18" i="7"/>
  <c r="S19" i="7"/>
  <c r="T19" i="7" s="1"/>
  <c r="O20" i="7"/>
  <c r="P20" i="7" s="1"/>
  <c r="K21" i="7"/>
  <c r="L21" i="7" s="1"/>
  <c r="X22" i="7"/>
  <c r="X25" i="7"/>
  <c r="S26" i="7"/>
  <c r="T26" i="7" s="1"/>
  <c r="X19" i="7"/>
  <c r="S20" i="7"/>
  <c r="T20" i="7" s="1"/>
  <c r="K25" i="7"/>
  <c r="L25" i="7" s="1"/>
  <c r="X10" i="7"/>
  <c r="S17" i="7"/>
  <c r="T17" i="7" s="1"/>
  <c r="O18" i="7"/>
  <c r="P18" i="7" s="1"/>
  <c r="X20" i="7"/>
  <c r="S21" i="7"/>
  <c r="T21" i="7"/>
  <c r="O22" i="7"/>
  <c r="P22" i="7" s="1"/>
  <c r="O9" i="7"/>
  <c r="P9" i="7"/>
  <c r="S11" i="7"/>
  <c r="T11" i="7" s="1"/>
  <c r="O12" i="7"/>
  <c r="P12" i="7" s="1"/>
  <c r="K13" i="7"/>
  <c r="L13" i="7" s="1"/>
  <c r="X14" i="7"/>
  <c r="S15" i="7"/>
  <c r="T15" i="7"/>
  <c r="O16" i="7"/>
  <c r="P16" i="7" s="1"/>
  <c r="K17" i="7"/>
  <c r="L17" i="7" s="1"/>
  <c r="X17" i="7"/>
  <c r="S18" i="7"/>
  <c r="T18" i="7" s="1"/>
  <c r="X21" i="7"/>
  <c r="S22" i="7"/>
  <c r="T22" i="7" s="1"/>
  <c r="O23" i="7"/>
  <c r="P23" i="7" s="1"/>
  <c r="X24" i="7"/>
  <c r="S25" i="7"/>
  <c r="T25" i="7" s="1"/>
  <c r="O26" i="7"/>
  <c r="P26" i="7" s="1"/>
  <c r="J27" i="7"/>
  <c r="O25" i="7"/>
  <c r="P25" i="7" s="1"/>
  <c r="R27" i="7"/>
  <c r="Z27" i="7"/>
  <c r="O10" i="7"/>
  <c r="P10" i="7" s="1"/>
  <c r="O11" i="7"/>
  <c r="P11" i="7" s="1"/>
  <c r="K14" i="7"/>
  <c r="L14" i="7" s="1"/>
  <c r="K16" i="7"/>
  <c r="L16" i="7" s="1"/>
  <c r="K9" i="7"/>
  <c r="L9" i="7" s="1"/>
  <c r="S9" i="7"/>
  <c r="O17" i="7"/>
  <c r="P17" i="7" s="1"/>
  <c r="O19" i="7"/>
  <c r="P19" i="7" s="1"/>
  <c r="K22" i="7"/>
  <c r="L22" i="7" s="1"/>
  <c r="K24" i="7"/>
  <c r="L24" i="7" s="1"/>
  <c r="N27" i="7"/>
  <c r="V27" i="7"/>
  <c r="AD27" i="7"/>
  <c r="AQ27" i="7"/>
  <c r="K12" i="7"/>
  <c r="L12" i="7" s="1"/>
  <c r="K20" i="7"/>
  <c r="L20" i="7" s="1"/>
  <c r="AL27" i="7"/>
  <c r="K10" i="7"/>
  <c r="L10" i="7" s="1"/>
  <c r="K18" i="7"/>
  <c r="L18" i="7" s="1"/>
  <c r="AI17" i="7" l="1"/>
  <c r="AJ17" i="7" s="1"/>
  <c r="AI22" i="7"/>
  <c r="AI19" i="7"/>
  <c r="AI9" i="7"/>
  <c r="AV25" i="7"/>
  <c r="AK25" i="7"/>
  <c r="AK23" i="7"/>
  <c r="AV23" i="7"/>
  <c r="AV24" i="7"/>
  <c r="AY24" i="7"/>
  <c r="AK14" i="7"/>
  <c r="AV14" i="7"/>
  <c r="AV21" i="7"/>
  <c r="AK21" i="7"/>
  <c r="AY18" i="7"/>
  <c r="AV18" i="7"/>
  <c r="AV10" i="7"/>
  <c r="AH27" i="7"/>
  <c r="AR27" i="7"/>
  <c r="AM27" i="7"/>
  <c r="AV26" i="7"/>
  <c r="AV16" i="7"/>
  <c r="AK26" i="7"/>
  <c r="AV15" i="7"/>
  <c r="AY13" i="7"/>
  <c r="AK20" i="7"/>
  <c r="AK11" i="7"/>
  <c r="AV20" i="7"/>
  <c r="BA16" i="7"/>
  <c r="BA17" i="7"/>
  <c r="BA11" i="7"/>
  <c r="BA26" i="7"/>
  <c r="BD26" i="7" s="1"/>
  <c r="BA13" i="7"/>
  <c r="AE27" i="7"/>
  <c r="S27" i="7"/>
  <c r="BA22" i="7"/>
  <c r="BA25" i="7"/>
  <c r="BA9" i="7"/>
  <c r="O27" i="7"/>
  <c r="BA24" i="7"/>
  <c r="BA18" i="7"/>
  <c r="BA21" i="7"/>
  <c r="BA20" i="7"/>
  <c r="BA15" i="7"/>
  <c r="BA14" i="7"/>
  <c r="BA12" i="7"/>
  <c r="BA10" i="7"/>
  <c r="BA23" i="7"/>
  <c r="BA19" i="7"/>
  <c r="AZ20" i="7"/>
  <c r="AZ14" i="7"/>
  <c r="AZ13" i="7"/>
  <c r="AZ16" i="7"/>
  <c r="AP10" i="7"/>
  <c r="AZ25" i="7"/>
  <c r="AP9" i="7"/>
  <c r="AZ12" i="7"/>
  <c r="AZ22" i="7"/>
  <c r="AZ23" i="7"/>
  <c r="AP17" i="7"/>
  <c r="AP11" i="7"/>
  <c r="AZ15" i="7"/>
  <c r="AZ26" i="7"/>
  <c r="BC26" i="7" s="1"/>
  <c r="AZ21" i="7"/>
  <c r="AZ24" i="7"/>
  <c r="AP19" i="7"/>
  <c r="AZ18" i="7"/>
  <c r="AY16" i="7"/>
  <c r="AY15" i="7"/>
  <c r="AY26" i="7"/>
  <c r="AY10" i="7"/>
  <c r="AY23" i="7"/>
  <c r="AW22" i="7"/>
  <c r="AW12" i="7"/>
  <c r="AX17" i="7"/>
  <c r="AW19" i="7"/>
  <c r="AX24" i="7"/>
  <c r="AW16" i="7"/>
  <c r="AX9" i="7"/>
  <c r="AW25" i="7"/>
  <c r="AW10" i="7"/>
  <c r="AX25" i="7"/>
  <c r="AX12" i="7"/>
  <c r="AX19" i="7"/>
  <c r="AX16" i="7"/>
  <c r="AX14" i="7"/>
  <c r="AW18" i="7"/>
  <c r="AX11" i="7"/>
  <c r="AX20" i="7"/>
  <c r="AX18" i="7"/>
  <c r="AX10" i="7"/>
  <c r="AW9" i="7"/>
  <c r="AW20" i="7"/>
  <c r="AW14" i="7"/>
  <c r="AX13" i="7"/>
  <c r="AW11" i="7"/>
  <c r="AA27" i="7"/>
  <c r="W27" i="7"/>
  <c r="AW13" i="7"/>
  <c r="AW21" i="7"/>
  <c r="AX21" i="7"/>
  <c r="AN27" i="7"/>
  <c r="AX22" i="7"/>
  <c r="AS27" i="7"/>
  <c r="AW17" i="7"/>
  <c r="K27" i="7"/>
  <c r="AW24" i="7"/>
  <c r="AX15" i="7"/>
  <c r="AW15" i="7"/>
  <c r="AW23" i="7"/>
  <c r="AX23" i="7"/>
  <c r="AW26" i="7"/>
  <c r="AX26" i="7"/>
  <c r="AV17" i="7" l="1"/>
  <c r="AI27" i="7"/>
  <c r="AV12" i="7"/>
  <c r="AJ12" i="7"/>
  <c r="AK12" i="7" s="1"/>
  <c r="AV22" i="7"/>
  <c r="AJ22" i="7"/>
  <c r="AY22" i="7" s="1"/>
  <c r="AJ9" i="7"/>
  <c r="AK9" i="7"/>
  <c r="AV19" i="7"/>
  <c r="AJ19" i="7"/>
  <c r="AK19" i="7" s="1"/>
  <c r="AY9" i="7"/>
  <c r="AK17" i="7"/>
  <c r="AY17" i="7"/>
  <c r="AV9" i="7"/>
  <c r="AK24" i="7"/>
  <c r="AK18" i="7"/>
  <c r="AY14" i="7"/>
  <c r="AY25" i="7"/>
  <c r="AZ9" i="7"/>
  <c r="AY21" i="7"/>
  <c r="AY20" i="7"/>
  <c r="AP23" i="7"/>
  <c r="AP24" i="7"/>
  <c r="AU23" i="7"/>
  <c r="AY12" i="7"/>
  <c r="AU21" i="7"/>
  <c r="AK13" i="7"/>
  <c r="AY11" i="7"/>
  <c r="AP26" i="7"/>
  <c r="AP12" i="7"/>
  <c r="AU22" i="7"/>
  <c r="AU13" i="7"/>
  <c r="AZ10" i="7"/>
  <c r="AP14" i="7"/>
  <c r="AU12" i="7"/>
  <c r="AU24" i="7"/>
  <c r="AU9" i="7"/>
  <c r="AP25" i="7"/>
  <c r="AU15" i="7"/>
  <c r="AU19" i="7"/>
  <c r="AU10" i="7"/>
  <c r="AU14" i="7"/>
  <c r="AU20" i="7"/>
  <c r="AU18" i="7"/>
  <c r="AU25" i="7"/>
  <c r="AU16" i="7"/>
  <c r="AU11" i="7"/>
  <c r="AP18" i="7"/>
  <c r="AO27" i="7"/>
  <c r="AZ11" i="7"/>
  <c r="AZ17" i="7"/>
  <c r="AP16" i="7"/>
  <c r="AU26" i="7"/>
  <c r="AU17" i="7"/>
  <c r="AZ19" i="7"/>
  <c r="AP21" i="7"/>
  <c r="AP15" i="7"/>
  <c r="AP22" i="7"/>
  <c r="AP13" i="7"/>
  <c r="AP20" i="7"/>
  <c r="AW27" i="7"/>
  <c r="BA27" i="7"/>
  <c r="BD28" i="7" s="1"/>
  <c r="AX27" i="7"/>
  <c r="K33" i="7"/>
  <c r="AT27" i="7"/>
  <c r="AJ27" i="7" l="1"/>
  <c r="AI30" i="7" s="1"/>
  <c r="AK22" i="7"/>
  <c r="AY19" i="7"/>
  <c r="AV27" i="7"/>
  <c r="K30" i="7"/>
  <c r="AZ27" i="7"/>
  <c r="BC28" i="7" s="1"/>
  <c r="BD27" i="7"/>
  <c r="BD29" i="7" s="1"/>
  <c r="AY27" i="7" l="1"/>
  <c r="AY29" i="7"/>
  <c r="AV33" i="7"/>
  <c r="BB27" i="7"/>
  <c r="BB29" i="7" s="1"/>
  <c r="BC27" i="7"/>
  <c r="BC29" i="7" s="1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AI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
средняя стоимость в месяц:</t>
        </r>
        <r>
          <rPr>
            <sz val="9"/>
            <color indexed="81"/>
            <rFont val="Tahoma"/>
            <family val="2"/>
            <charset val="204"/>
          </rPr>
          <t xml:space="preserve">
9940 - расчетная величина
2 - межуровнеый коэффициент
4 недели
18 часов в неделю
1,302 - начисления
8 часов в день</t>
        </r>
      </text>
    </comment>
  </commentList>
</comments>
</file>

<file path=xl/sharedStrings.xml><?xml version="1.0" encoding="utf-8"?>
<sst xmlns="http://schemas.openxmlformats.org/spreadsheetml/2006/main" count="56" uniqueCount="37">
  <si>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</si>
  <si>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</si>
  <si>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</si>
  <si>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Расчетный объем средств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</si>
  <si>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</si>
  <si>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</si>
  <si>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</si>
  <si>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</si>
  <si>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</si>
  <si>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</si>
  <si>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</si>
  <si>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</si>
  <si>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</si>
  <si>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</si>
  <si>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</si>
  <si>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</si>
  <si>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</si>
  <si>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</si>
  <si>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</si>
  <si>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</si>
  <si>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</si>
  <si>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</si>
  <si>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</si>
  <si>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</si>
  <si>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Объем субсидий i-му муниципальному району</t>
  </si>
  <si>
    <t>Приобретение компьютерного, телекоммуникационного и специализированного оборудования  для оснащения рабочих мест детей-инвалидов</t>
  </si>
  <si>
    <t>Техническое сопровождение электронного и дистанционного обучения по адресам проживания детей-инвалидов</t>
  </si>
  <si>
    <t>Организация   электронного и дистанционного обучения детей-инвалидов, обучающихся в муниципальных общеобразовательных организациях</t>
  </si>
  <si>
    <t>суммарное количетво детей-инвалидов, обучающихся на дому, зачисленных в ООО</t>
  </si>
  <si>
    <t>планируемая среднегодовая численность детей-инвалидов, обучающихся с использованием электронного и дистанционного обучения</t>
  </si>
  <si>
    <t>в закон</t>
  </si>
  <si>
    <t>Доля софинансирования</t>
  </si>
  <si>
    <t>планируемая среднегодовая численность детей-инвалидов, обучающихся с использованием электронного и дистанционного обучения на 01 сентября</t>
  </si>
  <si>
    <t>планируемая среднегодовая численность детей-инвалидов, обучающихся с использованием электронного и дистанционного обучения на 01 января</t>
  </si>
  <si>
    <t xml:space="preserve">Субсидии бюджетам муниципальных образований Ленинградской области на организацию электронного и дистанционного обучения детей-инвалидов  на 2019 год и на плановый период 2021 и 2022 годов </t>
  </si>
  <si>
    <t>Приложение 17 к пояснительной записке 2021 года</t>
  </si>
  <si>
    <t xml:space="preserve">Расчет объема субсидии бюджетам муниципальных образований Ленинградской области на организацию электронного и дистанционного обучения детей-инвалидов на 2021 год и на плановый период 2022 и 2023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</si>
</sst>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1" formatCode="_-* #,##0.0\ _₽_-;\-* #,##0.0\ _₽_-;_-* &quot;-&quot;?\ _₽_-;_-@_-"/>
    <numFmt numFmtId="172" formatCode="_-* #,##0.00_р_._-;\-* #,##0.00_р_._-;_-* &quot;-&quot;??_р_._-;_-@_-"/>
    <numFmt numFmtId="173" formatCode="#,##0.000000000000000"/>
  </numFmts>
  <fonts count="26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i/>
      <sz val="7"/>
      <name val="Arial Cyr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8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5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3" fillId="0" borderId="0" applyBorder="0" applyProtection="0"/>
    <xf numFmtId="9" fontId="3" fillId="0" borderId="0" applyBorder="0" applyProtection="0"/>
    <xf numFmtId="172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10" applyFont="1"/>
    <xf numFmtId="0" fontId="7" fillId="0" borderId="0" xfId="10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10" fillId="0" borderId="0" xfId="10" applyFont="1"/>
    <xf numFmtId="0" fontId="10" fillId="0" borderId="1" xfId="10" applyFont="1" applyBorder="1" applyAlignment="1">
      <alignment vertical="center" wrapText="1"/>
    </xf>
    <xf numFmtId="167" fontId="9" fillId="0" borderId="1" xfId="1" applyNumberFormat="1" applyFont="1" applyBorder="1" applyAlignment="1" applyProtection="1">
      <alignment vertical="center" wrapText="1"/>
    </xf>
    <xf numFmtId="166" fontId="5" fillId="0" borderId="1" xfId="1" applyNumberFormat="1" applyFont="1" applyBorder="1" applyAlignment="1" applyProtection="1">
      <alignment vertical="center" wrapText="1"/>
    </xf>
    <xf numFmtId="167" fontId="12" fillId="0" borderId="1" xfId="1" applyNumberFormat="1" applyFont="1" applyBorder="1" applyAlignment="1" applyProtection="1">
      <alignment vertical="center" wrapText="1"/>
    </xf>
    <xf numFmtId="166" fontId="12" fillId="0" borderId="1" xfId="1" applyNumberFormat="1" applyFont="1" applyBorder="1" applyAlignment="1" applyProtection="1">
      <alignment vertical="center" wrapText="1"/>
    </xf>
    <xf numFmtId="0" fontId="15" fillId="0" borderId="0" xfId="10" applyFont="1" applyAlignment="1"/>
    <xf numFmtId="166" fontId="5" fillId="0" borderId="0" xfId="10" applyNumberFormat="1" applyFont="1"/>
    <xf numFmtId="166" fontId="11" fillId="0" borderId="1" xfId="1" applyNumberFormat="1" applyFont="1" applyBorder="1" applyAlignment="1" applyProtection="1">
      <alignment horizontal="left" vertical="center" wrapText="1"/>
    </xf>
    <xf numFmtId="164" fontId="5" fillId="0" borderId="0" xfId="1" applyFont="1" applyBorder="1" applyAlignment="1" applyProtection="1"/>
    <xf numFmtId="4" fontId="11" fillId="0" borderId="1" xfId="1" applyNumberFormat="1" applyFont="1" applyBorder="1" applyAlignment="1" applyProtection="1">
      <alignment horizontal="center" vertical="center" wrapText="1"/>
    </xf>
    <xf numFmtId="166" fontId="11" fillId="0" borderId="1" xfId="1" applyNumberFormat="1" applyFont="1" applyBorder="1" applyAlignment="1" applyProtection="1">
      <alignment vertical="center" wrapText="1"/>
    </xf>
    <xf numFmtId="0" fontId="8" fillId="0" borderId="1" xfId="10" applyFont="1" applyBorder="1" applyAlignment="1">
      <alignment vertical="center" wrapText="1"/>
    </xf>
    <xf numFmtId="0" fontId="14" fillId="0" borderId="1" xfId="10" applyFont="1" applyBorder="1" applyAlignment="1">
      <alignment vertical="center" wrapText="1"/>
    </xf>
    <xf numFmtId="0" fontId="16" fillId="0" borderId="0" xfId="10" applyFont="1" applyBorder="1" applyAlignment="1">
      <alignment vertical="center" wrapText="1"/>
    </xf>
    <xf numFmtId="166" fontId="13" fillId="0" borderId="1" xfId="1" applyNumberFormat="1" applyFont="1" applyBorder="1" applyAlignment="1" applyProtection="1">
      <alignment vertical="center" wrapText="1"/>
    </xf>
    <xf numFmtId="167" fontId="12" fillId="0" borderId="1" xfId="1" applyNumberFormat="1" applyFont="1" applyFill="1" applyBorder="1" applyAlignment="1" applyProtection="1">
      <alignment vertical="center" wrapText="1"/>
    </xf>
    <xf numFmtId="166" fontId="9" fillId="0" borderId="1" xfId="1" applyNumberFormat="1" applyFont="1" applyFill="1" applyBorder="1" applyAlignment="1" applyProtection="1">
      <alignment vertical="center" wrapText="1"/>
    </xf>
    <xf numFmtId="168" fontId="9" fillId="0" borderId="1" xfId="2" applyNumberFormat="1" applyFont="1" applyFill="1" applyBorder="1" applyAlignment="1" applyProtection="1">
      <alignment vertical="center" wrapText="1"/>
    </xf>
    <xf numFmtId="0" fontId="5" fillId="0" borderId="0" xfId="10" applyFont="1" applyFill="1"/>
    <xf numFmtId="0" fontId="7" fillId="0" borderId="0" xfId="10" applyFont="1" applyFill="1" applyBorder="1" applyAlignment="1">
      <alignment horizontal="center" vertical="center" wrapText="1"/>
    </xf>
    <xf numFmtId="0" fontId="10" fillId="0" borderId="0" xfId="10" applyFont="1" applyFill="1"/>
    <xf numFmtId="0" fontId="9" fillId="0" borderId="1" xfId="10" applyFont="1" applyBorder="1" applyAlignment="1">
      <alignment horizontal="center" vertical="center" wrapText="1"/>
    </xf>
    <xf numFmtId="171" fontId="5" fillId="0" borderId="0" xfId="10" applyNumberFormat="1" applyFont="1"/>
    <xf numFmtId="0" fontId="9" fillId="0" borderId="1" xfId="10" applyFont="1" applyBorder="1" applyAlignment="1">
      <alignment horizontal="center" vertical="center" wrapText="1"/>
    </xf>
    <xf numFmtId="0" fontId="15" fillId="0" borderId="1" xfId="10" applyFont="1" applyBorder="1" applyAlignment="1"/>
    <xf numFmtId="0" fontId="9" fillId="0" borderId="1" xfId="10" applyFont="1" applyFill="1" applyBorder="1" applyAlignment="1">
      <alignment vertical="center" wrapText="1"/>
    </xf>
    <xf numFmtId="4" fontId="5" fillId="3" borderId="0" xfId="10" applyNumberFormat="1" applyFont="1" applyFill="1"/>
    <xf numFmtId="0" fontId="5" fillId="3" borderId="0" xfId="10" applyFont="1" applyFill="1"/>
    <xf numFmtId="169" fontId="5" fillId="0" borderId="0" xfId="10" applyNumberFormat="1" applyFont="1"/>
    <xf numFmtId="166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4" fontId="9" fillId="0" borderId="1" xfId="10" applyNumberFormat="1" applyFont="1" applyFill="1" applyBorder="1" applyAlignment="1">
      <alignment vertical="center" wrapText="1"/>
    </xf>
    <xf numFmtId="166" fontId="11" fillId="0" borderId="1" xfId="1" applyNumberFormat="1" applyFont="1" applyFill="1" applyBorder="1" applyAlignment="1" applyProtection="1">
      <alignment vertical="center" wrapText="1"/>
    </xf>
    <xf numFmtId="10" fontId="5" fillId="0" borderId="0" xfId="10" applyNumberFormat="1" applyFont="1"/>
    <xf numFmtId="169" fontId="5" fillId="0" borderId="0" xfId="10" applyNumberFormat="1" applyFont="1"/>
    <xf numFmtId="173" fontId="8" fillId="2" borderId="1" xfId="1" applyNumberFormat="1" applyFont="1" applyFill="1" applyBorder="1" applyAlignment="1" applyProtection="1">
      <alignment vertical="center" wrapText="1"/>
    </xf>
    <xf numFmtId="0" fontId="9" fillId="0" borderId="1" xfId="10" applyFont="1" applyFill="1" applyBorder="1" applyAlignment="1">
      <alignment horizontal="center" vertical="center" wrapText="1"/>
    </xf>
    <xf numFmtId="166" fontId="13" fillId="4" borderId="1" xfId="1" applyNumberFormat="1" applyFont="1" applyFill="1" applyBorder="1" applyAlignment="1" applyProtection="1">
      <alignment vertical="center" wrapText="1"/>
    </xf>
    <xf numFmtId="4" fontId="18" fillId="4" borderId="1" xfId="1" applyNumberFormat="1" applyFont="1" applyFill="1" applyBorder="1" applyAlignment="1" applyProtection="1">
      <alignment horizontal="center" vertical="center" wrapText="1"/>
    </xf>
    <xf numFmtId="4" fontId="18" fillId="0" borderId="1" xfId="1" applyNumberFormat="1" applyFont="1" applyBorder="1" applyAlignment="1" applyProtection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6" fillId="0" borderId="0" xfId="10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9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9" fillId="0" borderId="8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 vertical="center" wrapText="1"/>
    </xf>
    <xf numFmtId="0" fontId="9" fillId="0" borderId="9" xfId="10" applyFont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3" xfId="10" applyFont="1" applyBorder="1" applyAlignment="1">
      <alignment horizontal="center" vertical="center" wrapText="1"/>
    </xf>
    <xf numFmtId="0" fontId="9" fillId="0" borderId="4" xfId="10" applyFont="1" applyBorder="1" applyAlignment="1">
      <alignment horizontal="center" vertical="center" wrapText="1"/>
    </xf>
    <xf numFmtId="9" fontId="10" fillId="0" borderId="1" xfId="2" applyFont="1" applyFill="1" applyBorder="1" applyAlignment="1" applyProtection="1">
      <alignment horizontal="center" vertical="center"/>
    </xf>
    <xf numFmtId="0" fontId="22" fillId="0" borderId="0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/>
    </xf>
    <xf numFmtId="0" fontId="10" fillId="0" borderId="6" xfId="10" applyFont="1" applyBorder="1" applyAlignment="1">
      <alignment horizontal="center" vertical="center"/>
    </xf>
    <xf numFmtId="0" fontId="10" fillId="0" borderId="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1" fontId="23" fillId="0" borderId="0" xfId="0" applyNumberFormat="1" applyFont="1" applyAlignment="1">
      <alignment horizontal="right" vertical="top"/>
    </xf>
    <xf numFmtId="169" fontId="24" fillId="0" borderId="1" xfId="10" applyNumberFormat="1" applyFont="1" applyFill="1" applyBorder="1" applyAlignment="1">
      <alignment horizontal="center"/>
    </xf>
    <xf numFmtId="169" fontId="25" fillId="0" borderId="1" xfId="1" applyNumberFormat="1" applyFont="1" applyFill="1" applyBorder="1" applyAlignment="1" applyProtection="1">
      <alignment horizontal="center" vertical="center" wrapText="1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O33"/>
  <sheetViews>
    <sheetView tabSelected="1" view="pageBreakPreview" zoomScale="90" zoomScaleNormal="80" zoomScaleSheetLayoutView="90" workbookViewId="0">
      <pane xSplit="8" ySplit="8" topLeftCell="I9" activePane="bottomRight" state="frozen"/>
      <selection pane="topRight" activeCell="I1" sqref="I1"/>
      <selection pane="bottomLeft" activeCell="A7" sqref="A7"/>
      <selection pane="bottomRight" activeCell="J7" sqref="J7"/>
    </sheetView>
  </sheetViews>
  <sheetFormatPr defaultRowHeight="12.75" x14ac:dyDescent="0.2"/>
  <cols>
    <col min="1" max="1" width="4" style="1" customWidth="1"/>
    <col min="2" max="2" width="21" style="1" customWidth="1"/>
    <col min="3" max="5" width="7.28515625" style="1" hidden="1" customWidth="1"/>
    <col min="6" max="6" width="7.28515625" style="23" bestFit="1" customWidth="1"/>
    <col min="7" max="8" width="7" style="23" customWidth="1"/>
    <col min="9" max="11" width="12.140625" style="1" customWidth="1"/>
    <col min="12" max="12" width="1.28515625" style="1" hidden="1" customWidth="1"/>
    <col min="13" max="15" width="12.140625" style="1" customWidth="1"/>
    <col min="16" max="16" width="1.140625" style="1" hidden="1" customWidth="1"/>
    <col min="17" max="19" width="12.140625" style="1" customWidth="1"/>
    <col min="20" max="20" width="1" style="1" hidden="1" customWidth="1"/>
    <col min="21" max="21" width="12.28515625" style="1" customWidth="1"/>
    <col min="22" max="23" width="12.140625" style="1" customWidth="1"/>
    <col min="24" max="24" width="1.42578125" style="1" hidden="1" customWidth="1"/>
    <col min="25" max="25" width="14.42578125" style="1" customWidth="1"/>
    <col min="26" max="27" width="12.140625" style="1" customWidth="1"/>
    <col min="28" max="28" width="1.28515625" style="1" hidden="1" customWidth="1"/>
    <col min="29" max="29" width="11.85546875" style="1" customWidth="1"/>
    <col min="30" max="31" width="12.140625" style="1" customWidth="1"/>
    <col min="32" max="32" width="1.42578125" style="1" hidden="1" customWidth="1"/>
    <col min="33" max="34" width="13.7109375" style="1" customWidth="1"/>
    <col min="35" max="36" width="12.140625" style="1" customWidth="1"/>
    <col min="37" max="37" width="1.42578125" style="1" hidden="1" customWidth="1"/>
    <col min="38" max="38" width="13.5703125" style="1" customWidth="1"/>
    <col min="39" max="39" width="13.28515625" style="1" customWidth="1"/>
    <col min="40" max="41" width="12.140625" style="1" customWidth="1"/>
    <col min="42" max="42" width="1.42578125" style="1" hidden="1" customWidth="1"/>
    <col min="43" max="43" width="13.5703125" style="1" customWidth="1"/>
    <col min="44" max="44" width="13.7109375" style="1" customWidth="1"/>
    <col min="45" max="46" width="12.140625" style="1" customWidth="1"/>
    <col min="47" max="47" width="1.7109375" style="1" hidden="1" customWidth="1"/>
    <col min="48" max="53" width="13.28515625" style="1" customWidth="1"/>
    <col min="54" max="54" width="9" style="1" bestFit="1" customWidth="1"/>
    <col min="55" max="55" width="9.140625" style="1" customWidth="1"/>
    <col min="56" max="56" width="9" style="1" bestFit="1" customWidth="1"/>
    <col min="57" max="1003" width="9.140625" style="1" customWidth="1"/>
  </cols>
  <sheetData>
    <row r="1" spans="1:57" ht="18.75" x14ac:dyDescent="0.2">
      <c r="S1" s="67" t="s">
        <v>35</v>
      </c>
    </row>
    <row r="3" spans="1:57" ht="52.5" customHeight="1" x14ac:dyDescent="0.2">
      <c r="A3" s="49"/>
      <c r="B3" s="49"/>
      <c r="C3" s="18" t="s">
        <v>34</v>
      </c>
      <c r="D3" s="18"/>
      <c r="E3" s="18"/>
      <c r="F3" s="60" t="s">
        <v>36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1:57" ht="12" customHeight="1" x14ac:dyDescent="0.2">
      <c r="A4" s="2"/>
      <c r="B4" s="2"/>
      <c r="C4" s="2"/>
      <c r="D4" s="2"/>
      <c r="E4" s="2"/>
      <c r="F4" s="24"/>
      <c r="G4" s="24"/>
      <c r="H4" s="24"/>
    </row>
    <row r="5" spans="1:57" s="4" customFormat="1" ht="15" customHeight="1" x14ac:dyDescent="0.2">
      <c r="A5" s="46" t="s">
        <v>0</v>
      </c>
      <c r="B5" s="46" t="s">
        <v>1</v>
      </c>
      <c r="C5" s="50" t="s">
        <v>2</v>
      </c>
      <c r="D5" s="51"/>
      <c r="E5" s="52"/>
      <c r="F5" s="56" t="s">
        <v>31</v>
      </c>
      <c r="G5" s="56"/>
      <c r="H5" s="56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8" t="s">
        <v>3</v>
      </c>
      <c r="AW5" s="48"/>
      <c r="AX5" s="48"/>
      <c r="AY5" s="48" t="s">
        <v>24</v>
      </c>
      <c r="AZ5" s="48"/>
      <c r="BA5" s="48"/>
      <c r="BB5" s="61" t="s">
        <v>30</v>
      </c>
      <c r="BC5" s="62"/>
      <c r="BD5" s="63"/>
    </row>
    <row r="6" spans="1:57" s="4" customFormat="1" ht="18.75" customHeight="1" x14ac:dyDescent="0.2">
      <c r="A6" s="46"/>
      <c r="B6" s="46"/>
      <c r="C6" s="53"/>
      <c r="D6" s="54"/>
      <c r="E6" s="55"/>
      <c r="F6" s="56"/>
      <c r="G6" s="56"/>
      <c r="H6" s="56"/>
      <c r="I6" s="47" t="s">
        <v>25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 t="s">
        <v>26</v>
      </c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 t="s">
        <v>27</v>
      </c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8"/>
      <c r="AW6" s="48"/>
      <c r="AX6" s="48"/>
      <c r="AY6" s="48"/>
      <c r="AZ6" s="48"/>
      <c r="BA6" s="48"/>
      <c r="BB6" s="64"/>
      <c r="BC6" s="65"/>
      <c r="BD6" s="66"/>
    </row>
    <row r="7" spans="1:57" s="25" customFormat="1" ht="128.25" customHeight="1" x14ac:dyDescent="0.2">
      <c r="A7" s="46"/>
      <c r="B7" s="46"/>
      <c r="C7" s="57">
        <v>2018</v>
      </c>
      <c r="D7" s="57">
        <v>2019</v>
      </c>
      <c r="E7" s="57">
        <v>2020</v>
      </c>
      <c r="F7" s="59">
        <v>0.1</v>
      </c>
      <c r="G7" s="59"/>
      <c r="H7" s="59"/>
      <c r="I7" s="30" t="s">
        <v>28</v>
      </c>
      <c r="J7" s="21">
        <v>100000</v>
      </c>
      <c r="K7" s="34" t="s">
        <v>4</v>
      </c>
      <c r="L7" s="34"/>
      <c r="M7" s="30" t="s">
        <v>28</v>
      </c>
      <c r="N7" s="21">
        <v>100000</v>
      </c>
      <c r="O7" s="34" t="s">
        <v>4</v>
      </c>
      <c r="P7" s="34"/>
      <c r="Q7" s="30" t="s">
        <v>28</v>
      </c>
      <c r="R7" s="21">
        <v>100000</v>
      </c>
      <c r="S7" s="34" t="s">
        <v>4</v>
      </c>
      <c r="T7" s="34" t="s">
        <v>4</v>
      </c>
      <c r="U7" s="30" t="s">
        <v>29</v>
      </c>
      <c r="V7" s="36">
        <v>572</v>
      </c>
      <c r="W7" s="34" t="s">
        <v>4</v>
      </c>
      <c r="X7" s="34"/>
      <c r="Y7" s="30" t="s">
        <v>29</v>
      </c>
      <c r="Z7" s="36">
        <f>V7</f>
        <v>572</v>
      </c>
      <c r="AA7" s="34" t="s">
        <v>4</v>
      </c>
      <c r="AB7" s="34"/>
      <c r="AC7" s="30" t="s">
        <v>29</v>
      </c>
      <c r="AD7" s="36">
        <f>V7</f>
        <v>572</v>
      </c>
      <c r="AE7" s="34" t="s">
        <v>4</v>
      </c>
      <c r="AF7" s="34" t="s">
        <v>4</v>
      </c>
      <c r="AG7" s="30" t="s">
        <v>33</v>
      </c>
      <c r="AH7" s="30" t="s">
        <v>32</v>
      </c>
      <c r="AI7" s="30">
        <f>ROUND(10340*2/4/18*1.302*8,1)</f>
        <v>2991.7</v>
      </c>
      <c r="AJ7" s="34" t="s">
        <v>4</v>
      </c>
      <c r="AK7" s="34"/>
      <c r="AL7" s="30" t="s">
        <v>33</v>
      </c>
      <c r="AM7" s="30" t="s">
        <v>32</v>
      </c>
      <c r="AN7" s="30">
        <f>AI7</f>
        <v>2991.7</v>
      </c>
      <c r="AO7" s="34" t="s">
        <v>4</v>
      </c>
      <c r="AP7" s="34"/>
      <c r="AQ7" s="30" t="s">
        <v>33</v>
      </c>
      <c r="AR7" s="30" t="s">
        <v>32</v>
      </c>
      <c r="AS7" s="30">
        <f>AI7</f>
        <v>2991.7</v>
      </c>
      <c r="AT7" s="34" t="s">
        <v>4</v>
      </c>
      <c r="AU7" s="34" t="s">
        <v>4</v>
      </c>
      <c r="AV7" s="45">
        <v>2021</v>
      </c>
      <c r="AW7" s="45">
        <v>2022</v>
      </c>
      <c r="AX7" s="45">
        <v>2023</v>
      </c>
      <c r="AY7" s="45">
        <v>2021</v>
      </c>
      <c r="AZ7" s="45">
        <v>2022</v>
      </c>
      <c r="BA7" s="45">
        <v>2023</v>
      </c>
      <c r="BB7" s="35">
        <v>2021</v>
      </c>
      <c r="BC7" s="35">
        <v>2022</v>
      </c>
      <c r="BD7" s="35">
        <v>2023</v>
      </c>
    </row>
    <row r="8" spans="1:57" s="4" customFormat="1" ht="11.25" customHeight="1" x14ac:dyDescent="0.2">
      <c r="A8" s="46"/>
      <c r="B8" s="46"/>
      <c r="C8" s="58"/>
      <c r="D8" s="58"/>
      <c r="E8" s="58"/>
      <c r="F8" s="41">
        <v>2021</v>
      </c>
      <c r="G8" s="41">
        <v>2022</v>
      </c>
      <c r="H8" s="41">
        <v>2023</v>
      </c>
      <c r="I8" s="47">
        <v>2021</v>
      </c>
      <c r="J8" s="47"/>
      <c r="K8" s="47"/>
      <c r="L8" s="28"/>
      <c r="M8" s="47">
        <v>2022</v>
      </c>
      <c r="N8" s="47"/>
      <c r="O8" s="47"/>
      <c r="P8" s="28"/>
      <c r="Q8" s="47">
        <v>2023</v>
      </c>
      <c r="R8" s="47"/>
      <c r="S8" s="47"/>
      <c r="T8" s="47"/>
      <c r="U8" s="47">
        <v>2021</v>
      </c>
      <c r="V8" s="47"/>
      <c r="W8" s="47"/>
      <c r="X8" s="28"/>
      <c r="Y8" s="47">
        <v>2022</v>
      </c>
      <c r="Z8" s="47"/>
      <c r="AA8" s="47"/>
      <c r="AB8" s="28"/>
      <c r="AC8" s="47">
        <v>2023</v>
      </c>
      <c r="AD8" s="47"/>
      <c r="AE8" s="47"/>
      <c r="AF8" s="47"/>
      <c r="AG8" s="47">
        <v>2021</v>
      </c>
      <c r="AH8" s="47"/>
      <c r="AI8" s="47"/>
      <c r="AJ8" s="47"/>
      <c r="AK8" s="26"/>
      <c r="AL8" s="47">
        <v>2022</v>
      </c>
      <c r="AM8" s="47"/>
      <c r="AN8" s="47"/>
      <c r="AO8" s="47"/>
      <c r="AP8" s="28"/>
      <c r="AQ8" s="47">
        <v>2023</v>
      </c>
      <c r="AR8" s="47"/>
      <c r="AS8" s="47"/>
      <c r="AT8" s="47"/>
      <c r="AU8" s="47"/>
      <c r="AV8" s="5"/>
      <c r="AW8" s="5"/>
      <c r="AX8" s="5"/>
      <c r="AY8" s="5"/>
      <c r="AZ8" s="5"/>
      <c r="BA8" s="5"/>
    </row>
    <row r="9" spans="1:57" ht="15.75" x14ac:dyDescent="0.25">
      <c r="A9" s="3">
        <v>1</v>
      </c>
      <c r="B9" s="16" t="s">
        <v>5</v>
      </c>
      <c r="C9" s="6">
        <v>1.492</v>
      </c>
      <c r="D9" s="6">
        <v>1.492</v>
      </c>
      <c r="E9" s="6">
        <v>1.492</v>
      </c>
      <c r="F9" s="22">
        <v>0.11</v>
      </c>
      <c r="G9" s="22">
        <v>0.11</v>
      </c>
      <c r="H9" s="22">
        <v>0.11</v>
      </c>
      <c r="I9" s="15">
        <v>2</v>
      </c>
      <c r="J9" s="15">
        <f t="shared" ref="J9:J26" si="0">I9*$J$7</f>
        <v>200000</v>
      </c>
      <c r="K9" s="12">
        <f t="shared" ref="K9:K26" si="1">ROUND(J9*(1-F9),0)</f>
        <v>178000</v>
      </c>
      <c r="L9" s="40">
        <f t="shared" ref="L9:L26" si="2">IF(J9=0,0,(J9-K9)/J9*100)</f>
        <v>11</v>
      </c>
      <c r="M9" s="15">
        <v>0</v>
      </c>
      <c r="N9" s="15">
        <f t="shared" ref="N9:N26" si="3">M9*$N$7</f>
        <v>0</v>
      </c>
      <c r="O9" s="12">
        <f t="shared" ref="O9:O26" si="4">ROUND(N9*(1-G9),0)</f>
        <v>0</v>
      </c>
      <c r="P9" s="40">
        <f t="shared" ref="P9:P26" si="5">IF(N9=0,0,(N9-O9)/N9*100)</f>
        <v>0</v>
      </c>
      <c r="Q9" s="15">
        <v>0</v>
      </c>
      <c r="R9" s="15">
        <f t="shared" ref="R9:R26" si="6">Q9*$R$7</f>
        <v>0</v>
      </c>
      <c r="S9" s="12">
        <f t="shared" ref="S9:S26" si="7">ROUND(R9*(1-H9),0)</f>
        <v>0</v>
      </c>
      <c r="T9" s="40">
        <f t="shared" ref="T9:T26" si="8">IF(R9=0,0,(R9-S9)/R9*100)</f>
        <v>0</v>
      </c>
      <c r="U9" s="37">
        <v>8</v>
      </c>
      <c r="V9" s="15">
        <f>ROUND(U9*$V$7*12,0)</f>
        <v>54912</v>
      </c>
      <c r="W9" s="12">
        <f>ROUNDDOWN(V9*(1-F9),0)</f>
        <v>48871</v>
      </c>
      <c r="X9" s="40">
        <f t="shared" ref="X9:X26" si="9">IF(V9=0,0,(V9-W9)/V9*100)</f>
        <v>11.001238344988346</v>
      </c>
      <c r="Y9" s="37">
        <v>8</v>
      </c>
      <c r="Z9" s="15">
        <f t="shared" ref="Z9:Z26" si="10">Y9*$Z$7*12</f>
        <v>54912</v>
      </c>
      <c r="AA9" s="12">
        <f>ROUNDDOWN(Z9*(1-G9),0)</f>
        <v>48871</v>
      </c>
      <c r="AB9" s="40">
        <f t="shared" ref="AB9:AB26" si="11">IF(Z9=0,0,(Z9-AA9)/Z9*100)</f>
        <v>11.001238344988346</v>
      </c>
      <c r="AC9" s="37">
        <v>7</v>
      </c>
      <c r="AD9" s="15">
        <f t="shared" ref="AD9:AD26" si="12">AC9*$AD$7*12</f>
        <v>48048</v>
      </c>
      <c r="AE9" s="12">
        <f>ROUNDDOWN(AD9*(1-H9),0)</f>
        <v>42762</v>
      </c>
      <c r="AF9" s="40">
        <f t="shared" ref="AF9:AF26" si="13">IF(AD9=0,0,(AD9-AE9)/AD9*100)</f>
        <v>11.001498501498501</v>
      </c>
      <c r="AG9" s="15">
        <v>8</v>
      </c>
      <c r="AH9" s="15">
        <f>AG9</f>
        <v>8</v>
      </c>
      <c r="AI9" s="15">
        <f>ROUND(AG9*$AI$7*5+AH9*$AI$7*4,1)</f>
        <v>215402.4</v>
      </c>
      <c r="AJ9" s="12">
        <f>ROUNDDOWN(AI9*(1-F9),0)</f>
        <v>191708</v>
      </c>
      <c r="AK9" s="40">
        <f>(AI9-AJ9)/AI9*100</f>
        <v>11.000063137643775</v>
      </c>
      <c r="AL9" s="15">
        <v>8</v>
      </c>
      <c r="AM9" s="15">
        <v>7</v>
      </c>
      <c r="AN9" s="15">
        <f>ROUND(AL9*$AN$7*5+AM9*$AN$7*4,0)</f>
        <v>203436</v>
      </c>
      <c r="AO9" s="12">
        <f>ROUNDDOWN(AN9*(1-G9),0)</f>
        <v>181058</v>
      </c>
      <c r="AP9" s="40">
        <f>(AN9-AO9)/AN9*100</f>
        <v>11.000019662203346</v>
      </c>
      <c r="AQ9" s="15">
        <v>7</v>
      </c>
      <c r="AR9" s="15">
        <v>7</v>
      </c>
      <c r="AS9" s="15">
        <f>ROUND(AQ9*$AS$7*5+AR9*$AS$7*4,0)</f>
        <v>188477</v>
      </c>
      <c r="AT9" s="12">
        <f>ROUNDDOWN(AS9*(1-H9),0)</f>
        <v>167744</v>
      </c>
      <c r="AU9" s="40">
        <f>(AS9-AT9)/AS9*100</f>
        <v>11.000281201419803</v>
      </c>
      <c r="AV9" s="7">
        <f t="shared" ref="AV9:AV26" si="14">J9+V9+AI9</f>
        <v>470314.4</v>
      </c>
      <c r="AW9" s="7">
        <f t="shared" ref="AW9:AW26" si="15">N9+Z9+AN9</f>
        <v>258348</v>
      </c>
      <c r="AX9" s="7">
        <f t="shared" ref="AX9:AX26" si="16">R9+AD9+AS9</f>
        <v>236525</v>
      </c>
      <c r="AY9" s="14">
        <f t="shared" ref="AY9:AY26" si="17">K9+W9+AJ9</f>
        <v>418579</v>
      </c>
      <c r="AZ9" s="14">
        <f t="shared" ref="AZ9:AZ26" si="18">O9+AA9+AO9</f>
        <v>229929</v>
      </c>
      <c r="BA9" s="14">
        <f t="shared" ref="BA9:BA26" si="19">S9+AE9+AT9</f>
        <v>210506</v>
      </c>
      <c r="BB9" s="68">
        <f>ROUND(AY9/1000,1)</f>
        <v>418.6</v>
      </c>
      <c r="BC9" s="68">
        <f t="shared" ref="BC9:BC25" si="20">ROUND(AZ9/1000,1)</f>
        <v>229.9</v>
      </c>
      <c r="BD9" s="68">
        <f t="shared" ref="BD9:BD25" si="21">ROUND(BA9/1000,1)</f>
        <v>210.5</v>
      </c>
      <c r="BE9" s="27"/>
    </row>
    <row r="10" spans="1:57" ht="15.75" x14ac:dyDescent="0.25">
      <c r="A10" s="3">
        <v>2</v>
      </c>
      <c r="B10" s="16" t="s">
        <v>6</v>
      </c>
      <c r="C10" s="6">
        <v>1.492</v>
      </c>
      <c r="D10" s="6">
        <v>1.492</v>
      </c>
      <c r="E10" s="6">
        <v>1.492</v>
      </c>
      <c r="F10" s="22">
        <v>0.1</v>
      </c>
      <c r="G10" s="22">
        <v>0.1</v>
      </c>
      <c r="H10" s="22">
        <v>0.1</v>
      </c>
      <c r="I10" s="15">
        <v>5</v>
      </c>
      <c r="J10" s="15">
        <f t="shared" si="0"/>
        <v>500000</v>
      </c>
      <c r="K10" s="12">
        <f t="shared" si="1"/>
        <v>450000</v>
      </c>
      <c r="L10" s="40">
        <f t="shared" si="2"/>
        <v>10</v>
      </c>
      <c r="M10" s="15">
        <v>5</v>
      </c>
      <c r="N10" s="15">
        <f t="shared" si="3"/>
        <v>500000</v>
      </c>
      <c r="O10" s="12">
        <f t="shared" si="4"/>
        <v>450000</v>
      </c>
      <c r="P10" s="40">
        <f t="shared" si="5"/>
        <v>10</v>
      </c>
      <c r="Q10" s="15">
        <v>2</v>
      </c>
      <c r="R10" s="15">
        <f t="shared" si="6"/>
        <v>200000</v>
      </c>
      <c r="S10" s="12">
        <f t="shared" si="7"/>
        <v>180000</v>
      </c>
      <c r="T10" s="40">
        <f t="shared" si="8"/>
        <v>10</v>
      </c>
      <c r="U10" s="37">
        <v>12</v>
      </c>
      <c r="V10" s="15">
        <f t="shared" ref="V10:V26" si="22">ROUND(U10*$V$7*12,0)</f>
        <v>82368</v>
      </c>
      <c r="W10" s="12">
        <f t="shared" ref="W10:W26" si="23">ROUNDDOWN(V10*(1-F10),0)</f>
        <v>74131</v>
      </c>
      <c r="X10" s="40">
        <f t="shared" si="9"/>
        <v>10.000242812742814</v>
      </c>
      <c r="Y10" s="37">
        <v>11</v>
      </c>
      <c r="Z10" s="15">
        <f t="shared" si="10"/>
        <v>75504</v>
      </c>
      <c r="AA10" s="12">
        <f t="shared" ref="AA10:AA26" si="24">ROUNDDOWN(Z10*(1-G10),0)</f>
        <v>67953</v>
      </c>
      <c r="AB10" s="40">
        <f t="shared" si="11"/>
        <v>10.000794659885569</v>
      </c>
      <c r="AC10" s="37">
        <v>10</v>
      </c>
      <c r="AD10" s="15">
        <f t="shared" si="12"/>
        <v>68640</v>
      </c>
      <c r="AE10" s="12">
        <f t="shared" ref="AE10:AE26" si="25">ROUNDDOWN(AD10*(1-H10),0)</f>
        <v>61776</v>
      </c>
      <c r="AF10" s="40">
        <f t="shared" si="13"/>
        <v>10</v>
      </c>
      <c r="AG10" s="15">
        <v>12</v>
      </c>
      <c r="AH10" s="15">
        <v>11</v>
      </c>
      <c r="AI10" s="15">
        <f t="shared" ref="AI10:AI26" si="26">ROUND(AG10*$AI$7*5+AH10*$AI$7*4,0)</f>
        <v>311137</v>
      </c>
      <c r="AJ10" s="12">
        <f t="shared" ref="AJ10:AJ26" si="27">ROUNDDOWN(AI10*(1-F10),0)</f>
        <v>280023</v>
      </c>
      <c r="AK10" s="40">
        <f t="shared" ref="AK10:AK26" si="28">(AI10-AJ10)/AI10*100</f>
        <v>10.000096420547862</v>
      </c>
      <c r="AL10" s="15">
        <v>11</v>
      </c>
      <c r="AM10" s="15">
        <f>AL10</f>
        <v>11</v>
      </c>
      <c r="AN10" s="15">
        <f t="shared" ref="AN10:AN26" si="29">ROUND(AL10*$AN$7*5+AM10*$AN$7*4,0)</f>
        <v>296178</v>
      </c>
      <c r="AO10" s="12">
        <f t="shared" ref="AO10:AO26" si="30">ROUNDDOWN(AN10*(1-G10),0)</f>
        <v>266560</v>
      </c>
      <c r="AP10" s="40">
        <f t="shared" ref="AP10:AP26" si="31">(AN10-AO10)/AN10*100</f>
        <v>10.000067526960139</v>
      </c>
      <c r="AQ10" s="15">
        <v>10</v>
      </c>
      <c r="AR10" s="15">
        <v>9</v>
      </c>
      <c r="AS10" s="15">
        <f t="shared" ref="AS10:AS26" si="32">ROUND(AQ10*$AS$7*5+AR10*$AS$7*4,0)</f>
        <v>257286</v>
      </c>
      <c r="AT10" s="12">
        <f t="shared" ref="AT10:AT26" si="33">ROUNDDOWN(AS10*(1-H10),0)</f>
        <v>231557</v>
      </c>
      <c r="AU10" s="40">
        <f t="shared" ref="AU10:AU26" si="34">(AS10-AT10)/AS10*100</f>
        <v>10.000155469011139</v>
      </c>
      <c r="AV10" s="7">
        <f t="shared" si="14"/>
        <v>893505</v>
      </c>
      <c r="AW10" s="7">
        <f t="shared" si="15"/>
        <v>871682</v>
      </c>
      <c r="AX10" s="7">
        <f t="shared" si="16"/>
        <v>525926</v>
      </c>
      <c r="AY10" s="14">
        <f t="shared" si="17"/>
        <v>804154</v>
      </c>
      <c r="AZ10" s="14">
        <f t="shared" si="18"/>
        <v>784513</v>
      </c>
      <c r="BA10" s="14">
        <f t="shared" si="19"/>
        <v>473333</v>
      </c>
      <c r="BB10" s="68">
        <f t="shared" ref="BB10:BB26" si="35">ROUND(AY10/1000,1)</f>
        <v>804.2</v>
      </c>
      <c r="BC10" s="68">
        <f t="shared" si="20"/>
        <v>784.5</v>
      </c>
      <c r="BD10" s="68">
        <f t="shared" si="21"/>
        <v>473.3</v>
      </c>
      <c r="BE10" s="27"/>
    </row>
    <row r="11" spans="1:57" ht="15.75" x14ac:dyDescent="0.25">
      <c r="A11" s="3">
        <v>3</v>
      </c>
      <c r="B11" s="16" t="s">
        <v>7</v>
      </c>
      <c r="C11" s="6">
        <v>1.492</v>
      </c>
      <c r="D11" s="6">
        <v>1.492</v>
      </c>
      <c r="E11" s="6">
        <v>1.492</v>
      </c>
      <c r="F11" s="22">
        <v>0.1</v>
      </c>
      <c r="G11" s="22">
        <v>0.1</v>
      </c>
      <c r="H11" s="22">
        <v>0.1</v>
      </c>
      <c r="I11" s="15">
        <v>1</v>
      </c>
      <c r="J11" s="15">
        <f t="shared" si="0"/>
        <v>100000</v>
      </c>
      <c r="K11" s="12">
        <f t="shared" si="1"/>
        <v>90000</v>
      </c>
      <c r="L11" s="40">
        <f t="shared" si="2"/>
        <v>10</v>
      </c>
      <c r="M11" s="15">
        <v>1</v>
      </c>
      <c r="N11" s="15">
        <f t="shared" si="3"/>
        <v>100000</v>
      </c>
      <c r="O11" s="12">
        <f t="shared" si="4"/>
        <v>90000</v>
      </c>
      <c r="P11" s="40">
        <f t="shared" si="5"/>
        <v>10</v>
      </c>
      <c r="Q11" s="15">
        <v>1</v>
      </c>
      <c r="R11" s="15">
        <f t="shared" si="6"/>
        <v>100000</v>
      </c>
      <c r="S11" s="12">
        <f t="shared" si="7"/>
        <v>90000</v>
      </c>
      <c r="T11" s="40">
        <f t="shared" si="8"/>
        <v>10</v>
      </c>
      <c r="U11" s="37">
        <v>19</v>
      </c>
      <c r="V11" s="15">
        <f t="shared" si="22"/>
        <v>130416</v>
      </c>
      <c r="W11" s="12">
        <f t="shared" si="23"/>
        <v>117374</v>
      </c>
      <c r="X11" s="40">
        <f t="shared" si="9"/>
        <v>10.000306710833026</v>
      </c>
      <c r="Y11" s="37">
        <v>16</v>
      </c>
      <c r="Z11" s="15">
        <f t="shared" si="10"/>
        <v>109824</v>
      </c>
      <c r="AA11" s="12">
        <f t="shared" si="24"/>
        <v>98841</v>
      </c>
      <c r="AB11" s="40">
        <f t="shared" si="11"/>
        <v>10.000546328671328</v>
      </c>
      <c r="AC11" s="37">
        <v>15</v>
      </c>
      <c r="AD11" s="15">
        <f t="shared" si="12"/>
        <v>102960</v>
      </c>
      <c r="AE11" s="12">
        <f t="shared" si="25"/>
        <v>92664</v>
      </c>
      <c r="AF11" s="40">
        <f t="shared" si="13"/>
        <v>10</v>
      </c>
      <c r="AG11" s="15">
        <v>19</v>
      </c>
      <c r="AH11" s="15">
        <v>16</v>
      </c>
      <c r="AI11" s="15">
        <f t="shared" si="26"/>
        <v>475680</v>
      </c>
      <c r="AJ11" s="12">
        <f t="shared" si="27"/>
        <v>428112</v>
      </c>
      <c r="AK11" s="40">
        <f t="shared" si="28"/>
        <v>10</v>
      </c>
      <c r="AL11" s="15">
        <v>16</v>
      </c>
      <c r="AM11" s="15">
        <v>15</v>
      </c>
      <c r="AN11" s="15">
        <f t="shared" si="29"/>
        <v>418838</v>
      </c>
      <c r="AO11" s="12">
        <f t="shared" si="30"/>
        <v>376954</v>
      </c>
      <c r="AP11" s="40">
        <f t="shared" si="31"/>
        <v>10.00004775115916</v>
      </c>
      <c r="AQ11" s="15">
        <v>15</v>
      </c>
      <c r="AR11" s="15">
        <f t="shared" ref="AR11:AR25" si="36">AQ11</f>
        <v>15</v>
      </c>
      <c r="AS11" s="15">
        <f t="shared" si="32"/>
        <v>403880</v>
      </c>
      <c r="AT11" s="12">
        <f t="shared" si="33"/>
        <v>363492</v>
      </c>
      <c r="AU11" s="40">
        <f t="shared" si="34"/>
        <v>10</v>
      </c>
      <c r="AV11" s="7">
        <f t="shared" si="14"/>
        <v>706096</v>
      </c>
      <c r="AW11" s="7">
        <f t="shared" si="15"/>
        <v>628662</v>
      </c>
      <c r="AX11" s="7">
        <f t="shared" si="16"/>
        <v>606840</v>
      </c>
      <c r="AY11" s="14">
        <f t="shared" si="17"/>
        <v>635486</v>
      </c>
      <c r="AZ11" s="14">
        <f t="shared" si="18"/>
        <v>565795</v>
      </c>
      <c r="BA11" s="14">
        <f t="shared" si="19"/>
        <v>546156</v>
      </c>
      <c r="BB11" s="68">
        <f t="shared" si="35"/>
        <v>635.5</v>
      </c>
      <c r="BC11" s="68">
        <f t="shared" si="20"/>
        <v>565.79999999999995</v>
      </c>
      <c r="BD11" s="68">
        <f t="shared" si="21"/>
        <v>546.20000000000005</v>
      </c>
      <c r="BE11" s="27"/>
    </row>
    <row r="12" spans="1:57" ht="15.75" x14ac:dyDescent="0.25">
      <c r="A12" s="3">
        <v>4</v>
      </c>
      <c r="B12" s="16" t="s">
        <v>8</v>
      </c>
      <c r="C12" s="6">
        <v>1.492</v>
      </c>
      <c r="D12" s="6">
        <v>1.492</v>
      </c>
      <c r="E12" s="6">
        <v>1.492</v>
      </c>
      <c r="F12" s="22">
        <v>0.1</v>
      </c>
      <c r="G12" s="22">
        <v>0.1</v>
      </c>
      <c r="H12" s="22">
        <v>0.1</v>
      </c>
      <c r="I12" s="15">
        <v>2</v>
      </c>
      <c r="J12" s="15">
        <f t="shared" si="0"/>
        <v>200000</v>
      </c>
      <c r="K12" s="12">
        <f t="shared" si="1"/>
        <v>180000</v>
      </c>
      <c r="L12" s="40">
        <f t="shared" si="2"/>
        <v>10</v>
      </c>
      <c r="M12" s="15">
        <v>2</v>
      </c>
      <c r="N12" s="15">
        <f t="shared" si="3"/>
        <v>200000</v>
      </c>
      <c r="O12" s="12">
        <f t="shared" si="4"/>
        <v>180000</v>
      </c>
      <c r="P12" s="40">
        <f t="shared" si="5"/>
        <v>10</v>
      </c>
      <c r="Q12" s="15">
        <v>2</v>
      </c>
      <c r="R12" s="15">
        <f t="shared" si="6"/>
        <v>200000</v>
      </c>
      <c r="S12" s="12">
        <f t="shared" si="7"/>
        <v>180000</v>
      </c>
      <c r="T12" s="40">
        <f t="shared" si="8"/>
        <v>10</v>
      </c>
      <c r="U12" s="37">
        <v>30</v>
      </c>
      <c r="V12" s="15">
        <f t="shared" si="22"/>
        <v>205920</v>
      </c>
      <c r="W12" s="12">
        <f t="shared" si="23"/>
        <v>185328</v>
      </c>
      <c r="X12" s="40">
        <f t="shared" si="9"/>
        <v>10</v>
      </c>
      <c r="Y12" s="37">
        <v>30</v>
      </c>
      <c r="Z12" s="15">
        <f t="shared" si="10"/>
        <v>205920</v>
      </c>
      <c r="AA12" s="12">
        <f t="shared" si="24"/>
        <v>185328</v>
      </c>
      <c r="AB12" s="40">
        <f t="shared" si="11"/>
        <v>10</v>
      </c>
      <c r="AC12" s="37">
        <v>30</v>
      </c>
      <c r="AD12" s="15">
        <f t="shared" si="12"/>
        <v>205920</v>
      </c>
      <c r="AE12" s="12">
        <f t="shared" si="25"/>
        <v>185328</v>
      </c>
      <c r="AF12" s="40">
        <f t="shared" si="13"/>
        <v>10</v>
      </c>
      <c r="AG12" s="15">
        <v>30</v>
      </c>
      <c r="AH12" s="15">
        <f t="shared" ref="AH12:AH25" si="37">AG12</f>
        <v>30</v>
      </c>
      <c r="AI12" s="15">
        <f>ROUND(AG12*$AI$7*5+AH12*$AI$7*4,0)</f>
        <v>807759</v>
      </c>
      <c r="AJ12" s="12">
        <f t="shared" si="27"/>
        <v>726983</v>
      </c>
      <c r="AK12" s="40">
        <f t="shared" si="28"/>
        <v>10.000012379930153</v>
      </c>
      <c r="AL12" s="15">
        <v>30</v>
      </c>
      <c r="AM12" s="15">
        <f t="shared" ref="AM12:AM22" si="38">AL12</f>
        <v>30</v>
      </c>
      <c r="AN12" s="15">
        <f t="shared" si="29"/>
        <v>807759</v>
      </c>
      <c r="AO12" s="12">
        <f t="shared" si="30"/>
        <v>726983</v>
      </c>
      <c r="AP12" s="40">
        <f t="shared" si="31"/>
        <v>10.000012379930153</v>
      </c>
      <c r="AQ12" s="15">
        <v>30</v>
      </c>
      <c r="AR12" s="15">
        <f t="shared" si="36"/>
        <v>30</v>
      </c>
      <c r="AS12" s="15">
        <f t="shared" si="32"/>
        <v>807759</v>
      </c>
      <c r="AT12" s="12">
        <f t="shared" si="33"/>
        <v>726983</v>
      </c>
      <c r="AU12" s="40">
        <f t="shared" si="34"/>
        <v>10.000012379930153</v>
      </c>
      <c r="AV12" s="7">
        <f t="shared" si="14"/>
        <v>1213679</v>
      </c>
      <c r="AW12" s="7">
        <f t="shared" si="15"/>
        <v>1213679</v>
      </c>
      <c r="AX12" s="7">
        <f t="shared" si="16"/>
        <v>1213679</v>
      </c>
      <c r="AY12" s="14">
        <f t="shared" si="17"/>
        <v>1092311</v>
      </c>
      <c r="AZ12" s="14">
        <f t="shared" si="18"/>
        <v>1092311</v>
      </c>
      <c r="BA12" s="14">
        <f t="shared" si="19"/>
        <v>1092311</v>
      </c>
      <c r="BB12" s="68">
        <f t="shared" si="35"/>
        <v>1092.3</v>
      </c>
      <c r="BC12" s="68">
        <f t="shared" si="20"/>
        <v>1092.3</v>
      </c>
      <c r="BD12" s="68">
        <f t="shared" si="21"/>
        <v>1092.3</v>
      </c>
      <c r="BE12" s="27"/>
    </row>
    <row r="13" spans="1:57" ht="15.75" x14ac:dyDescent="0.25">
      <c r="A13" s="3">
        <v>5</v>
      </c>
      <c r="B13" s="16" t="s">
        <v>9</v>
      </c>
      <c r="C13" s="6">
        <v>1.492</v>
      </c>
      <c r="D13" s="6">
        <v>1.492</v>
      </c>
      <c r="E13" s="6">
        <v>1.492</v>
      </c>
      <c r="F13" s="22">
        <v>0.12</v>
      </c>
      <c r="G13" s="22">
        <v>0.12</v>
      </c>
      <c r="H13" s="22">
        <v>0.11</v>
      </c>
      <c r="I13" s="15">
        <v>10</v>
      </c>
      <c r="J13" s="15">
        <f t="shared" si="0"/>
        <v>1000000</v>
      </c>
      <c r="K13" s="12">
        <f t="shared" si="1"/>
        <v>880000</v>
      </c>
      <c r="L13" s="40">
        <f t="shared" si="2"/>
        <v>12</v>
      </c>
      <c r="M13" s="15">
        <v>1</v>
      </c>
      <c r="N13" s="15">
        <f t="shared" si="3"/>
        <v>100000</v>
      </c>
      <c r="O13" s="12">
        <f t="shared" si="4"/>
        <v>88000</v>
      </c>
      <c r="P13" s="40">
        <f t="shared" si="5"/>
        <v>12</v>
      </c>
      <c r="Q13" s="15">
        <v>1</v>
      </c>
      <c r="R13" s="15">
        <f t="shared" si="6"/>
        <v>100000</v>
      </c>
      <c r="S13" s="12">
        <f t="shared" si="7"/>
        <v>89000</v>
      </c>
      <c r="T13" s="40">
        <f t="shared" si="8"/>
        <v>11</v>
      </c>
      <c r="U13" s="37">
        <v>35</v>
      </c>
      <c r="V13" s="15">
        <f t="shared" si="22"/>
        <v>240240</v>
      </c>
      <c r="W13" s="12">
        <f t="shared" si="23"/>
        <v>211411</v>
      </c>
      <c r="X13" s="40">
        <f t="shared" si="9"/>
        <v>12.00008325008325</v>
      </c>
      <c r="Y13" s="37">
        <v>36</v>
      </c>
      <c r="Z13" s="15">
        <f t="shared" si="10"/>
        <v>247104</v>
      </c>
      <c r="AA13" s="12">
        <f t="shared" si="24"/>
        <v>217451</v>
      </c>
      <c r="AB13" s="40">
        <f t="shared" si="11"/>
        <v>12.000210437710438</v>
      </c>
      <c r="AC13" s="37">
        <v>36</v>
      </c>
      <c r="AD13" s="15">
        <f t="shared" si="12"/>
        <v>247104</v>
      </c>
      <c r="AE13" s="12">
        <f t="shared" si="25"/>
        <v>219922</v>
      </c>
      <c r="AF13" s="40">
        <f t="shared" si="13"/>
        <v>11.000226625226626</v>
      </c>
      <c r="AG13" s="15">
        <v>35</v>
      </c>
      <c r="AH13" s="15">
        <v>36</v>
      </c>
      <c r="AI13" s="15">
        <f t="shared" si="26"/>
        <v>954352</v>
      </c>
      <c r="AJ13" s="12">
        <f t="shared" si="27"/>
        <v>839829</v>
      </c>
      <c r="AK13" s="40">
        <f t="shared" si="28"/>
        <v>12.000079635187017</v>
      </c>
      <c r="AL13" s="15">
        <v>36</v>
      </c>
      <c r="AM13" s="15">
        <f t="shared" si="38"/>
        <v>36</v>
      </c>
      <c r="AN13" s="15">
        <f t="shared" si="29"/>
        <v>969311</v>
      </c>
      <c r="AO13" s="12">
        <f t="shared" si="30"/>
        <v>852993</v>
      </c>
      <c r="AP13" s="40">
        <f t="shared" si="31"/>
        <v>12.000070152923056</v>
      </c>
      <c r="AQ13" s="15">
        <v>36</v>
      </c>
      <c r="AR13" s="15">
        <v>35</v>
      </c>
      <c r="AS13" s="15">
        <f t="shared" si="32"/>
        <v>957344</v>
      </c>
      <c r="AT13" s="12">
        <f t="shared" si="33"/>
        <v>852036</v>
      </c>
      <c r="AU13" s="40">
        <f t="shared" si="34"/>
        <v>11.000016712905705</v>
      </c>
      <c r="AV13" s="7">
        <f t="shared" si="14"/>
        <v>2194592</v>
      </c>
      <c r="AW13" s="7">
        <f t="shared" si="15"/>
        <v>1316415</v>
      </c>
      <c r="AX13" s="7">
        <f t="shared" si="16"/>
        <v>1304448</v>
      </c>
      <c r="AY13" s="14">
        <f t="shared" si="17"/>
        <v>1931240</v>
      </c>
      <c r="AZ13" s="14">
        <f t="shared" si="18"/>
        <v>1158444</v>
      </c>
      <c r="BA13" s="14">
        <f t="shared" si="19"/>
        <v>1160958</v>
      </c>
      <c r="BB13" s="68">
        <f t="shared" si="35"/>
        <v>1931.2</v>
      </c>
      <c r="BC13" s="68">
        <f t="shared" si="20"/>
        <v>1158.4000000000001</v>
      </c>
      <c r="BD13" s="68">
        <f t="shared" si="21"/>
        <v>1161</v>
      </c>
      <c r="BE13" s="27"/>
    </row>
    <row r="14" spans="1:57" ht="15.75" x14ac:dyDescent="0.25">
      <c r="A14" s="3">
        <v>6</v>
      </c>
      <c r="B14" s="16" t="s">
        <v>10</v>
      </c>
      <c r="C14" s="6">
        <v>1.492</v>
      </c>
      <c r="D14" s="6">
        <v>1.492</v>
      </c>
      <c r="E14" s="6">
        <v>1.492</v>
      </c>
      <c r="F14" s="22">
        <v>0.1</v>
      </c>
      <c r="G14" s="22">
        <v>0.1</v>
      </c>
      <c r="H14" s="22">
        <v>0.13</v>
      </c>
      <c r="I14" s="15">
        <v>3</v>
      </c>
      <c r="J14" s="15">
        <f t="shared" si="0"/>
        <v>300000</v>
      </c>
      <c r="K14" s="12">
        <f t="shared" si="1"/>
        <v>270000</v>
      </c>
      <c r="L14" s="40">
        <f t="shared" si="2"/>
        <v>10</v>
      </c>
      <c r="M14" s="15">
        <v>0</v>
      </c>
      <c r="N14" s="15">
        <f t="shared" si="3"/>
        <v>0</v>
      </c>
      <c r="O14" s="12">
        <f t="shared" si="4"/>
        <v>0</v>
      </c>
      <c r="P14" s="40">
        <f t="shared" si="5"/>
        <v>0</v>
      </c>
      <c r="Q14" s="15">
        <v>0</v>
      </c>
      <c r="R14" s="15">
        <f t="shared" si="6"/>
        <v>0</v>
      </c>
      <c r="S14" s="12">
        <f t="shared" si="7"/>
        <v>0</v>
      </c>
      <c r="T14" s="40">
        <f t="shared" si="8"/>
        <v>0</v>
      </c>
      <c r="U14" s="37">
        <v>16</v>
      </c>
      <c r="V14" s="15">
        <f t="shared" si="22"/>
        <v>109824</v>
      </c>
      <c r="W14" s="12">
        <f t="shared" si="23"/>
        <v>98841</v>
      </c>
      <c r="X14" s="40">
        <f t="shared" si="9"/>
        <v>10.000546328671328</v>
      </c>
      <c r="Y14" s="37">
        <v>16</v>
      </c>
      <c r="Z14" s="15">
        <f t="shared" si="10"/>
        <v>109824</v>
      </c>
      <c r="AA14" s="12">
        <f t="shared" si="24"/>
        <v>98841</v>
      </c>
      <c r="AB14" s="40">
        <f t="shared" si="11"/>
        <v>10.000546328671328</v>
      </c>
      <c r="AC14" s="37">
        <v>16</v>
      </c>
      <c r="AD14" s="15">
        <f t="shared" si="12"/>
        <v>109824</v>
      </c>
      <c r="AE14" s="12">
        <f t="shared" si="25"/>
        <v>95546</v>
      </c>
      <c r="AF14" s="40">
        <f t="shared" si="13"/>
        <v>13.000801282051283</v>
      </c>
      <c r="AG14" s="15">
        <v>16</v>
      </c>
      <c r="AH14" s="15">
        <f t="shared" si="37"/>
        <v>16</v>
      </c>
      <c r="AI14" s="15">
        <f t="shared" si="26"/>
        <v>430805</v>
      </c>
      <c r="AJ14" s="12">
        <f t="shared" si="27"/>
        <v>387724</v>
      </c>
      <c r="AK14" s="40">
        <f t="shared" si="28"/>
        <v>10.000116061791298</v>
      </c>
      <c r="AL14" s="15">
        <v>16</v>
      </c>
      <c r="AM14" s="15">
        <f t="shared" si="38"/>
        <v>16</v>
      </c>
      <c r="AN14" s="15">
        <f t="shared" si="29"/>
        <v>430805</v>
      </c>
      <c r="AO14" s="12">
        <f t="shared" si="30"/>
        <v>387724</v>
      </c>
      <c r="AP14" s="40">
        <f t="shared" si="31"/>
        <v>10.000116061791298</v>
      </c>
      <c r="AQ14" s="15">
        <v>16</v>
      </c>
      <c r="AR14" s="15">
        <f t="shared" si="36"/>
        <v>16</v>
      </c>
      <c r="AS14" s="15">
        <f t="shared" si="32"/>
        <v>430805</v>
      </c>
      <c r="AT14" s="12">
        <f t="shared" si="33"/>
        <v>374800</v>
      </c>
      <c r="AU14" s="40">
        <f t="shared" si="34"/>
        <v>13.000081243253907</v>
      </c>
      <c r="AV14" s="7">
        <f t="shared" si="14"/>
        <v>840629</v>
      </c>
      <c r="AW14" s="7">
        <f t="shared" si="15"/>
        <v>540629</v>
      </c>
      <c r="AX14" s="7">
        <f t="shared" si="16"/>
        <v>540629</v>
      </c>
      <c r="AY14" s="14">
        <f t="shared" si="17"/>
        <v>756565</v>
      </c>
      <c r="AZ14" s="14">
        <f t="shared" si="18"/>
        <v>486565</v>
      </c>
      <c r="BA14" s="14">
        <f t="shared" si="19"/>
        <v>470346</v>
      </c>
      <c r="BB14" s="68">
        <f>ROUNDUP(AY14/1000,1)</f>
        <v>756.6</v>
      </c>
      <c r="BC14" s="68">
        <f t="shared" si="20"/>
        <v>486.6</v>
      </c>
      <c r="BD14" s="68">
        <f t="shared" si="21"/>
        <v>470.3</v>
      </c>
      <c r="BE14" s="27"/>
    </row>
    <row r="15" spans="1:57" ht="15.75" x14ac:dyDescent="0.25">
      <c r="A15" s="3">
        <v>7</v>
      </c>
      <c r="B15" s="16" t="s">
        <v>11</v>
      </c>
      <c r="C15" s="6">
        <v>1.492</v>
      </c>
      <c r="D15" s="6">
        <v>1.492</v>
      </c>
      <c r="E15" s="6">
        <v>1.492</v>
      </c>
      <c r="F15" s="22">
        <v>0.12</v>
      </c>
      <c r="G15" s="22">
        <v>0.12</v>
      </c>
      <c r="H15" s="22">
        <v>0.11</v>
      </c>
      <c r="I15" s="15">
        <v>1</v>
      </c>
      <c r="J15" s="15">
        <f t="shared" si="0"/>
        <v>100000</v>
      </c>
      <c r="K15" s="12">
        <f t="shared" si="1"/>
        <v>88000</v>
      </c>
      <c r="L15" s="40">
        <f t="shared" si="2"/>
        <v>12</v>
      </c>
      <c r="M15" s="15">
        <v>1</v>
      </c>
      <c r="N15" s="15">
        <f t="shared" si="3"/>
        <v>100000</v>
      </c>
      <c r="O15" s="12">
        <f t="shared" si="4"/>
        <v>88000</v>
      </c>
      <c r="P15" s="40">
        <f t="shared" si="5"/>
        <v>12</v>
      </c>
      <c r="Q15" s="15">
        <v>0</v>
      </c>
      <c r="R15" s="15">
        <f t="shared" si="6"/>
        <v>0</v>
      </c>
      <c r="S15" s="12">
        <f t="shared" si="7"/>
        <v>0</v>
      </c>
      <c r="T15" s="40">
        <f t="shared" si="8"/>
        <v>0</v>
      </c>
      <c r="U15" s="37">
        <v>11</v>
      </c>
      <c r="V15" s="15">
        <f t="shared" si="22"/>
        <v>75504</v>
      </c>
      <c r="W15" s="12">
        <f t="shared" si="23"/>
        <v>66443</v>
      </c>
      <c r="X15" s="40">
        <f t="shared" si="9"/>
        <v>12.000688705234159</v>
      </c>
      <c r="Y15" s="37">
        <v>11</v>
      </c>
      <c r="Z15" s="15">
        <f t="shared" si="10"/>
        <v>75504</v>
      </c>
      <c r="AA15" s="12">
        <f t="shared" si="24"/>
        <v>66443</v>
      </c>
      <c r="AB15" s="40">
        <f t="shared" si="11"/>
        <v>12.000688705234159</v>
      </c>
      <c r="AC15" s="37">
        <v>6</v>
      </c>
      <c r="AD15" s="15">
        <f t="shared" si="12"/>
        <v>41184</v>
      </c>
      <c r="AE15" s="12">
        <f t="shared" si="25"/>
        <v>36653</v>
      </c>
      <c r="AF15" s="40">
        <f t="shared" si="13"/>
        <v>11.001845376845377</v>
      </c>
      <c r="AG15" s="15">
        <v>11</v>
      </c>
      <c r="AH15" s="15">
        <v>10</v>
      </c>
      <c r="AI15" s="15">
        <f t="shared" si="26"/>
        <v>284212</v>
      </c>
      <c r="AJ15" s="12">
        <f t="shared" si="27"/>
        <v>250106</v>
      </c>
      <c r="AK15" s="40">
        <f t="shared" si="28"/>
        <v>12.000197036015368</v>
      </c>
      <c r="AL15" s="15">
        <v>11</v>
      </c>
      <c r="AM15" s="15">
        <v>6</v>
      </c>
      <c r="AN15" s="15">
        <f t="shared" si="29"/>
        <v>236344</v>
      </c>
      <c r="AO15" s="12">
        <f t="shared" si="30"/>
        <v>207982</v>
      </c>
      <c r="AP15" s="40">
        <f t="shared" si="31"/>
        <v>12.000304640693226</v>
      </c>
      <c r="AQ15" s="15">
        <v>6</v>
      </c>
      <c r="AR15" s="15">
        <f t="shared" si="36"/>
        <v>6</v>
      </c>
      <c r="AS15" s="15">
        <f t="shared" si="32"/>
        <v>161552</v>
      </c>
      <c r="AT15" s="12">
        <f t="shared" si="33"/>
        <v>143781</v>
      </c>
      <c r="AU15" s="40">
        <f t="shared" si="34"/>
        <v>11.000173318807567</v>
      </c>
      <c r="AV15" s="7">
        <f t="shared" si="14"/>
        <v>459716</v>
      </c>
      <c r="AW15" s="7">
        <f t="shared" si="15"/>
        <v>411848</v>
      </c>
      <c r="AX15" s="7">
        <f t="shared" si="16"/>
        <v>202736</v>
      </c>
      <c r="AY15" s="14">
        <f t="shared" si="17"/>
        <v>404549</v>
      </c>
      <c r="AZ15" s="14">
        <f t="shared" si="18"/>
        <v>362425</v>
      </c>
      <c r="BA15" s="14">
        <f t="shared" si="19"/>
        <v>180434</v>
      </c>
      <c r="BB15" s="68">
        <f t="shared" si="35"/>
        <v>404.5</v>
      </c>
      <c r="BC15" s="68">
        <f t="shared" si="20"/>
        <v>362.4</v>
      </c>
      <c r="BD15" s="68">
        <f t="shared" si="21"/>
        <v>180.4</v>
      </c>
      <c r="BE15" s="27"/>
    </row>
    <row r="16" spans="1:57" ht="15.75" x14ac:dyDescent="0.25">
      <c r="A16" s="3">
        <v>8</v>
      </c>
      <c r="B16" s="16" t="s">
        <v>12</v>
      </c>
      <c r="C16" s="6">
        <v>1.492</v>
      </c>
      <c r="D16" s="6">
        <v>1.492</v>
      </c>
      <c r="E16" s="6">
        <v>1.492</v>
      </c>
      <c r="F16" s="22">
        <v>0.13</v>
      </c>
      <c r="G16" s="22">
        <v>0.13</v>
      </c>
      <c r="H16" s="22">
        <v>0.11</v>
      </c>
      <c r="I16" s="15">
        <v>3</v>
      </c>
      <c r="J16" s="15">
        <f t="shared" si="0"/>
        <v>300000</v>
      </c>
      <c r="K16" s="12">
        <f t="shared" si="1"/>
        <v>261000</v>
      </c>
      <c r="L16" s="40">
        <f t="shared" si="2"/>
        <v>13</v>
      </c>
      <c r="M16" s="15">
        <v>1</v>
      </c>
      <c r="N16" s="15">
        <f t="shared" si="3"/>
        <v>100000</v>
      </c>
      <c r="O16" s="12">
        <f t="shared" si="4"/>
        <v>87000</v>
      </c>
      <c r="P16" s="40">
        <f t="shared" si="5"/>
        <v>13</v>
      </c>
      <c r="Q16" s="15">
        <v>2</v>
      </c>
      <c r="R16" s="15">
        <f t="shared" si="6"/>
        <v>200000</v>
      </c>
      <c r="S16" s="12">
        <f t="shared" si="7"/>
        <v>178000</v>
      </c>
      <c r="T16" s="40">
        <f t="shared" si="8"/>
        <v>11</v>
      </c>
      <c r="U16" s="37">
        <v>11</v>
      </c>
      <c r="V16" s="15">
        <f t="shared" si="22"/>
        <v>75504</v>
      </c>
      <c r="W16" s="12">
        <f t="shared" si="23"/>
        <v>65688</v>
      </c>
      <c r="X16" s="40">
        <f t="shared" si="9"/>
        <v>13.000635727908454</v>
      </c>
      <c r="Y16" s="37">
        <v>9</v>
      </c>
      <c r="Z16" s="15">
        <f t="shared" si="10"/>
        <v>61776</v>
      </c>
      <c r="AA16" s="12">
        <f t="shared" si="24"/>
        <v>53745</v>
      </c>
      <c r="AB16" s="40">
        <f t="shared" si="11"/>
        <v>13.00019425019425</v>
      </c>
      <c r="AC16" s="37">
        <v>9</v>
      </c>
      <c r="AD16" s="15">
        <f t="shared" si="12"/>
        <v>61776</v>
      </c>
      <c r="AE16" s="12">
        <f t="shared" si="25"/>
        <v>54980</v>
      </c>
      <c r="AF16" s="40">
        <f t="shared" si="13"/>
        <v>11.001036001036001</v>
      </c>
      <c r="AG16" s="15">
        <v>11</v>
      </c>
      <c r="AH16" s="15">
        <v>9</v>
      </c>
      <c r="AI16" s="15">
        <f t="shared" si="26"/>
        <v>272245</v>
      </c>
      <c r="AJ16" s="12">
        <f t="shared" si="27"/>
        <v>236853</v>
      </c>
      <c r="AK16" s="40">
        <f t="shared" si="28"/>
        <v>13.000055097430623</v>
      </c>
      <c r="AL16" s="15">
        <v>9</v>
      </c>
      <c r="AM16" s="15">
        <f t="shared" si="38"/>
        <v>9</v>
      </c>
      <c r="AN16" s="15">
        <f t="shared" si="29"/>
        <v>242328</v>
      </c>
      <c r="AO16" s="12">
        <f t="shared" si="30"/>
        <v>210825</v>
      </c>
      <c r="AP16" s="40">
        <f t="shared" si="31"/>
        <v>13.000148558977914</v>
      </c>
      <c r="AQ16" s="15">
        <v>9</v>
      </c>
      <c r="AR16" s="15">
        <f t="shared" si="36"/>
        <v>9</v>
      </c>
      <c r="AS16" s="15">
        <f t="shared" si="32"/>
        <v>242328</v>
      </c>
      <c r="AT16" s="12">
        <f t="shared" si="33"/>
        <v>215671</v>
      </c>
      <c r="AU16" s="40">
        <f t="shared" si="34"/>
        <v>11.000379650721337</v>
      </c>
      <c r="AV16" s="7">
        <f t="shared" si="14"/>
        <v>647749</v>
      </c>
      <c r="AW16" s="7">
        <f t="shared" si="15"/>
        <v>404104</v>
      </c>
      <c r="AX16" s="7">
        <f t="shared" si="16"/>
        <v>504104</v>
      </c>
      <c r="AY16" s="14">
        <f t="shared" si="17"/>
        <v>563541</v>
      </c>
      <c r="AZ16" s="14">
        <f t="shared" si="18"/>
        <v>351570</v>
      </c>
      <c r="BA16" s="14">
        <f t="shared" si="19"/>
        <v>448651</v>
      </c>
      <c r="BB16" s="68">
        <f t="shared" si="35"/>
        <v>563.5</v>
      </c>
      <c r="BC16" s="68">
        <f t="shared" si="20"/>
        <v>351.6</v>
      </c>
      <c r="BD16" s="68">
        <f t="shared" si="21"/>
        <v>448.7</v>
      </c>
      <c r="BE16" s="27"/>
    </row>
    <row r="17" spans="1:57" ht="15.75" x14ac:dyDescent="0.25">
      <c r="A17" s="3">
        <v>9</v>
      </c>
      <c r="B17" s="16" t="s">
        <v>13</v>
      </c>
      <c r="C17" s="6">
        <v>1.492</v>
      </c>
      <c r="D17" s="6">
        <v>1.492</v>
      </c>
      <c r="E17" s="6">
        <v>1.492</v>
      </c>
      <c r="F17" s="22">
        <v>0.1</v>
      </c>
      <c r="G17" s="22">
        <v>0.1</v>
      </c>
      <c r="H17" s="22">
        <v>0.1</v>
      </c>
      <c r="I17" s="15">
        <v>2</v>
      </c>
      <c r="J17" s="15">
        <f t="shared" si="0"/>
        <v>200000</v>
      </c>
      <c r="K17" s="12">
        <f t="shared" si="1"/>
        <v>180000</v>
      </c>
      <c r="L17" s="40">
        <f t="shared" si="2"/>
        <v>10</v>
      </c>
      <c r="M17" s="15">
        <v>1</v>
      </c>
      <c r="N17" s="15">
        <f t="shared" si="3"/>
        <v>100000</v>
      </c>
      <c r="O17" s="12">
        <f t="shared" si="4"/>
        <v>90000</v>
      </c>
      <c r="P17" s="40">
        <f t="shared" si="5"/>
        <v>10</v>
      </c>
      <c r="Q17" s="15">
        <v>1</v>
      </c>
      <c r="R17" s="15">
        <f t="shared" si="6"/>
        <v>100000</v>
      </c>
      <c r="S17" s="12">
        <f t="shared" si="7"/>
        <v>90000</v>
      </c>
      <c r="T17" s="40">
        <f t="shared" si="8"/>
        <v>10</v>
      </c>
      <c r="U17" s="37">
        <v>9</v>
      </c>
      <c r="V17" s="15">
        <f t="shared" si="22"/>
        <v>61776</v>
      </c>
      <c r="W17" s="12">
        <f t="shared" si="23"/>
        <v>55598</v>
      </c>
      <c r="X17" s="40">
        <f t="shared" si="9"/>
        <v>10.000647500647501</v>
      </c>
      <c r="Y17" s="37">
        <v>9</v>
      </c>
      <c r="Z17" s="15">
        <f t="shared" si="10"/>
        <v>61776</v>
      </c>
      <c r="AA17" s="12">
        <f t="shared" si="24"/>
        <v>55598</v>
      </c>
      <c r="AB17" s="40">
        <f t="shared" si="11"/>
        <v>10.000647500647501</v>
      </c>
      <c r="AC17" s="37">
        <v>10</v>
      </c>
      <c r="AD17" s="15">
        <f t="shared" si="12"/>
        <v>68640</v>
      </c>
      <c r="AE17" s="12">
        <f t="shared" si="25"/>
        <v>61776</v>
      </c>
      <c r="AF17" s="40">
        <f t="shared" si="13"/>
        <v>10</v>
      </c>
      <c r="AG17" s="15">
        <v>9</v>
      </c>
      <c r="AH17" s="15">
        <f t="shared" si="37"/>
        <v>9</v>
      </c>
      <c r="AI17" s="15">
        <f t="shared" si="26"/>
        <v>242328</v>
      </c>
      <c r="AJ17" s="12">
        <f t="shared" si="27"/>
        <v>218095</v>
      </c>
      <c r="AK17" s="40">
        <f t="shared" si="28"/>
        <v>10.000082532765509</v>
      </c>
      <c r="AL17" s="15">
        <v>9</v>
      </c>
      <c r="AM17" s="15">
        <v>10</v>
      </c>
      <c r="AN17" s="15">
        <f t="shared" si="29"/>
        <v>254295</v>
      </c>
      <c r="AO17" s="12">
        <f t="shared" si="30"/>
        <v>228865</v>
      </c>
      <c r="AP17" s="40">
        <f t="shared" si="31"/>
        <v>10.000196622033465</v>
      </c>
      <c r="AQ17" s="15">
        <v>10</v>
      </c>
      <c r="AR17" s="15">
        <v>11</v>
      </c>
      <c r="AS17" s="15">
        <f t="shared" si="32"/>
        <v>281220</v>
      </c>
      <c r="AT17" s="12">
        <f t="shared" si="33"/>
        <v>253098</v>
      </c>
      <c r="AU17" s="40">
        <f t="shared" si="34"/>
        <v>10</v>
      </c>
      <c r="AV17" s="7">
        <f t="shared" si="14"/>
        <v>504104</v>
      </c>
      <c r="AW17" s="7">
        <f t="shared" si="15"/>
        <v>416071</v>
      </c>
      <c r="AX17" s="7">
        <f t="shared" si="16"/>
        <v>449860</v>
      </c>
      <c r="AY17" s="14">
        <f t="shared" si="17"/>
        <v>453693</v>
      </c>
      <c r="AZ17" s="14">
        <f t="shared" si="18"/>
        <v>374463</v>
      </c>
      <c r="BA17" s="14">
        <f t="shared" si="19"/>
        <v>404874</v>
      </c>
      <c r="BB17" s="68">
        <f t="shared" si="35"/>
        <v>453.7</v>
      </c>
      <c r="BC17" s="68">
        <f t="shared" si="20"/>
        <v>374.5</v>
      </c>
      <c r="BD17" s="68">
        <f t="shared" si="21"/>
        <v>404.9</v>
      </c>
      <c r="BE17" s="27"/>
    </row>
    <row r="18" spans="1:57" ht="15.75" x14ac:dyDescent="0.25">
      <c r="A18" s="3">
        <v>10</v>
      </c>
      <c r="B18" s="16" t="s">
        <v>14</v>
      </c>
      <c r="C18" s="6">
        <v>1.492</v>
      </c>
      <c r="D18" s="6">
        <v>1.492</v>
      </c>
      <c r="E18" s="6">
        <v>1.492</v>
      </c>
      <c r="F18" s="22">
        <v>0.1</v>
      </c>
      <c r="G18" s="22">
        <v>0.1</v>
      </c>
      <c r="H18" s="22">
        <v>0.1</v>
      </c>
      <c r="I18" s="15">
        <v>0</v>
      </c>
      <c r="J18" s="15">
        <f t="shared" si="0"/>
        <v>0</v>
      </c>
      <c r="K18" s="12">
        <f t="shared" si="1"/>
        <v>0</v>
      </c>
      <c r="L18" s="40">
        <f t="shared" si="2"/>
        <v>0</v>
      </c>
      <c r="M18" s="15">
        <v>1</v>
      </c>
      <c r="N18" s="15">
        <f t="shared" si="3"/>
        <v>100000</v>
      </c>
      <c r="O18" s="12">
        <f t="shared" si="4"/>
        <v>90000</v>
      </c>
      <c r="P18" s="40">
        <f t="shared" si="5"/>
        <v>10</v>
      </c>
      <c r="Q18" s="15">
        <v>1</v>
      </c>
      <c r="R18" s="15">
        <f t="shared" si="6"/>
        <v>100000</v>
      </c>
      <c r="S18" s="12">
        <f t="shared" si="7"/>
        <v>90000</v>
      </c>
      <c r="T18" s="40">
        <f t="shared" si="8"/>
        <v>10</v>
      </c>
      <c r="U18" s="37">
        <v>9</v>
      </c>
      <c r="V18" s="15">
        <f t="shared" si="22"/>
        <v>61776</v>
      </c>
      <c r="W18" s="12">
        <f t="shared" si="23"/>
        <v>55598</v>
      </c>
      <c r="X18" s="40">
        <f t="shared" si="9"/>
        <v>10.000647500647501</v>
      </c>
      <c r="Y18" s="37">
        <v>5</v>
      </c>
      <c r="Z18" s="15">
        <f t="shared" si="10"/>
        <v>34320</v>
      </c>
      <c r="AA18" s="12">
        <f t="shared" si="24"/>
        <v>30888</v>
      </c>
      <c r="AB18" s="40">
        <f t="shared" si="11"/>
        <v>10</v>
      </c>
      <c r="AC18" s="37">
        <v>4</v>
      </c>
      <c r="AD18" s="15">
        <f t="shared" si="12"/>
        <v>27456</v>
      </c>
      <c r="AE18" s="12">
        <f t="shared" si="25"/>
        <v>24710</v>
      </c>
      <c r="AF18" s="40">
        <f t="shared" si="13"/>
        <v>10.001456876456876</v>
      </c>
      <c r="AG18" s="15">
        <v>9</v>
      </c>
      <c r="AH18" s="15">
        <f t="shared" si="37"/>
        <v>9</v>
      </c>
      <c r="AI18" s="15">
        <f t="shared" si="26"/>
        <v>242328</v>
      </c>
      <c r="AJ18" s="12">
        <f t="shared" si="27"/>
        <v>218095</v>
      </c>
      <c r="AK18" s="40">
        <f t="shared" si="28"/>
        <v>10.000082532765509</v>
      </c>
      <c r="AL18" s="15">
        <v>5</v>
      </c>
      <c r="AM18" s="15">
        <v>6</v>
      </c>
      <c r="AN18" s="15">
        <f t="shared" si="29"/>
        <v>146593</v>
      </c>
      <c r="AO18" s="12">
        <f t="shared" si="30"/>
        <v>131933</v>
      </c>
      <c r="AP18" s="40">
        <f t="shared" si="31"/>
        <v>10.000477512568812</v>
      </c>
      <c r="AQ18" s="15">
        <v>4</v>
      </c>
      <c r="AR18" s="15">
        <v>5</v>
      </c>
      <c r="AS18" s="15">
        <f t="shared" si="32"/>
        <v>119668</v>
      </c>
      <c r="AT18" s="12">
        <f t="shared" si="33"/>
        <v>107701</v>
      </c>
      <c r="AU18" s="40">
        <f t="shared" si="34"/>
        <v>10.000167129057058</v>
      </c>
      <c r="AV18" s="7">
        <f t="shared" si="14"/>
        <v>304104</v>
      </c>
      <c r="AW18" s="7">
        <f t="shared" si="15"/>
        <v>280913</v>
      </c>
      <c r="AX18" s="7">
        <f t="shared" si="16"/>
        <v>247124</v>
      </c>
      <c r="AY18" s="14">
        <f t="shared" si="17"/>
        <v>273693</v>
      </c>
      <c r="AZ18" s="14">
        <f t="shared" si="18"/>
        <v>252821</v>
      </c>
      <c r="BA18" s="14">
        <f t="shared" si="19"/>
        <v>222411</v>
      </c>
      <c r="BB18" s="68">
        <f t="shared" si="35"/>
        <v>273.7</v>
      </c>
      <c r="BC18" s="68">
        <f t="shared" si="20"/>
        <v>252.8</v>
      </c>
      <c r="BD18" s="68">
        <f t="shared" si="21"/>
        <v>222.4</v>
      </c>
      <c r="BE18" s="27"/>
    </row>
    <row r="19" spans="1:57" ht="15.75" x14ac:dyDescent="0.25">
      <c r="A19" s="3">
        <v>11</v>
      </c>
      <c r="B19" s="16" t="s">
        <v>15</v>
      </c>
      <c r="C19" s="6">
        <v>1.492</v>
      </c>
      <c r="D19" s="6">
        <v>1.492</v>
      </c>
      <c r="E19" s="6">
        <v>1.492</v>
      </c>
      <c r="F19" s="22">
        <v>0.11</v>
      </c>
      <c r="G19" s="22">
        <v>0.11</v>
      </c>
      <c r="H19" s="22">
        <v>0.11</v>
      </c>
      <c r="I19" s="15">
        <v>8</v>
      </c>
      <c r="J19" s="15">
        <f t="shared" si="0"/>
        <v>800000</v>
      </c>
      <c r="K19" s="12">
        <f t="shared" si="1"/>
        <v>712000</v>
      </c>
      <c r="L19" s="40">
        <f t="shared" si="2"/>
        <v>11</v>
      </c>
      <c r="M19" s="15">
        <v>0</v>
      </c>
      <c r="N19" s="15">
        <f t="shared" si="3"/>
        <v>0</v>
      </c>
      <c r="O19" s="12">
        <f t="shared" si="4"/>
        <v>0</v>
      </c>
      <c r="P19" s="40">
        <f t="shared" si="5"/>
        <v>0</v>
      </c>
      <c r="Q19" s="15">
        <v>1</v>
      </c>
      <c r="R19" s="15">
        <f t="shared" si="6"/>
        <v>100000</v>
      </c>
      <c r="S19" s="12">
        <f t="shared" si="7"/>
        <v>89000</v>
      </c>
      <c r="T19" s="40">
        <f t="shared" si="8"/>
        <v>11</v>
      </c>
      <c r="U19" s="37">
        <v>20</v>
      </c>
      <c r="V19" s="15">
        <f t="shared" si="22"/>
        <v>137280</v>
      </c>
      <c r="W19" s="12">
        <f t="shared" si="23"/>
        <v>122179</v>
      </c>
      <c r="X19" s="40">
        <f t="shared" si="9"/>
        <v>11.000145687645688</v>
      </c>
      <c r="Y19" s="37">
        <v>17</v>
      </c>
      <c r="Z19" s="15">
        <f t="shared" si="10"/>
        <v>116688</v>
      </c>
      <c r="AA19" s="12">
        <f t="shared" si="24"/>
        <v>103852</v>
      </c>
      <c r="AB19" s="40">
        <f t="shared" si="11"/>
        <v>11.000274235568353</v>
      </c>
      <c r="AC19" s="37">
        <v>14</v>
      </c>
      <c r="AD19" s="15">
        <f t="shared" si="12"/>
        <v>96096</v>
      </c>
      <c r="AE19" s="12">
        <f t="shared" si="25"/>
        <v>85525</v>
      </c>
      <c r="AF19" s="40">
        <f t="shared" si="13"/>
        <v>11.000457875457876</v>
      </c>
      <c r="AG19" s="15">
        <v>20</v>
      </c>
      <c r="AH19" s="15">
        <f t="shared" si="37"/>
        <v>20</v>
      </c>
      <c r="AI19" s="15">
        <f t="shared" si="26"/>
        <v>538506</v>
      </c>
      <c r="AJ19" s="12">
        <f t="shared" si="27"/>
        <v>479270</v>
      </c>
      <c r="AK19" s="40">
        <f t="shared" si="28"/>
        <v>11.000063137643776</v>
      </c>
      <c r="AL19" s="15">
        <v>17</v>
      </c>
      <c r="AM19" s="15">
        <v>16</v>
      </c>
      <c r="AN19" s="15">
        <f t="shared" si="29"/>
        <v>445763</v>
      </c>
      <c r="AO19" s="12">
        <f t="shared" si="30"/>
        <v>396729</v>
      </c>
      <c r="AP19" s="40">
        <f t="shared" si="31"/>
        <v>11.000015703411902</v>
      </c>
      <c r="AQ19" s="15">
        <v>14</v>
      </c>
      <c r="AR19" s="15">
        <f t="shared" si="36"/>
        <v>14</v>
      </c>
      <c r="AS19" s="15">
        <f t="shared" si="32"/>
        <v>376954</v>
      </c>
      <c r="AT19" s="12">
        <f t="shared" si="33"/>
        <v>335489</v>
      </c>
      <c r="AU19" s="40">
        <f t="shared" si="34"/>
        <v>11.000015917061498</v>
      </c>
      <c r="AV19" s="7">
        <f t="shared" si="14"/>
        <v>1475786</v>
      </c>
      <c r="AW19" s="7">
        <f t="shared" si="15"/>
        <v>562451</v>
      </c>
      <c r="AX19" s="7">
        <f t="shared" si="16"/>
        <v>573050</v>
      </c>
      <c r="AY19" s="14">
        <f t="shared" si="17"/>
        <v>1313449</v>
      </c>
      <c r="AZ19" s="14">
        <f t="shared" si="18"/>
        <v>500581</v>
      </c>
      <c r="BA19" s="14">
        <f t="shared" si="19"/>
        <v>510014</v>
      </c>
      <c r="BB19" s="68">
        <f>ROUNDUP(AY19/1000,1)</f>
        <v>1313.5</v>
      </c>
      <c r="BC19" s="68">
        <f t="shared" si="20"/>
        <v>500.6</v>
      </c>
      <c r="BD19" s="68">
        <f t="shared" si="21"/>
        <v>510</v>
      </c>
      <c r="BE19" s="27"/>
    </row>
    <row r="20" spans="1:57" ht="15.75" x14ac:dyDescent="0.25">
      <c r="A20" s="3">
        <v>12</v>
      </c>
      <c r="B20" s="16" t="s">
        <v>16</v>
      </c>
      <c r="C20" s="6">
        <v>1.492</v>
      </c>
      <c r="D20" s="6">
        <v>1.492</v>
      </c>
      <c r="E20" s="6">
        <v>1.492</v>
      </c>
      <c r="F20" s="22">
        <v>0.09</v>
      </c>
      <c r="G20" s="22">
        <v>0.09</v>
      </c>
      <c r="H20" s="22">
        <v>0.1</v>
      </c>
      <c r="I20" s="15">
        <v>3</v>
      </c>
      <c r="J20" s="15">
        <f t="shared" si="0"/>
        <v>300000</v>
      </c>
      <c r="K20" s="12">
        <f t="shared" si="1"/>
        <v>273000</v>
      </c>
      <c r="L20" s="40">
        <f t="shared" si="2"/>
        <v>9</v>
      </c>
      <c r="M20" s="15">
        <v>3</v>
      </c>
      <c r="N20" s="15">
        <f t="shared" si="3"/>
        <v>300000</v>
      </c>
      <c r="O20" s="12">
        <f t="shared" si="4"/>
        <v>273000</v>
      </c>
      <c r="P20" s="40">
        <f t="shared" si="5"/>
        <v>9</v>
      </c>
      <c r="Q20" s="15">
        <v>3</v>
      </c>
      <c r="R20" s="15">
        <f t="shared" si="6"/>
        <v>300000</v>
      </c>
      <c r="S20" s="12">
        <f t="shared" si="7"/>
        <v>270000</v>
      </c>
      <c r="T20" s="40">
        <f t="shared" si="8"/>
        <v>10</v>
      </c>
      <c r="U20" s="37">
        <v>14</v>
      </c>
      <c r="V20" s="15">
        <f t="shared" si="22"/>
        <v>96096</v>
      </c>
      <c r="W20" s="12">
        <f t="shared" si="23"/>
        <v>87447</v>
      </c>
      <c r="X20" s="40">
        <f t="shared" si="9"/>
        <v>9.0003746253746257</v>
      </c>
      <c r="Y20" s="37">
        <v>17</v>
      </c>
      <c r="Z20" s="15">
        <f t="shared" si="10"/>
        <v>116688</v>
      </c>
      <c r="AA20" s="12">
        <f t="shared" si="24"/>
        <v>106186</v>
      </c>
      <c r="AB20" s="40">
        <f t="shared" si="11"/>
        <v>9.0000685588920888</v>
      </c>
      <c r="AC20" s="37">
        <v>20</v>
      </c>
      <c r="AD20" s="15">
        <f t="shared" si="12"/>
        <v>137280</v>
      </c>
      <c r="AE20" s="12">
        <f t="shared" si="25"/>
        <v>123552</v>
      </c>
      <c r="AF20" s="40">
        <f t="shared" si="13"/>
        <v>10</v>
      </c>
      <c r="AG20" s="15">
        <v>14</v>
      </c>
      <c r="AH20" s="15">
        <v>17</v>
      </c>
      <c r="AI20" s="15">
        <f t="shared" si="26"/>
        <v>412855</v>
      </c>
      <c r="AJ20" s="12">
        <f t="shared" si="27"/>
        <v>375698</v>
      </c>
      <c r="AK20" s="40">
        <f t="shared" si="28"/>
        <v>9.0000121107895037</v>
      </c>
      <c r="AL20" s="15">
        <v>17</v>
      </c>
      <c r="AM20" s="15">
        <v>20</v>
      </c>
      <c r="AN20" s="15">
        <f t="shared" si="29"/>
        <v>493631</v>
      </c>
      <c r="AO20" s="12">
        <f t="shared" si="30"/>
        <v>449204</v>
      </c>
      <c r="AP20" s="40">
        <f t="shared" si="31"/>
        <v>9.000042541898706</v>
      </c>
      <c r="AQ20" s="15">
        <v>20</v>
      </c>
      <c r="AR20" s="15">
        <v>21</v>
      </c>
      <c r="AS20" s="15">
        <f t="shared" si="32"/>
        <v>550473</v>
      </c>
      <c r="AT20" s="12">
        <f t="shared" si="33"/>
        <v>495425</v>
      </c>
      <c r="AU20" s="40">
        <f t="shared" si="34"/>
        <v>10.000127163366777</v>
      </c>
      <c r="AV20" s="7">
        <f t="shared" si="14"/>
        <v>808951</v>
      </c>
      <c r="AW20" s="7">
        <f t="shared" si="15"/>
        <v>910319</v>
      </c>
      <c r="AX20" s="7">
        <f t="shared" si="16"/>
        <v>987753</v>
      </c>
      <c r="AY20" s="14">
        <f t="shared" si="17"/>
        <v>736145</v>
      </c>
      <c r="AZ20" s="14">
        <f t="shared" si="18"/>
        <v>828390</v>
      </c>
      <c r="BA20" s="14">
        <f t="shared" si="19"/>
        <v>888977</v>
      </c>
      <c r="BB20" s="68">
        <f t="shared" si="35"/>
        <v>736.1</v>
      </c>
      <c r="BC20" s="68">
        <f t="shared" si="20"/>
        <v>828.4</v>
      </c>
      <c r="BD20" s="68">
        <f t="shared" si="21"/>
        <v>889</v>
      </c>
      <c r="BE20" s="27"/>
    </row>
    <row r="21" spans="1:57" ht="15.75" x14ac:dyDescent="0.25">
      <c r="A21" s="3">
        <v>13</v>
      </c>
      <c r="B21" s="16" t="s">
        <v>17</v>
      </c>
      <c r="C21" s="6">
        <v>1.492</v>
      </c>
      <c r="D21" s="6">
        <v>1.492</v>
      </c>
      <c r="E21" s="6">
        <v>1.492</v>
      </c>
      <c r="F21" s="22">
        <v>0.1</v>
      </c>
      <c r="G21" s="22">
        <v>0.1</v>
      </c>
      <c r="H21" s="22">
        <v>0.1</v>
      </c>
      <c r="I21" s="15">
        <v>0</v>
      </c>
      <c r="J21" s="15">
        <f t="shared" si="0"/>
        <v>0</v>
      </c>
      <c r="K21" s="12">
        <f t="shared" si="1"/>
        <v>0</v>
      </c>
      <c r="L21" s="40">
        <f t="shared" si="2"/>
        <v>0</v>
      </c>
      <c r="M21" s="15">
        <v>0</v>
      </c>
      <c r="N21" s="15">
        <f t="shared" si="3"/>
        <v>0</v>
      </c>
      <c r="O21" s="12">
        <f t="shared" si="4"/>
        <v>0</v>
      </c>
      <c r="P21" s="40">
        <f t="shared" si="5"/>
        <v>0</v>
      </c>
      <c r="Q21" s="15">
        <v>0</v>
      </c>
      <c r="R21" s="15">
        <f t="shared" si="6"/>
        <v>0</v>
      </c>
      <c r="S21" s="12">
        <f t="shared" si="7"/>
        <v>0</v>
      </c>
      <c r="T21" s="40">
        <f t="shared" si="8"/>
        <v>0</v>
      </c>
      <c r="U21" s="37">
        <v>6</v>
      </c>
      <c r="V21" s="15">
        <f t="shared" si="22"/>
        <v>41184</v>
      </c>
      <c r="W21" s="12">
        <f t="shared" si="23"/>
        <v>37065</v>
      </c>
      <c r="X21" s="40">
        <f t="shared" si="9"/>
        <v>10.001456876456876</v>
      </c>
      <c r="Y21" s="37">
        <v>5</v>
      </c>
      <c r="Z21" s="15">
        <f t="shared" si="10"/>
        <v>34320</v>
      </c>
      <c r="AA21" s="12">
        <f t="shared" si="24"/>
        <v>30888</v>
      </c>
      <c r="AB21" s="40">
        <f t="shared" si="11"/>
        <v>10</v>
      </c>
      <c r="AC21" s="37">
        <v>5</v>
      </c>
      <c r="AD21" s="15">
        <f t="shared" si="12"/>
        <v>34320</v>
      </c>
      <c r="AE21" s="12">
        <f t="shared" si="25"/>
        <v>30888</v>
      </c>
      <c r="AF21" s="40">
        <f t="shared" si="13"/>
        <v>10</v>
      </c>
      <c r="AG21" s="15">
        <v>6</v>
      </c>
      <c r="AH21" s="15">
        <v>5</v>
      </c>
      <c r="AI21" s="15">
        <f t="shared" si="26"/>
        <v>149585</v>
      </c>
      <c r="AJ21" s="12">
        <f t="shared" si="27"/>
        <v>134626</v>
      </c>
      <c r="AK21" s="40">
        <f t="shared" si="28"/>
        <v>10.000334258114115</v>
      </c>
      <c r="AL21" s="15">
        <v>5</v>
      </c>
      <c r="AM21" s="15">
        <f t="shared" si="38"/>
        <v>5</v>
      </c>
      <c r="AN21" s="15">
        <f t="shared" si="29"/>
        <v>134627</v>
      </c>
      <c r="AO21" s="12">
        <f t="shared" si="30"/>
        <v>121164</v>
      </c>
      <c r="AP21" s="40">
        <f t="shared" si="31"/>
        <v>10.000222837915128</v>
      </c>
      <c r="AQ21" s="15">
        <v>5</v>
      </c>
      <c r="AR21" s="15">
        <f t="shared" si="36"/>
        <v>5</v>
      </c>
      <c r="AS21" s="15">
        <f t="shared" si="32"/>
        <v>134627</v>
      </c>
      <c r="AT21" s="12">
        <f t="shared" si="33"/>
        <v>121164</v>
      </c>
      <c r="AU21" s="40">
        <f t="shared" si="34"/>
        <v>10.000222837915128</v>
      </c>
      <c r="AV21" s="7">
        <f t="shared" si="14"/>
        <v>190769</v>
      </c>
      <c r="AW21" s="7">
        <f t="shared" si="15"/>
        <v>168947</v>
      </c>
      <c r="AX21" s="7">
        <f t="shared" si="16"/>
        <v>168947</v>
      </c>
      <c r="AY21" s="14">
        <f t="shared" si="17"/>
        <v>171691</v>
      </c>
      <c r="AZ21" s="14">
        <f t="shared" si="18"/>
        <v>152052</v>
      </c>
      <c r="BA21" s="14">
        <f t="shared" si="19"/>
        <v>152052</v>
      </c>
      <c r="BB21" s="68">
        <f t="shared" si="35"/>
        <v>171.7</v>
      </c>
      <c r="BC21" s="68">
        <f t="shared" si="20"/>
        <v>152.1</v>
      </c>
      <c r="BD21" s="68">
        <f>ROUNDDOWN(BA21/1000,1)</f>
        <v>152</v>
      </c>
      <c r="BE21" s="27"/>
    </row>
    <row r="22" spans="1:57" ht="15.75" x14ac:dyDescent="0.25">
      <c r="A22" s="3">
        <v>14</v>
      </c>
      <c r="B22" s="16" t="s">
        <v>18</v>
      </c>
      <c r="C22" s="6">
        <v>1.492</v>
      </c>
      <c r="D22" s="6">
        <v>1.492</v>
      </c>
      <c r="E22" s="6">
        <v>1.492</v>
      </c>
      <c r="F22" s="22">
        <v>0.1</v>
      </c>
      <c r="G22" s="22">
        <v>0.1</v>
      </c>
      <c r="H22" s="22">
        <v>0.1</v>
      </c>
      <c r="I22" s="15">
        <v>4</v>
      </c>
      <c r="J22" s="15">
        <f t="shared" si="0"/>
        <v>400000</v>
      </c>
      <c r="K22" s="12">
        <f t="shared" si="1"/>
        <v>360000</v>
      </c>
      <c r="L22" s="40">
        <f t="shared" si="2"/>
        <v>10</v>
      </c>
      <c r="M22" s="15">
        <v>1</v>
      </c>
      <c r="N22" s="15">
        <f t="shared" si="3"/>
        <v>100000</v>
      </c>
      <c r="O22" s="12">
        <f t="shared" si="4"/>
        <v>90000</v>
      </c>
      <c r="P22" s="40">
        <f t="shared" si="5"/>
        <v>10</v>
      </c>
      <c r="Q22" s="15">
        <v>3</v>
      </c>
      <c r="R22" s="15">
        <f t="shared" si="6"/>
        <v>300000</v>
      </c>
      <c r="S22" s="12">
        <f t="shared" si="7"/>
        <v>270000</v>
      </c>
      <c r="T22" s="40">
        <f t="shared" si="8"/>
        <v>10</v>
      </c>
      <c r="U22" s="37">
        <v>13</v>
      </c>
      <c r="V22" s="15">
        <f t="shared" si="22"/>
        <v>89232</v>
      </c>
      <c r="W22" s="12">
        <f t="shared" si="23"/>
        <v>80308</v>
      </c>
      <c r="X22" s="40">
        <f t="shared" si="9"/>
        <v>10.000896539358079</v>
      </c>
      <c r="Y22" s="37">
        <v>13</v>
      </c>
      <c r="Z22" s="15">
        <f t="shared" si="10"/>
        <v>89232</v>
      </c>
      <c r="AA22" s="12">
        <f t="shared" si="24"/>
        <v>80308</v>
      </c>
      <c r="AB22" s="40">
        <f t="shared" si="11"/>
        <v>10.000896539358079</v>
      </c>
      <c r="AC22" s="37">
        <v>13</v>
      </c>
      <c r="AD22" s="15">
        <f t="shared" si="12"/>
        <v>89232</v>
      </c>
      <c r="AE22" s="12">
        <f t="shared" si="25"/>
        <v>80308</v>
      </c>
      <c r="AF22" s="40">
        <f t="shared" si="13"/>
        <v>10.000896539358079</v>
      </c>
      <c r="AG22" s="15">
        <v>13</v>
      </c>
      <c r="AH22" s="15">
        <f t="shared" si="37"/>
        <v>13</v>
      </c>
      <c r="AI22" s="15">
        <f t="shared" si="26"/>
        <v>350029</v>
      </c>
      <c r="AJ22" s="12">
        <f t="shared" si="27"/>
        <v>315026</v>
      </c>
      <c r="AK22" s="40">
        <f t="shared" si="28"/>
        <v>10.000028569061421</v>
      </c>
      <c r="AL22" s="15">
        <v>13</v>
      </c>
      <c r="AM22" s="15">
        <f t="shared" si="38"/>
        <v>13</v>
      </c>
      <c r="AN22" s="15">
        <f t="shared" si="29"/>
        <v>350029</v>
      </c>
      <c r="AO22" s="12">
        <f t="shared" si="30"/>
        <v>315026</v>
      </c>
      <c r="AP22" s="40">
        <f t="shared" si="31"/>
        <v>10.000028569061421</v>
      </c>
      <c r="AQ22" s="15">
        <v>13</v>
      </c>
      <c r="AR22" s="15">
        <f t="shared" si="36"/>
        <v>13</v>
      </c>
      <c r="AS22" s="15">
        <f t="shared" si="32"/>
        <v>350029</v>
      </c>
      <c r="AT22" s="12">
        <f t="shared" si="33"/>
        <v>315026</v>
      </c>
      <c r="AU22" s="40">
        <f t="shared" si="34"/>
        <v>10.000028569061421</v>
      </c>
      <c r="AV22" s="7">
        <f t="shared" si="14"/>
        <v>839261</v>
      </c>
      <c r="AW22" s="7">
        <f t="shared" si="15"/>
        <v>539261</v>
      </c>
      <c r="AX22" s="7">
        <f t="shared" si="16"/>
        <v>739261</v>
      </c>
      <c r="AY22" s="14">
        <f t="shared" si="17"/>
        <v>755334</v>
      </c>
      <c r="AZ22" s="14">
        <f t="shared" si="18"/>
        <v>485334</v>
      </c>
      <c r="BA22" s="14">
        <f t="shared" si="19"/>
        <v>665334</v>
      </c>
      <c r="BB22" s="68">
        <f t="shared" si="35"/>
        <v>755.3</v>
      </c>
      <c r="BC22" s="68">
        <f t="shared" si="20"/>
        <v>485.3</v>
      </c>
      <c r="BD22" s="68">
        <f t="shared" si="21"/>
        <v>665.3</v>
      </c>
      <c r="BE22" s="27"/>
    </row>
    <row r="23" spans="1:57" ht="15.75" x14ac:dyDescent="0.25">
      <c r="A23" s="3">
        <v>15</v>
      </c>
      <c r="B23" s="16" t="s">
        <v>19</v>
      </c>
      <c r="C23" s="6">
        <v>1.492</v>
      </c>
      <c r="D23" s="6">
        <v>1.492</v>
      </c>
      <c r="E23" s="6">
        <v>1.492</v>
      </c>
      <c r="F23" s="22">
        <v>0.12</v>
      </c>
      <c r="G23" s="22">
        <v>0.12</v>
      </c>
      <c r="H23" s="22">
        <v>0.1</v>
      </c>
      <c r="I23" s="15">
        <v>0</v>
      </c>
      <c r="J23" s="15">
        <f t="shared" si="0"/>
        <v>0</v>
      </c>
      <c r="K23" s="12">
        <f t="shared" si="1"/>
        <v>0</v>
      </c>
      <c r="L23" s="40">
        <f t="shared" si="2"/>
        <v>0</v>
      </c>
      <c r="M23" s="15">
        <v>0</v>
      </c>
      <c r="N23" s="15">
        <f t="shared" si="3"/>
        <v>0</v>
      </c>
      <c r="O23" s="12">
        <f t="shared" si="4"/>
        <v>0</v>
      </c>
      <c r="P23" s="40">
        <f t="shared" si="5"/>
        <v>0</v>
      </c>
      <c r="Q23" s="15">
        <v>0</v>
      </c>
      <c r="R23" s="15">
        <f t="shared" si="6"/>
        <v>0</v>
      </c>
      <c r="S23" s="12">
        <f t="shared" si="7"/>
        <v>0</v>
      </c>
      <c r="T23" s="40">
        <f t="shared" si="8"/>
        <v>0</v>
      </c>
      <c r="U23" s="37">
        <v>4</v>
      </c>
      <c r="V23" s="15">
        <f t="shared" si="22"/>
        <v>27456</v>
      </c>
      <c r="W23" s="12">
        <f t="shared" si="23"/>
        <v>24161</v>
      </c>
      <c r="X23" s="40">
        <f t="shared" si="9"/>
        <v>12.001019813519813</v>
      </c>
      <c r="Y23" s="37">
        <v>4</v>
      </c>
      <c r="Z23" s="15">
        <f t="shared" si="10"/>
        <v>27456</v>
      </c>
      <c r="AA23" s="12">
        <f t="shared" si="24"/>
        <v>24161</v>
      </c>
      <c r="AB23" s="40">
        <f t="shared" si="11"/>
        <v>12.001019813519813</v>
      </c>
      <c r="AC23" s="37">
        <v>3</v>
      </c>
      <c r="AD23" s="15">
        <f t="shared" si="12"/>
        <v>20592</v>
      </c>
      <c r="AE23" s="12">
        <f t="shared" si="25"/>
        <v>18532</v>
      </c>
      <c r="AF23" s="40">
        <f t="shared" si="13"/>
        <v>10.003885003885003</v>
      </c>
      <c r="AG23" s="15">
        <v>4</v>
      </c>
      <c r="AH23" s="15">
        <f t="shared" si="37"/>
        <v>4</v>
      </c>
      <c r="AI23" s="15">
        <f t="shared" si="26"/>
        <v>107701</v>
      </c>
      <c r="AJ23" s="12">
        <f t="shared" si="27"/>
        <v>94776</v>
      </c>
      <c r="AK23" s="40">
        <f t="shared" si="28"/>
        <v>12.000817076907364</v>
      </c>
      <c r="AL23" s="15">
        <v>4</v>
      </c>
      <c r="AM23" s="15">
        <v>3</v>
      </c>
      <c r="AN23" s="15">
        <f t="shared" si="29"/>
        <v>95734</v>
      </c>
      <c r="AO23" s="12">
        <f t="shared" si="30"/>
        <v>84245</v>
      </c>
      <c r="AP23" s="40">
        <f t="shared" si="31"/>
        <v>12.000960996093342</v>
      </c>
      <c r="AQ23" s="15">
        <v>3</v>
      </c>
      <c r="AR23" s="15">
        <v>2</v>
      </c>
      <c r="AS23" s="15">
        <f t="shared" si="32"/>
        <v>68809</v>
      </c>
      <c r="AT23" s="12">
        <f t="shared" si="33"/>
        <v>61928</v>
      </c>
      <c r="AU23" s="40">
        <f t="shared" si="34"/>
        <v>10.00014532982604</v>
      </c>
      <c r="AV23" s="7">
        <f t="shared" si="14"/>
        <v>135157</v>
      </c>
      <c r="AW23" s="7">
        <f t="shared" si="15"/>
        <v>123190</v>
      </c>
      <c r="AX23" s="7">
        <f t="shared" si="16"/>
        <v>89401</v>
      </c>
      <c r="AY23" s="14">
        <f t="shared" si="17"/>
        <v>118937</v>
      </c>
      <c r="AZ23" s="14">
        <f t="shared" si="18"/>
        <v>108406</v>
      </c>
      <c r="BA23" s="14">
        <f t="shared" si="19"/>
        <v>80460</v>
      </c>
      <c r="BB23" s="68">
        <f t="shared" si="35"/>
        <v>118.9</v>
      </c>
      <c r="BC23" s="68">
        <f t="shared" si="20"/>
        <v>108.4</v>
      </c>
      <c r="BD23" s="68">
        <f t="shared" si="21"/>
        <v>80.5</v>
      </c>
      <c r="BE23" s="27"/>
    </row>
    <row r="24" spans="1:57" ht="15.75" x14ac:dyDescent="0.25">
      <c r="A24" s="3">
        <v>16</v>
      </c>
      <c r="B24" s="16" t="s">
        <v>20</v>
      </c>
      <c r="C24" s="6">
        <v>1.492</v>
      </c>
      <c r="D24" s="6">
        <v>1.492</v>
      </c>
      <c r="E24" s="6">
        <v>1.492</v>
      </c>
      <c r="F24" s="22">
        <v>0.09</v>
      </c>
      <c r="G24" s="22">
        <v>0.09</v>
      </c>
      <c r="H24" s="22">
        <v>0.1</v>
      </c>
      <c r="I24" s="15">
        <v>2</v>
      </c>
      <c r="J24" s="15">
        <f t="shared" si="0"/>
        <v>200000</v>
      </c>
      <c r="K24" s="12">
        <f t="shared" si="1"/>
        <v>182000</v>
      </c>
      <c r="L24" s="40">
        <f t="shared" si="2"/>
        <v>9</v>
      </c>
      <c r="M24" s="15">
        <v>1</v>
      </c>
      <c r="N24" s="15">
        <f t="shared" si="3"/>
        <v>100000</v>
      </c>
      <c r="O24" s="12">
        <f t="shared" si="4"/>
        <v>91000</v>
      </c>
      <c r="P24" s="40">
        <f t="shared" si="5"/>
        <v>9</v>
      </c>
      <c r="Q24" s="15">
        <v>1</v>
      </c>
      <c r="R24" s="15">
        <f t="shared" si="6"/>
        <v>100000</v>
      </c>
      <c r="S24" s="12">
        <f t="shared" si="7"/>
        <v>90000</v>
      </c>
      <c r="T24" s="40">
        <f t="shared" si="8"/>
        <v>10</v>
      </c>
      <c r="U24" s="37">
        <v>26</v>
      </c>
      <c r="V24" s="15">
        <f t="shared" si="22"/>
        <v>178464</v>
      </c>
      <c r="W24" s="12">
        <f t="shared" si="23"/>
        <v>162402</v>
      </c>
      <c r="X24" s="40">
        <f t="shared" si="9"/>
        <v>9.0001344809037107</v>
      </c>
      <c r="Y24" s="37">
        <v>26</v>
      </c>
      <c r="Z24" s="15">
        <f t="shared" si="10"/>
        <v>178464</v>
      </c>
      <c r="AA24" s="12">
        <f t="shared" si="24"/>
        <v>162402</v>
      </c>
      <c r="AB24" s="40">
        <f t="shared" si="11"/>
        <v>9.0001344809037107</v>
      </c>
      <c r="AC24" s="37">
        <v>26</v>
      </c>
      <c r="AD24" s="15">
        <f t="shared" si="12"/>
        <v>178464</v>
      </c>
      <c r="AE24" s="12">
        <f t="shared" si="25"/>
        <v>160617</v>
      </c>
      <c r="AF24" s="40">
        <f t="shared" si="13"/>
        <v>10.000336202259279</v>
      </c>
      <c r="AG24" s="15">
        <v>26</v>
      </c>
      <c r="AH24" s="15">
        <f t="shared" si="37"/>
        <v>26</v>
      </c>
      <c r="AI24" s="15">
        <f t="shared" si="26"/>
        <v>700058</v>
      </c>
      <c r="AJ24" s="12">
        <f t="shared" si="27"/>
        <v>637052</v>
      </c>
      <c r="AK24" s="40">
        <f t="shared" si="28"/>
        <v>9.0001114193395395</v>
      </c>
      <c r="AL24" s="15">
        <v>26</v>
      </c>
      <c r="AM24" s="15">
        <v>26</v>
      </c>
      <c r="AN24" s="15">
        <f t="shared" si="29"/>
        <v>700058</v>
      </c>
      <c r="AO24" s="12">
        <f t="shared" si="30"/>
        <v>637052</v>
      </c>
      <c r="AP24" s="40">
        <f t="shared" si="31"/>
        <v>9.0001114193395395</v>
      </c>
      <c r="AQ24" s="15">
        <v>26</v>
      </c>
      <c r="AR24" s="15">
        <v>26</v>
      </c>
      <c r="AS24" s="15">
        <f t="shared" si="32"/>
        <v>700058</v>
      </c>
      <c r="AT24" s="12">
        <f t="shared" si="33"/>
        <v>630052</v>
      </c>
      <c r="AU24" s="40">
        <f t="shared" si="34"/>
        <v>10.000028569061421</v>
      </c>
      <c r="AV24" s="7">
        <f t="shared" si="14"/>
        <v>1078522</v>
      </c>
      <c r="AW24" s="7">
        <f t="shared" si="15"/>
        <v>978522</v>
      </c>
      <c r="AX24" s="7">
        <f t="shared" si="16"/>
        <v>978522</v>
      </c>
      <c r="AY24" s="14">
        <f t="shared" si="17"/>
        <v>981454</v>
      </c>
      <c r="AZ24" s="14">
        <f t="shared" si="18"/>
        <v>890454</v>
      </c>
      <c r="BA24" s="14">
        <f t="shared" si="19"/>
        <v>880669</v>
      </c>
      <c r="BB24" s="68">
        <f t="shared" si="35"/>
        <v>981.5</v>
      </c>
      <c r="BC24" s="68">
        <f>ROUNDDOWN(AZ24/1000,1)</f>
        <v>890.4</v>
      </c>
      <c r="BD24" s="68">
        <f t="shared" si="21"/>
        <v>880.7</v>
      </c>
      <c r="BE24" s="27"/>
    </row>
    <row r="25" spans="1:57" ht="15.75" x14ac:dyDescent="0.25">
      <c r="A25" s="3">
        <v>17</v>
      </c>
      <c r="B25" s="16" t="s">
        <v>21</v>
      </c>
      <c r="C25" s="6">
        <v>1.492</v>
      </c>
      <c r="D25" s="6">
        <v>1.492</v>
      </c>
      <c r="E25" s="6">
        <v>1.492</v>
      </c>
      <c r="F25" s="22">
        <v>0.1</v>
      </c>
      <c r="G25" s="22">
        <v>0.1</v>
      </c>
      <c r="H25" s="22">
        <v>0.1</v>
      </c>
      <c r="I25" s="15">
        <v>3</v>
      </c>
      <c r="J25" s="15">
        <f t="shared" si="0"/>
        <v>300000</v>
      </c>
      <c r="K25" s="12">
        <f t="shared" si="1"/>
        <v>270000</v>
      </c>
      <c r="L25" s="40">
        <f t="shared" si="2"/>
        <v>10</v>
      </c>
      <c r="M25" s="15">
        <v>2</v>
      </c>
      <c r="N25" s="15">
        <f t="shared" si="3"/>
        <v>200000</v>
      </c>
      <c r="O25" s="12">
        <f t="shared" si="4"/>
        <v>180000</v>
      </c>
      <c r="P25" s="40">
        <f t="shared" si="5"/>
        <v>10</v>
      </c>
      <c r="Q25" s="15">
        <v>2</v>
      </c>
      <c r="R25" s="15">
        <f t="shared" si="6"/>
        <v>200000</v>
      </c>
      <c r="S25" s="12">
        <f t="shared" si="7"/>
        <v>180000</v>
      </c>
      <c r="T25" s="40">
        <f t="shared" si="8"/>
        <v>10</v>
      </c>
      <c r="U25" s="37">
        <v>6</v>
      </c>
      <c r="V25" s="15">
        <f t="shared" si="22"/>
        <v>41184</v>
      </c>
      <c r="W25" s="12">
        <f t="shared" si="23"/>
        <v>37065</v>
      </c>
      <c r="X25" s="40">
        <f t="shared" si="9"/>
        <v>10.001456876456876</v>
      </c>
      <c r="Y25" s="37">
        <v>6</v>
      </c>
      <c r="Z25" s="15">
        <f t="shared" si="10"/>
        <v>41184</v>
      </c>
      <c r="AA25" s="12">
        <f t="shared" si="24"/>
        <v>37065</v>
      </c>
      <c r="AB25" s="40">
        <f t="shared" si="11"/>
        <v>10.001456876456876</v>
      </c>
      <c r="AC25" s="37">
        <v>3</v>
      </c>
      <c r="AD25" s="15">
        <f t="shared" si="12"/>
        <v>20592</v>
      </c>
      <c r="AE25" s="12">
        <f t="shared" si="25"/>
        <v>18532</v>
      </c>
      <c r="AF25" s="40">
        <f t="shared" si="13"/>
        <v>10.003885003885003</v>
      </c>
      <c r="AG25" s="15">
        <v>6</v>
      </c>
      <c r="AH25" s="15">
        <f t="shared" si="37"/>
        <v>6</v>
      </c>
      <c r="AI25" s="15">
        <f t="shared" si="26"/>
        <v>161552</v>
      </c>
      <c r="AJ25" s="12">
        <f t="shared" si="27"/>
        <v>145396</v>
      </c>
      <c r="AK25" s="40">
        <f t="shared" si="28"/>
        <v>10.000495196593047</v>
      </c>
      <c r="AL25" s="15">
        <v>6</v>
      </c>
      <c r="AM25" s="15">
        <v>3</v>
      </c>
      <c r="AN25" s="15">
        <f t="shared" si="29"/>
        <v>125651</v>
      </c>
      <c r="AO25" s="12">
        <f t="shared" si="30"/>
        <v>113085</v>
      </c>
      <c r="AP25" s="40">
        <f t="shared" si="31"/>
        <v>10.000716269667571</v>
      </c>
      <c r="AQ25" s="15">
        <v>3</v>
      </c>
      <c r="AR25" s="15">
        <f t="shared" si="36"/>
        <v>3</v>
      </c>
      <c r="AS25" s="15">
        <f t="shared" si="32"/>
        <v>80776</v>
      </c>
      <c r="AT25" s="12">
        <f t="shared" si="33"/>
        <v>72698</v>
      </c>
      <c r="AU25" s="40">
        <f t="shared" si="34"/>
        <v>10.000495196593047</v>
      </c>
      <c r="AV25" s="7">
        <f t="shared" si="14"/>
        <v>502736</v>
      </c>
      <c r="AW25" s="7">
        <f t="shared" si="15"/>
        <v>366835</v>
      </c>
      <c r="AX25" s="7">
        <f t="shared" si="16"/>
        <v>301368</v>
      </c>
      <c r="AY25" s="14">
        <f t="shared" si="17"/>
        <v>452461</v>
      </c>
      <c r="AZ25" s="14">
        <f t="shared" si="18"/>
        <v>330150</v>
      </c>
      <c r="BA25" s="14">
        <f t="shared" si="19"/>
        <v>271230</v>
      </c>
      <c r="BB25" s="68">
        <f t="shared" si="35"/>
        <v>452.5</v>
      </c>
      <c r="BC25" s="68">
        <f t="shared" si="20"/>
        <v>330.2</v>
      </c>
      <c r="BD25" s="68">
        <f t="shared" si="21"/>
        <v>271.2</v>
      </c>
      <c r="BE25" s="27"/>
    </row>
    <row r="26" spans="1:57" ht="15.75" x14ac:dyDescent="0.25">
      <c r="A26" s="3">
        <v>18</v>
      </c>
      <c r="B26" s="16" t="s">
        <v>22</v>
      </c>
      <c r="C26" s="6">
        <v>2.113</v>
      </c>
      <c r="D26" s="6">
        <v>2.1240000000000001</v>
      </c>
      <c r="E26" s="6">
        <v>2.1240000000000001</v>
      </c>
      <c r="F26" s="22">
        <v>0.25</v>
      </c>
      <c r="G26" s="22">
        <v>0.25</v>
      </c>
      <c r="H26" s="22">
        <v>0.23</v>
      </c>
      <c r="I26" s="15">
        <v>1</v>
      </c>
      <c r="J26" s="15">
        <f t="shared" si="0"/>
        <v>100000</v>
      </c>
      <c r="K26" s="12">
        <f t="shared" si="1"/>
        <v>75000</v>
      </c>
      <c r="L26" s="40">
        <f t="shared" si="2"/>
        <v>25</v>
      </c>
      <c r="M26" s="15">
        <v>1</v>
      </c>
      <c r="N26" s="15">
        <f t="shared" si="3"/>
        <v>100000</v>
      </c>
      <c r="O26" s="12">
        <f t="shared" si="4"/>
        <v>75000</v>
      </c>
      <c r="P26" s="40">
        <f t="shared" si="5"/>
        <v>25</v>
      </c>
      <c r="Q26" s="15">
        <v>1</v>
      </c>
      <c r="R26" s="15">
        <f t="shared" si="6"/>
        <v>100000</v>
      </c>
      <c r="S26" s="12">
        <f t="shared" si="7"/>
        <v>77000</v>
      </c>
      <c r="T26" s="40">
        <f t="shared" si="8"/>
        <v>23</v>
      </c>
      <c r="U26" s="37">
        <v>16</v>
      </c>
      <c r="V26" s="15">
        <f t="shared" si="22"/>
        <v>109824</v>
      </c>
      <c r="W26" s="12">
        <f t="shared" si="23"/>
        <v>82368</v>
      </c>
      <c r="X26" s="40">
        <f t="shared" si="9"/>
        <v>25</v>
      </c>
      <c r="Y26" s="37">
        <v>12</v>
      </c>
      <c r="Z26" s="15">
        <f t="shared" si="10"/>
        <v>82368</v>
      </c>
      <c r="AA26" s="12">
        <f t="shared" si="24"/>
        <v>61776</v>
      </c>
      <c r="AB26" s="40">
        <f t="shared" si="11"/>
        <v>25</v>
      </c>
      <c r="AC26" s="37">
        <v>11</v>
      </c>
      <c r="AD26" s="15">
        <f t="shared" si="12"/>
        <v>75504</v>
      </c>
      <c r="AE26" s="12">
        <f t="shared" si="25"/>
        <v>58138</v>
      </c>
      <c r="AF26" s="40">
        <f t="shared" si="13"/>
        <v>23.00010595465141</v>
      </c>
      <c r="AG26" s="15">
        <v>16</v>
      </c>
      <c r="AH26" s="15">
        <v>12</v>
      </c>
      <c r="AI26" s="15">
        <f t="shared" si="26"/>
        <v>382938</v>
      </c>
      <c r="AJ26" s="12">
        <f t="shared" si="27"/>
        <v>287203</v>
      </c>
      <c r="AK26" s="40">
        <f t="shared" si="28"/>
        <v>25.000130569439438</v>
      </c>
      <c r="AL26" s="15">
        <v>12</v>
      </c>
      <c r="AM26" s="15">
        <v>11</v>
      </c>
      <c r="AN26" s="15">
        <f t="shared" si="29"/>
        <v>311137</v>
      </c>
      <c r="AO26" s="12">
        <f t="shared" si="30"/>
        <v>233352</v>
      </c>
      <c r="AP26" s="40">
        <f t="shared" si="31"/>
        <v>25.000241051369652</v>
      </c>
      <c r="AQ26" s="15">
        <v>11</v>
      </c>
      <c r="AR26" s="15">
        <v>10</v>
      </c>
      <c r="AS26" s="15">
        <f t="shared" si="32"/>
        <v>284212</v>
      </c>
      <c r="AT26" s="12">
        <f t="shared" si="33"/>
        <v>218843</v>
      </c>
      <c r="AU26" s="40">
        <f t="shared" si="34"/>
        <v>23.000084444006585</v>
      </c>
      <c r="AV26" s="7">
        <f t="shared" si="14"/>
        <v>592762</v>
      </c>
      <c r="AW26" s="7">
        <f t="shared" si="15"/>
        <v>493505</v>
      </c>
      <c r="AX26" s="7">
        <f t="shared" si="16"/>
        <v>459716</v>
      </c>
      <c r="AY26" s="14">
        <f t="shared" si="17"/>
        <v>444571</v>
      </c>
      <c r="AZ26" s="14">
        <f t="shared" si="18"/>
        <v>370128</v>
      </c>
      <c r="BA26" s="14">
        <f t="shared" si="19"/>
        <v>353981</v>
      </c>
      <c r="BB26" s="68">
        <f t="shared" si="35"/>
        <v>444.6</v>
      </c>
      <c r="BC26" s="68">
        <f t="shared" ref="BC26" si="39">ROUND(AZ26/1000,1)</f>
        <v>370.1</v>
      </c>
      <c r="BD26" s="68">
        <f t="shared" ref="BD26" si="40">ROUND(BA26/1000,1)</f>
        <v>354</v>
      </c>
      <c r="BE26" s="27"/>
    </row>
    <row r="27" spans="1:57" s="10" customFormat="1" ht="15.75" x14ac:dyDescent="0.2">
      <c r="A27" s="17"/>
      <c r="B27" s="17" t="s">
        <v>23</v>
      </c>
      <c r="C27" s="8">
        <v>1.5129999999999999</v>
      </c>
      <c r="D27" s="8">
        <v>1.5129999999999999</v>
      </c>
      <c r="E27" s="8">
        <v>1.5129999999999999</v>
      </c>
      <c r="F27" s="20"/>
      <c r="G27" s="20"/>
      <c r="H27" s="20"/>
      <c r="I27" s="19">
        <f t="shared" ref="I27:BD27" si="41">SUM(I9:I26)</f>
        <v>50</v>
      </c>
      <c r="J27" s="19">
        <f t="shared" si="41"/>
        <v>5000000</v>
      </c>
      <c r="K27" s="42">
        <f t="shared" si="41"/>
        <v>4449000</v>
      </c>
      <c r="L27" s="19"/>
      <c r="M27" s="19">
        <f t="shared" si="41"/>
        <v>21</v>
      </c>
      <c r="N27" s="19">
        <f t="shared" si="41"/>
        <v>2100000</v>
      </c>
      <c r="O27" s="42">
        <f t="shared" si="41"/>
        <v>1872000</v>
      </c>
      <c r="P27" s="19"/>
      <c r="Q27" s="19">
        <f t="shared" si="41"/>
        <v>21</v>
      </c>
      <c r="R27" s="19">
        <f t="shared" si="41"/>
        <v>2100000</v>
      </c>
      <c r="S27" s="42">
        <f>SUM(S9:S26)</f>
        <v>1873000</v>
      </c>
      <c r="T27" s="29"/>
      <c r="U27" s="15">
        <f>SUM(U9:U26)</f>
        <v>265</v>
      </c>
      <c r="V27" s="15">
        <f t="shared" si="41"/>
        <v>1818960</v>
      </c>
      <c r="W27" s="19">
        <f t="shared" si="41"/>
        <v>1612278</v>
      </c>
      <c r="X27" s="19"/>
      <c r="Y27" s="15">
        <f t="shared" si="41"/>
        <v>251</v>
      </c>
      <c r="Z27" s="15">
        <f t="shared" si="41"/>
        <v>1722864</v>
      </c>
      <c r="AA27" s="15">
        <f t="shared" si="41"/>
        <v>1530597</v>
      </c>
      <c r="AB27" s="15"/>
      <c r="AC27" s="15">
        <f t="shared" si="41"/>
        <v>238</v>
      </c>
      <c r="AD27" s="15">
        <f t="shared" si="41"/>
        <v>1633632</v>
      </c>
      <c r="AE27" s="15">
        <f>SUM(AE9:AE26)</f>
        <v>1452209</v>
      </c>
      <c r="AF27" s="29"/>
      <c r="AG27" s="15">
        <f t="shared" si="41"/>
        <v>265</v>
      </c>
      <c r="AH27" s="15">
        <f t="shared" si="41"/>
        <v>257</v>
      </c>
      <c r="AI27" s="15">
        <f t="shared" si="41"/>
        <v>7039472.4000000004</v>
      </c>
      <c r="AJ27" s="15">
        <f t="shared" si="41"/>
        <v>6246575</v>
      </c>
      <c r="AK27" s="15"/>
      <c r="AL27" s="15">
        <f t="shared" si="41"/>
        <v>251</v>
      </c>
      <c r="AM27" s="15">
        <f t="shared" si="41"/>
        <v>243</v>
      </c>
      <c r="AN27" s="15">
        <f t="shared" si="41"/>
        <v>6662517</v>
      </c>
      <c r="AO27" s="15">
        <f t="shared" si="41"/>
        <v>5921734</v>
      </c>
      <c r="AP27" s="15"/>
      <c r="AQ27" s="15">
        <f t="shared" si="41"/>
        <v>238</v>
      </c>
      <c r="AR27" s="15">
        <f t="shared" si="41"/>
        <v>237</v>
      </c>
      <c r="AS27" s="15">
        <f t="shared" si="41"/>
        <v>6396257</v>
      </c>
      <c r="AT27" s="15">
        <f>SUM(AT9:AT26)</f>
        <v>5687488</v>
      </c>
      <c r="AU27" s="29"/>
      <c r="AV27" s="9">
        <f t="shared" si="41"/>
        <v>13858432.4</v>
      </c>
      <c r="AW27" s="9">
        <f t="shared" si="41"/>
        <v>10485381</v>
      </c>
      <c r="AX27" s="9">
        <f t="shared" si="41"/>
        <v>10129889</v>
      </c>
      <c r="AY27" s="43">
        <f t="shared" si="41"/>
        <v>12307853</v>
      </c>
      <c r="AZ27" s="44">
        <f t="shared" si="41"/>
        <v>9324331</v>
      </c>
      <c r="BA27" s="44">
        <f t="shared" si="41"/>
        <v>9012697</v>
      </c>
      <c r="BB27" s="69">
        <f t="shared" si="41"/>
        <v>12307.9</v>
      </c>
      <c r="BC27" s="69">
        <f t="shared" si="41"/>
        <v>9324.3000000000011</v>
      </c>
      <c r="BD27" s="69">
        <f t="shared" si="41"/>
        <v>9012.7000000000007</v>
      </c>
    </row>
    <row r="28" spans="1:57" hidden="1" x14ac:dyDescent="0.2">
      <c r="BB28" s="33">
        <f>ROUND(AY27/1000,1)</f>
        <v>12307.9</v>
      </c>
      <c r="BC28" s="33">
        <f>ROUND(AZ27/1000,1)</f>
        <v>9324.2999999999993</v>
      </c>
      <c r="BD28" s="33">
        <f>ROUND(BA27/1000,1)</f>
        <v>9012.7000000000007</v>
      </c>
    </row>
    <row r="29" spans="1:57" hidden="1" x14ac:dyDescent="0.2">
      <c r="AI29" s="1">
        <v>2860</v>
      </c>
      <c r="AJ29" s="11"/>
      <c r="AK29" s="11"/>
      <c r="AV29" s="13"/>
      <c r="AY29" s="11">
        <f>365726500-AY27</f>
        <v>353418647</v>
      </c>
      <c r="BB29" s="1" t="b">
        <f>BB27=BB28</f>
        <v>1</v>
      </c>
      <c r="BC29" s="1" t="b">
        <f t="shared" ref="BC29:BD29" si="42">BC27=BC28</f>
        <v>1</v>
      </c>
      <c r="BD29" s="1" t="b">
        <f t="shared" si="42"/>
        <v>1</v>
      </c>
    </row>
    <row r="30" spans="1:57" hidden="1" x14ac:dyDescent="0.2">
      <c r="K30" s="11">
        <f>K27+W27+AJ27</f>
        <v>12307853</v>
      </c>
      <c r="L30" s="11"/>
      <c r="AI30" s="11">
        <f>AI27-AJ27</f>
        <v>792897.40000000037</v>
      </c>
      <c r="BB30" s="39"/>
      <c r="BC30" s="39"/>
      <c r="BD30" s="39"/>
    </row>
    <row r="31" spans="1:57" hidden="1" x14ac:dyDescent="0.2"/>
    <row r="32" spans="1:57" hidden="1" x14ac:dyDescent="0.2">
      <c r="AI32" s="38"/>
      <c r="BB32" s="31"/>
      <c r="BC32" s="31"/>
      <c r="BD32" s="31"/>
      <c r="BE32" s="32"/>
    </row>
    <row r="33" spans="11:57" hidden="1" x14ac:dyDescent="0.2">
      <c r="K33" s="11">
        <f>J27-K27</f>
        <v>551000</v>
      </c>
      <c r="L33" s="11"/>
      <c r="AV33" s="11">
        <f>AV27-AY27</f>
        <v>1550579.4000000004</v>
      </c>
      <c r="BB33" s="32"/>
      <c r="BC33" s="32"/>
      <c r="BD33" s="32"/>
      <c r="BE33" s="32"/>
    </row>
  </sheetData>
  <mergeCells count="26">
    <mergeCell ref="A3:B3"/>
    <mergeCell ref="F3:T3"/>
    <mergeCell ref="A5:A8"/>
    <mergeCell ref="B5:B8"/>
    <mergeCell ref="C5:E6"/>
    <mergeCell ref="F5:H6"/>
    <mergeCell ref="I5:AU5"/>
    <mergeCell ref="C7:C8"/>
    <mergeCell ref="D7:D8"/>
    <mergeCell ref="E7:E8"/>
    <mergeCell ref="F7:H7"/>
    <mergeCell ref="I8:K8"/>
    <mergeCell ref="AC8:AF8"/>
    <mergeCell ref="AG8:AJ8"/>
    <mergeCell ref="AL8:AO8"/>
    <mergeCell ref="AQ8:AU8"/>
    <mergeCell ref="M8:O8"/>
    <mergeCell ref="Q8:T8"/>
    <mergeCell ref="U8:W8"/>
    <mergeCell ref="Y8:AA8"/>
    <mergeCell ref="AY5:BA6"/>
    <mergeCell ref="I6:T6"/>
    <mergeCell ref="U6:AF6"/>
    <mergeCell ref="AG6:AU6"/>
    <mergeCell ref="AV5:AX6"/>
    <mergeCell ref="BB5:BD6"/>
  </mergeCells>
  <pageMargins left="0.23622047244094491" right="0.23622047244094491" top="0.74803149606299213" bottom="0.74803149606299213" header="0.31496062992125984" footer="0.51181102362204722"/>
  <pageSetup paperSize="9" scale="80" firstPageNumber="0" fitToWidth="12" orientation="landscape" horizontalDpi="300" verticalDpi="300" r:id="rId1"/>
  <colBreaks count="1" manualBreakCount="1">
    <brk id="19" max="28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эл. и дистан. обучение</vt:lpstr>
      <vt:lpstr>'эл. и дистан. обучение'!Заголовки_для_печати</vt:lpstr>
      <vt:lpstr>'эл. и дистан. обучение'!Область_печати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2020-08-28T13:13:30Z</cp:lastPrinted>
  <dcterms:created xsi:type="dcterms:W3CDTF">1996-10-08T23:32:33Z</dcterms:created>
  <dcterms:modified xsi:type="dcterms:W3CDTF">2020-08-28T13:13:34Z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