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кадр.потенциал" sheetId="5" r:id="rId1"/>
  </sheets>
  <definedNames>
    <definedName name="_xlnm.Print_Titles" localSheetId="0">кадр.потенциал!$A:$B</definedName>
    <definedName name="_xlnm.Print_Area" localSheetId="0">кадр.потенциал!$A$1:$Z$27</definedName>
  </definedNames>
  <calcPr calcId="145621"/>
</workbook>
</file>

<file path=xl/calcChain.xml><?xml version="1.0" encoding="utf-8"?>
<calcChain xmlns="http://schemas.openxmlformats.org/spreadsheetml/2006/main">
  <c r="Q10" i="5" l="1"/>
  <c r="U10" i="5" s="1"/>
  <c r="Q11" i="5"/>
  <c r="U11" i="5" s="1"/>
  <c r="Q12" i="5"/>
  <c r="U12" i="5" s="1"/>
  <c r="Q13" i="5"/>
  <c r="U13" i="5" s="1"/>
  <c r="Q14" i="5"/>
  <c r="U14" i="5" s="1"/>
  <c r="Q15" i="5"/>
  <c r="U15" i="5" s="1"/>
  <c r="Q16" i="5"/>
  <c r="U16" i="5" s="1"/>
  <c r="Q17" i="5"/>
  <c r="U17" i="5" s="1"/>
  <c r="Q18" i="5"/>
  <c r="U18" i="5" s="1"/>
  <c r="Q19" i="5"/>
  <c r="U19" i="5" s="1"/>
  <c r="Q20" i="5"/>
  <c r="U20" i="5" s="1"/>
  <c r="Q21" i="5"/>
  <c r="U21" i="5" s="1"/>
  <c r="Q22" i="5"/>
  <c r="U22" i="5" s="1"/>
  <c r="Q23" i="5"/>
  <c r="U23" i="5" s="1"/>
  <c r="Q24" i="5"/>
  <c r="U24" i="5" s="1"/>
  <c r="Q25" i="5"/>
  <c r="U25" i="5" s="1"/>
  <c r="Q26" i="5"/>
  <c r="U26" i="5" s="1"/>
  <c r="Q9" i="5"/>
  <c r="U9" i="5" s="1"/>
  <c r="K27" i="5" l="1"/>
  <c r="J27" i="5"/>
  <c r="I26" i="5"/>
  <c r="L26" i="5" s="1"/>
  <c r="N26" i="5" s="1"/>
  <c r="I25" i="5"/>
  <c r="L25" i="5" s="1"/>
  <c r="P25" i="5" s="1"/>
  <c r="I24" i="5"/>
  <c r="L24" i="5" s="1"/>
  <c r="I23" i="5"/>
  <c r="L23" i="5" s="1"/>
  <c r="I22" i="5"/>
  <c r="L22" i="5" s="1"/>
  <c r="N22" i="5" s="1"/>
  <c r="I21" i="5"/>
  <c r="L21" i="5" s="1"/>
  <c r="P21" i="5" s="1"/>
  <c r="I20" i="5"/>
  <c r="L20" i="5" s="1"/>
  <c r="I19" i="5"/>
  <c r="L19" i="5" s="1"/>
  <c r="I18" i="5"/>
  <c r="L18" i="5" s="1"/>
  <c r="N18" i="5" s="1"/>
  <c r="I17" i="5"/>
  <c r="L17" i="5" s="1"/>
  <c r="I16" i="5"/>
  <c r="L16" i="5" s="1"/>
  <c r="I15" i="5"/>
  <c r="L15" i="5" s="1"/>
  <c r="I14" i="5"/>
  <c r="L14" i="5" s="1"/>
  <c r="N14" i="5" s="1"/>
  <c r="I13" i="5"/>
  <c r="L13" i="5" s="1"/>
  <c r="P13" i="5" s="1"/>
  <c r="T13" i="5" s="1"/>
  <c r="V13" i="5" s="1"/>
  <c r="I12" i="5"/>
  <c r="L12" i="5" s="1"/>
  <c r="I11" i="5"/>
  <c r="L11" i="5" s="1"/>
  <c r="I10" i="5"/>
  <c r="L10" i="5" s="1"/>
  <c r="I9" i="5"/>
  <c r="L9" i="5" s="1"/>
  <c r="N9" i="5" s="1"/>
  <c r="O14" i="5" l="1"/>
  <c r="X14" i="5" s="1"/>
  <c r="O9" i="5"/>
  <c r="X9" i="5" s="1"/>
  <c r="W13" i="5"/>
  <c r="Z13" i="5" s="1"/>
  <c r="O18" i="5"/>
  <c r="X18" i="5" s="1"/>
  <c r="O26" i="5"/>
  <c r="X26" i="5" s="1"/>
  <c r="O22" i="5"/>
  <c r="X22" i="5" s="1"/>
  <c r="N25" i="5"/>
  <c r="P17" i="5"/>
  <c r="R17" i="5" s="1"/>
  <c r="N17" i="5"/>
  <c r="P9" i="5"/>
  <c r="R9" i="5" s="1"/>
  <c r="N13" i="5"/>
  <c r="P14" i="5"/>
  <c r="R14" i="5" s="1"/>
  <c r="N21" i="5"/>
  <c r="R13" i="5"/>
  <c r="N16" i="5"/>
  <c r="P16" i="5"/>
  <c r="T25" i="5"/>
  <c r="V25" i="5" s="1"/>
  <c r="R25" i="5"/>
  <c r="N19" i="5"/>
  <c r="P19" i="5"/>
  <c r="N24" i="5"/>
  <c r="P24" i="5"/>
  <c r="N15" i="5"/>
  <c r="P15" i="5"/>
  <c r="N10" i="5"/>
  <c r="P10" i="5"/>
  <c r="T21" i="5"/>
  <c r="V21" i="5" s="1"/>
  <c r="R21" i="5"/>
  <c r="N23" i="5"/>
  <c r="P23" i="5"/>
  <c r="I27" i="5"/>
  <c r="N11" i="5"/>
  <c r="P11" i="5"/>
  <c r="N12" i="5"/>
  <c r="P12" i="5"/>
  <c r="N20" i="5"/>
  <c r="P20" i="5"/>
  <c r="P18" i="5"/>
  <c r="P22" i="5"/>
  <c r="P26" i="5"/>
  <c r="L27" i="5"/>
  <c r="O15" i="5" l="1"/>
  <c r="X15" i="5" s="1"/>
  <c r="O13" i="5"/>
  <c r="X13" i="5" s="1"/>
  <c r="O11" i="5"/>
  <c r="X11" i="5" s="1"/>
  <c r="O12" i="5"/>
  <c r="X12" i="5" s="1"/>
  <c r="O10" i="5"/>
  <c r="X10" i="5" s="1"/>
  <c r="T17" i="5"/>
  <c r="V17" i="5" s="1"/>
  <c r="W17" i="5" s="1"/>
  <c r="Z17" i="5" s="1"/>
  <c r="T14" i="5"/>
  <c r="V14" i="5" s="1"/>
  <c r="W14" i="5" s="1"/>
  <c r="Z14" i="5" s="1"/>
  <c r="T9" i="5"/>
  <c r="V9" i="5" s="1"/>
  <c r="S13" i="5"/>
  <c r="Y13" i="5" s="1"/>
  <c r="S21" i="5"/>
  <c r="Y21" i="5" s="1"/>
  <c r="W25" i="5"/>
  <c r="Z25" i="5" s="1"/>
  <c r="W21" i="5"/>
  <c r="Z21" i="5" s="1"/>
  <c r="S25" i="5"/>
  <c r="Y25" i="5" s="1"/>
  <c r="S14" i="5"/>
  <c r="Y14" i="5" s="1"/>
  <c r="S17" i="5"/>
  <c r="Y17" i="5" s="1"/>
  <c r="S9" i="5"/>
  <c r="Y9" i="5" s="1"/>
  <c r="O16" i="5"/>
  <c r="X16" i="5" s="1"/>
  <c r="O25" i="5"/>
  <c r="X25" i="5" s="1"/>
  <c r="O19" i="5"/>
  <c r="X19" i="5" s="1"/>
  <c r="O21" i="5"/>
  <c r="X21" i="5" s="1"/>
  <c r="O20" i="5"/>
  <c r="X20" i="5" s="1"/>
  <c r="O23" i="5"/>
  <c r="X23" i="5" s="1"/>
  <c r="O17" i="5"/>
  <c r="X17" i="5" s="1"/>
  <c r="O24" i="5"/>
  <c r="X24" i="5" s="1"/>
  <c r="P27" i="5"/>
  <c r="R16" i="5"/>
  <c r="T16" i="5"/>
  <c r="V16" i="5" s="1"/>
  <c r="R24" i="5"/>
  <c r="T24" i="5"/>
  <c r="V24" i="5" s="1"/>
  <c r="R26" i="5"/>
  <c r="T26" i="5"/>
  <c r="V26" i="5" s="1"/>
  <c r="R18" i="5"/>
  <c r="T18" i="5"/>
  <c r="V18" i="5" s="1"/>
  <c r="R15" i="5"/>
  <c r="T15" i="5"/>
  <c r="V15" i="5" s="1"/>
  <c r="R12" i="5"/>
  <c r="T12" i="5"/>
  <c r="V12" i="5" s="1"/>
  <c r="R22" i="5"/>
  <c r="T22" i="5"/>
  <c r="V22" i="5" s="1"/>
  <c r="R20" i="5"/>
  <c r="T20" i="5"/>
  <c r="V20" i="5" s="1"/>
  <c r="R11" i="5"/>
  <c r="T11" i="5"/>
  <c r="V11" i="5" s="1"/>
  <c r="R23" i="5"/>
  <c r="T23" i="5"/>
  <c r="V23" i="5" s="1"/>
  <c r="R10" i="5"/>
  <c r="T10" i="5"/>
  <c r="V10" i="5" s="1"/>
  <c r="R19" i="5"/>
  <c r="T19" i="5"/>
  <c r="V19" i="5" s="1"/>
  <c r="N27" i="5"/>
  <c r="W23" i="5" l="1"/>
  <c r="Z23" i="5" s="1"/>
  <c r="S11" i="5"/>
  <c r="Y11" i="5" s="1"/>
  <c r="S22" i="5"/>
  <c r="Y22" i="5" s="1"/>
  <c r="S15" i="5"/>
  <c r="Y15" i="5" s="1"/>
  <c r="S16" i="5"/>
  <c r="Y16" i="5" s="1"/>
  <c r="W19" i="5"/>
  <c r="Z19" i="5" s="1"/>
  <c r="S23" i="5"/>
  <c r="Y23" i="5" s="1"/>
  <c r="W20" i="5"/>
  <c r="Z20" i="5" s="1"/>
  <c r="W18" i="5"/>
  <c r="Z18" i="5" s="1"/>
  <c r="W26" i="5"/>
  <c r="Z26" i="5" s="1"/>
  <c r="S19" i="5"/>
  <c r="Y19" i="5" s="1"/>
  <c r="W10" i="5"/>
  <c r="Z10" i="5" s="1"/>
  <c r="S20" i="5"/>
  <c r="Y20" i="5" s="1"/>
  <c r="W12" i="5"/>
  <c r="Z12" i="5" s="1"/>
  <c r="S18" i="5"/>
  <c r="Y18" i="5" s="1"/>
  <c r="S26" i="5"/>
  <c r="Y26" i="5" s="1"/>
  <c r="W24" i="5"/>
  <c r="Z24" i="5" s="1"/>
  <c r="W11" i="5"/>
  <c r="Z11" i="5" s="1"/>
  <c r="W22" i="5"/>
  <c r="Z22" i="5" s="1"/>
  <c r="S12" i="5"/>
  <c r="Y12" i="5" s="1"/>
  <c r="W15" i="5"/>
  <c r="Z15" i="5" s="1"/>
  <c r="S24" i="5"/>
  <c r="Y24" i="5" s="1"/>
  <c r="W16" i="5"/>
  <c r="Z16" i="5" s="1"/>
  <c r="O27" i="5"/>
  <c r="N29" i="5" s="1"/>
  <c r="T27" i="5"/>
  <c r="S10" i="5"/>
  <c r="Y10" i="5" s="1"/>
  <c r="Y27" i="5" s="1"/>
  <c r="R27" i="5"/>
  <c r="V27" i="5"/>
  <c r="W9" i="5"/>
  <c r="Z9" i="5" s="1"/>
  <c r="Z27" i="5" l="1"/>
  <c r="W27" i="5"/>
  <c r="S27" i="5"/>
  <c r="X27" i="5" l="1"/>
</calcChain>
</file>

<file path=xl/sharedStrings.xml><?xml version="1.0" encoding="utf-8"?>
<sst xmlns="http://schemas.openxmlformats.org/spreadsheetml/2006/main" count="42" uniqueCount="34">
  <si>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</si>
  <si>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</si>
  <si>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</si>
  <si>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</si>
  <si>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</si>
  <si>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</si>
  <si>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</si>
  <si>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</si>
  <si>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</si>
  <si>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</si>
  <si>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</si>
  <si>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</si>
  <si>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</si>
  <si>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</si>
  <si>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</si>
  <si>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</si>
  <si>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</si>
  <si>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</si>
  <si>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</si>
  <si>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</si>
  <si>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</si>
  <si>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</si>
  <si>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</si>
  <si>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Среднесписочная численность педагогических и руководящих работниковмуниципальных образовательных организаций, реализующих программы дошкольного, общего и дополнительного образования за предыдущий период</t>
  </si>
  <si>
    <t>в том числе</t>
  </si>
  <si>
    <t>Количество человек</t>
  </si>
  <si>
    <t>стоимость курсов переподготовки</t>
  </si>
  <si>
    <t>Сумма</t>
  </si>
  <si>
    <t>руководящие работники</t>
  </si>
  <si>
    <t>педагогические работники</t>
  </si>
  <si>
    <t>в закон</t>
  </si>
  <si>
    <t>Доля софинансирования</t>
  </si>
  <si>
    <t>Субсидии бюджетам муниципальных образований Ленинградской области на развитие кадрового потенциала системы дошкольного, общего и дополнительного образования на 2021 год и на плановый период 2022 и 2023 годов</t>
  </si>
  <si>
    <t>Приложение 16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</si>
</sst>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_(* #,##0.0_);_(* \(#,##0.0\);_(* \-??_);_(@_)"/>
    <numFmt numFmtId="172" formatCode="_-* #,##0.00_р_._-;\-* #,##0.00_р_._-;_-* &quot;-&quot;??_р_._-;_-@_-"/>
  </numFmts>
  <fonts count="21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9"/>
      <name val="Times New Roman"/>
      <family val="1"/>
      <charset val="204"/>
    </font>
    <font>
      <sz val="8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15" fillId="0" borderId="0" applyBorder="0" applyProtection="0"/>
    <xf numFmtId="9" fontId="1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3" fillId="0" borderId="0" applyBorder="0" applyProtection="0"/>
    <xf numFmtId="9" fontId="3" fillId="0" borderId="0" applyBorder="0" applyProtection="0"/>
    <xf numFmtId="172" fontId="16" fillId="0" borderId="0" applyFill="0" applyBorder="0" applyAlignment="0" applyProtection="0"/>
    <xf numFmtId="9" fontId="16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10" applyFont="1"/>
    <xf numFmtId="0" fontId="6" fillId="0" borderId="0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9" fillId="0" borderId="0" xfId="10" applyFont="1"/>
    <xf numFmtId="0" fontId="12" fillId="0" borderId="0" xfId="10" applyFont="1" applyAlignment="1"/>
    <xf numFmtId="166" fontId="5" fillId="0" borderId="0" xfId="10" applyNumberFormat="1" applyFont="1"/>
    <xf numFmtId="0" fontId="6" fillId="0" borderId="2" xfId="10" applyFont="1" applyBorder="1" applyAlignment="1">
      <alignment horizontal="center" vertical="center" wrapText="1"/>
    </xf>
    <xf numFmtId="0" fontId="14" fillId="0" borderId="0" xfId="10" applyFont="1"/>
    <xf numFmtId="0" fontId="7" fillId="0" borderId="1" xfId="10" applyFont="1" applyBorder="1" applyAlignment="1">
      <alignment vertical="center" wrapText="1"/>
    </xf>
    <xf numFmtId="167" fontId="7" fillId="0" borderId="1" xfId="1" applyNumberFormat="1" applyFont="1" applyBorder="1" applyAlignment="1" applyProtection="1">
      <alignment vertical="center" wrapText="1"/>
    </xf>
    <xf numFmtId="170" fontId="8" fillId="0" borderId="1" xfId="1" applyNumberFormat="1" applyFont="1" applyBorder="1" applyAlignment="1" applyProtection="1">
      <alignment vertical="center" wrapText="1"/>
    </xf>
    <xf numFmtId="166" fontId="7" fillId="0" borderId="1" xfId="1" applyNumberFormat="1" applyFont="1" applyBorder="1" applyAlignment="1" applyProtection="1">
      <alignment horizontal="center" vertical="center" wrapText="1"/>
    </xf>
    <xf numFmtId="0" fontId="11" fillId="0" borderId="1" xfId="10" applyFont="1" applyBorder="1" applyAlignment="1">
      <alignment vertical="center" wrapText="1"/>
    </xf>
    <xf numFmtId="167" fontId="11" fillId="0" borderId="1" xfId="1" applyNumberFormat="1" applyFont="1" applyBorder="1" applyAlignment="1" applyProtection="1">
      <alignment vertical="center" wrapText="1"/>
    </xf>
    <xf numFmtId="170" fontId="11" fillId="0" borderId="1" xfId="1" applyNumberFormat="1" applyFont="1" applyBorder="1" applyAlignment="1" applyProtection="1">
      <alignment horizontal="center" vertical="center" wrapText="1"/>
    </xf>
    <xf numFmtId="166" fontId="11" fillId="0" borderId="1" xfId="1" applyNumberFormat="1" applyFont="1" applyBorder="1" applyAlignment="1" applyProtection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0" fontId="5" fillId="0" borderId="0" xfId="10" applyFont="1" applyFill="1"/>
    <xf numFmtId="0" fontId="6" fillId="0" borderId="0" xfId="10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 applyProtection="1">
      <alignment horizontal="center" vertical="center" wrapText="1"/>
    </xf>
    <xf numFmtId="166" fontId="11" fillId="2" borderId="1" xfId="1" applyNumberFormat="1" applyFont="1" applyFill="1" applyBorder="1" applyAlignment="1" applyProtection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  <xf numFmtId="167" fontId="11" fillId="0" borderId="1" xfId="1" applyNumberFormat="1" applyFont="1" applyFill="1" applyBorder="1" applyAlignment="1" applyProtection="1">
      <alignment vertical="center" wrapText="1"/>
    </xf>
    <xf numFmtId="0" fontId="7" fillId="0" borderId="1" xfId="10" applyFont="1" applyBorder="1" applyAlignment="1">
      <alignment horizontal="center" vertical="center" wrapText="1"/>
    </xf>
    <xf numFmtId="0" fontId="13" fillId="0" borderId="5" xfId="10" applyFont="1" applyBorder="1" applyAlignment="1">
      <alignment horizontal="center" vertical="center" wrapText="1"/>
    </xf>
    <xf numFmtId="0" fontId="13" fillId="0" borderId="6" xfId="10" applyFont="1" applyBorder="1" applyAlignment="1">
      <alignment horizontal="center" vertical="center" wrapText="1"/>
    </xf>
    <xf numFmtId="0" fontId="13" fillId="0" borderId="7" xfId="10" applyFont="1" applyBorder="1" applyAlignment="1">
      <alignment horizontal="center" vertical="center" wrapText="1"/>
    </xf>
    <xf numFmtId="0" fontId="13" fillId="0" borderId="8" xfId="10" applyFont="1" applyBorder="1" applyAlignment="1">
      <alignment horizontal="center" vertical="center" wrapText="1"/>
    </xf>
    <xf numFmtId="0" fontId="13" fillId="0" borderId="2" xfId="10" applyFont="1" applyBorder="1" applyAlignment="1">
      <alignment horizontal="center" vertical="center" wrapText="1"/>
    </xf>
    <xf numFmtId="0" fontId="13" fillId="0" borderId="9" xfId="10" applyFont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center" wrapText="1"/>
    </xf>
    <xf numFmtId="0" fontId="13" fillId="0" borderId="1" xfId="1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2" applyFont="1" applyFill="1" applyBorder="1" applyAlignment="1" applyProtection="1">
      <alignment horizontal="center"/>
    </xf>
    <xf numFmtId="169" fontId="17" fillId="0" borderId="1" xfId="10" applyNumberFormat="1" applyFont="1" applyBorder="1" applyAlignment="1">
      <alignment horizontal="center" vertical="center"/>
    </xf>
    <xf numFmtId="169" fontId="18" fillId="0" borderId="1" xfId="10" applyNumberFormat="1" applyFont="1" applyBorder="1" applyAlignment="1">
      <alignment horizontal="center" vertical="center"/>
    </xf>
    <xf numFmtId="0" fontId="19" fillId="0" borderId="0" xfId="10" applyFont="1" applyBorder="1" applyAlignment="1">
      <alignment horizontal="center" vertical="center" wrapText="1"/>
    </xf>
    <xf numFmtId="0" fontId="19" fillId="0" borderId="0" xfId="10" applyFont="1" applyBorder="1" applyAlignment="1">
      <alignment vertical="center" wrapText="1"/>
    </xf>
    <xf numFmtId="1" fontId="20" fillId="0" borderId="0" xfId="0" applyNumberFormat="1" applyFont="1" applyAlignment="1">
      <alignment horizontal="right" vertical="top"/>
    </xf>
    <xf numFmtId="0" fontId="10" fillId="0" borderId="1" xfId="10" applyFont="1" applyBorder="1" applyAlignment="1">
      <alignment horizontal="center" vertical="center" wrapText="1"/>
    </xf>
    <xf numFmtId="0" fontId="17" fillId="0" borderId="1" xfId="10" applyFont="1" applyBorder="1" applyAlignment="1">
      <alignment horizontal="center" vertical="center" wrapText="1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K29"/>
  <sheetViews>
    <sheetView tabSelected="1" view="pageBreakPreview" zoomScale="85" zoomScaleNormal="65" zoomScaleSheetLayoutView="85" workbookViewId="0">
      <pane xSplit="8" ySplit="8" topLeftCell="I9" activePane="bottomRight" state="frozen"/>
      <selection pane="topRight" activeCell="I1" sqref="I1"/>
      <selection pane="bottomLeft" activeCell="A7" sqref="A7"/>
      <selection pane="bottomRight" activeCell="I5" sqref="I5:I8"/>
    </sheetView>
  </sheetViews>
  <sheetFormatPr defaultRowHeight="12.75" x14ac:dyDescent="0.2"/>
  <cols>
    <col min="1" max="1" width="5" style="1" customWidth="1"/>
    <col min="2" max="2" width="21" style="1" customWidth="1"/>
    <col min="3" max="5" width="7.28515625" style="1" hidden="1" customWidth="1"/>
    <col min="6" max="8" width="7" style="18" customWidth="1"/>
    <col min="9" max="9" width="30.42578125" style="1" customWidth="1"/>
    <col min="10" max="10" width="12.28515625" style="1" customWidth="1"/>
    <col min="11" max="11" width="11.140625" style="1" customWidth="1"/>
    <col min="12" max="12" width="10.140625" style="1" customWidth="1"/>
    <col min="13" max="13" width="9.85546875" style="1" customWidth="1"/>
    <col min="14" max="15" width="11.28515625" style="1" customWidth="1"/>
    <col min="16" max="16" width="10.28515625" style="1" customWidth="1"/>
    <col min="17" max="17" width="11.140625" style="1" customWidth="1"/>
    <col min="18" max="19" width="11.28515625" style="1" customWidth="1"/>
    <col min="20" max="20" width="9.7109375" style="1" customWidth="1"/>
    <col min="21" max="21" width="10" style="1" customWidth="1"/>
    <col min="22" max="23" width="11.28515625" style="1" customWidth="1"/>
    <col min="24" max="24" width="14.140625" style="1" customWidth="1"/>
    <col min="25" max="999" width="9.140625" style="1" customWidth="1"/>
  </cols>
  <sheetData>
    <row r="1" spans="1:26" ht="18.75" x14ac:dyDescent="0.2">
      <c r="O1" s="42" t="s">
        <v>33</v>
      </c>
    </row>
    <row r="3" spans="1:26" ht="53.45" customHeight="1" x14ac:dyDescent="0.2">
      <c r="B3" s="41"/>
      <c r="C3" s="41"/>
      <c r="D3" s="41"/>
      <c r="E3" s="41"/>
      <c r="F3" s="40" t="s">
        <v>32</v>
      </c>
      <c r="G3" s="40"/>
      <c r="H3" s="40"/>
      <c r="I3" s="40"/>
      <c r="J3" s="40"/>
      <c r="K3" s="40"/>
      <c r="L3" s="40"/>
      <c r="M3" s="40"/>
      <c r="N3" s="40"/>
      <c r="O3" s="40"/>
      <c r="P3" s="41"/>
      <c r="Q3" s="41"/>
      <c r="R3" s="41"/>
      <c r="S3" s="41"/>
      <c r="T3" s="41"/>
      <c r="U3" s="41"/>
      <c r="V3" s="41"/>
      <c r="W3" s="41"/>
    </row>
    <row r="4" spans="1:26" ht="9.6" customHeight="1" x14ac:dyDescent="0.2">
      <c r="A4" s="7"/>
      <c r="B4" s="7"/>
      <c r="C4" s="2"/>
      <c r="D4" s="2"/>
      <c r="E4" s="2"/>
      <c r="F4" s="19"/>
      <c r="G4" s="19"/>
      <c r="H4" s="19"/>
      <c r="I4" s="2"/>
      <c r="J4" s="2"/>
      <c r="K4" s="2"/>
    </row>
    <row r="5" spans="1:26" s="4" customFormat="1" ht="18" customHeight="1" x14ac:dyDescent="0.2">
      <c r="A5" s="24" t="s">
        <v>0</v>
      </c>
      <c r="B5" s="24" t="s">
        <v>1</v>
      </c>
      <c r="C5" s="25" t="s">
        <v>2</v>
      </c>
      <c r="D5" s="26"/>
      <c r="E5" s="27"/>
      <c r="F5" s="31" t="s">
        <v>31</v>
      </c>
      <c r="G5" s="31"/>
      <c r="H5" s="31"/>
      <c r="I5" s="43" t="s">
        <v>23</v>
      </c>
      <c r="J5" s="32" t="s">
        <v>24</v>
      </c>
      <c r="K5" s="32"/>
      <c r="L5" s="33" t="s">
        <v>25</v>
      </c>
      <c r="M5" s="33" t="s">
        <v>26</v>
      </c>
      <c r="N5" s="33" t="s">
        <v>27</v>
      </c>
      <c r="O5" s="33" t="s">
        <v>3</v>
      </c>
      <c r="P5" s="33" t="s">
        <v>25</v>
      </c>
      <c r="Q5" s="33" t="s">
        <v>26</v>
      </c>
      <c r="R5" s="33" t="s">
        <v>27</v>
      </c>
      <c r="S5" s="33" t="s">
        <v>3</v>
      </c>
      <c r="T5" s="33" t="s">
        <v>25</v>
      </c>
      <c r="U5" s="33" t="s">
        <v>26</v>
      </c>
      <c r="V5" s="33" t="s">
        <v>27</v>
      </c>
      <c r="W5" s="33" t="s">
        <v>3</v>
      </c>
      <c r="X5" s="44" t="s">
        <v>30</v>
      </c>
      <c r="Y5" s="44"/>
      <c r="Z5" s="44"/>
    </row>
    <row r="6" spans="1:26" s="4" customFormat="1" ht="57" customHeight="1" x14ac:dyDescent="0.2">
      <c r="A6" s="24"/>
      <c r="B6" s="24"/>
      <c r="C6" s="28"/>
      <c r="D6" s="29"/>
      <c r="E6" s="30"/>
      <c r="F6" s="31"/>
      <c r="G6" s="31"/>
      <c r="H6" s="31"/>
      <c r="I6" s="43"/>
      <c r="J6" s="32" t="s">
        <v>28</v>
      </c>
      <c r="K6" s="32" t="s">
        <v>29</v>
      </c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44"/>
      <c r="Y6" s="44"/>
      <c r="Z6" s="44"/>
    </row>
    <row r="7" spans="1:26" s="4" customFormat="1" ht="15" x14ac:dyDescent="0.25">
      <c r="A7" s="24"/>
      <c r="B7" s="24"/>
      <c r="C7" s="34">
        <v>2018</v>
      </c>
      <c r="D7" s="34">
        <v>2019</v>
      </c>
      <c r="E7" s="34">
        <v>2021</v>
      </c>
      <c r="F7" s="37">
        <v>0.1</v>
      </c>
      <c r="G7" s="37"/>
      <c r="H7" s="37"/>
      <c r="I7" s="43"/>
      <c r="J7" s="32"/>
      <c r="K7" s="32"/>
      <c r="L7" s="36">
        <v>2021</v>
      </c>
      <c r="M7" s="36"/>
      <c r="N7" s="36"/>
      <c r="O7" s="36"/>
      <c r="P7" s="36">
        <v>2022</v>
      </c>
      <c r="Q7" s="36"/>
      <c r="R7" s="36"/>
      <c r="S7" s="36"/>
      <c r="T7" s="36">
        <v>2023</v>
      </c>
      <c r="U7" s="36"/>
      <c r="V7" s="36"/>
      <c r="W7" s="36"/>
      <c r="X7" s="44">
        <v>2021</v>
      </c>
      <c r="Y7" s="44">
        <v>2022</v>
      </c>
      <c r="Z7" s="44">
        <v>2023</v>
      </c>
    </row>
    <row r="8" spans="1:26" s="8" customFormat="1" ht="13.5" customHeight="1" x14ac:dyDescent="0.2">
      <c r="A8" s="24"/>
      <c r="B8" s="24"/>
      <c r="C8" s="35"/>
      <c r="D8" s="35"/>
      <c r="E8" s="35"/>
      <c r="F8" s="22">
        <v>2021</v>
      </c>
      <c r="G8" s="22">
        <v>2022</v>
      </c>
      <c r="H8" s="22">
        <v>2023</v>
      </c>
      <c r="I8" s="43"/>
      <c r="J8" s="32"/>
      <c r="K8" s="32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4"/>
      <c r="Y8" s="44"/>
      <c r="Z8" s="44"/>
    </row>
    <row r="9" spans="1:26" ht="15.75" x14ac:dyDescent="0.2">
      <c r="A9" s="3">
        <v>1</v>
      </c>
      <c r="B9" s="9" t="s">
        <v>4</v>
      </c>
      <c r="C9" s="10">
        <v>1.492</v>
      </c>
      <c r="D9" s="10">
        <v>1.492</v>
      </c>
      <c r="E9" s="10">
        <v>1.492</v>
      </c>
      <c r="F9" s="17">
        <v>0.11</v>
      </c>
      <c r="G9" s="17">
        <v>0.11</v>
      </c>
      <c r="H9" s="17">
        <v>0.11</v>
      </c>
      <c r="I9" s="11">
        <f t="shared" ref="I9:I26" si="0">J9+K9</f>
        <v>723.6</v>
      </c>
      <c r="J9" s="11">
        <v>118.4</v>
      </c>
      <c r="K9" s="11">
        <v>605.20000000000005</v>
      </c>
      <c r="L9" s="12">
        <f t="shared" ref="L9:L26" si="1">IF(I9&lt;950,7,IF(I9&lt;2000,12,20))</f>
        <v>7</v>
      </c>
      <c r="M9" s="12">
        <v>40000</v>
      </c>
      <c r="N9" s="12">
        <f>L9*M9</f>
        <v>280000</v>
      </c>
      <c r="O9" s="12">
        <f t="shared" ref="O9:O15" si="2">ROUND(N9*(1-F9),-2)</f>
        <v>249200</v>
      </c>
      <c r="P9" s="12">
        <f>L9</f>
        <v>7</v>
      </c>
      <c r="Q9" s="12">
        <f>M9</f>
        <v>40000</v>
      </c>
      <c r="R9" s="12">
        <f>P9*Q9</f>
        <v>280000</v>
      </c>
      <c r="S9" s="12">
        <f>ROUND(R9*(1-G9),-2)</f>
        <v>249200</v>
      </c>
      <c r="T9" s="12">
        <f t="shared" ref="T9:T26" si="3">P9</f>
        <v>7</v>
      </c>
      <c r="U9" s="12">
        <f t="shared" ref="U9:U26" si="4">Q9</f>
        <v>40000</v>
      </c>
      <c r="V9" s="12">
        <f t="shared" ref="V9:V26" si="5">T9*U9</f>
        <v>280000</v>
      </c>
      <c r="W9" s="12">
        <f>ROUND(V9*(1-H9),-2)</f>
        <v>249200</v>
      </c>
      <c r="X9" s="38">
        <f>O9/1000</f>
        <v>249.2</v>
      </c>
      <c r="Y9" s="38">
        <f>S9/1000</f>
        <v>249.2</v>
      </c>
      <c r="Z9" s="38">
        <f>W9/1000</f>
        <v>249.2</v>
      </c>
    </row>
    <row r="10" spans="1:26" ht="15.75" x14ac:dyDescent="0.2">
      <c r="A10" s="3">
        <v>2</v>
      </c>
      <c r="B10" s="9" t="s">
        <v>5</v>
      </c>
      <c r="C10" s="10">
        <v>1.492</v>
      </c>
      <c r="D10" s="10">
        <v>1.492</v>
      </c>
      <c r="E10" s="10">
        <v>1.492</v>
      </c>
      <c r="F10" s="17">
        <v>0.1</v>
      </c>
      <c r="G10" s="17">
        <v>0.1</v>
      </c>
      <c r="H10" s="17">
        <v>0.1</v>
      </c>
      <c r="I10" s="11">
        <f t="shared" si="0"/>
        <v>666.3</v>
      </c>
      <c r="J10" s="11">
        <v>92.4</v>
      </c>
      <c r="K10" s="11">
        <v>573.9</v>
      </c>
      <c r="L10" s="12">
        <f t="shared" si="1"/>
        <v>7</v>
      </c>
      <c r="M10" s="12">
        <v>40000</v>
      </c>
      <c r="N10" s="12">
        <f t="shared" ref="N10:N26" si="6">L10*M10</f>
        <v>280000</v>
      </c>
      <c r="O10" s="12">
        <f t="shared" si="2"/>
        <v>252000</v>
      </c>
      <c r="P10" s="12">
        <f>L10</f>
        <v>7</v>
      </c>
      <c r="Q10" s="12">
        <f>M10</f>
        <v>40000</v>
      </c>
      <c r="R10" s="12">
        <f t="shared" ref="R10:R26" si="7">P10*Q10</f>
        <v>280000</v>
      </c>
      <c r="S10" s="12">
        <f>ROUND(R10*(1-G10),-2)</f>
        <v>252000</v>
      </c>
      <c r="T10" s="12">
        <f t="shared" si="3"/>
        <v>7</v>
      </c>
      <c r="U10" s="12">
        <f t="shared" si="4"/>
        <v>40000</v>
      </c>
      <c r="V10" s="12">
        <f t="shared" si="5"/>
        <v>280000</v>
      </c>
      <c r="W10" s="12">
        <f>ROUND(V10*(1-H10),-2)</f>
        <v>252000</v>
      </c>
      <c r="X10" s="38">
        <f>O10/1000</f>
        <v>252</v>
      </c>
      <c r="Y10" s="38">
        <f t="shared" ref="Y10:Y26" si="8">S10/1000</f>
        <v>252</v>
      </c>
      <c r="Z10" s="38">
        <f t="shared" ref="Z10:Z26" si="9">W10/1000</f>
        <v>252</v>
      </c>
    </row>
    <row r="11" spans="1:26" ht="15.75" x14ac:dyDescent="0.2">
      <c r="A11" s="3">
        <v>3</v>
      </c>
      <c r="B11" s="9" t="s">
        <v>6</v>
      </c>
      <c r="C11" s="10">
        <v>1.492</v>
      </c>
      <c r="D11" s="10">
        <v>1.492</v>
      </c>
      <c r="E11" s="10">
        <v>1.492</v>
      </c>
      <c r="F11" s="17">
        <v>0.1</v>
      </c>
      <c r="G11" s="17">
        <v>0.1</v>
      </c>
      <c r="H11" s="17">
        <v>0.1</v>
      </c>
      <c r="I11" s="11">
        <f t="shared" si="0"/>
        <v>1313.6</v>
      </c>
      <c r="J11" s="11">
        <v>216.3</v>
      </c>
      <c r="K11" s="11">
        <v>1097.3</v>
      </c>
      <c r="L11" s="12">
        <f t="shared" si="1"/>
        <v>12</v>
      </c>
      <c r="M11" s="12">
        <v>40000</v>
      </c>
      <c r="N11" s="12">
        <f t="shared" si="6"/>
        <v>480000</v>
      </c>
      <c r="O11" s="12">
        <f t="shared" si="2"/>
        <v>432000</v>
      </c>
      <c r="P11" s="12">
        <f>L11</f>
        <v>12</v>
      </c>
      <c r="Q11" s="12">
        <f>M11</f>
        <v>40000</v>
      </c>
      <c r="R11" s="12">
        <f t="shared" si="7"/>
        <v>480000</v>
      </c>
      <c r="S11" s="12">
        <f>ROUND(R11*(1-G11),-2)</f>
        <v>432000</v>
      </c>
      <c r="T11" s="12">
        <f t="shared" si="3"/>
        <v>12</v>
      </c>
      <c r="U11" s="12">
        <f t="shared" si="4"/>
        <v>40000</v>
      </c>
      <c r="V11" s="12">
        <f t="shared" si="5"/>
        <v>480000</v>
      </c>
      <c r="W11" s="12">
        <f>ROUND(V11*(1-H11),-2)</f>
        <v>432000</v>
      </c>
      <c r="X11" s="38">
        <f>O11/1000</f>
        <v>432</v>
      </c>
      <c r="Y11" s="38">
        <f t="shared" si="8"/>
        <v>432</v>
      </c>
      <c r="Z11" s="38">
        <f t="shared" si="9"/>
        <v>432</v>
      </c>
    </row>
    <row r="12" spans="1:26" ht="15.75" x14ac:dyDescent="0.2">
      <c r="A12" s="3">
        <v>4</v>
      </c>
      <c r="B12" s="9" t="s">
        <v>7</v>
      </c>
      <c r="C12" s="10">
        <v>1.492</v>
      </c>
      <c r="D12" s="10">
        <v>1.492</v>
      </c>
      <c r="E12" s="10">
        <v>1.492</v>
      </c>
      <c r="F12" s="17">
        <v>0.1</v>
      </c>
      <c r="G12" s="17">
        <v>0.1</v>
      </c>
      <c r="H12" s="17">
        <v>0.1</v>
      </c>
      <c r="I12" s="11">
        <f t="shared" si="0"/>
        <v>3452</v>
      </c>
      <c r="J12" s="11">
        <v>519.29999999999995</v>
      </c>
      <c r="K12" s="11">
        <v>2932.7</v>
      </c>
      <c r="L12" s="12">
        <f t="shared" si="1"/>
        <v>20</v>
      </c>
      <c r="M12" s="12">
        <v>40000</v>
      </c>
      <c r="N12" s="12">
        <f t="shared" si="6"/>
        <v>800000</v>
      </c>
      <c r="O12" s="12">
        <f t="shared" si="2"/>
        <v>720000</v>
      </c>
      <c r="P12" s="12">
        <f>L12</f>
        <v>20</v>
      </c>
      <c r="Q12" s="12">
        <f>M12</f>
        <v>40000</v>
      </c>
      <c r="R12" s="12">
        <f t="shared" si="7"/>
        <v>800000</v>
      </c>
      <c r="S12" s="12">
        <f>ROUND(R12*(1-G12),-2)</f>
        <v>720000</v>
      </c>
      <c r="T12" s="12">
        <f t="shared" si="3"/>
        <v>20</v>
      </c>
      <c r="U12" s="12">
        <f t="shared" si="4"/>
        <v>40000</v>
      </c>
      <c r="V12" s="12">
        <f t="shared" si="5"/>
        <v>800000</v>
      </c>
      <c r="W12" s="12">
        <f>ROUND(V12*(1-H12),-2)</f>
        <v>720000</v>
      </c>
      <c r="X12" s="38">
        <f>O12/1000</f>
        <v>720</v>
      </c>
      <c r="Y12" s="38">
        <f t="shared" si="8"/>
        <v>720</v>
      </c>
      <c r="Z12" s="38">
        <f t="shared" si="9"/>
        <v>720</v>
      </c>
    </row>
    <row r="13" spans="1:26" ht="15.75" x14ac:dyDescent="0.2">
      <c r="A13" s="3">
        <v>5</v>
      </c>
      <c r="B13" s="9" t="s">
        <v>8</v>
      </c>
      <c r="C13" s="10">
        <v>1.492</v>
      </c>
      <c r="D13" s="10">
        <v>1.492</v>
      </c>
      <c r="E13" s="10">
        <v>1.492</v>
      </c>
      <c r="F13" s="17">
        <v>0.12</v>
      </c>
      <c r="G13" s="17">
        <v>0.12</v>
      </c>
      <c r="H13" s="17">
        <v>0.11</v>
      </c>
      <c r="I13" s="11">
        <f t="shared" si="0"/>
        <v>2442</v>
      </c>
      <c r="J13" s="11">
        <v>316.89999999999998</v>
      </c>
      <c r="K13" s="11">
        <v>2125.1</v>
      </c>
      <c r="L13" s="12">
        <f t="shared" si="1"/>
        <v>20</v>
      </c>
      <c r="M13" s="12">
        <v>40000</v>
      </c>
      <c r="N13" s="12">
        <f t="shared" si="6"/>
        <v>800000</v>
      </c>
      <c r="O13" s="12">
        <f t="shared" si="2"/>
        <v>704000</v>
      </c>
      <c r="P13" s="12">
        <f>L13</f>
        <v>20</v>
      </c>
      <c r="Q13" s="12">
        <f>M13</f>
        <v>40000</v>
      </c>
      <c r="R13" s="12">
        <f t="shared" si="7"/>
        <v>800000</v>
      </c>
      <c r="S13" s="12">
        <f>ROUND(R13*(1-G13),-2)</f>
        <v>704000</v>
      </c>
      <c r="T13" s="12">
        <f t="shared" si="3"/>
        <v>20</v>
      </c>
      <c r="U13" s="12">
        <f t="shared" si="4"/>
        <v>40000</v>
      </c>
      <c r="V13" s="12">
        <f t="shared" si="5"/>
        <v>800000</v>
      </c>
      <c r="W13" s="12">
        <f>ROUND(V13*(1-H13),-2)</f>
        <v>712000</v>
      </c>
      <c r="X13" s="38">
        <f>O13/1000</f>
        <v>704</v>
      </c>
      <c r="Y13" s="38">
        <f t="shared" si="8"/>
        <v>704</v>
      </c>
      <c r="Z13" s="38">
        <f t="shared" si="9"/>
        <v>712</v>
      </c>
    </row>
    <row r="14" spans="1:26" ht="15.75" x14ac:dyDescent="0.2">
      <c r="A14" s="3">
        <v>6</v>
      </c>
      <c r="B14" s="9" t="s">
        <v>9</v>
      </c>
      <c r="C14" s="10">
        <v>1.492</v>
      </c>
      <c r="D14" s="10">
        <v>1.492</v>
      </c>
      <c r="E14" s="10">
        <v>1.492</v>
      </c>
      <c r="F14" s="17">
        <v>0.1</v>
      </c>
      <c r="G14" s="17">
        <v>0.1</v>
      </c>
      <c r="H14" s="17">
        <v>0.13</v>
      </c>
      <c r="I14" s="11">
        <f t="shared" si="0"/>
        <v>2624.7</v>
      </c>
      <c r="J14" s="11">
        <v>382.2</v>
      </c>
      <c r="K14" s="11">
        <v>2242.5</v>
      </c>
      <c r="L14" s="12">
        <f t="shared" si="1"/>
        <v>20</v>
      </c>
      <c r="M14" s="12">
        <v>40000</v>
      </c>
      <c r="N14" s="12">
        <f t="shared" si="6"/>
        <v>800000</v>
      </c>
      <c r="O14" s="12">
        <f t="shared" si="2"/>
        <v>720000</v>
      </c>
      <c r="P14" s="12">
        <f>L14</f>
        <v>20</v>
      </c>
      <c r="Q14" s="12">
        <f>M14</f>
        <v>40000</v>
      </c>
      <c r="R14" s="12">
        <f t="shared" si="7"/>
        <v>800000</v>
      </c>
      <c r="S14" s="12">
        <f>ROUND(R14*(1-G14),-2)</f>
        <v>720000</v>
      </c>
      <c r="T14" s="12">
        <f t="shared" si="3"/>
        <v>20</v>
      </c>
      <c r="U14" s="12">
        <f t="shared" si="4"/>
        <v>40000</v>
      </c>
      <c r="V14" s="12">
        <f t="shared" si="5"/>
        <v>800000</v>
      </c>
      <c r="W14" s="12">
        <f>ROUND(V14*(1-H14),-2)</f>
        <v>696000</v>
      </c>
      <c r="X14" s="38">
        <f>O14/1000</f>
        <v>720</v>
      </c>
      <c r="Y14" s="38">
        <f t="shared" si="8"/>
        <v>720</v>
      </c>
      <c r="Z14" s="38">
        <f t="shared" si="9"/>
        <v>696</v>
      </c>
    </row>
    <row r="15" spans="1:26" ht="15.75" x14ac:dyDescent="0.2">
      <c r="A15" s="3">
        <v>7</v>
      </c>
      <c r="B15" s="9" t="s">
        <v>10</v>
      </c>
      <c r="C15" s="10">
        <v>1.492</v>
      </c>
      <c r="D15" s="10">
        <v>1.492</v>
      </c>
      <c r="E15" s="10">
        <v>1.492</v>
      </c>
      <c r="F15" s="17">
        <v>0.12</v>
      </c>
      <c r="G15" s="17">
        <v>0.12</v>
      </c>
      <c r="H15" s="17">
        <v>0.11</v>
      </c>
      <c r="I15" s="11">
        <f t="shared" si="0"/>
        <v>1144.9000000000001</v>
      </c>
      <c r="J15" s="11">
        <v>165.9</v>
      </c>
      <c r="K15" s="11">
        <v>979</v>
      </c>
      <c r="L15" s="12">
        <f t="shared" si="1"/>
        <v>12</v>
      </c>
      <c r="M15" s="12">
        <v>40000</v>
      </c>
      <c r="N15" s="12">
        <f t="shared" si="6"/>
        <v>480000</v>
      </c>
      <c r="O15" s="20">
        <f t="shared" si="2"/>
        <v>422400</v>
      </c>
      <c r="P15" s="12">
        <f>L15</f>
        <v>12</v>
      </c>
      <c r="Q15" s="12">
        <f>M15</f>
        <v>40000</v>
      </c>
      <c r="R15" s="12">
        <f t="shared" si="7"/>
        <v>480000</v>
      </c>
      <c r="S15" s="12">
        <f>ROUND(R15*(1-G15),-2)</f>
        <v>422400</v>
      </c>
      <c r="T15" s="12">
        <f t="shared" si="3"/>
        <v>12</v>
      </c>
      <c r="U15" s="12">
        <f t="shared" si="4"/>
        <v>40000</v>
      </c>
      <c r="V15" s="12">
        <f t="shared" si="5"/>
        <v>480000</v>
      </c>
      <c r="W15" s="12">
        <f>ROUND(V15*(1-H15),-2)</f>
        <v>427200</v>
      </c>
      <c r="X15" s="38">
        <f>O15/1000</f>
        <v>422.4</v>
      </c>
      <c r="Y15" s="38">
        <f t="shared" si="8"/>
        <v>422.4</v>
      </c>
      <c r="Z15" s="38">
        <f t="shared" si="9"/>
        <v>427.2</v>
      </c>
    </row>
    <row r="16" spans="1:26" ht="15.75" x14ac:dyDescent="0.2">
      <c r="A16" s="3">
        <v>8</v>
      </c>
      <c r="B16" s="9" t="s">
        <v>11</v>
      </c>
      <c r="C16" s="10">
        <v>1.492</v>
      </c>
      <c r="D16" s="10">
        <v>1.492</v>
      </c>
      <c r="E16" s="10">
        <v>1.492</v>
      </c>
      <c r="F16" s="17">
        <v>0.13</v>
      </c>
      <c r="G16" s="17">
        <v>0.13</v>
      </c>
      <c r="H16" s="17">
        <v>0.11</v>
      </c>
      <c r="I16" s="11">
        <f t="shared" si="0"/>
        <v>1102.3</v>
      </c>
      <c r="J16" s="11">
        <v>162.9</v>
      </c>
      <c r="K16" s="11">
        <v>939.4</v>
      </c>
      <c r="L16" s="12">
        <f t="shared" si="1"/>
        <v>12</v>
      </c>
      <c r="M16" s="12">
        <v>40000</v>
      </c>
      <c r="N16" s="12">
        <f t="shared" si="6"/>
        <v>480000</v>
      </c>
      <c r="O16" s="12">
        <f t="shared" ref="O16:O25" si="10">ROUND(N16*(1-F16),-2)</f>
        <v>417600</v>
      </c>
      <c r="P16" s="12">
        <f>L16</f>
        <v>12</v>
      </c>
      <c r="Q16" s="12">
        <f>M16</f>
        <v>40000</v>
      </c>
      <c r="R16" s="12">
        <f t="shared" si="7"/>
        <v>480000</v>
      </c>
      <c r="S16" s="12">
        <f>ROUND(R16*(1-G16),-2)</f>
        <v>417600</v>
      </c>
      <c r="T16" s="12">
        <f t="shared" si="3"/>
        <v>12</v>
      </c>
      <c r="U16" s="12">
        <f t="shared" si="4"/>
        <v>40000</v>
      </c>
      <c r="V16" s="12">
        <f t="shared" si="5"/>
        <v>480000</v>
      </c>
      <c r="W16" s="12">
        <f>ROUND(V16*(1-H16),-2)</f>
        <v>427200</v>
      </c>
      <c r="X16" s="38">
        <f>O16/1000</f>
        <v>417.6</v>
      </c>
      <c r="Y16" s="38">
        <f t="shared" si="8"/>
        <v>417.6</v>
      </c>
      <c r="Z16" s="38">
        <f t="shared" si="9"/>
        <v>427.2</v>
      </c>
    </row>
    <row r="17" spans="1:26" ht="15.75" x14ac:dyDescent="0.2">
      <c r="A17" s="3">
        <v>9</v>
      </c>
      <c r="B17" s="9" t="s">
        <v>12</v>
      </c>
      <c r="C17" s="10">
        <v>1.492</v>
      </c>
      <c r="D17" s="10">
        <v>1.492</v>
      </c>
      <c r="E17" s="10">
        <v>1.492</v>
      </c>
      <c r="F17" s="17">
        <v>0.1</v>
      </c>
      <c r="G17" s="17">
        <v>0.1</v>
      </c>
      <c r="H17" s="17">
        <v>0.1</v>
      </c>
      <c r="I17" s="11">
        <f t="shared" si="0"/>
        <v>1145.2</v>
      </c>
      <c r="J17" s="11">
        <v>139.4</v>
      </c>
      <c r="K17" s="11">
        <v>1005.8</v>
      </c>
      <c r="L17" s="12">
        <f t="shared" si="1"/>
        <v>12</v>
      </c>
      <c r="M17" s="12">
        <v>40000</v>
      </c>
      <c r="N17" s="12">
        <f t="shared" si="6"/>
        <v>480000</v>
      </c>
      <c r="O17" s="12">
        <f t="shared" si="10"/>
        <v>432000</v>
      </c>
      <c r="P17" s="12">
        <f>L17</f>
        <v>12</v>
      </c>
      <c r="Q17" s="12">
        <f>M17</f>
        <v>40000</v>
      </c>
      <c r="R17" s="12">
        <f t="shared" si="7"/>
        <v>480000</v>
      </c>
      <c r="S17" s="12">
        <f>ROUND(R17*(1-G17),-2)</f>
        <v>432000</v>
      </c>
      <c r="T17" s="12">
        <f t="shared" si="3"/>
        <v>12</v>
      </c>
      <c r="U17" s="12">
        <f t="shared" si="4"/>
        <v>40000</v>
      </c>
      <c r="V17" s="12">
        <f t="shared" si="5"/>
        <v>480000</v>
      </c>
      <c r="W17" s="12">
        <f>ROUND(V17*(1-H17),-2)</f>
        <v>432000</v>
      </c>
      <c r="X17" s="38">
        <f>O17/1000</f>
        <v>432</v>
      </c>
      <c r="Y17" s="38">
        <f t="shared" si="8"/>
        <v>432</v>
      </c>
      <c r="Z17" s="38">
        <f t="shared" si="9"/>
        <v>432</v>
      </c>
    </row>
    <row r="18" spans="1:26" ht="15.75" x14ac:dyDescent="0.2">
      <c r="A18" s="3">
        <v>10</v>
      </c>
      <c r="B18" s="9" t="s">
        <v>13</v>
      </c>
      <c r="C18" s="10">
        <v>1.492</v>
      </c>
      <c r="D18" s="10">
        <v>1.492</v>
      </c>
      <c r="E18" s="10">
        <v>1.492</v>
      </c>
      <c r="F18" s="17">
        <v>0.1</v>
      </c>
      <c r="G18" s="17">
        <v>0.1</v>
      </c>
      <c r="H18" s="17">
        <v>0.1</v>
      </c>
      <c r="I18" s="11">
        <f t="shared" si="0"/>
        <v>423.2</v>
      </c>
      <c r="J18" s="11">
        <v>56.8</v>
      </c>
      <c r="K18" s="11">
        <v>366.4</v>
      </c>
      <c r="L18" s="12">
        <f t="shared" si="1"/>
        <v>7</v>
      </c>
      <c r="M18" s="12">
        <v>40000</v>
      </c>
      <c r="N18" s="12">
        <f t="shared" si="6"/>
        <v>280000</v>
      </c>
      <c r="O18" s="12">
        <f t="shared" si="10"/>
        <v>252000</v>
      </c>
      <c r="P18" s="12">
        <f>L18</f>
        <v>7</v>
      </c>
      <c r="Q18" s="12">
        <f>M18</f>
        <v>40000</v>
      </c>
      <c r="R18" s="12">
        <f t="shared" si="7"/>
        <v>280000</v>
      </c>
      <c r="S18" s="12">
        <f>ROUND(R18*(1-G18),-2)</f>
        <v>252000</v>
      </c>
      <c r="T18" s="12">
        <f t="shared" si="3"/>
        <v>7</v>
      </c>
      <c r="U18" s="12">
        <f t="shared" si="4"/>
        <v>40000</v>
      </c>
      <c r="V18" s="12">
        <f t="shared" si="5"/>
        <v>280000</v>
      </c>
      <c r="W18" s="12">
        <f>ROUND(V18*(1-H18),-2)</f>
        <v>252000</v>
      </c>
      <c r="X18" s="38">
        <f>O18/1000</f>
        <v>252</v>
      </c>
      <c r="Y18" s="38">
        <f t="shared" si="8"/>
        <v>252</v>
      </c>
      <c r="Z18" s="38">
        <f t="shared" si="9"/>
        <v>252</v>
      </c>
    </row>
    <row r="19" spans="1:26" ht="15.75" x14ac:dyDescent="0.2">
      <c r="A19" s="3">
        <v>11</v>
      </c>
      <c r="B19" s="9" t="s">
        <v>14</v>
      </c>
      <c r="C19" s="10">
        <v>1.492</v>
      </c>
      <c r="D19" s="10">
        <v>1.492</v>
      </c>
      <c r="E19" s="10">
        <v>1.492</v>
      </c>
      <c r="F19" s="17">
        <v>0.11</v>
      </c>
      <c r="G19" s="17">
        <v>0.11</v>
      </c>
      <c r="H19" s="17">
        <v>0.11</v>
      </c>
      <c r="I19" s="11">
        <f t="shared" si="0"/>
        <v>741</v>
      </c>
      <c r="J19" s="11">
        <v>92.8</v>
      </c>
      <c r="K19" s="11">
        <v>648.20000000000005</v>
      </c>
      <c r="L19" s="12">
        <f t="shared" si="1"/>
        <v>7</v>
      </c>
      <c r="M19" s="12">
        <v>40000</v>
      </c>
      <c r="N19" s="12">
        <f t="shared" si="6"/>
        <v>280000</v>
      </c>
      <c r="O19" s="12">
        <f t="shared" si="10"/>
        <v>249200</v>
      </c>
      <c r="P19" s="12">
        <f>L19</f>
        <v>7</v>
      </c>
      <c r="Q19" s="12">
        <f>M19</f>
        <v>40000</v>
      </c>
      <c r="R19" s="12">
        <f t="shared" si="7"/>
        <v>280000</v>
      </c>
      <c r="S19" s="12">
        <f>ROUND(R19*(1-G19),-2)</f>
        <v>249200</v>
      </c>
      <c r="T19" s="12">
        <f t="shared" si="3"/>
        <v>7</v>
      </c>
      <c r="U19" s="12">
        <f t="shared" si="4"/>
        <v>40000</v>
      </c>
      <c r="V19" s="12">
        <f t="shared" si="5"/>
        <v>280000</v>
      </c>
      <c r="W19" s="12">
        <f>ROUND(V19*(1-H19),-2)</f>
        <v>249200</v>
      </c>
      <c r="X19" s="38">
        <f>O19/1000</f>
        <v>249.2</v>
      </c>
      <c r="Y19" s="38">
        <f t="shared" si="8"/>
        <v>249.2</v>
      </c>
      <c r="Z19" s="38">
        <f t="shared" si="9"/>
        <v>249.2</v>
      </c>
    </row>
    <row r="20" spans="1:26" ht="15.75" x14ac:dyDescent="0.2">
      <c r="A20" s="3">
        <v>12</v>
      </c>
      <c r="B20" s="9" t="s">
        <v>15</v>
      </c>
      <c r="C20" s="10">
        <v>1.492</v>
      </c>
      <c r="D20" s="10">
        <v>1.492</v>
      </c>
      <c r="E20" s="10">
        <v>1.492</v>
      </c>
      <c r="F20" s="17">
        <v>0.09</v>
      </c>
      <c r="G20" s="17">
        <v>0.09</v>
      </c>
      <c r="H20" s="17">
        <v>0.1</v>
      </c>
      <c r="I20" s="11">
        <f t="shared" si="0"/>
        <v>895.4</v>
      </c>
      <c r="J20" s="11">
        <v>129.6</v>
      </c>
      <c r="K20" s="11">
        <v>765.8</v>
      </c>
      <c r="L20" s="12">
        <f t="shared" si="1"/>
        <v>7</v>
      </c>
      <c r="M20" s="12">
        <v>40000</v>
      </c>
      <c r="N20" s="12">
        <f t="shared" si="6"/>
        <v>280000</v>
      </c>
      <c r="O20" s="12">
        <f t="shared" si="10"/>
        <v>254800</v>
      </c>
      <c r="P20" s="12">
        <f>L20</f>
        <v>7</v>
      </c>
      <c r="Q20" s="12">
        <f>M20</f>
        <v>40000</v>
      </c>
      <c r="R20" s="12">
        <f t="shared" si="7"/>
        <v>280000</v>
      </c>
      <c r="S20" s="12">
        <f>ROUND(R20*(1-G20),-2)</f>
        <v>254800</v>
      </c>
      <c r="T20" s="12">
        <f t="shared" si="3"/>
        <v>7</v>
      </c>
      <c r="U20" s="12">
        <f t="shared" si="4"/>
        <v>40000</v>
      </c>
      <c r="V20" s="12">
        <f t="shared" si="5"/>
        <v>280000</v>
      </c>
      <c r="W20" s="12">
        <f>ROUND(V20*(1-H20),-2)</f>
        <v>252000</v>
      </c>
      <c r="X20" s="38">
        <f>O20/1000</f>
        <v>254.8</v>
      </c>
      <c r="Y20" s="38">
        <f t="shared" si="8"/>
        <v>254.8</v>
      </c>
      <c r="Z20" s="38">
        <f t="shared" si="9"/>
        <v>252</v>
      </c>
    </row>
    <row r="21" spans="1:26" ht="15.75" x14ac:dyDescent="0.2">
      <c r="A21" s="3">
        <v>13</v>
      </c>
      <c r="B21" s="9" t="s">
        <v>16</v>
      </c>
      <c r="C21" s="10">
        <v>1.492</v>
      </c>
      <c r="D21" s="10">
        <v>1.492</v>
      </c>
      <c r="E21" s="10">
        <v>1.492</v>
      </c>
      <c r="F21" s="17">
        <v>0.1</v>
      </c>
      <c r="G21" s="17">
        <v>0.1</v>
      </c>
      <c r="H21" s="17">
        <v>0.1</v>
      </c>
      <c r="I21" s="11">
        <f t="shared" si="0"/>
        <v>490.2</v>
      </c>
      <c r="J21" s="11">
        <v>61.9</v>
      </c>
      <c r="K21" s="11">
        <v>428.3</v>
      </c>
      <c r="L21" s="12">
        <f t="shared" si="1"/>
        <v>7</v>
      </c>
      <c r="M21" s="12">
        <v>40000</v>
      </c>
      <c r="N21" s="12">
        <f t="shared" si="6"/>
        <v>280000</v>
      </c>
      <c r="O21" s="12">
        <f t="shared" si="10"/>
        <v>252000</v>
      </c>
      <c r="P21" s="12">
        <f>L21</f>
        <v>7</v>
      </c>
      <c r="Q21" s="12">
        <f>M21</f>
        <v>40000</v>
      </c>
      <c r="R21" s="12">
        <f t="shared" si="7"/>
        <v>280000</v>
      </c>
      <c r="S21" s="12">
        <f>ROUND(R21*(1-G21),-2)</f>
        <v>252000</v>
      </c>
      <c r="T21" s="12">
        <f t="shared" si="3"/>
        <v>7</v>
      </c>
      <c r="U21" s="12">
        <f t="shared" si="4"/>
        <v>40000</v>
      </c>
      <c r="V21" s="12">
        <f t="shared" si="5"/>
        <v>280000</v>
      </c>
      <c r="W21" s="12">
        <f>ROUND(V21*(1-H21),-2)</f>
        <v>252000</v>
      </c>
      <c r="X21" s="38">
        <f>O21/1000</f>
        <v>252</v>
      </c>
      <c r="Y21" s="38">
        <f t="shared" si="8"/>
        <v>252</v>
      </c>
      <c r="Z21" s="38">
        <f t="shared" si="9"/>
        <v>252</v>
      </c>
    </row>
    <row r="22" spans="1:26" ht="15.75" x14ac:dyDescent="0.2">
      <c r="A22" s="3">
        <v>14</v>
      </c>
      <c r="B22" s="9" t="s">
        <v>17</v>
      </c>
      <c r="C22" s="10">
        <v>1.492</v>
      </c>
      <c r="D22" s="10">
        <v>1.492</v>
      </c>
      <c r="E22" s="10">
        <v>1.492</v>
      </c>
      <c r="F22" s="17">
        <v>0.1</v>
      </c>
      <c r="G22" s="17">
        <v>0.1</v>
      </c>
      <c r="H22" s="17">
        <v>0.1</v>
      </c>
      <c r="I22" s="11">
        <f t="shared" si="0"/>
        <v>843.7</v>
      </c>
      <c r="J22" s="11">
        <v>100</v>
      </c>
      <c r="K22" s="11">
        <v>743.7</v>
      </c>
      <c r="L22" s="12">
        <f t="shared" si="1"/>
        <v>7</v>
      </c>
      <c r="M22" s="12">
        <v>40000</v>
      </c>
      <c r="N22" s="12">
        <f t="shared" si="6"/>
        <v>280000</v>
      </c>
      <c r="O22" s="12">
        <f t="shared" si="10"/>
        <v>252000</v>
      </c>
      <c r="P22" s="12">
        <f>L22</f>
        <v>7</v>
      </c>
      <c r="Q22" s="12">
        <f>M22</f>
        <v>40000</v>
      </c>
      <c r="R22" s="12">
        <f t="shared" si="7"/>
        <v>280000</v>
      </c>
      <c r="S22" s="12">
        <f>ROUND(R22*(1-G22),-2)</f>
        <v>252000</v>
      </c>
      <c r="T22" s="12">
        <f t="shared" si="3"/>
        <v>7</v>
      </c>
      <c r="U22" s="12">
        <f t="shared" si="4"/>
        <v>40000</v>
      </c>
      <c r="V22" s="12">
        <f t="shared" si="5"/>
        <v>280000</v>
      </c>
      <c r="W22" s="12">
        <f>ROUND(V22*(1-H22),-2)</f>
        <v>252000</v>
      </c>
      <c r="X22" s="38">
        <f>O22/1000</f>
        <v>252</v>
      </c>
      <c r="Y22" s="38">
        <f t="shared" si="8"/>
        <v>252</v>
      </c>
      <c r="Z22" s="38">
        <f t="shared" si="9"/>
        <v>252</v>
      </c>
    </row>
    <row r="23" spans="1:26" ht="15.75" x14ac:dyDescent="0.2">
      <c r="A23" s="3">
        <v>15</v>
      </c>
      <c r="B23" s="9" t="s">
        <v>18</v>
      </c>
      <c r="C23" s="10">
        <v>1.492</v>
      </c>
      <c r="D23" s="10">
        <v>1.492</v>
      </c>
      <c r="E23" s="10">
        <v>1.492</v>
      </c>
      <c r="F23" s="17">
        <v>0.12</v>
      </c>
      <c r="G23" s="17">
        <v>0.12</v>
      </c>
      <c r="H23" s="17">
        <v>0.1</v>
      </c>
      <c r="I23" s="11">
        <f t="shared" si="0"/>
        <v>547.1</v>
      </c>
      <c r="J23" s="11">
        <v>97.2</v>
      </c>
      <c r="K23" s="11">
        <v>449.9</v>
      </c>
      <c r="L23" s="12">
        <f t="shared" si="1"/>
        <v>7</v>
      </c>
      <c r="M23" s="12">
        <v>40000</v>
      </c>
      <c r="N23" s="12">
        <f t="shared" si="6"/>
        <v>280000</v>
      </c>
      <c r="O23" s="12">
        <f t="shared" si="10"/>
        <v>246400</v>
      </c>
      <c r="P23" s="12">
        <f>L23</f>
        <v>7</v>
      </c>
      <c r="Q23" s="12">
        <f>M23</f>
        <v>40000</v>
      </c>
      <c r="R23" s="12">
        <f t="shared" si="7"/>
        <v>280000</v>
      </c>
      <c r="S23" s="12">
        <f>ROUND(R23*(1-G23),-2)</f>
        <v>246400</v>
      </c>
      <c r="T23" s="12">
        <f t="shared" si="3"/>
        <v>7</v>
      </c>
      <c r="U23" s="12">
        <f t="shared" si="4"/>
        <v>40000</v>
      </c>
      <c r="V23" s="12">
        <f t="shared" si="5"/>
        <v>280000</v>
      </c>
      <c r="W23" s="12">
        <f>ROUND(V23*(1-H23),-2)</f>
        <v>252000</v>
      </c>
      <c r="X23" s="38">
        <f>O23/1000</f>
        <v>246.4</v>
      </c>
      <c r="Y23" s="38">
        <f t="shared" si="8"/>
        <v>246.4</v>
      </c>
      <c r="Z23" s="38">
        <f t="shared" si="9"/>
        <v>252</v>
      </c>
    </row>
    <row r="24" spans="1:26" ht="15.75" x14ac:dyDescent="0.2">
      <c r="A24" s="3">
        <v>16</v>
      </c>
      <c r="B24" s="9" t="s">
        <v>19</v>
      </c>
      <c r="C24" s="10">
        <v>1.492</v>
      </c>
      <c r="D24" s="10">
        <v>1.492</v>
      </c>
      <c r="E24" s="10">
        <v>1.492</v>
      </c>
      <c r="F24" s="17">
        <v>0.09</v>
      </c>
      <c r="G24" s="17">
        <v>0.09</v>
      </c>
      <c r="H24" s="17">
        <v>0.1</v>
      </c>
      <c r="I24" s="11">
        <f t="shared" si="0"/>
        <v>1005.6999999999999</v>
      </c>
      <c r="J24" s="11">
        <v>140.4</v>
      </c>
      <c r="K24" s="11">
        <v>865.3</v>
      </c>
      <c r="L24" s="12">
        <f t="shared" si="1"/>
        <v>12</v>
      </c>
      <c r="M24" s="12">
        <v>40000</v>
      </c>
      <c r="N24" s="12">
        <f t="shared" si="6"/>
        <v>480000</v>
      </c>
      <c r="O24" s="12">
        <f t="shared" si="10"/>
        <v>436800</v>
      </c>
      <c r="P24" s="12">
        <f>L24</f>
        <v>12</v>
      </c>
      <c r="Q24" s="12">
        <f>M24</f>
        <v>40000</v>
      </c>
      <c r="R24" s="12">
        <f t="shared" si="7"/>
        <v>480000</v>
      </c>
      <c r="S24" s="12">
        <f>ROUND(R24*(1-G24),-2)</f>
        <v>436800</v>
      </c>
      <c r="T24" s="12">
        <f t="shared" si="3"/>
        <v>12</v>
      </c>
      <c r="U24" s="12">
        <f t="shared" si="4"/>
        <v>40000</v>
      </c>
      <c r="V24" s="12">
        <f t="shared" si="5"/>
        <v>480000</v>
      </c>
      <c r="W24" s="12">
        <f>ROUND(V24*(1-H24),-2)</f>
        <v>432000</v>
      </c>
      <c r="X24" s="38">
        <f>O24/1000</f>
        <v>436.8</v>
      </c>
      <c r="Y24" s="38">
        <f t="shared" si="8"/>
        <v>436.8</v>
      </c>
      <c r="Z24" s="38">
        <f t="shared" si="9"/>
        <v>432</v>
      </c>
    </row>
    <row r="25" spans="1:26" ht="15.75" x14ac:dyDescent="0.2">
      <c r="A25" s="3">
        <v>17</v>
      </c>
      <c r="B25" s="9" t="s">
        <v>20</v>
      </c>
      <c r="C25" s="10">
        <v>1.492</v>
      </c>
      <c r="D25" s="10">
        <v>1.492</v>
      </c>
      <c r="E25" s="10">
        <v>1.492</v>
      </c>
      <c r="F25" s="17">
        <v>0.1</v>
      </c>
      <c r="G25" s="17">
        <v>0.1</v>
      </c>
      <c r="H25" s="17">
        <v>0.1</v>
      </c>
      <c r="I25" s="11">
        <f t="shared" si="0"/>
        <v>984.4</v>
      </c>
      <c r="J25" s="11">
        <v>128.5</v>
      </c>
      <c r="K25" s="11">
        <v>855.9</v>
      </c>
      <c r="L25" s="12">
        <f t="shared" si="1"/>
        <v>12</v>
      </c>
      <c r="M25" s="12">
        <v>40000</v>
      </c>
      <c r="N25" s="12">
        <f t="shared" si="6"/>
        <v>480000</v>
      </c>
      <c r="O25" s="12">
        <f t="shared" si="10"/>
        <v>432000</v>
      </c>
      <c r="P25" s="12">
        <f>L25</f>
        <v>12</v>
      </c>
      <c r="Q25" s="12">
        <f>M25</f>
        <v>40000</v>
      </c>
      <c r="R25" s="12">
        <f t="shared" si="7"/>
        <v>480000</v>
      </c>
      <c r="S25" s="12">
        <f>ROUND(R25*(1-G25),-2)</f>
        <v>432000</v>
      </c>
      <c r="T25" s="12">
        <f t="shared" si="3"/>
        <v>12</v>
      </c>
      <c r="U25" s="12">
        <f t="shared" si="4"/>
        <v>40000</v>
      </c>
      <c r="V25" s="12">
        <f t="shared" si="5"/>
        <v>480000</v>
      </c>
      <c r="W25" s="12">
        <f>ROUND(V25*(1-H25),-2)</f>
        <v>432000</v>
      </c>
      <c r="X25" s="38">
        <f>O25/1000</f>
        <v>432</v>
      </c>
      <c r="Y25" s="38">
        <f t="shared" si="8"/>
        <v>432</v>
      </c>
      <c r="Z25" s="38">
        <f t="shared" si="9"/>
        <v>432</v>
      </c>
    </row>
    <row r="26" spans="1:26" ht="15.75" x14ac:dyDescent="0.2">
      <c r="A26" s="3">
        <v>18</v>
      </c>
      <c r="B26" s="9" t="s">
        <v>21</v>
      </c>
      <c r="C26" s="10">
        <v>2.113</v>
      </c>
      <c r="D26" s="10">
        <v>2.1240000000000001</v>
      </c>
      <c r="E26" s="10">
        <v>2.1240000000000001</v>
      </c>
      <c r="F26" s="17">
        <v>0.25</v>
      </c>
      <c r="G26" s="17">
        <v>0.25</v>
      </c>
      <c r="H26" s="17">
        <v>0.23</v>
      </c>
      <c r="I26" s="11">
        <f t="shared" si="0"/>
        <v>1243.9000000000001</v>
      </c>
      <c r="J26" s="11">
        <v>173.4</v>
      </c>
      <c r="K26" s="11">
        <v>1070.5</v>
      </c>
      <c r="L26" s="12">
        <f t="shared" si="1"/>
        <v>12</v>
      </c>
      <c r="M26" s="12">
        <v>40000</v>
      </c>
      <c r="N26" s="12">
        <f t="shared" si="6"/>
        <v>480000</v>
      </c>
      <c r="O26" s="12">
        <f>ROUND(N26*(1-F26),0)</f>
        <v>360000</v>
      </c>
      <c r="P26" s="12">
        <f>L26</f>
        <v>12</v>
      </c>
      <c r="Q26" s="12">
        <f>M26</f>
        <v>40000</v>
      </c>
      <c r="R26" s="12">
        <f t="shared" si="7"/>
        <v>480000</v>
      </c>
      <c r="S26" s="12">
        <f>ROUND(R26*(1-G26),-2)</f>
        <v>360000</v>
      </c>
      <c r="T26" s="12">
        <f t="shared" si="3"/>
        <v>12</v>
      </c>
      <c r="U26" s="12">
        <f t="shared" si="4"/>
        <v>40000</v>
      </c>
      <c r="V26" s="12">
        <f t="shared" si="5"/>
        <v>480000</v>
      </c>
      <c r="W26" s="12">
        <f>ROUND(V26*(1-H26),-2)</f>
        <v>369600</v>
      </c>
      <c r="X26" s="38">
        <f>O26/1000</f>
        <v>360</v>
      </c>
      <c r="Y26" s="38">
        <f t="shared" si="8"/>
        <v>360</v>
      </c>
      <c r="Z26" s="38">
        <f t="shared" si="9"/>
        <v>369.6</v>
      </c>
    </row>
    <row r="27" spans="1:26" s="5" customFormat="1" ht="15.75" x14ac:dyDescent="0.2">
      <c r="A27" s="13"/>
      <c r="B27" s="13" t="s">
        <v>22</v>
      </c>
      <c r="C27" s="14">
        <v>1.5129999999999999</v>
      </c>
      <c r="D27" s="14">
        <v>1.5129999999999999</v>
      </c>
      <c r="E27" s="14">
        <v>1.5129999999999999</v>
      </c>
      <c r="F27" s="23"/>
      <c r="G27" s="23"/>
      <c r="H27" s="23"/>
      <c r="I27" s="15">
        <f>SUM(I9:I26)</f>
        <v>21789.200000000004</v>
      </c>
      <c r="J27" s="15">
        <f>SUM(J9:J26)</f>
        <v>3094.3000000000006</v>
      </c>
      <c r="K27" s="15">
        <f>SUM(K9:K26)</f>
        <v>18694.899999999998</v>
      </c>
      <c r="L27" s="16">
        <f>SUM(L9:L26)</f>
        <v>200</v>
      </c>
      <c r="M27" s="16"/>
      <c r="N27" s="16">
        <f>SUM(N9:N26)</f>
        <v>8000000</v>
      </c>
      <c r="O27" s="21">
        <f>SUM(O9:O26)</f>
        <v>7084400</v>
      </c>
      <c r="P27" s="16">
        <f>SUM(P9:P26)</f>
        <v>200</v>
      </c>
      <c r="Q27" s="16"/>
      <c r="R27" s="16">
        <f>SUM(R9:R26)</f>
        <v>8000000</v>
      </c>
      <c r="S27" s="21">
        <f>SUM(S9:S26)</f>
        <v>7084400</v>
      </c>
      <c r="T27" s="16">
        <f>SUM(T9:T26)</f>
        <v>200</v>
      </c>
      <c r="U27" s="16"/>
      <c r="V27" s="16">
        <f>SUM(V9:V26)</f>
        <v>8000000</v>
      </c>
      <c r="W27" s="21">
        <f>SUM(W9:W26)</f>
        <v>7090400</v>
      </c>
      <c r="X27" s="39">
        <f>SUM(X9:X26)</f>
        <v>7084.4</v>
      </c>
      <c r="Y27" s="39">
        <f t="shared" ref="Y27:Z27" si="11">SUM(Y9:Y26)</f>
        <v>7084.4</v>
      </c>
      <c r="Z27" s="39">
        <f t="shared" si="11"/>
        <v>7090.4</v>
      </c>
    </row>
    <row r="29" spans="1:26" hidden="1" x14ac:dyDescent="0.2">
      <c r="N29" s="6">
        <f>N27-O27</f>
        <v>915600</v>
      </c>
    </row>
  </sheetData>
  <mergeCells count="32">
    <mergeCell ref="F3:O3"/>
    <mergeCell ref="X5:Z6"/>
    <mergeCell ref="X7:X8"/>
    <mergeCell ref="Y7:Y8"/>
    <mergeCell ref="Z7:Z8"/>
    <mergeCell ref="E7:E8"/>
    <mergeCell ref="D7:D8"/>
    <mergeCell ref="C7:C8"/>
    <mergeCell ref="J6:J8"/>
    <mergeCell ref="K6:K8"/>
    <mergeCell ref="P7:S8"/>
    <mergeCell ref="T7:W8"/>
    <mergeCell ref="F7:H7"/>
    <mergeCell ref="L7:O8"/>
    <mergeCell ref="S5:S6"/>
    <mergeCell ref="T5:T6"/>
    <mergeCell ref="U5:U6"/>
    <mergeCell ref="V5:V6"/>
    <mergeCell ref="W5:W6"/>
    <mergeCell ref="A5:A8"/>
    <mergeCell ref="B5:B8"/>
    <mergeCell ref="C5:E6"/>
    <mergeCell ref="F5:H6"/>
    <mergeCell ref="I5:I8"/>
    <mergeCell ref="J5:K5"/>
    <mergeCell ref="L5:L6"/>
    <mergeCell ref="M5:M6"/>
    <mergeCell ref="N5:N6"/>
    <mergeCell ref="O5:O6"/>
    <mergeCell ref="P5:P6"/>
    <mergeCell ref="Q5:Q6"/>
    <mergeCell ref="R5:R6"/>
  </mergeCells>
  <pageMargins left="0.23622047244094491" right="0.23622047244094491" top="0.74803149606299213" bottom="0.74803149606299213" header="0.31496062992125984" footer="0.51181102362204722"/>
  <pageSetup paperSize="9" firstPageNumber="0" orientation="landscape" horizontalDpi="300" verticalDpi="300" r:id="rId1"/>
  <colBreaks count="1" manualBreakCount="1">
    <brk id="15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кадр.потенциал</vt:lpstr>
      <vt:lpstr>кадр.потенциал!Заголовки_для_печати</vt:lpstr>
      <vt:lpstr>кадр.потенциал!Область_печати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2020-08-28T13:01:56Z</cp:lastPrinted>
  <dcterms:created xsi:type="dcterms:W3CDTF">1996-10-08T23:32:33Z</dcterms:created>
  <dcterms:modified xsi:type="dcterms:W3CDTF">2020-08-28T13:01:59Z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