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45" windowWidth="20700" windowHeight="5670"/>
  </bookViews>
  <sheets>
    <sheet name="МТБ ООУ" sheetId="2" r:id="rId1"/>
  </sheets>
  <definedNames>
    <definedName name="_xlnm.Print_Titles" localSheetId="0">'МТБ ООУ'!$A:$B</definedName>
    <definedName name="_xlnm.Print_Area" localSheetId="0">'МТБ ООУ'!$A$1:$BT$29</definedName>
  </definedNames>
  <calcPr calcId="145621"/>
</workbook>
</file>

<file path=xl/calcChain.xml><?xml version="1.0" encoding="utf-8"?>
<calcChain xmlns="http://schemas.openxmlformats.org/spreadsheetml/2006/main">
  <c r="V6" i="2" l="1"/>
  <c r="Y6" i="2"/>
  <c r="S9" i="2"/>
  <c r="T9" i="2" s="1"/>
  <c r="W9" i="2"/>
  <c r="X9" i="2" s="1"/>
  <c r="Z9" i="2"/>
  <c r="S10" i="2"/>
  <c r="T10" i="2" s="1"/>
  <c r="W10" i="2"/>
  <c r="X10" i="2" s="1"/>
  <c r="Z10" i="2"/>
  <c r="S11" i="2"/>
  <c r="T11" i="2" s="1"/>
  <c r="W11" i="2"/>
  <c r="X11" i="2" s="1"/>
  <c r="Z11" i="2"/>
  <c r="S12" i="2"/>
  <c r="T12" i="2" s="1"/>
  <c r="U12" i="2"/>
  <c r="W12" i="2"/>
  <c r="X12" i="2"/>
  <c r="Z12" i="2"/>
  <c r="S13" i="2"/>
  <c r="T13" i="2"/>
  <c r="W13" i="2"/>
  <c r="X13" i="2"/>
  <c r="Z13" i="2"/>
  <c r="S14" i="2"/>
  <c r="T14" i="2"/>
  <c r="W14" i="2"/>
  <c r="X14" i="2"/>
  <c r="Z14" i="2"/>
  <c r="S15" i="2"/>
  <c r="T15" i="2"/>
  <c r="W15" i="2"/>
  <c r="X15" i="2"/>
  <c r="Z15" i="2"/>
  <c r="S16" i="2"/>
  <c r="T16" i="2"/>
  <c r="W16" i="2"/>
  <c r="X16" i="2"/>
  <c r="Z16" i="2"/>
  <c r="S17" i="2"/>
  <c r="T17" i="2"/>
  <c r="W17" i="2"/>
  <c r="X17" i="2"/>
  <c r="Z17" i="2"/>
  <c r="S18" i="2"/>
  <c r="T18" i="2"/>
  <c r="W18" i="2"/>
  <c r="X18" i="2"/>
  <c r="Z18" i="2"/>
  <c r="S19" i="2"/>
  <c r="T19" i="2"/>
  <c r="W19" i="2"/>
  <c r="X19" i="2"/>
  <c r="Z19" i="2"/>
  <c r="S20" i="2"/>
  <c r="T20" i="2"/>
  <c r="W20" i="2"/>
  <c r="X20" i="2"/>
  <c r="Z20" i="2"/>
  <c r="S21" i="2"/>
  <c r="T21" i="2"/>
  <c r="W21" i="2"/>
  <c r="X21" i="2"/>
  <c r="Z21" i="2"/>
  <c r="S22" i="2"/>
  <c r="T22" i="2"/>
  <c r="W22" i="2"/>
  <c r="X22" i="2"/>
  <c r="Z22" i="2"/>
  <c r="S23" i="2"/>
  <c r="T23" i="2"/>
  <c r="W23" i="2"/>
  <c r="X23" i="2"/>
  <c r="Z23" i="2"/>
  <c r="S24" i="2"/>
  <c r="T24" i="2"/>
  <c r="W24" i="2"/>
  <c r="X24" i="2"/>
  <c r="Z24" i="2"/>
  <c r="S25" i="2"/>
  <c r="T25" i="2"/>
  <c r="W25" i="2"/>
  <c r="X25" i="2"/>
  <c r="Z25" i="2"/>
  <c r="S26" i="2"/>
  <c r="T26" i="2"/>
  <c r="W26" i="2"/>
  <c r="X26" i="2"/>
  <c r="Z26" i="2"/>
  <c r="R27" i="2"/>
  <c r="S27" i="2"/>
  <c r="V27" i="2"/>
  <c r="W27" i="2"/>
  <c r="Y27" i="2"/>
  <c r="Z27" i="2"/>
  <c r="X27" i="2" l="1"/>
  <c r="T27" i="2"/>
  <c r="L10" i="2"/>
  <c r="O10" i="2" s="1"/>
  <c r="L11" i="2"/>
  <c r="O11" i="2" s="1"/>
  <c r="L12" i="2"/>
  <c r="O12" i="2" s="1"/>
  <c r="L13" i="2"/>
  <c r="O13" i="2" s="1"/>
  <c r="L14" i="2"/>
  <c r="O14" i="2" s="1"/>
  <c r="L15" i="2"/>
  <c r="O15" i="2" s="1"/>
  <c r="L16" i="2"/>
  <c r="O16" i="2" s="1"/>
  <c r="L17" i="2"/>
  <c r="O17" i="2" s="1"/>
  <c r="L18" i="2"/>
  <c r="O18" i="2" s="1"/>
  <c r="L19" i="2"/>
  <c r="O19" i="2" s="1"/>
  <c r="L20" i="2"/>
  <c r="O20" i="2" s="1"/>
  <c r="L21" i="2"/>
  <c r="O21" i="2" s="1"/>
  <c r="L22" i="2"/>
  <c r="O22" i="2" s="1"/>
  <c r="L23" i="2"/>
  <c r="O23" i="2" s="1"/>
  <c r="L24" i="2"/>
  <c r="O24" i="2" s="1"/>
  <c r="L25" i="2"/>
  <c r="O25" i="2" s="1"/>
  <c r="L26" i="2"/>
  <c r="O26" i="2" s="1"/>
  <c r="BA7" i="2" l="1"/>
  <c r="BI7" i="2" s="1"/>
  <c r="AY7" i="2"/>
  <c r="AW7" i="2"/>
  <c r="BE7" i="2" s="1"/>
  <c r="BG7" i="2" l="1"/>
  <c r="AY12" i="2"/>
  <c r="I27" i="2"/>
  <c r="AC27" i="2"/>
  <c r="AK27" i="2"/>
  <c r="AJ27" i="2"/>
  <c r="AN27" i="2"/>
  <c r="AR27" i="2"/>
  <c r="BD27" i="2"/>
  <c r="AV27" i="2"/>
  <c r="P7" i="2" l="1"/>
  <c r="M7" i="2"/>
  <c r="BF27" i="2" l="1"/>
  <c r="BH27" i="2" l="1"/>
  <c r="AZ27" i="2"/>
  <c r="AX27" i="2"/>
  <c r="AG27" i="2"/>
  <c r="AF27" i="2"/>
  <c r="AB27" i="2"/>
  <c r="BI26" i="2"/>
  <c r="BG26" i="2"/>
  <c r="BE26" i="2"/>
  <c r="BA26" i="2"/>
  <c r="AY26" i="2"/>
  <c r="AW26" i="2"/>
  <c r="AS26" i="2"/>
  <c r="AQ26" i="2"/>
  <c r="AO26" i="2"/>
  <c r="AL26" i="2"/>
  <c r="AH26" i="2"/>
  <c r="AD26" i="2"/>
  <c r="J26" i="2"/>
  <c r="BI25" i="2"/>
  <c r="BG25" i="2"/>
  <c r="BE25" i="2"/>
  <c r="BA25" i="2"/>
  <c r="AY25" i="2"/>
  <c r="AW25" i="2"/>
  <c r="AS25" i="2"/>
  <c r="AQ25" i="2"/>
  <c r="AO25" i="2"/>
  <c r="AL25" i="2"/>
  <c r="AH25" i="2"/>
  <c r="AD25" i="2"/>
  <c r="J25" i="2"/>
  <c r="BI24" i="2"/>
  <c r="BG24" i="2"/>
  <c r="BE24" i="2"/>
  <c r="BA24" i="2"/>
  <c r="AY24" i="2"/>
  <c r="AW24" i="2"/>
  <c r="AS24" i="2"/>
  <c r="AQ24" i="2"/>
  <c r="AO24" i="2"/>
  <c r="AL24" i="2"/>
  <c r="AH24" i="2"/>
  <c r="AD24" i="2"/>
  <c r="J24" i="2"/>
  <c r="BI23" i="2"/>
  <c r="BG23" i="2"/>
  <c r="BE23" i="2"/>
  <c r="BA23" i="2"/>
  <c r="AY23" i="2"/>
  <c r="AW23" i="2"/>
  <c r="AS23" i="2"/>
  <c r="AQ23" i="2"/>
  <c r="AO23" i="2"/>
  <c r="AL23" i="2"/>
  <c r="AH23" i="2"/>
  <c r="AD23" i="2"/>
  <c r="J23" i="2"/>
  <c r="BI22" i="2"/>
  <c r="BG22" i="2"/>
  <c r="BE22" i="2"/>
  <c r="BA22" i="2"/>
  <c r="AY22" i="2"/>
  <c r="AW22" i="2"/>
  <c r="AS22" i="2"/>
  <c r="AQ22" i="2"/>
  <c r="AO22" i="2"/>
  <c r="AL22" i="2"/>
  <c r="AH22" i="2"/>
  <c r="AD22" i="2"/>
  <c r="P22" i="2"/>
  <c r="J22" i="2"/>
  <c r="BI21" i="2"/>
  <c r="BG21" i="2"/>
  <c r="BE21" i="2"/>
  <c r="BA21" i="2"/>
  <c r="AY21" i="2"/>
  <c r="AW21" i="2"/>
  <c r="AS21" i="2"/>
  <c r="AQ21" i="2"/>
  <c r="AO21" i="2"/>
  <c r="AL21" i="2"/>
  <c r="AH21" i="2"/>
  <c r="AD21" i="2"/>
  <c r="P21" i="2"/>
  <c r="J21" i="2"/>
  <c r="BI20" i="2"/>
  <c r="BG20" i="2"/>
  <c r="BE20" i="2"/>
  <c r="BA20" i="2"/>
  <c r="AY20" i="2"/>
  <c r="AW20" i="2"/>
  <c r="AS20" i="2"/>
  <c r="AQ20" i="2"/>
  <c r="AO20" i="2"/>
  <c r="AL20" i="2"/>
  <c r="AH20" i="2"/>
  <c r="AD20" i="2"/>
  <c r="M20" i="2"/>
  <c r="J20" i="2"/>
  <c r="BI19" i="2"/>
  <c r="BG19" i="2"/>
  <c r="BE19" i="2"/>
  <c r="BA19" i="2"/>
  <c r="AY19" i="2"/>
  <c r="AW19" i="2"/>
  <c r="AS19" i="2"/>
  <c r="AQ19" i="2"/>
  <c r="AO19" i="2"/>
  <c r="AL19" i="2"/>
  <c r="AH19" i="2"/>
  <c r="AD19" i="2"/>
  <c r="J19" i="2"/>
  <c r="BI18" i="2"/>
  <c r="BG18" i="2"/>
  <c r="BE18" i="2"/>
  <c r="BA18" i="2"/>
  <c r="AY18" i="2"/>
  <c r="AW18" i="2"/>
  <c r="AS18" i="2"/>
  <c r="AQ18" i="2"/>
  <c r="AO18" i="2"/>
  <c r="AL18" i="2"/>
  <c r="AH18" i="2"/>
  <c r="AD18" i="2"/>
  <c r="J18" i="2"/>
  <c r="BI17" i="2"/>
  <c r="BG17" i="2"/>
  <c r="BE17" i="2"/>
  <c r="BA17" i="2"/>
  <c r="AY17" i="2"/>
  <c r="AW17" i="2"/>
  <c r="AS17" i="2"/>
  <c r="AQ17" i="2"/>
  <c r="AO17" i="2"/>
  <c r="AL17" i="2"/>
  <c r="AH17" i="2"/>
  <c r="AD17" i="2"/>
  <c r="P17" i="2"/>
  <c r="J17" i="2"/>
  <c r="BI16" i="2"/>
  <c r="BG16" i="2"/>
  <c r="BE16" i="2"/>
  <c r="BA16" i="2"/>
  <c r="AY16" i="2"/>
  <c r="AW16" i="2"/>
  <c r="AS16" i="2"/>
  <c r="AQ16" i="2"/>
  <c r="AO16" i="2"/>
  <c r="AL16" i="2"/>
  <c r="AH16" i="2"/>
  <c r="AD16" i="2"/>
  <c r="M16" i="2"/>
  <c r="J16" i="2"/>
  <c r="BI15" i="2"/>
  <c r="BG15" i="2"/>
  <c r="BE15" i="2"/>
  <c r="BA15" i="2"/>
  <c r="AY15" i="2"/>
  <c r="AW15" i="2"/>
  <c r="AS15" i="2"/>
  <c r="AQ15" i="2"/>
  <c r="AO15" i="2"/>
  <c r="AL15" i="2"/>
  <c r="AH15" i="2"/>
  <c r="AD15" i="2"/>
  <c r="P15" i="2"/>
  <c r="J15" i="2"/>
  <c r="BI14" i="2"/>
  <c r="BG14" i="2"/>
  <c r="BE14" i="2"/>
  <c r="BA14" i="2"/>
  <c r="AY14" i="2"/>
  <c r="AW14" i="2"/>
  <c r="AS14" i="2"/>
  <c r="AQ14" i="2"/>
  <c r="AO14" i="2"/>
  <c r="AL14" i="2"/>
  <c r="AH14" i="2"/>
  <c r="AD14" i="2"/>
  <c r="P14" i="2"/>
  <c r="J14" i="2"/>
  <c r="BI13" i="2"/>
  <c r="BG13" i="2"/>
  <c r="BE13" i="2"/>
  <c r="BA13" i="2"/>
  <c r="AY13" i="2"/>
  <c r="AW13" i="2"/>
  <c r="AS13" i="2"/>
  <c r="AQ13" i="2"/>
  <c r="AO13" i="2"/>
  <c r="AL13" i="2"/>
  <c r="AH13" i="2"/>
  <c r="AD13" i="2"/>
  <c r="M13" i="2"/>
  <c r="J13" i="2"/>
  <c r="BI12" i="2"/>
  <c r="BG12" i="2"/>
  <c r="BE12" i="2"/>
  <c r="BA12" i="2"/>
  <c r="AW12" i="2"/>
  <c r="BB12" i="2" s="1"/>
  <c r="AS12" i="2"/>
  <c r="AQ12" i="2"/>
  <c r="AO12" i="2"/>
  <c r="AL12" i="2"/>
  <c r="AH12" i="2"/>
  <c r="AD12" i="2"/>
  <c r="J12" i="2"/>
  <c r="BI11" i="2"/>
  <c r="BG11" i="2"/>
  <c r="BE11" i="2"/>
  <c r="BA11" i="2"/>
  <c r="AY11" i="2"/>
  <c r="AW11" i="2"/>
  <c r="AS11" i="2"/>
  <c r="AQ11" i="2"/>
  <c r="AO11" i="2"/>
  <c r="AL11" i="2"/>
  <c r="AH11" i="2"/>
  <c r="AD11" i="2"/>
  <c r="J11" i="2"/>
  <c r="BI10" i="2"/>
  <c r="BG10" i="2"/>
  <c r="BE10" i="2"/>
  <c r="BA10" i="2"/>
  <c r="AY10" i="2"/>
  <c r="AW10" i="2"/>
  <c r="AS10" i="2"/>
  <c r="AQ10" i="2"/>
  <c r="AO10" i="2"/>
  <c r="AL10" i="2"/>
  <c r="AH10" i="2"/>
  <c r="AD10" i="2"/>
  <c r="M10" i="2"/>
  <c r="J10" i="2"/>
  <c r="BI9" i="2"/>
  <c r="BG9" i="2"/>
  <c r="BE9" i="2"/>
  <c r="BA9" i="2"/>
  <c r="AY9" i="2"/>
  <c r="AW9" i="2"/>
  <c r="AS9" i="2"/>
  <c r="AQ9" i="2"/>
  <c r="AO9" i="2"/>
  <c r="AL9" i="2"/>
  <c r="AH9" i="2"/>
  <c r="AD9" i="2"/>
  <c r="L9" i="2"/>
  <c r="J9" i="2"/>
  <c r="K10" i="2" l="1"/>
  <c r="AA10" i="2" s="1"/>
  <c r="N10" i="2"/>
  <c r="K12" i="2"/>
  <c r="AA12" i="2" s="1"/>
  <c r="K13" i="2"/>
  <c r="AA13" i="2" s="1"/>
  <c r="K14" i="2"/>
  <c r="AA14" i="2" s="1"/>
  <c r="K15" i="2"/>
  <c r="AA15" i="2" s="1"/>
  <c r="K16" i="2"/>
  <c r="AA16" i="2" s="1"/>
  <c r="K17" i="2"/>
  <c r="AA17" i="2" s="1"/>
  <c r="K18" i="2"/>
  <c r="AA18" i="2" s="1"/>
  <c r="K20" i="2"/>
  <c r="AA20" i="2" s="1"/>
  <c r="K21" i="2"/>
  <c r="AA21" i="2" s="1"/>
  <c r="K22" i="2"/>
  <c r="AA22" i="2" s="1"/>
  <c r="K23" i="2"/>
  <c r="AA23" i="2" s="1"/>
  <c r="K25" i="2"/>
  <c r="AA25" i="2" s="1"/>
  <c r="K11" i="2"/>
  <c r="AA11" i="2" s="1"/>
  <c r="N13" i="2"/>
  <c r="Q14" i="2"/>
  <c r="Q15" i="2"/>
  <c r="N16" i="2"/>
  <c r="Q17" i="2"/>
  <c r="K19" i="2"/>
  <c r="AA19" i="2" s="1"/>
  <c r="N20" i="2"/>
  <c r="Q21" i="2"/>
  <c r="Q22" i="2"/>
  <c r="K24" i="2"/>
  <c r="AA24" i="2" s="1"/>
  <c r="K26" i="2"/>
  <c r="AA26" i="2" s="1"/>
  <c r="AW27" i="2"/>
  <c r="J27" i="2"/>
  <c r="AM10" i="2"/>
  <c r="AE11" i="2"/>
  <c r="AM12" i="2"/>
  <c r="AE13" i="2"/>
  <c r="AM14" i="2"/>
  <c r="AE15" i="2"/>
  <c r="AM16" i="2"/>
  <c r="AE17" i="2"/>
  <c r="AM18" i="2"/>
  <c r="AE19" i="2"/>
  <c r="AE20" i="2"/>
  <c r="AM21" i="2"/>
  <c r="AI9" i="2"/>
  <c r="AI11" i="2"/>
  <c r="AI15" i="2"/>
  <c r="AI19" i="2"/>
  <c r="AI20" i="2"/>
  <c r="AE22" i="2"/>
  <c r="AM23" i="2"/>
  <c r="AE26" i="2"/>
  <c r="AI10" i="2"/>
  <c r="AI12" i="2"/>
  <c r="AI14" i="2"/>
  <c r="AT15" i="2"/>
  <c r="BL15" i="2" s="1"/>
  <c r="AI16" i="2"/>
  <c r="AI18" i="2"/>
  <c r="P20" i="2"/>
  <c r="AI21" i="2"/>
  <c r="AM22" i="2"/>
  <c r="AE23" i="2"/>
  <c r="AM24" i="2"/>
  <c r="AE25" i="2"/>
  <c r="AM26" i="2"/>
  <c r="AI23" i="2"/>
  <c r="AI25" i="2"/>
  <c r="AI13" i="2"/>
  <c r="AI17" i="2"/>
  <c r="AE24" i="2"/>
  <c r="AM25" i="2"/>
  <c r="BB9" i="2"/>
  <c r="BC9" i="2" s="1"/>
  <c r="AE10" i="2"/>
  <c r="AM11" i="2"/>
  <c r="AE12" i="2"/>
  <c r="AM13" i="2"/>
  <c r="AE14" i="2"/>
  <c r="AM15" i="2"/>
  <c r="AE16" i="2"/>
  <c r="AM17" i="2"/>
  <c r="AE18" i="2"/>
  <c r="AM19" i="2"/>
  <c r="AM20" i="2"/>
  <c r="AE21" i="2"/>
  <c r="AI22" i="2"/>
  <c r="AI24" i="2"/>
  <c r="AI26" i="2"/>
  <c r="BJ15" i="2"/>
  <c r="BN15" i="2" s="1"/>
  <c r="BJ10" i="2"/>
  <c r="BB13" i="2"/>
  <c r="BM13" i="2" s="1"/>
  <c r="AT14" i="2"/>
  <c r="BL14" i="2" s="1"/>
  <c r="BJ14" i="2"/>
  <c r="BN14" i="2" s="1"/>
  <c r="BJ16" i="2"/>
  <c r="BJ21" i="2"/>
  <c r="BN21" i="2" s="1"/>
  <c r="BB21" i="2"/>
  <c r="BG27" i="2"/>
  <c r="M22" i="2"/>
  <c r="BJ12" i="2"/>
  <c r="M14" i="2"/>
  <c r="BB20" i="2"/>
  <c r="BM20" i="2" s="1"/>
  <c r="BJ24" i="2"/>
  <c r="BJ17" i="2"/>
  <c r="BN17" i="2" s="1"/>
  <c r="BB22" i="2"/>
  <c r="BB23" i="2"/>
  <c r="AS27" i="2"/>
  <c r="AT12" i="2"/>
  <c r="BL12" i="2" s="1"/>
  <c r="M17" i="2"/>
  <c r="BB18" i="2"/>
  <c r="BJ20" i="2"/>
  <c r="AT10" i="2"/>
  <c r="BL10" i="2" s="1"/>
  <c r="BB11" i="2"/>
  <c r="BA27" i="2"/>
  <c r="P13" i="2"/>
  <c r="BJ13" i="2"/>
  <c r="M15" i="2"/>
  <c r="P16" i="2"/>
  <c r="AT16" i="2"/>
  <c r="BL16" i="2" s="1"/>
  <c r="BB17" i="2"/>
  <c r="AT20" i="2"/>
  <c r="AU20" i="2" s="1"/>
  <c r="BO20" i="2" s="1"/>
  <c r="M21" i="2"/>
  <c r="AT21" i="2"/>
  <c r="BL21" i="2" s="1"/>
  <c r="BJ23" i="2"/>
  <c r="AT24" i="2"/>
  <c r="BL24" i="2" s="1"/>
  <c r="BB25" i="2"/>
  <c r="BJ26" i="2"/>
  <c r="BK26" i="2" s="1"/>
  <c r="BI27" i="2"/>
  <c r="BE27" i="2"/>
  <c r="BB10" i="2"/>
  <c r="BM10" i="2" s="1"/>
  <c r="AT13" i="2"/>
  <c r="BL13" i="2" s="1"/>
  <c r="BB14" i="2"/>
  <c r="AT19" i="2"/>
  <c r="BL19" i="2" s="1"/>
  <c r="BJ19" i="2"/>
  <c r="AT23" i="2"/>
  <c r="BL23" i="2" s="1"/>
  <c r="BB24" i="2"/>
  <c r="BB26" i="2"/>
  <c r="BC26" i="2" s="1"/>
  <c r="L27" i="2"/>
  <c r="O9" i="2"/>
  <c r="AL27" i="2"/>
  <c r="AM9" i="2"/>
  <c r="M11" i="2"/>
  <c r="P11" i="2"/>
  <c r="M18" i="2"/>
  <c r="P18" i="2"/>
  <c r="M25" i="2"/>
  <c r="P25" i="2"/>
  <c r="M9" i="2"/>
  <c r="BM9" i="2" s="1"/>
  <c r="AD27" i="2"/>
  <c r="AE9" i="2"/>
  <c r="AO27" i="2"/>
  <c r="AT9" i="2"/>
  <c r="BL9" i="2" s="1"/>
  <c r="BJ9" i="2"/>
  <c r="P10" i="2"/>
  <c r="BB15" i="2"/>
  <c r="AT22" i="2"/>
  <c r="BL22" i="2" s="1"/>
  <c r="BJ22" i="2"/>
  <c r="BN22" i="2" s="1"/>
  <c r="P24" i="2"/>
  <c r="M24" i="2"/>
  <c r="AT26" i="2"/>
  <c r="AU26" i="2" s="1"/>
  <c r="BO26" i="2" s="1"/>
  <c r="AQ27" i="2"/>
  <c r="AY27" i="2"/>
  <c r="AT11" i="2"/>
  <c r="BL11" i="2" s="1"/>
  <c r="BJ11" i="2"/>
  <c r="BB16" i="2"/>
  <c r="BM16" i="2" s="1"/>
  <c r="AT18" i="2"/>
  <c r="BL18" i="2" s="1"/>
  <c r="BJ18" i="2"/>
  <c r="BB19" i="2"/>
  <c r="M23" i="2"/>
  <c r="P23" i="2"/>
  <c r="AT25" i="2"/>
  <c r="BL25" i="2" s="1"/>
  <c r="BJ25" i="2"/>
  <c r="AH27" i="2"/>
  <c r="AP27" i="2"/>
  <c r="K9" i="2"/>
  <c r="AA9" i="2" s="1"/>
  <c r="AA27" i="2" s="1"/>
  <c r="P12" i="2"/>
  <c r="M12" i="2"/>
  <c r="AT17" i="2"/>
  <c r="BL17" i="2" s="1"/>
  <c r="P19" i="2"/>
  <c r="M19" i="2"/>
  <c r="P26" i="2"/>
  <c r="M26" i="2"/>
  <c r="Q26" i="2" l="1"/>
  <c r="BQ26" i="2" s="1"/>
  <c r="BN26" i="2"/>
  <c r="N12" i="2"/>
  <c r="BM12" i="2"/>
  <c r="N23" i="2"/>
  <c r="BM23" i="2"/>
  <c r="N24" i="2"/>
  <c r="BM24" i="2"/>
  <c r="Q25" i="2"/>
  <c r="BN25" i="2"/>
  <c r="Q18" i="2"/>
  <c r="BN18" i="2"/>
  <c r="Q11" i="2"/>
  <c r="BN11" i="2"/>
  <c r="N15" i="2"/>
  <c r="BM15" i="2"/>
  <c r="Q13" i="2"/>
  <c r="BN13" i="2"/>
  <c r="N17" i="2"/>
  <c r="BM17" i="2"/>
  <c r="N14" i="2"/>
  <c r="BM14" i="2"/>
  <c r="N22" i="2"/>
  <c r="BM22" i="2"/>
  <c r="BN20" i="2"/>
  <c r="Q19" i="2"/>
  <c r="BN19" i="2"/>
  <c r="N26" i="2"/>
  <c r="BP26" i="2" s="1"/>
  <c r="BM26" i="2"/>
  <c r="N19" i="2"/>
  <c r="BM19" i="2"/>
  <c r="Q12" i="2"/>
  <c r="BN12" i="2"/>
  <c r="Q23" i="2"/>
  <c r="BN23" i="2"/>
  <c r="Q24" i="2"/>
  <c r="BN24" i="2"/>
  <c r="Q10" i="2"/>
  <c r="BN10" i="2"/>
  <c r="N25" i="2"/>
  <c r="BM25" i="2"/>
  <c r="N18" i="2"/>
  <c r="BM18" i="2"/>
  <c r="N11" i="2"/>
  <c r="BM11" i="2"/>
  <c r="N21" i="2"/>
  <c r="BM21" i="2"/>
  <c r="Q16" i="2"/>
  <c r="BN16" i="2"/>
  <c r="BL26" i="2"/>
  <c r="BL20" i="2"/>
  <c r="Q20" i="2"/>
  <c r="AM27" i="2"/>
  <c r="AE27" i="2"/>
  <c r="AI27" i="2"/>
  <c r="BK25" i="2"/>
  <c r="BC15" i="2"/>
  <c r="BK19" i="2"/>
  <c r="BC25" i="2"/>
  <c r="BC13" i="2"/>
  <c r="BP13" i="2" s="1"/>
  <c r="AU19" i="2"/>
  <c r="AU24" i="2"/>
  <c r="BO24" i="2" s="1"/>
  <c r="AU12" i="2"/>
  <c r="BC23" i="2"/>
  <c r="BK10" i="2"/>
  <c r="BC12" i="2"/>
  <c r="BK18" i="2"/>
  <c r="BK11" i="2"/>
  <c r="BK22" i="2"/>
  <c r="AU23" i="2"/>
  <c r="BO23" i="2" s="1"/>
  <c r="AU21" i="2"/>
  <c r="BO21" i="2" s="1"/>
  <c r="AU16" i="2"/>
  <c r="BO16" i="2" s="1"/>
  <c r="BK13" i="2"/>
  <c r="AU10" i="2"/>
  <c r="BO10" i="2" s="1"/>
  <c r="BK17" i="2"/>
  <c r="BK12" i="2"/>
  <c r="BC21" i="2"/>
  <c r="AU14" i="2"/>
  <c r="AU15" i="2"/>
  <c r="AU18" i="2"/>
  <c r="BO18" i="2" s="1"/>
  <c r="AU11" i="2"/>
  <c r="BO11" i="2" s="1"/>
  <c r="BC10" i="2"/>
  <c r="BP10" i="2" s="1"/>
  <c r="BK24" i="2"/>
  <c r="BK21" i="2"/>
  <c r="AU25" i="2"/>
  <c r="BO25" i="2" s="1"/>
  <c r="BC16" i="2"/>
  <c r="BC20" i="2"/>
  <c r="BK16" i="2"/>
  <c r="BC19" i="2"/>
  <c r="BK20" i="2"/>
  <c r="BC24" i="2"/>
  <c r="BC14" i="2"/>
  <c r="BK23" i="2"/>
  <c r="BC17" i="2"/>
  <c r="BC11" i="2"/>
  <c r="BC18" i="2"/>
  <c r="BC22" i="2"/>
  <c r="BK14" i="2"/>
  <c r="BK15" i="2"/>
  <c r="BQ15" i="2" s="1"/>
  <c r="BR20" i="2"/>
  <c r="AU13" i="2"/>
  <c r="BS26" i="2"/>
  <c r="BT26" i="2"/>
  <c r="K27" i="2"/>
  <c r="BR26" i="2"/>
  <c r="AT27" i="2"/>
  <c r="AU9" i="2"/>
  <c r="BO9" i="2" s="1"/>
  <c r="M27" i="2"/>
  <c r="N9" i="2"/>
  <c r="BP9" i="2" s="1"/>
  <c r="O27" i="2"/>
  <c r="P9" i="2"/>
  <c r="BN9" i="2" s="1"/>
  <c r="AU17" i="2"/>
  <c r="AU22" i="2"/>
  <c r="BJ27" i="2"/>
  <c r="BK9" i="2"/>
  <c r="BB27" i="2"/>
  <c r="BP21" i="2" l="1"/>
  <c r="BP25" i="2"/>
  <c r="BQ10" i="2"/>
  <c r="BO17" i="2"/>
  <c r="BR17" i="2" s="1"/>
  <c r="BO22" i="2"/>
  <c r="BR22" i="2" s="1"/>
  <c r="BO13" i="2"/>
  <c r="BR13" i="2" s="1"/>
  <c r="BR15" i="2"/>
  <c r="BO15" i="2"/>
  <c r="BO12" i="2"/>
  <c r="BR12" i="2" s="1"/>
  <c r="BR19" i="2"/>
  <c r="BO19" i="2"/>
  <c r="BQ14" i="2"/>
  <c r="BT14" i="2" s="1"/>
  <c r="BP16" i="2"/>
  <c r="BS16" i="2" s="1"/>
  <c r="BP20" i="2"/>
  <c r="BS20" i="2" s="1"/>
  <c r="BQ22" i="2"/>
  <c r="BT22" i="2" s="1"/>
  <c r="BS10" i="2"/>
  <c r="BO14" i="2"/>
  <c r="BR14" i="2" s="1"/>
  <c r="BQ20" i="2"/>
  <c r="BQ16" i="2"/>
  <c r="BP11" i="2"/>
  <c r="BP18" i="2"/>
  <c r="BQ24" i="2"/>
  <c r="BQ23" i="2"/>
  <c r="BQ12" i="2"/>
  <c r="BP19" i="2"/>
  <c r="BQ19" i="2"/>
  <c r="BQ17" i="2"/>
  <c r="BT17" i="2" s="1"/>
  <c r="BQ21" i="2"/>
  <c r="BT21" i="2" s="1"/>
  <c r="BP22" i="2"/>
  <c r="BP14" i="2"/>
  <c r="BP17" i="2"/>
  <c r="BQ13" i="2"/>
  <c r="BP15" i="2"/>
  <c r="BQ11" i="2"/>
  <c r="BT11" i="2" s="1"/>
  <c r="BQ18" i="2"/>
  <c r="BT18" i="2" s="1"/>
  <c r="BQ25" i="2"/>
  <c r="BP24" i="2"/>
  <c r="BP23" i="2"/>
  <c r="BP12" i="2"/>
  <c r="BR11" i="2"/>
  <c r="BR25" i="2"/>
  <c r="BS18" i="2"/>
  <c r="BS25" i="2"/>
  <c r="BR24" i="2"/>
  <c r="BT10" i="2"/>
  <c r="BR18" i="2"/>
  <c r="BR21" i="2"/>
  <c r="BR23" i="2"/>
  <c r="BT20" i="2"/>
  <c r="BT13" i="2"/>
  <c r="BS23" i="2"/>
  <c r="BT25" i="2"/>
  <c r="BS14" i="2"/>
  <c r="BS13" i="2"/>
  <c r="BT15" i="2"/>
  <c r="BK27" i="2"/>
  <c r="BC27" i="2"/>
  <c r="BT23" i="2"/>
  <c r="BT24" i="2"/>
  <c r="BS19" i="2"/>
  <c r="BT16" i="2"/>
  <c r="BS24" i="2"/>
  <c r="BT12" i="2"/>
  <c r="BT19" i="2"/>
  <c r="BS12" i="2"/>
  <c r="BR10" i="2"/>
  <c r="BS22" i="2"/>
  <c r="BR16" i="2"/>
  <c r="BS11" i="2"/>
  <c r="BS17" i="2"/>
  <c r="BS15" i="2"/>
  <c r="BS21" i="2"/>
  <c r="BL27" i="2"/>
  <c r="BM27" i="2"/>
  <c r="P27" i="2"/>
  <c r="BN27" i="2"/>
  <c r="Q9" i="2"/>
  <c r="BQ9" i="2" s="1"/>
  <c r="AU27" i="2"/>
  <c r="N27" i="2"/>
  <c r="Q27" i="2" l="1"/>
  <c r="BR9" i="2"/>
  <c r="BP27" i="2"/>
  <c r="BS9" i="2"/>
  <c r="BO27" i="2"/>
  <c r="BS27" i="2" l="1"/>
  <c r="BR27" i="2"/>
  <c r="BQ27" i="2"/>
  <c r="BT9" i="2"/>
  <c r="BT27" i="2" l="1"/>
</calcChain>
</file>

<file path=xl/sharedStrings.xml><?xml version="1.0" encoding="utf-8"?>
<sst xmlns="http://schemas.openxmlformats.org/spreadsheetml/2006/main" count="82" uniqueCount="45">
  <si>
    <t>№ п/п</t>
  </si>
  <si>
    <t>Наименование муниципальных районов и городского поселения</t>
  </si>
  <si>
    <t>Расчетная бюджетная обеспеченность после выравнивания</t>
  </si>
  <si>
    <t>Расчетный объем средств</t>
  </si>
  <si>
    <t>субсидия</t>
  </si>
  <si>
    <t>Бокситогорский</t>
  </si>
  <si>
    <t xml:space="preserve">Волосовский </t>
  </si>
  <si>
    <t xml:space="preserve">Волховский </t>
  </si>
  <si>
    <t>Всеволожский</t>
  </si>
  <si>
    <t>Выборгский</t>
  </si>
  <si>
    <t xml:space="preserve">Гатчинский </t>
  </si>
  <si>
    <t>Кингисеппский</t>
  </si>
  <si>
    <t>Киришский</t>
  </si>
  <si>
    <t>Кировский</t>
  </si>
  <si>
    <t>Лодейнопольский</t>
  </si>
  <si>
    <t xml:space="preserve">Ломоносовский 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</si>
  <si>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</si>
  <si>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</si>
  <si>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</si>
  <si>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</si>
  <si>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</si>
  <si>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</si>
  <si>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</si>
  <si>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 xml:space="preserve">Всего </t>
  </si>
  <si>
    <t>Ремонтные работы в общеобразовательных организациях -  52020202</t>
  </si>
  <si>
    <t>Оснащение учебно-материальной базы образовательных организаций - региональных инновационных площадок - 52020205</t>
  </si>
  <si>
    <t>Приобретени для государственных и муниципальных образовательных организаций автобусов и микроавтобусов - 52020201</t>
  </si>
  <si>
    <t>Объем субсидий i-му муниципальному району</t>
  </si>
  <si>
    <t>Численность обучающихся в муниципальных образовательных организациях, реализующих программы начального общего, основного общего и среднего общего образовния на 20 сентября предыдущего года</t>
  </si>
  <si>
    <t>размер средств, выделяемых на укрепление метериально-технической базы общеобразовательных организаций на одного человека</t>
  </si>
  <si>
    <t>кол-во инновационных площадок</t>
  </si>
  <si>
    <t>выделенные средства</t>
  </si>
  <si>
    <t>ВСЕГО, тыс. руб.</t>
  </si>
  <si>
    <t>кол-во автобусов</t>
  </si>
  <si>
    <t>в закон</t>
  </si>
  <si>
    <t>Доля софинансирования</t>
  </si>
  <si>
    <t>15-24 посадочных места</t>
  </si>
  <si>
    <t>11-14 посадочных мест</t>
  </si>
  <si>
    <t>25-48 посадочных места</t>
  </si>
  <si>
    <t>15-24 посадочных мест</t>
  </si>
  <si>
    <t>25-48 посадочных мест</t>
  </si>
  <si>
    <t>Оснащение вновь вводимых объектов общего образования - 52020225</t>
  </si>
  <si>
    <t>вновь вводимые объекты общего образования</t>
  </si>
  <si>
    <t xml:space="preserve">Расчет объема субсидии бюджетам муниципальных образований Ленинградской области на укрепление материально-технической базы организаций общего образования на 2021 год и на плановый период 2022 и 2023 годов </t>
  </si>
  <si>
    <t>Приложение 9  к пояснительной записке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</si>
</sst>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\ _₽_-;\-* #,##0.00\ _₽_-;_-* &quot;-&quot;??\ _₽_-;_-@_-"/>
    <numFmt numFmtId="164" formatCode="_(* #,##0.00_);_(* \(#,##0.00\);_(* \-??_);_(@_)"/>
    <numFmt numFmtId="165" formatCode="_-* #,##0.00_р_._-;\-* #,##0.00_р_._-;_-* \-??_р_._-;_-@_-"/>
    <numFmt numFmtId="166" formatCode="_(* #,##0_);_(* \(#,##0\);_(* \-??_);_(@_)"/>
    <numFmt numFmtId="167" formatCode="_(* #,##0.000_);_(* \(#,##0.000\);_(* \-??_);_(@_)"/>
    <numFmt numFmtId="168" formatCode="0.000%"/>
    <numFmt numFmtId="169" formatCode="#,##0.0"/>
    <numFmt numFmtId="180" formatCode="_-* #,##0.00_р_._-;\-* #,##0.00_р_._-;_-* &quot;-&quot;??_р_._-;_-@_-"/>
  </numFmts>
  <fonts count="24" x14ac:knownFonts="1">
    <font>
      <sz val="10"/>
      <name val="Arial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i/>
      <sz val="7"/>
      <name val="Arial Cyr"/>
      <charset val="204"/>
    </font>
    <font>
      <b/>
      <i/>
      <sz val="10"/>
      <name val="Arial Cyr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12"/>
      <name val="Arial Cyr"/>
      <family val="2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Arial Cyr"/>
      <family val="2"/>
      <charset val="204"/>
    </font>
    <font>
      <sz val="12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02">
    <xf numFmtId="0" fontId="0" fillId="0" borderId="0"/>
    <xf numFmtId="164" fontId="20" fillId="0" borderId="0" applyBorder="0" applyProtection="0"/>
    <xf numFmtId="9" fontId="20" fillId="0" borderId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0" fillId="0" borderId="0" applyBorder="0" applyProtection="0"/>
    <xf numFmtId="9" fontId="20" fillId="0" borderId="0" applyBorder="0" applyProtection="0"/>
    <xf numFmtId="9" fontId="20" fillId="0" borderId="0" applyBorder="0" applyProtection="0"/>
    <xf numFmtId="9" fontId="20" fillId="0" borderId="0" applyBorder="0" applyProtection="0"/>
    <xf numFmtId="9" fontId="20" fillId="0" borderId="0" applyBorder="0" applyProtection="0"/>
    <xf numFmtId="9" fontId="20" fillId="0" borderId="0" applyBorder="0" applyProtection="0"/>
    <xf numFmtId="9" fontId="20" fillId="0" borderId="0" applyBorder="0" applyProtection="0"/>
    <xf numFmtId="9" fontId="20" fillId="0" borderId="0" applyBorder="0" applyProtection="0"/>
    <xf numFmtId="9" fontId="20" fillId="0" borderId="0" applyBorder="0" applyProtection="0"/>
    <xf numFmtId="9" fontId="20" fillId="0" borderId="0" applyBorder="0" applyProtection="0"/>
    <xf numFmtId="9" fontId="20" fillId="0" borderId="0" applyBorder="0" applyProtection="0"/>
    <xf numFmtId="9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5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3" fillId="0" borderId="0" applyBorder="0" applyProtection="0"/>
    <xf numFmtId="9" fontId="3" fillId="0" borderId="0" applyBorder="0" applyProtection="0"/>
    <xf numFmtId="180" fontId="21" fillId="0" borderId="0" applyFill="0" applyBorder="0" applyAlignment="0" applyProtection="0"/>
    <xf numFmtId="9" fontId="21" fillId="0" borderId="0" applyFill="0" applyBorder="0" applyAlignment="0" applyProtection="0"/>
    <xf numFmtId="0" fontId="5" fillId="0" borderId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5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7">
    <xf numFmtId="0" fontId="0" fillId="0" borderId="0" xfId="0"/>
    <xf numFmtId="0" fontId="15" fillId="0" borderId="1" xfId="11" applyFont="1" applyFill="1" applyBorder="1" applyAlignment="1">
      <alignment vertical="center" wrapText="1"/>
    </xf>
    <xf numFmtId="167" fontId="13" fillId="0" borderId="1" xfId="1" applyNumberFormat="1" applyFont="1" applyFill="1" applyBorder="1" applyAlignment="1" applyProtection="1">
      <alignment vertical="center" wrapText="1"/>
    </xf>
    <xf numFmtId="0" fontId="16" fillId="0" borderId="0" xfId="11" applyFont="1" applyFill="1" applyAlignment="1"/>
    <xf numFmtId="0" fontId="5" fillId="0" borderId="0" xfId="11" applyFont="1" applyFill="1"/>
    <xf numFmtId="0" fontId="0" fillId="0" borderId="0" xfId="0" applyFill="1"/>
    <xf numFmtId="0" fontId="7" fillId="0" borderId="0" xfId="11" applyFont="1" applyFill="1" applyBorder="1" applyAlignment="1">
      <alignment horizontal="center" vertical="center" wrapText="1"/>
    </xf>
    <xf numFmtId="0" fontId="10" fillId="0" borderId="0" xfId="11" applyFont="1" applyFill="1"/>
    <xf numFmtId="0" fontId="9" fillId="0" borderId="1" xfId="11" applyFont="1" applyFill="1" applyBorder="1" applyAlignment="1">
      <alignment vertical="center" wrapText="1"/>
    </xf>
    <xf numFmtId="166" fontId="9" fillId="0" borderId="1" xfId="1" applyNumberFormat="1" applyFont="1" applyFill="1" applyBorder="1" applyAlignment="1" applyProtection="1">
      <alignment horizontal="center" vertical="center" wrapText="1"/>
    </xf>
    <xf numFmtId="166" fontId="10" fillId="0" borderId="1" xfId="1" applyNumberFormat="1" applyFont="1" applyFill="1" applyBorder="1" applyAlignment="1" applyProtection="1">
      <alignment horizontal="center" vertical="center" wrapText="1"/>
    </xf>
    <xf numFmtId="0" fontId="9" fillId="0" borderId="1" xfId="11" applyFont="1" applyFill="1" applyBorder="1" applyAlignment="1">
      <alignment horizontal="center" vertical="center" wrapText="1"/>
    </xf>
    <xf numFmtId="0" fontId="10" fillId="0" borderId="1" xfId="11" applyFont="1" applyFill="1" applyBorder="1" applyAlignment="1">
      <alignment horizontal="center" vertical="center"/>
    </xf>
    <xf numFmtId="0" fontId="10" fillId="0" borderId="1" xfId="11" applyFont="1" applyFill="1" applyBorder="1" applyAlignment="1">
      <alignment vertical="center" wrapText="1"/>
    </xf>
    <xf numFmtId="0" fontId="8" fillId="0" borderId="1" xfId="11" applyFont="1" applyFill="1" applyBorder="1" applyAlignment="1">
      <alignment horizontal="center" vertical="center" wrapText="1"/>
    </xf>
    <xf numFmtId="0" fontId="8" fillId="0" borderId="1" xfId="11" applyFont="1" applyFill="1" applyBorder="1" applyAlignment="1">
      <alignment vertical="center" wrapText="1"/>
    </xf>
    <xf numFmtId="167" fontId="9" fillId="0" borderId="1" xfId="1" applyNumberFormat="1" applyFont="1" applyFill="1" applyBorder="1" applyAlignment="1" applyProtection="1">
      <alignment vertical="center" wrapText="1"/>
    </xf>
    <xf numFmtId="168" fontId="9" fillId="0" borderId="1" xfId="2" applyNumberFormat="1" applyFont="1" applyFill="1" applyBorder="1" applyAlignment="1" applyProtection="1">
      <alignment vertical="center" wrapText="1"/>
    </xf>
    <xf numFmtId="166" fontId="8" fillId="0" borderId="1" xfId="1" applyNumberFormat="1" applyFont="1" applyFill="1" applyBorder="1" applyAlignment="1" applyProtection="1">
      <alignment vertical="center" wrapText="1"/>
    </xf>
    <xf numFmtId="166" fontId="9" fillId="0" borderId="1" xfId="1" applyNumberFormat="1" applyFont="1" applyFill="1" applyBorder="1" applyAlignment="1" applyProtection="1">
      <alignment vertical="center"/>
    </xf>
    <xf numFmtId="166" fontId="11" fillId="0" borderId="1" xfId="62" applyNumberFormat="1" applyFont="1" applyFill="1" applyBorder="1" applyAlignment="1" applyProtection="1">
      <alignment horizontal="left" vertical="center" wrapText="1"/>
    </xf>
    <xf numFmtId="166" fontId="11" fillId="0" borderId="1" xfId="1" applyNumberFormat="1" applyFont="1" applyFill="1" applyBorder="1" applyAlignment="1" applyProtection="1">
      <alignment horizontal="left" vertical="center" wrapText="1"/>
    </xf>
    <xf numFmtId="166" fontId="5" fillId="0" borderId="1" xfId="1" applyNumberFormat="1" applyFont="1" applyFill="1" applyBorder="1" applyAlignment="1" applyProtection="1">
      <alignment vertical="center"/>
    </xf>
    <xf numFmtId="166" fontId="5" fillId="0" borderId="1" xfId="1" applyNumberFormat="1" applyFont="1" applyFill="1" applyBorder="1" applyAlignment="1" applyProtection="1">
      <alignment vertical="center" wrapText="1"/>
    </xf>
    <xf numFmtId="169" fontId="12" fillId="0" borderId="1" xfId="11" applyNumberFormat="1" applyFont="1" applyFill="1" applyBorder="1" applyAlignment="1">
      <alignment horizontal="center"/>
    </xf>
    <xf numFmtId="169" fontId="17" fillId="0" borderId="1" xfId="1" applyNumberFormat="1" applyFont="1" applyFill="1" applyBorder="1" applyAlignment="1" applyProtection="1">
      <alignment horizontal="center" vertical="center" wrapText="1"/>
    </xf>
    <xf numFmtId="166" fontId="15" fillId="0" borderId="1" xfId="1" applyNumberFormat="1" applyFont="1" applyFill="1" applyBorder="1" applyAlignment="1" applyProtection="1">
      <alignment vertical="center" wrapText="1"/>
    </xf>
    <xf numFmtId="166" fontId="14" fillId="0" borderId="1" xfId="62" applyNumberFormat="1" applyFont="1" applyFill="1" applyBorder="1" applyAlignment="1" applyProtection="1">
      <alignment horizontal="center" vertical="center"/>
    </xf>
    <xf numFmtId="166" fontId="14" fillId="0" borderId="1" xfId="1" applyNumberFormat="1" applyFont="1" applyFill="1" applyBorder="1" applyAlignment="1" applyProtection="1">
      <alignment horizontal="center" vertical="center"/>
    </xf>
    <xf numFmtId="166" fontId="16" fillId="0" borderId="1" xfId="1" applyNumberFormat="1" applyFont="1" applyFill="1" applyBorder="1" applyAlignment="1" applyProtection="1">
      <alignment vertical="center"/>
    </xf>
    <xf numFmtId="166" fontId="18" fillId="0" borderId="1" xfId="1" applyNumberFormat="1" applyFont="1" applyFill="1" applyBorder="1" applyAlignment="1" applyProtection="1">
      <alignment horizontal="center" vertical="center" wrapText="1"/>
    </xf>
    <xf numFmtId="164" fontId="9" fillId="3" borderId="1" xfId="1" applyFont="1" applyFill="1" applyBorder="1" applyAlignment="1" applyProtection="1">
      <alignment horizontal="center" vertical="center" wrapText="1"/>
    </xf>
    <xf numFmtId="3" fontId="9" fillId="3" borderId="1" xfId="1" applyNumberFormat="1" applyFont="1" applyFill="1" applyBorder="1" applyAlignment="1" applyProtection="1">
      <alignment horizontal="center" vertical="center" wrapText="1"/>
    </xf>
    <xf numFmtId="166" fontId="15" fillId="4" borderId="1" xfId="1" applyNumberFormat="1" applyFont="1" applyFill="1" applyBorder="1" applyAlignment="1" applyProtection="1">
      <alignment vertical="center" wrapText="1"/>
    </xf>
    <xf numFmtId="166" fontId="16" fillId="4" borderId="1" xfId="1" applyNumberFormat="1" applyFont="1" applyFill="1" applyBorder="1" applyAlignment="1" applyProtection="1">
      <alignment vertical="center"/>
    </xf>
    <xf numFmtId="0" fontId="9" fillId="0" borderId="1" xfId="11" applyFont="1" applyFill="1" applyBorder="1" applyAlignment="1">
      <alignment horizontal="center" vertical="center" wrapText="1"/>
    </xf>
    <xf numFmtId="166" fontId="14" fillId="4" borderId="1" xfId="62" applyNumberFormat="1" applyFont="1" applyFill="1" applyBorder="1" applyAlignment="1" applyProtection="1">
      <alignment horizontal="center" vertical="center"/>
    </xf>
    <xf numFmtId="166" fontId="14" fillId="4" borderId="1" xfId="1" applyNumberFormat="1" applyFont="1" applyFill="1" applyBorder="1" applyAlignment="1" applyProtection="1">
      <alignment horizontal="center" vertical="center"/>
    </xf>
    <xf numFmtId="166" fontId="8" fillId="0" borderId="1" xfId="63" applyNumberFormat="1" applyFont="1" applyFill="1" applyBorder="1" applyAlignment="1" applyProtection="1">
      <alignment vertical="center" wrapText="1"/>
    </xf>
    <xf numFmtId="4" fontId="8" fillId="0" borderId="1" xfId="63" applyNumberFormat="1" applyFont="1" applyFill="1" applyBorder="1" applyAlignment="1" applyProtection="1">
      <alignment vertical="center" wrapText="1"/>
    </xf>
    <xf numFmtId="166" fontId="15" fillId="0" borderId="1" xfId="63" applyNumberFormat="1" applyFont="1" applyFill="1" applyBorder="1" applyAlignment="1" applyProtection="1">
      <alignment vertical="center" wrapText="1"/>
    </xf>
    <xf numFmtId="0" fontId="9" fillId="0" borderId="1" xfId="8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3" fontId="9" fillId="0" borderId="4" xfId="63" applyNumberFormat="1" applyFont="1" applyFill="1" applyBorder="1" applyAlignment="1" applyProtection="1">
      <alignment horizontal="center" vertical="center" wrapText="1"/>
    </xf>
    <xf numFmtId="166" fontId="9" fillId="0" borderId="1" xfId="63" applyNumberFormat="1" applyFont="1" applyFill="1" applyBorder="1" applyAlignment="1" applyProtection="1">
      <alignment vertical="center" wrapText="1"/>
    </xf>
    <xf numFmtId="4" fontId="8" fillId="2" borderId="1" xfId="63" applyNumberFormat="1" applyFont="1" applyFill="1" applyBorder="1" applyAlignment="1" applyProtection="1">
      <alignment vertical="center" wrapText="1"/>
    </xf>
    <xf numFmtId="0" fontId="8" fillId="2" borderId="1" xfId="63" applyNumberFormat="1" applyFont="1" applyFill="1" applyBorder="1" applyAlignment="1" applyProtection="1">
      <alignment vertical="center" wrapText="1"/>
    </xf>
    <xf numFmtId="0" fontId="9" fillId="0" borderId="1" xfId="10" applyFont="1" applyFill="1" applyBorder="1" applyAlignment="1">
      <alignment horizontal="center" vertical="center" wrapText="1"/>
    </xf>
    <xf numFmtId="0" fontId="9" fillId="0" borderId="1" xfId="11" applyFont="1" applyFill="1" applyBorder="1" applyAlignment="1">
      <alignment horizontal="center" vertical="center" wrapText="1"/>
    </xf>
    <xf numFmtId="166" fontId="9" fillId="0" borderId="1" xfId="1" applyNumberFormat="1" applyFont="1" applyFill="1" applyBorder="1" applyAlignment="1" applyProtection="1">
      <alignment horizontal="center" vertical="center" wrapText="1"/>
    </xf>
    <xf numFmtId="0" fontId="9" fillId="0" borderId="1" xfId="10" applyFont="1" applyFill="1" applyBorder="1" applyAlignment="1">
      <alignment horizontal="center" vertical="center" wrapText="1"/>
    </xf>
    <xf numFmtId="0" fontId="9" fillId="5" borderId="4" xfId="7" applyFont="1" applyFill="1" applyBorder="1" applyAlignment="1">
      <alignment horizontal="center" vertical="center" wrapText="1"/>
    </xf>
    <xf numFmtId="0" fontId="6" fillId="0" borderId="0" xfId="11" applyFont="1" applyFill="1" applyBorder="1" applyAlignment="1">
      <alignment horizontal="center" vertical="center" wrapText="1"/>
    </xf>
    <xf numFmtId="0" fontId="8" fillId="0" borderId="1" xfId="11" applyFont="1" applyFill="1" applyBorder="1" applyAlignment="1">
      <alignment horizontal="center" vertical="center" wrapText="1"/>
    </xf>
    <xf numFmtId="0" fontId="9" fillId="0" borderId="1" xfId="1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11" applyFont="1" applyFill="1" applyBorder="1" applyAlignment="1">
      <alignment horizontal="center" vertical="center" wrapText="1"/>
    </xf>
    <xf numFmtId="0" fontId="9" fillId="0" borderId="1" xfId="8" applyFont="1" applyFill="1" applyBorder="1" applyAlignment="1">
      <alignment horizontal="center" vertical="center" wrapText="1"/>
    </xf>
    <xf numFmtId="0" fontId="9" fillId="0" borderId="4" xfId="8" applyFont="1" applyFill="1" applyBorder="1" applyAlignment="1">
      <alignment horizontal="center" vertical="center" wrapText="1"/>
    </xf>
    <xf numFmtId="0" fontId="9" fillId="0" borderId="3" xfId="8" applyFont="1" applyFill="1" applyBorder="1" applyAlignment="1">
      <alignment horizontal="center" vertical="center" wrapText="1"/>
    </xf>
    <xf numFmtId="0" fontId="10" fillId="0" borderId="1" xfId="11" applyFont="1" applyFill="1" applyBorder="1" applyAlignment="1">
      <alignment horizontal="center" vertical="center"/>
    </xf>
    <xf numFmtId="9" fontId="10" fillId="0" borderId="1" xfId="2" applyFont="1" applyFill="1" applyBorder="1" applyAlignment="1" applyProtection="1">
      <alignment horizontal="center" vertical="center"/>
    </xf>
    <xf numFmtId="0" fontId="9" fillId="0" borderId="4" xfId="11" applyFont="1" applyFill="1" applyBorder="1" applyAlignment="1">
      <alignment horizontal="center" vertical="center" wrapText="1"/>
    </xf>
    <xf numFmtId="0" fontId="11" fillId="0" borderId="0" xfId="11" applyFont="1" applyFill="1"/>
    <xf numFmtId="169" fontId="11" fillId="0" borderId="0" xfId="11" applyNumberFormat="1" applyFont="1" applyFill="1"/>
    <xf numFmtId="169" fontId="17" fillId="0" borderId="1" xfId="11" applyNumberFormat="1" applyFont="1" applyFill="1" applyBorder="1"/>
    <xf numFmtId="169" fontId="19" fillId="0" borderId="1" xfId="11" applyNumberFormat="1" applyFont="1" applyFill="1" applyBorder="1"/>
    <xf numFmtId="0" fontId="9" fillId="0" borderId="2" xfId="11" applyFont="1" applyFill="1" applyBorder="1" applyAlignment="1">
      <alignment horizontal="center" vertical="center" wrapText="1"/>
    </xf>
    <xf numFmtId="0" fontId="9" fillId="0" borderId="3" xfId="11" applyFont="1" applyFill="1" applyBorder="1" applyAlignment="1">
      <alignment horizontal="center" vertical="center" wrapText="1"/>
    </xf>
    <xf numFmtId="0" fontId="9" fillId="0" borderId="5" xfId="7" applyFont="1" applyFill="1" applyBorder="1" applyAlignment="1">
      <alignment horizontal="center" vertical="center" wrapText="1"/>
    </xf>
    <xf numFmtId="0" fontId="9" fillId="0" borderId="6" xfId="7" applyFont="1" applyFill="1" applyBorder="1" applyAlignment="1">
      <alignment horizontal="center" vertical="center" wrapText="1"/>
    </xf>
    <xf numFmtId="166" fontId="9" fillId="0" borderId="5" xfId="63" applyNumberFormat="1" applyFont="1" applyFill="1" applyBorder="1" applyAlignment="1" applyProtection="1">
      <alignment horizontal="center" vertical="center" wrapText="1"/>
    </xf>
    <xf numFmtId="166" fontId="9" fillId="0" borderId="6" xfId="63" applyNumberFormat="1" applyFont="1" applyFill="1" applyBorder="1" applyAlignment="1" applyProtection="1">
      <alignment horizontal="center" vertical="center" wrapText="1"/>
    </xf>
    <xf numFmtId="0" fontId="9" fillId="5" borderId="2" xfId="7" applyFont="1" applyFill="1" applyBorder="1" applyAlignment="1">
      <alignment horizontal="center" vertical="center" wrapText="1"/>
    </xf>
    <xf numFmtId="0" fontId="9" fillId="5" borderId="3" xfId="7" applyFont="1" applyFill="1" applyBorder="1" applyAlignment="1">
      <alignment horizontal="center" vertical="center" wrapText="1"/>
    </xf>
    <xf numFmtId="1" fontId="22" fillId="0" borderId="0" xfId="0" applyNumberFormat="1" applyFont="1" applyAlignment="1">
      <alignment horizontal="right" vertical="top"/>
    </xf>
    <xf numFmtId="0" fontId="23" fillId="0" borderId="0" xfId="11" applyFont="1" applyFill="1" applyBorder="1" applyAlignment="1">
      <alignment horizontal="center" vertical="center" wrapText="1"/>
    </xf>
  </cellXfs>
  <cellStyles count="102">
    <cellStyle name="Обычный" xfId="0" builtinId="0"/>
    <cellStyle name="Обычный 10" xfId="3"/>
    <cellStyle name="Обычный 10 2" xfId="4"/>
    <cellStyle name="Обычный 10 2 2" xfId="5"/>
    <cellStyle name="Обычный 10 3" xfId="6"/>
    <cellStyle name="Обычный 11" xfId="7"/>
    <cellStyle name="Обычный 12" xfId="67"/>
    <cellStyle name="Обычный 13" xfId="8"/>
    <cellStyle name="Обычный 14" xfId="99"/>
    <cellStyle name="Обычный 2" xfId="9"/>
    <cellStyle name="Обычный 2 2" xfId="10"/>
    <cellStyle name="Обычный 2 2 2" xfId="11"/>
    <cellStyle name="Обычный 2 3" xfId="12"/>
    <cellStyle name="Обычный 2_СВОД%20по%20МО_2015_на%20контр.цифры(1)" xfId="13"/>
    <cellStyle name="Обычный 3" xfId="14"/>
    <cellStyle name="Обычный 3 2" xfId="15"/>
    <cellStyle name="Обычный 4" xfId="16"/>
    <cellStyle name="Обычный 4 2" xfId="17"/>
    <cellStyle name="Обычный 5" xfId="18"/>
    <cellStyle name="Обычный 5 2" xfId="19"/>
    <cellStyle name="Обычный 6" xfId="20"/>
    <cellStyle name="Обычный 6 2" xfId="21"/>
    <cellStyle name="Обычный 7" xfId="22"/>
    <cellStyle name="Обычный 7 2" xfId="23"/>
    <cellStyle name="Обычный 8" xfId="24"/>
    <cellStyle name="Обычный 8 2" xfId="25"/>
    <cellStyle name="Обычный 8 2 2" xfId="26"/>
    <cellStyle name="Обычный 8 3" xfId="27"/>
    <cellStyle name="Обычный 9" xfId="28"/>
    <cellStyle name="Обычный 9 2" xfId="29"/>
    <cellStyle name="Обычный 9 2 2" xfId="30"/>
    <cellStyle name="Обычный 9 3" xfId="31"/>
    <cellStyle name="Процентный" xfId="2" builtinId="5"/>
    <cellStyle name="Процентный 2" xfId="32"/>
    <cellStyle name="Процентный 2 2" xfId="33"/>
    <cellStyle name="Процентный 2 2 2" xfId="69"/>
    <cellStyle name="Процентный 2 3" xfId="68"/>
    <cellStyle name="Процентный 3" xfId="34"/>
    <cellStyle name="Процентный 3 2" xfId="35"/>
    <cellStyle name="Процентный 3 2 2" xfId="36"/>
    <cellStyle name="Процентный 3 2 2 2" xfId="72"/>
    <cellStyle name="Процентный 3 2 3" xfId="71"/>
    <cellStyle name="Процентный 3 3" xfId="37"/>
    <cellStyle name="Процентный 3 3 2" xfId="38"/>
    <cellStyle name="Процентный 3 3 2 2" xfId="74"/>
    <cellStyle name="Процентный 3 3 3" xfId="73"/>
    <cellStyle name="Процентный 3 4" xfId="39"/>
    <cellStyle name="Процентный 3 4 2" xfId="40"/>
    <cellStyle name="Процентный 3 4 2 2" xfId="76"/>
    <cellStyle name="Процентный 3 4 3" xfId="75"/>
    <cellStyle name="Процентный 3 5" xfId="41"/>
    <cellStyle name="Процентный 3 5 2" xfId="77"/>
    <cellStyle name="Процентный 3 6" xfId="70"/>
    <cellStyle name="Процентный 4" xfId="42"/>
    <cellStyle name="Процентный 4 2" xfId="43"/>
    <cellStyle name="Процентный 4 2 2" xfId="79"/>
    <cellStyle name="Процентный 4 3" xfId="78"/>
    <cellStyle name="Процентный 5" xfId="64"/>
    <cellStyle name="Процентный 6" xfId="66"/>
    <cellStyle name="Процентный 7" xfId="100"/>
    <cellStyle name="Финансовый" xfId="1" builtinId="3"/>
    <cellStyle name="Финансовый 10" xfId="101"/>
    <cellStyle name="Финансовый 2" xfId="44"/>
    <cellStyle name="Финансовый 2 2" xfId="45"/>
    <cellStyle name="Финансовый 2 2 2" xfId="46"/>
    <cellStyle name="Финансовый 2 2 2 2" xfId="82"/>
    <cellStyle name="Финансовый 2 2 3" xfId="81"/>
    <cellStyle name="Финансовый 2 3" xfId="47"/>
    <cellStyle name="Финансовый 2 3 2" xfId="83"/>
    <cellStyle name="Финансовый 2 4" xfId="80"/>
    <cellStyle name="Финансовый 3" xfId="48"/>
    <cellStyle name="Финансовый 3 2" xfId="49"/>
    <cellStyle name="Финансовый 3 2 2" xfId="85"/>
    <cellStyle name="Финансовый 3 3" xfId="84"/>
    <cellStyle name="Финансовый 4" xfId="50"/>
    <cellStyle name="Финансовый 4 2" xfId="51"/>
    <cellStyle name="Финансовый 4 2 2" xfId="52"/>
    <cellStyle name="Финансовый 4 2 2 2" xfId="88"/>
    <cellStyle name="Финансовый 4 2 3" xfId="87"/>
    <cellStyle name="Финансовый 4 3" xfId="53"/>
    <cellStyle name="Финансовый 4 3 2" xfId="54"/>
    <cellStyle name="Финансовый 4 3 2 2" xfId="90"/>
    <cellStyle name="Финансовый 4 3 3" xfId="89"/>
    <cellStyle name="Финансовый 4 4" xfId="55"/>
    <cellStyle name="Финансовый 4 4 2" xfId="56"/>
    <cellStyle name="Финансовый 4 4 2 2" xfId="92"/>
    <cellStyle name="Финансовый 4 4 3" xfId="91"/>
    <cellStyle name="Финансовый 4 5" xfId="57"/>
    <cellStyle name="Финансовый 4 5 2" xfId="93"/>
    <cellStyle name="Финансовый 4 6" xfId="86"/>
    <cellStyle name="Финансовый 5" xfId="58"/>
    <cellStyle name="Финансовый 5 2" xfId="59"/>
    <cellStyle name="Финансовый 5 2 2" xfId="95"/>
    <cellStyle name="Финансовый 5 3" xfId="94"/>
    <cellStyle name="Финансовый 6" xfId="60"/>
    <cellStyle name="Финансовый 6 2" xfId="96"/>
    <cellStyle name="Финансовый 7" xfId="61"/>
    <cellStyle name="Финансовый 7 2" xfId="62"/>
    <cellStyle name="Финансовый 7 2 2" xfId="98"/>
    <cellStyle name="Финансовый 7 3" xfId="97"/>
    <cellStyle name="Финансовый 8" xfId="63"/>
    <cellStyle name="Финансовый 9" xfId="6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F1D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J28"/>
  <sheetViews>
    <sheetView tabSelected="1" view="pageBreakPreview" zoomScaleNormal="90" zoomScaleSheetLayoutView="100" zoomScalePageLayoutView="70" workbookViewId="0">
      <pane xSplit="5" ySplit="8" topLeftCell="F9" activePane="bottomRight" state="frozen"/>
      <selection pane="topRight" activeCell="F1" sqref="F1"/>
      <selection pane="bottomLeft" activeCell="A7" sqref="A7"/>
      <selection pane="bottomRight" activeCell="AD6" sqref="AD6:AD7"/>
    </sheetView>
  </sheetViews>
  <sheetFormatPr defaultColWidth="8.85546875" defaultRowHeight="12.75" x14ac:dyDescent="0.2"/>
  <cols>
    <col min="1" max="1" width="4" style="4" customWidth="1"/>
    <col min="2" max="2" width="21" style="4" customWidth="1"/>
    <col min="3" max="5" width="7.28515625" style="4" hidden="1" customWidth="1"/>
    <col min="6" max="6" width="7" style="4" bestFit="1" customWidth="1"/>
    <col min="7" max="8" width="7" style="4" customWidth="1"/>
    <col min="9" max="9" width="14.5703125" style="4" customWidth="1"/>
    <col min="10" max="10" width="14.7109375" style="4" customWidth="1"/>
    <col min="11" max="11" width="13.7109375" style="4" customWidth="1"/>
    <col min="12" max="12" width="14.5703125" style="4" customWidth="1"/>
    <col min="13" max="14" width="13.7109375" style="4" customWidth="1"/>
    <col min="15" max="15" width="14.85546875" style="4" customWidth="1"/>
    <col min="16" max="17" width="13.7109375" style="4" customWidth="1"/>
    <col min="18" max="20" width="13.7109375" style="4" hidden="1" customWidth="1"/>
    <col min="21" max="21" width="10.85546875" style="4" hidden="1" customWidth="1"/>
    <col min="22" max="27" width="13.7109375" style="4" hidden="1" customWidth="1"/>
    <col min="28" max="29" width="9.5703125" style="4" customWidth="1"/>
    <col min="30" max="30" width="11.140625" style="4" customWidth="1"/>
    <col min="31" max="31" width="11.7109375" style="4" customWidth="1"/>
    <col min="32" max="32" width="8.28515625" style="4" customWidth="1"/>
    <col min="33" max="33" width="8.140625" style="4" customWidth="1"/>
    <col min="34" max="34" width="11.140625" style="4" customWidth="1"/>
    <col min="35" max="35" width="11.7109375" style="4" customWidth="1"/>
    <col min="36" max="36" width="8" style="4" customWidth="1"/>
    <col min="37" max="37" width="8.5703125" style="4" customWidth="1"/>
    <col min="38" max="39" width="11.140625" style="4" customWidth="1"/>
    <col min="40" max="40" width="12.85546875" style="4" bestFit="1" customWidth="1"/>
    <col min="41" max="41" width="12.28515625" style="4" bestFit="1" customWidth="1"/>
    <col min="42" max="42" width="12.85546875" style="4" bestFit="1" customWidth="1"/>
    <col min="43" max="43" width="12.28515625" style="4" bestFit="1" customWidth="1"/>
    <col min="44" max="44" width="12.85546875" style="4" bestFit="1" customWidth="1"/>
    <col min="45" max="45" width="8" style="4" customWidth="1"/>
    <col min="46" max="46" width="12.5703125" style="4" bestFit="1" customWidth="1"/>
    <col min="47" max="47" width="12.28515625" style="4" bestFit="1" customWidth="1"/>
    <col min="48" max="48" width="12.85546875" style="4" bestFit="1" customWidth="1"/>
    <col min="49" max="49" width="10.7109375" style="4" bestFit="1" customWidth="1"/>
    <col min="50" max="50" width="12.85546875" style="4" bestFit="1" customWidth="1"/>
    <col min="51" max="51" width="12.28515625" style="4" bestFit="1" customWidth="1"/>
    <col min="52" max="52" width="12.85546875" style="4" bestFit="1" customWidth="1"/>
    <col min="53" max="53" width="10.5703125" style="4" customWidth="1"/>
    <col min="54" max="54" width="12.5703125" style="4" bestFit="1" customWidth="1"/>
    <col min="55" max="55" width="12.28515625" style="4" bestFit="1" customWidth="1"/>
    <col min="56" max="56" width="12.85546875" style="4" bestFit="1" customWidth="1"/>
    <col min="57" max="57" width="12.28515625" style="4" bestFit="1" customWidth="1"/>
    <col min="58" max="58" width="12.85546875" style="4" bestFit="1" customWidth="1"/>
    <col min="59" max="59" width="12.28515625" style="4" bestFit="1" customWidth="1"/>
    <col min="60" max="60" width="12.85546875" style="4" bestFit="1" customWidth="1"/>
    <col min="61" max="61" width="7.28515625" style="4" bestFit="1" customWidth="1"/>
    <col min="62" max="62" width="12.42578125" style="4" bestFit="1" customWidth="1"/>
    <col min="63" max="63" width="12.28515625" style="4" bestFit="1" customWidth="1"/>
    <col min="64" max="66" width="13.28515625" style="4" customWidth="1"/>
    <col min="67" max="67" width="15.42578125" style="4" customWidth="1"/>
    <col min="68" max="68" width="17" style="4" customWidth="1"/>
    <col min="69" max="69" width="15.42578125" style="4" customWidth="1"/>
    <col min="70" max="70" width="11.28515625" style="63" bestFit="1" customWidth="1"/>
    <col min="71" max="72" width="10.140625" style="63" bestFit="1" customWidth="1"/>
    <col min="73" max="998" width="9.140625" style="4" customWidth="1"/>
    <col min="999" max="16384" width="8.85546875" style="5"/>
  </cols>
  <sheetData>
    <row r="1" spans="1:72" ht="18.75" x14ac:dyDescent="0.2">
      <c r="AI1" s="75" t="s">
        <v>44</v>
      </c>
    </row>
    <row r="3" spans="1:72" ht="35.450000000000003" customHeight="1" x14ac:dyDescent="0.2">
      <c r="A3" s="52"/>
      <c r="B3" s="52"/>
      <c r="C3" s="76" t="s">
        <v>43</v>
      </c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</row>
    <row r="4" spans="1:72" x14ac:dyDescent="0.2">
      <c r="A4" s="6"/>
      <c r="B4" s="6"/>
      <c r="C4" s="6"/>
      <c r="D4" s="6"/>
      <c r="E4" s="6"/>
      <c r="F4" s="6"/>
      <c r="G4" s="6"/>
      <c r="H4" s="6"/>
    </row>
    <row r="5" spans="1:72" s="7" customFormat="1" ht="12.75" customHeight="1" x14ac:dyDescent="0.2">
      <c r="A5" s="53" t="s">
        <v>0</v>
      </c>
      <c r="B5" s="53" t="s">
        <v>1</v>
      </c>
      <c r="C5" s="54" t="s">
        <v>2</v>
      </c>
      <c r="D5" s="54"/>
      <c r="E5" s="54"/>
      <c r="F5" s="54" t="s">
        <v>35</v>
      </c>
      <c r="G5" s="54"/>
      <c r="H5" s="54"/>
      <c r="I5" s="54" t="s">
        <v>24</v>
      </c>
      <c r="J5" s="54"/>
      <c r="K5" s="54"/>
      <c r="L5" s="54"/>
      <c r="M5" s="54"/>
      <c r="N5" s="54"/>
      <c r="O5" s="54"/>
      <c r="P5" s="54"/>
      <c r="Q5" s="54"/>
      <c r="R5" s="51" t="s">
        <v>41</v>
      </c>
      <c r="S5" s="73"/>
      <c r="T5" s="73"/>
      <c r="U5" s="73"/>
      <c r="V5" s="73"/>
      <c r="W5" s="73"/>
      <c r="X5" s="73"/>
      <c r="Y5" s="73"/>
      <c r="Z5" s="73"/>
      <c r="AA5" s="74"/>
      <c r="AB5" s="55" t="s">
        <v>25</v>
      </c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6" t="s">
        <v>26</v>
      </c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/>
      <c r="AZ5" s="56"/>
      <c r="BA5" s="56"/>
      <c r="BB5" s="56"/>
      <c r="BC5" s="56"/>
      <c r="BD5" s="56"/>
      <c r="BE5" s="56"/>
      <c r="BF5" s="56"/>
      <c r="BG5" s="56"/>
      <c r="BH5" s="56"/>
      <c r="BI5" s="56"/>
      <c r="BJ5" s="56"/>
      <c r="BK5" s="56"/>
      <c r="BL5" s="56" t="s">
        <v>3</v>
      </c>
      <c r="BM5" s="56"/>
      <c r="BN5" s="56"/>
      <c r="BO5" s="56" t="s">
        <v>27</v>
      </c>
      <c r="BP5" s="56"/>
      <c r="BQ5" s="56"/>
      <c r="BR5" s="50" t="s">
        <v>34</v>
      </c>
      <c r="BS5" s="50"/>
      <c r="BT5" s="50"/>
    </row>
    <row r="6" spans="1:72" s="7" customFormat="1" ht="120.75" customHeight="1" x14ac:dyDescent="0.2">
      <c r="A6" s="53"/>
      <c r="B6" s="53"/>
      <c r="C6" s="54"/>
      <c r="D6" s="54"/>
      <c r="E6" s="54"/>
      <c r="F6" s="54"/>
      <c r="G6" s="54"/>
      <c r="H6" s="54"/>
      <c r="I6" s="54" t="s">
        <v>28</v>
      </c>
      <c r="J6" s="8" t="s">
        <v>29</v>
      </c>
      <c r="K6" s="49" t="s">
        <v>4</v>
      </c>
      <c r="L6" s="54" t="s">
        <v>28</v>
      </c>
      <c r="M6" s="8" t="s">
        <v>29</v>
      </c>
      <c r="N6" s="49" t="s">
        <v>4</v>
      </c>
      <c r="O6" s="54" t="s">
        <v>28</v>
      </c>
      <c r="P6" s="8" t="s">
        <v>29</v>
      </c>
      <c r="Q6" s="49" t="s">
        <v>4</v>
      </c>
      <c r="R6" s="41" t="s">
        <v>42</v>
      </c>
      <c r="S6" s="69" t="s">
        <v>31</v>
      </c>
      <c r="T6" s="69" t="s">
        <v>4</v>
      </c>
      <c r="U6" s="71"/>
      <c r="V6" s="41" t="str">
        <f>R6</f>
        <v>вновь вводимые объекты общего образования</v>
      </c>
      <c r="W6" s="69" t="s">
        <v>31</v>
      </c>
      <c r="X6" s="69" t="s">
        <v>4</v>
      </c>
      <c r="Y6" s="41" t="str">
        <f>R6</f>
        <v>вновь вводимые объекты общего образования</v>
      </c>
      <c r="Z6" s="69" t="s">
        <v>31</v>
      </c>
      <c r="AA6" s="69" t="s">
        <v>4</v>
      </c>
      <c r="AB6" s="58" t="s">
        <v>30</v>
      </c>
      <c r="AC6" s="59"/>
      <c r="AD6" s="55" t="s">
        <v>31</v>
      </c>
      <c r="AE6" s="55" t="s">
        <v>4</v>
      </c>
      <c r="AF6" s="57" t="s">
        <v>30</v>
      </c>
      <c r="AG6" s="57"/>
      <c r="AH6" s="55" t="s">
        <v>31</v>
      </c>
      <c r="AI6" s="55" t="s">
        <v>4</v>
      </c>
      <c r="AJ6" s="57" t="s">
        <v>30</v>
      </c>
      <c r="AK6" s="57"/>
      <c r="AL6" s="55" t="s">
        <v>31</v>
      </c>
      <c r="AM6" s="55" t="s">
        <v>4</v>
      </c>
      <c r="AN6" s="56" t="s">
        <v>37</v>
      </c>
      <c r="AO6" s="56"/>
      <c r="AP6" s="56" t="s">
        <v>39</v>
      </c>
      <c r="AQ6" s="56"/>
      <c r="AR6" s="56" t="s">
        <v>40</v>
      </c>
      <c r="AS6" s="56"/>
      <c r="AT6" s="56" t="s">
        <v>32</v>
      </c>
      <c r="AU6" s="55" t="s">
        <v>4</v>
      </c>
      <c r="AV6" s="56" t="s">
        <v>37</v>
      </c>
      <c r="AW6" s="56"/>
      <c r="AX6" s="56" t="s">
        <v>36</v>
      </c>
      <c r="AY6" s="56"/>
      <c r="AZ6" s="56" t="s">
        <v>38</v>
      </c>
      <c r="BA6" s="56"/>
      <c r="BB6" s="56" t="s">
        <v>32</v>
      </c>
      <c r="BC6" s="55" t="s">
        <v>4</v>
      </c>
      <c r="BD6" s="56" t="s">
        <v>37</v>
      </c>
      <c r="BE6" s="56"/>
      <c r="BF6" s="56" t="s">
        <v>36</v>
      </c>
      <c r="BG6" s="56"/>
      <c r="BH6" s="56" t="s">
        <v>38</v>
      </c>
      <c r="BI6" s="56"/>
      <c r="BJ6" s="56" t="s">
        <v>32</v>
      </c>
      <c r="BK6" s="55" t="s">
        <v>4</v>
      </c>
      <c r="BL6" s="56"/>
      <c r="BM6" s="56"/>
      <c r="BN6" s="56"/>
      <c r="BO6" s="56"/>
      <c r="BP6" s="56"/>
      <c r="BQ6" s="56"/>
      <c r="BR6" s="50"/>
      <c r="BS6" s="50" t="s">
        <v>34</v>
      </c>
      <c r="BT6" s="50"/>
    </row>
    <row r="7" spans="1:72" s="7" customFormat="1" ht="69.75" customHeight="1" x14ac:dyDescent="0.2">
      <c r="A7" s="53"/>
      <c r="B7" s="53"/>
      <c r="C7" s="54">
        <v>2018</v>
      </c>
      <c r="D7" s="54">
        <v>2019</v>
      </c>
      <c r="E7" s="54">
        <v>2020</v>
      </c>
      <c r="F7" s="61">
        <v>0.1</v>
      </c>
      <c r="G7" s="61"/>
      <c r="H7" s="61"/>
      <c r="I7" s="54"/>
      <c r="J7" s="31">
        <v>1047.5</v>
      </c>
      <c r="K7" s="49"/>
      <c r="L7" s="54"/>
      <c r="M7" s="31">
        <f>J7</f>
        <v>1047.5</v>
      </c>
      <c r="N7" s="49"/>
      <c r="O7" s="54"/>
      <c r="P7" s="31">
        <f>J7</f>
        <v>1047.5</v>
      </c>
      <c r="Q7" s="49"/>
      <c r="R7" s="43">
        <v>0</v>
      </c>
      <c r="S7" s="70"/>
      <c r="T7" s="70"/>
      <c r="U7" s="72"/>
      <c r="V7" s="44">
        <v>0</v>
      </c>
      <c r="W7" s="70"/>
      <c r="X7" s="70"/>
      <c r="Y7" s="44">
        <v>0</v>
      </c>
      <c r="Z7" s="70"/>
      <c r="AA7" s="70"/>
      <c r="AB7" s="32">
        <v>230000</v>
      </c>
      <c r="AC7" s="9"/>
      <c r="AD7" s="55"/>
      <c r="AE7" s="55"/>
      <c r="AF7" s="32">
        <v>230000</v>
      </c>
      <c r="AG7" s="9"/>
      <c r="AH7" s="55"/>
      <c r="AI7" s="55"/>
      <c r="AJ7" s="32">
        <v>230000</v>
      </c>
      <c r="AK7" s="9"/>
      <c r="AL7" s="55"/>
      <c r="AM7" s="55"/>
      <c r="AN7" s="10" t="s">
        <v>33</v>
      </c>
      <c r="AO7" s="32">
        <v>1700000</v>
      </c>
      <c r="AP7" s="10" t="s">
        <v>33</v>
      </c>
      <c r="AQ7" s="32">
        <v>2400000</v>
      </c>
      <c r="AR7" s="10" t="s">
        <v>33</v>
      </c>
      <c r="AS7" s="32">
        <v>5000000</v>
      </c>
      <c r="AT7" s="56"/>
      <c r="AU7" s="55"/>
      <c r="AV7" s="10" t="s">
        <v>33</v>
      </c>
      <c r="AW7" s="32">
        <f>AO7</f>
        <v>1700000</v>
      </c>
      <c r="AX7" s="10" t="s">
        <v>33</v>
      </c>
      <c r="AY7" s="32">
        <f>AQ7</f>
        <v>2400000</v>
      </c>
      <c r="AZ7" s="10" t="s">
        <v>33</v>
      </c>
      <c r="BA7" s="32">
        <f>AS7</f>
        <v>5000000</v>
      </c>
      <c r="BB7" s="56"/>
      <c r="BC7" s="55"/>
      <c r="BD7" s="10" t="s">
        <v>33</v>
      </c>
      <c r="BE7" s="32">
        <f>AW7</f>
        <v>1700000</v>
      </c>
      <c r="BF7" s="10" t="s">
        <v>33</v>
      </c>
      <c r="BG7" s="32">
        <f>AY7</f>
        <v>2400000</v>
      </c>
      <c r="BH7" s="10" t="s">
        <v>33</v>
      </c>
      <c r="BI7" s="32">
        <f>BA7</f>
        <v>5000000</v>
      </c>
      <c r="BJ7" s="56"/>
      <c r="BK7" s="55"/>
      <c r="BL7" s="11">
        <v>2021</v>
      </c>
      <c r="BM7" s="11">
        <v>2022</v>
      </c>
      <c r="BN7" s="11">
        <v>2023</v>
      </c>
      <c r="BO7" s="11">
        <v>2021</v>
      </c>
      <c r="BP7" s="11">
        <v>2022</v>
      </c>
      <c r="BQ7" s="11">
        <v>2023</v>
      </c>
      <c r="BR7" s="47">
        <v>2021</v>
      </c>
      <c r="BS7" s="47">
        <v>2022</v>
      </c>
      <c r="BT7" s="47">
        <v>2023</v>
      </c>
    </row>
    <row r="8" spans="1:72" s="7" customFormat="1" ht="15.75" customHeight="1" x14ac:dyDescent="0.2">
      <c r="A8" s="53"/>
      <c r="B8" s="53"/>
      <c r="C8" s="54"/>
      <c r="D8" s="54"/>
      <c r="E8" s="54"/>
      <c r="F8" s="35">
        <v>2021</v>
      </c>
      <c r="G8" s="35">
        <v>2022</v>
      </c>
      <c r="H8" s="35">
        <v>2023</v>
      </c>
      <c r="I8" s="54">
        <v>2021</v>
      </c>
      <c r="J8" s="54"/>
      <c r="K8" s="54"/>
      <c r="L8" s="54">
        <v>2022</v>
      </c>
      <c r="M8" s="54"/>
      <c r="N8" s="54"/>
      <c r="O8" s="54">
        <v>2023</v>
      </c>
      <c r="P8" s="54"/>
      <c r="Q8" s="54"/>
      <c r="R8" s="62">
        <v>2021</v>
      </c>
      <c r="S8" s="67"/>
      <c r="T8" s="68"/>
      <c r="U8" s="42"/>
      <c r="V8" s="62">
        <v>2022</v>
      </c>
      <c r="W8" s="67"/>
      <c r="X8" s="68"/>
      <c r="Y8" s="62">
        <v>2023</v>
      </c>
      <c r="Z8" s="67"/>
      <c r="AA8" s="68"/>
      <c r="AB8" s="60">
        <v>2021</v>
      </c>
      <c r="AC8" s="60"/>
      <c r="AD8" s="60"/>
      <c r="AE8" s="60"/>
      <c r="AF8" s="12"/>
      <c r="AG8" s="60">
        <v>2022</v>
      </c>
      <c r="AH8" s="60"/>
      <c r="AI8" s="60"/>
      <c r="AJ8" s="12"/>
      <c r="AK8" s="60">
        <v>2023</v>
      </c>
      <c r="AL8" s="60"/>
      <c r="AM8" s="60"/>
      <c r="AN8" s="60">
        <v>2021</v>
      </c>
      <c r="AO8" s="60"/>
      <c r="AP8" s="60"/>
      <c r="AQ8" s="60"/>
      <c r="AR8" s="60"/>
      <c r="AS8" s="60"/>
      <c r="AT8" s="60"/>
      <c r="AU8" s="60"/>
      <c r="AV8" s="60">
        <v>2022</v>
      </c>
      <c r="AW8" s="60"/>
      <c r="AX8" s="60"/>
      <c r="AY8" s="60"/>
      <c r="AZ8" s="60"/>
      <c r="BA8" s="60"/>
      <c r="BB8" s="60"/>
      <c r="BC8" s="60"/>
      <c r="BD8" s="60">
        <v>2023</v>
      </c>
      <c r="BE8" s="60"/>
      <c r="BF8" s="60"/>
      <c r="BG8" s="60"/>
      <c r="BH8" s="60"/>
      <c r="BI8" s="60"/>
      <c r="BJ8" s="60"/>
      <c r="BK8" s="60"/>
      <c r="BL8" s="13"/>
      <c r="BM8" s="13"/>
      <c r="BN8" s="13"/>
      <c r="BO8" s="13"/>
      <c r="BP8" s="13"/>
      <c r="BQ8" s="13"/>
      <c r="BR8" s="48"/>
      <c r="BS8" s="48"/>
      <c r="BT8" s="48"/>
    </row>
    <row r="9" spans="1:72" ht="15.75" x14ac:dyDescent="0.25">
      <c r="A9" s="14">
        <v>1</v>
      </c>
      <c r="B9" s="15" t="s">
        <v>5</v>
      </c>
      <c r="C9" s="16">
        <v>1.492</v>
      </c>
      <c r="D9" s="16">
        <v>1.492</v>
      </c>
      <c r="E9" s="16">
        <v>1.492</v>
      </c>
      <c r="F9" s="17">
        <v>0.11</v>
      </c>
      <c r="G9" s="17">
        <v>0.11</v>
      </c>
      <c r="H9" s="17">
        <v>0.11</v>
      </c>
      <c r="I9" s="18">
        <v>4462</v>
      </c>
      <c r="J9" s="18">
        <f t="shared" ref="J9:J26" si="0">I9*$J$7</f>
        <v>4673945</v>
      </c>
      <c r="K9" s="18">
        <f>ROUND(J9*(1-F9),-2)</f>
        <v>4159800</v>
      </c>
      <c r="L9" s="18">
        <f t="shared" ref="L9:L26" si="1">I9</f>
        <v>4462</v>
      </c>
      <c r="M9" s="18">
        <f t="shared" ref="M9:M26" si="2">L9*$M$7</f>
        <v>4673945</v>
      </c>
      <c r="N9" s="18">
        <f t="shared" ref="N9:N26" si="3">ROUND(M9*(1-G9),-2)</f>
        <v>4159800</v>
      </c>
      <c r="O9" s="18">
        <f t="shared" ref="O9:O26" si="4">L9</f>
        <v>4462</v>
      </c>
      <c r="P9" s="18">
        <f t="shared" ref="P9:P26" si="5">O9*$P$7</f>
        <v>4673945</v>
      </c>
      <c r="Q9" s="18">
        <f t="shared" ref="Q9:Q26" si="6">ROUND(P9*(1-H9),-2)</f>
        <v>4159800</v>
      </c>
      <c r="R9" s="39"/>
      <c r="S9" s="38">
        <f t="shared" ref="S9:S11" si="7">R9*$R$7</f>
        <v>0</v>
      </c>
      <c r="T9" s="38">
        <f t="shared" ref="T9:T11" si="8">ROUND(S9*(1-D9),-2)</f>
        <v>0</v>
      </c>
      <c r="U9" s="45"/>
      <c r="V9" s="39"/>
      <c r="W9" s="38">
        <f>V9*$X$7</f>
        <v>0</v>
      </c>
      <c r="X9" s="38">
        <f t="shared" ref="X9:X11" si="9">ROUND(W9*(1-H9),-2)</f>
        <v>0</v>
      </c>
      <c r="Y9" s="39"/>
      <c r="Z9" s="38">
        <f>Y9*$AA$7</f>
        <v>0</v>
      </c>
      <c r="AA9" s="38">
        <f t="shared" ref="AA9:AA11" si="10">ROUND(Z9*(1-K9),-2)</f>
        <v>0</v>
      </c>
      <c r="AB9" s="19">
        <v>1</v>
      </c>
      <c r="AC9" s="19"/>
      <c r="AD9" s="20">
        <f t="shared" ref="AD9:AD26" si="11">ROUND(AB9*$AB$7+AC9*$AC$7,0)</f>
        <v>230000</v>
      </c>
      <c r="AE9" s="20">
        <f>ROUND(AD9*(1-F9),0)</f>
        <v>204700</v>
      </c>
      <c r="AF9" s="20">
        <v>1</v>
      </c>
      <c r="AG9" s="19"/>
      <c r="AH9" s="20">
        <f t="shared" ref="AH9:AH26" si="12">ROUND(AF9*$AF$7+AG9*$AG$7,0)</f>
        <v>230000</v>
      </c>
      <c r="AI9" s="20">
        <f>ROUND(AH9*(1-G9),0)</f>
        <v>204700</v>
      </c>
      <c r="AJ9" s="20">
        <v>1</v>
      </c>
      <c r="AK9" s="19"/>
      <c r="AL9" s="20">
        <f t="shared" ref="AL9:AL26" si="13">ROUND(AJ9*$AJ$7+AK9*$AK$7,0)</f>
        <v>230000</v>
      </c>
      <c r="AM9" s="21">
        <f>ROUND(AL9*(1-H9),0)</f>
        <v>204700</v>
      </c>
      <c r="AN9" s="22"/>
      <c r="AO9" s="22">
        <f t="shared" ref="AO9:AO26" si="14">AN9*$AO$7</f>
        <v>0</v>
      </c>
      <c r="AP9" s="22">
        <v>1</v>
      </c>
      <c r="AQ9" s="22">
        <f t="shared" ref="AQ9:AQ26" si="15">AP9*$AQ$7</f>
        <v>2400000</v>
      </c>
      <c r="AR9" s="22"/>
      <c r="AS9" s="22">
        <f t="shared" ref="AS9:AS26" si="16">AR9*$AS$7</f>
        <v>0</v>
      </c>
      <c r="AT9" s="22">
        <f t="shared" ref="AT9:AT26" si="17">AO9+AQ9+AS9</f>
        <v>2400000</v>
      </c>
      <c r="AU9" s="21">
        <f>ROUND(AT9*(1-F9),-2)</f>
        <v>2136000</v>
      </c>
      <c r="AV9" s="22"/>
      <c r="AW9" s="22">
        <f t="shared" ref="AW9:AW26" si="18">AV9*$AW$7</f>
        <v>0</v>
      </c>
      <c r="AX9" s="22">
        <v>1</v>
      </c>
      <c r="AY9" s="22">
        <f t="shared" ref="AY9:AY26" si="19">AX9*$AY$7</f>
        <v>2400000</v>
      </c>
      <c r="AZ9" s="22"/>
      <c r="BA9" s="22">
        <f t="shared" ref="BA9:BA26" si="20">AZ9*$BA$7</f>
        <v>0</v>
      </c>
      <c r="BB9" s="22">
        <f t="shared" ref="BB9:BB26" si="21">AW9+AY9+BA9</f>
        <v>2400000</v>
      </c>
      <c r="BC9" s="21">
        <f>ROUND(BB9*(1-G9),0)</f>
        <v>2136000</v>
      </c>
      <c r="BD9" s="22"/>
      <c r="BE9" s="22">
        <f t="shared" ref="BE9:BE26" si="22">BD9*$BE$7</f>
        <v>0</v>
      </c>
      <c r="BF9" s="22">
        <v>2</v>
      </c>
      <c r="BG9" s="22">
        <f t="shared" ref="BG9:BG26" si="23">BF9*$BG$7</f>
        <v>4800000</v>
      </c>
      <c r="BH9" s="22"/>
      <c r="BI9" s="22">
        <f t="shared" ref="BI9:BI26" si="24">BH9*$BI$7</f>
        <v>0</v>
      </c>
      <c r="BJ9" s="22">
        <f t="shared" ref="BJ9:BJ26" si="25">BE9+BG9+BI9</f>
        <v>4800000</v>
      </c>
      <c r="BK9" s="21">
        <f>ROUND(BJ9*(1-H9),0)</f>
        <v>4272000</v>
      </c>
      <c r="BL9" s="23">
        <f>J9+AD9+AT9+S9</f>
        <v>7303945</v>
      </c>
      <c r="BM9" s="23">
        <f>M9+AH9+BB9+W9</f>
        <v>7303945</v>
      </c>
      <c r="BN9" s="23">
        <f>P9+AL9+BJ9+Z9</f>
        <v>9703945</v>
      </c>
      <c r="BO9" s="24">
        <f>(AU9+AE9+K9+T9)</f>
        <v>6500500</v>
      </c>
      <c r="BP9" s="25">
        <f>(N9+AI9+BC9+X9)</f>
        <v>6500500</v>
      </c>
      <c r="BQ9" s="25">
        <f>(Q9+AM9+BK9+AA9)</f>
        <v>8636500</v>
      </c>
      <c r="BR9" s="65">
        <f t="shared" ref="BR9:BR26" si="26">BO9/1000</f>
        <v>6500.5</v>
      </c>
      <c r="BS9" s="65">
        <f t="shared" ref="BS9:BS26" si="27">BP9/1000</f>
        <v>6500.5</v>
      </c>
      <c r="BT9" s="65">
        <f t="shared" ref="BT9:BT26" si="28">BQ9/1000</f>
        <v>8636.5</v>
      </c>
    </row>
    <row r="10" spans="1:72" ht="15.75" x14ac:dyDescent="0.25">
      <c r="A10" s="14">
        <v>2</v>
      </c>
      <c r="B10" s="15" t="s">
        <v>6</v>
      </c>
      <c r="C10" s="16">
        <v>1.492</v>
      </c>
      <c r="D10" s="16">
        <v>1.492</v>
      </c>
      <c r="E10" s="16">
        <v>1.492</v>
      </c>
      <c r="F10" s="17">
        <v>0.1</v>
      </c>
      <c r="G10" s="17">
        <v>0.1</v>
      </c>
      <c r="H10" s="17">
        <v>0.1</v>
      </c>
      <c r="I10" s="18">
        <v>4106</v>
      </c>
      <c r="J10" s="18">
        <f t="shared" si="0"/>
        <v>4301035</v>
      </c>
      <c r="K10" s="18">
        <f t="shared" ref="K10:K26" si="29">ROUND(J10*(1-F10),-2)</f>
        <v>3870900</v>
      </c>
      <c r="L10" s="18">
        <f t="shared" si="1"/>
        <v>4106</v>
      </c>
      <c r="M10" s="18">
        <f t="shared" si="2"/>
        <v>4301035</v>
      </c>
      <c r="N10" s="18">
        <f t="shared" si="3"/>
        <v>3870900</v>
      </c>
      <c r="O10" s="18">
        <f t="shared" si="4"/>
        <v>4106</v>
      </c>
      <c r="P10" s="18">
        <f t="shared" si="5"/>
        <v>4301035</v>
      </c>
      <c r="Q10" s="18">
        <f t="shared" si="6"/>
        <v>3870900</v>
      </c>
      <c r="R10" s="39"/>
      <c r="S10" s="38">
        <f t="shared" si="7"/>
        <v>0</v>
      </c>
      <c r="T10" s="38">
        <f t="shared" si="8"/>
        <v>0</v>
      </c>
      <c r="U10" s="45"/>
      <c r="V10" s="39"/>
      <c r="W10" s="38">
        <f t="shared" ref="W10:W26" si="30">V10*$X$7</f>
        <v>0</v>
      </c>
      <c r="X10" s="38">
        <f t="shared" si="9"/>
        <v>0</v>
      </c>
      <c r="Y10" s="39"/>
      <c r="Z10" s="38">
        <f t="shared" ref="Z10:Z26" si="31">Y10*$AA$7</f>
        <v>0</v>
      </c>
      <c r="AA10" s="38">
        <f t="shared" si="10"/>
        <v>0</v>
      </c>
      <c r="AB10" s="19">
        <v>1</v>
      </c>
      <c r="AC10" s="19"/>
      <c r="AD10" s="20">
        <f t="shared" si="11"/>
        <v>230000</v>
      </c>
      <c r="AE10" s="20">
        <f>ROUND(AD10*(1-F10),0)</f>
        <v>207000</v>
      </c>
      <c r="AF10" s="20">
        <v>1</v>
      </c>
      <c r="AG10" s="19"/>
      <c r="AH10" s="20">
        <f t="shared" si="12"/>
        <v>230000</v>
      </c>
      <c r="AI10" s="20">
        <f>ROUND(AH10*(1-G10),0)</f>
        <v>207000</v>
      </c>
      <c r="AJ10" s="20">
        <v>1</v>
      </c>
      <c r="AK10" s="19"/>
      <c r="AL10" s="20">
        <f t="shared" si="13"/>
        <v>230000</v>
      </c>
      <c r="AM10" s="21">
        <f>ROUND(AL10*(1-H10),0)</f>
        <v>207000</v>
      </c>
      <c r="AN10" s="22"/>
      <c r="AO10" s="22">
        <f t="shared" si="14"/>
        <v>0</v>
      </c>
      <c r="AP10" s="22">
        <v>3</v>
      </c>
      <c r="AQ10" s="22">
        <f t="shared" si="15"/>
        <v>7200000</v>
      </c>
      <c r="AR10" s="22"/>
      <c r="AS10" s="22">
        <f t="shared" si="16"/>
        <v>0</v>
      </c>
      <c r="AT10" s="22">
        <f t="shared" si="17"/>
        <v>7200000</v>
      </c>
      <c r="AU10" s="21">
        <f>ROUND(AT10*(1-F10),-2)</f>
        <v>6480000</v>
      </c>
      <c r="AV10" s="22"/>
      <c r="AW10" s="22">
        <f t="shared" si="18"/>
        <v>0</v>
      </c>
      <c r="AX10" s="22">
        <v>2</v>
      </c>
      <c r="AY10" s="22">
        <f t="shared" si="19"/>
        <v>4800000</v>
      </c>
      <c r="AZ10" s="22"/>
      <c r="BA10" s="22">
        <f t="shared" si="20"/>
        <v>0</v>
      </c>
      <c r="BB10" s="22">
        <f t="shared" si="21"/>
        <v>4800000</v>
      </c>
      <c r="BC10" s="21">
        <f>ROUND(BB10*(1-G10),0)</f>
        <v>4320000</v>
      </c>
      <c r="BD10" s="22"/>
      <c r="BE10" s="22">
        <f t="shared" si="22"/>
        <v>0</v>
      </c>
      <c r="BF10" s="22">
        <v>2</v>
      </c>
      <c r="BG10" s="22">
        <f t="shared" si="23"/>
        <v>4800000</v>
      </c>
      <c r="BH10" s="22"/>
      <c r="BI10" s="22">
        <f t="shared" si="24"/>
        <v>0</v>
      </c>
      <c r="BJ10" s="22">
        <f t="shared" si="25"/>
        <v>4800000</v>
      </c>
      <c r="BK10" s="21">
        <f>ROUND(BJ10*(1-H10),0)</f>
        <v>4320000</v>
      </c>
      <c r="BL10" s="23">
        <f>J10+AD10+AT10+S10</f>
        <v>11731035</v>
      </c>
      <c r="BM10" s="23">
        <f>M10+AH10+BB10+W10</f>
        <v>9331035</v>
      </c>
      <c r="BN10" s="23">
        <f>P10+AL10+BJ10+Z10</f>
        <v>9331035</v>
      </c>
      <c r="BO10" s="24">
        <f>(AU10+AE10+K10+T10)</f>
        <v>10557900</v>
      </c>
      <c r="BP10" s="25">
        <f>(N10+AI10+BC10+X10)</f>
        <v>8397900</v>
      </c>
      <c r="BQ10" s="25">
        <f>(Q10+AM10+BK10+AA10)</f>
        <v>8397900</v>
      </c>
      <c r="BR10" s="65">
        <f t="shared" si="26"/>
        <v>10557.9</v>
      </c>
      <c r="BS10" s="65">
        <f t="shared" si="27"/>
        <v>8397.9</v>
      </c>
      <c r="BT10" s="65">
        <f t="shared" si="28"/>
        <v>8397.9</v>
      </c>
    </row>
    <row r="11" spans="1:72" ht="15.75" x14ac:dyDescent="0.25">
      <c r="A11" s="14">
        <v>3</v>
      </c>
      <c r="B11" s="15" t="s">
        <v>7</v>
      </c>
      <c r="C11" s="16">
        <v>1.492</v>
      </c>
      <c r="D11" s="16">
        <v>1.492</v>
      </c>
      <c r="E11" s="16">
        <v>1.492</v>
      </c>
      <c r="F11" s="17">
        <v>0.1</v>
      </c>
      <c r="G11" s="17">
        <v>0.1</v>
      </c>
      <c r="H11" s="17">
        <v>0.1</v>
      </c>
      <c r="I11" s="18">
        <v>7479</v>
      </c>
      <c r="J11" s="18">
        <f t="shared" si="0"/>
        <v>7834252.5</v>
      </c>
      <c r="K11" s="18">
        <f t="shared" si="29"/>
        <v>7050800</v>
      </c>
      <c r="L11" s="18">
        <f t="shared" si="1"/>
        <v>7479</v>
      </c>
      <c r="M11" s="18">
        <f t="shared" si="2"/>
        <v>7834252.5</v>
      </c>
      <c r="N11" s="18">
        <f t="shared" si="3"/>
        <v>7050800</v>
      </c>
      <c r="O11" s="18">
        <f t="shared" si="4"/>
        <v>7479</v>
      </c>
      <c r="P11" s="18">
        <f t="shared" si="5"/>
        <v>7834252.5</v>
      </c>
      <c r="Q11" s="18">
        <f t="shared" si="6"/>
        <v>7050800</v>
      </c>
      <c r="R11" s="39"/>
      <c r="S11" s="38">
        <f t="shared" si="7"/>
        <v>0</v>
      </c>
      <c r="T11" s="38">
        <f t="shared" si="8"/>
        <v>0</v>
      </c>
      <c r="U11" s="45"/>
      <c r="V11" s="39"/>
      <c r="W11" s="38">
        <f t="shared" si="30"/>
        <v>0</v>
      </c>
      <c r="X11" s="38">
        <f t="shared" si="9"/>
        <v>0</v>
      </c>
      <c r="Y11" s="39"/>
      <c r="Z11" s="38">
        <f t="shared" si="31"/>
        <v>0</v>
      </c>
      <c r="AA11" s="38">
        <f t="shared" si="10"/>
        <v>0</v>
      </c>
      <c r="AB11" s="19">
        <v>2</v>
      </c>
      <c r="AC11" s="19"/>
      <c r="AD11" s="20">
        <f t="shared" si="11"/>
        <v>460000</v>
      </c>
      <c r="AE11" s="20">
        <f>ROUND(AD11*(1-F11),0)</f>
        <v>414000</v>
      </c>
      <c r="AF11" s="20">
        <v>2</v>
      </c>
      <c r="AG11" s="19"/>
      <c r="AH11" s="20">
        <f t="shared" si="12"/>
        <v>460000</v>
      </c>
      <c r="AI11" s="20">
        <f>ROUND(AH11*(1-G11),0)</f>
        <v>414000</v>
      </c>
      <c r="AJ11" s="20">
        <v>2</v>
      </c>
      <c r="AK11" s="19"/>
      <c r="AL11" s="20">
        <f t="shared" si="13"/>
        <v>460000</v>
      </c>
      <c r="AM11" s="21">
        <f>ROUND(AL11*(1-H11),0)</f>
        <v>414000</v>
      </c>
      <c r="AN11" s="22">
        <v>2</v>
      </c>
      <c r="AO11" s="22">
        <f t="shared" si="14"/>
        <v>3400000</v>
      </c>
      <c r="AP11" s="22"/>
      <c r="AQ11" s="22">
        <f t="shared" si="15"/>
        <v>0</v>
      </c>
      <c r="AR11" s="22"/>
      <c r="AS11" s="22">
        <f t="shared" si="16"/>
        <v>0</v>
      </c>
      <c r="AT11" s="22">
        <f t="shared" si="17"/>
        <v>3400000</v>
      </c>
      <c r="AU11" s="21">
        <f>ROUND(AT11*(1-F11),-2)</f>
        <v>3060000</v>
      </c>
      <c r="AV11" s="22"/>
      <c r="AW11" s="22">
        <f t="shared" si="18"/>
        <v>0</v>
      </c>
      <c r="AX11" s="22">
        <v>1</v>
      </c>
      <c r="AY11" s="22">
        <f t="shared" si="19"/>
        <v>2400000</v>
      </c>
      <c r="AZ11" s="22"/>
      <c r="BA11" s="22">
        <f t="shared" si="20"/>
        <v>0</v>
      </c>
      <c r="BB11" s="22">
        <f t="shared" si="21"/>
        <v>2400000</v>
      </c>
      <c r="BC11" s="21">
        <f>ROUND(BB11*(1-G11),0)</f>
        <v>2160000</v>
      </c>
      <c r="BD11" s="22"/>
      <c r="BE11" s="22">
        <f t="shared" si="22"/>
        <v>0</v>
      </c>
      <c r="BF11" s="22">
        <v>2</v>
      </c>
      <c r="BG11" s="22">
        <f t="shared" si="23"/>
        <v>4800000</v>
      </c>
      <c r="BH11" s="22"/>
      <c r="BI11" s="22">
        <f t="shared" si="24"/>
        <v>0</v>
      </c>
      <c r="BJ11" s="22">
        <f t="shared" si="25"/>
        <v>4800000</v>
      </c>
      <c r="BK11" s="21">
        <f>ROUND(BJ11*(1-H11),0)</f>
        <v>4320000</v>
      </c>
      <c r="BL11" s="23">
        <f>J11+AD11+AT11+S11</f>
        <v>11694252.5</v>
      </c>
      <c r="BM11" s="23">
        <f>M11+AH11+BB11+W11</f>
        <v>10694252.5</v>
      </c>
      <c r="BN11" s="23">
        <f>P11+AL11+BJ11+Z11</f>
        <v>13094252.5</v>
      </c>
      <c r="BO11" s="24">
        <f>(AU11+AE11+K11+T11)</f>
        <v>10524800</v>
      </c>
      <c r="BP11" s="25">
        <f>(N11+AI11+BC11+X11)</f>
        <v>9624800</v>
      </c>
      <c r="BQ11" s="25">
        <f>(Q11+AM11+BK11+AA11)</f>
        <v>11784800</v>
      </c>
      <c r="BR11" s="65">
        <f t="shared" si="26"/>
        <v>10524.8</v>
      </c>
      <c r="BS11" s="65">
        <f t="shared" si="27"/>
        <v>9624.7999999999993</v>
      </c>
      <c r="BT11" s="65">
        <f t="shared" si="28"/>
        <v>11784.8</v>
      </c>
    </row>
    <row r="12" spans="1:72" ht="15.75" x14ac:dyDescent="0.25">
      <c r="A12" s="14">
        <v>4</v>
      </c>
      <c r="B12" s="15" t="s">
        <v>8</v>
      </c>
      <c r="C12" s="16">
        <v>1.492</v>
      </c>
      <c r="D12" s="16">
        <v>1.492</v>
      </c>
      <c r="E12" s="16">
        <v>1.492</v>
      </c>
      <c r="F12" s="17">
        <v>0.1</v>
      </c>
      <c r="G12" s="17">
        <v>0.1</v>
      </c>
      <c r="H12" s="17">
        <v>0.1</v>
      </c>
      <c r="I12" s="18">
        <v>38787</v>
      </c>
      <c r="J12" s="18">
        <f t="shared" si="0"/>
        <v>40629382.5</v>
      </c>
      <c r="K12" s="18">
        <f t="shared" si="29"/>
        <v>36566400</v>
      </c>
      <c r="L12" s="18">
        <f t="shared" si="1"/>
        <v>38787</v>
      </c>
      <c r="M12" s="18">
        <f t="shared" si="2"/>
        <v>40629382.5</v>
      </c>
      <c r="N12" s="18">
        <f t="shared" si="3"/>
        <v>36566400</v>
      </c>
      <c r="O12" s="18">
        <f t="shared" si="4"/>
        <v>38787</v>
      </c>
      <c r="P12" s="18">
        <f t="shared" si="5"/>
        <v>40629382.5</v>
      </c>
      <c r="Q12" s="18">
        <f t="shared" si="6"/>
        <v>36566400</v>
      </c>
      <c r="R12" s="39">
        <v>1</v>
      </c>
      <c r="S12" s="38">
        <f>R12*$R$7</f>
        <v>0</v>
      </c>
      <c r="T12" s="38">
        <f>ROUND(S12*(1-D12),-2)</f>
        <v>0</v>
      </c>
      <c r="U12" s="46">
        <f>IF($R$7=0,0,S12-T12/S12*100)</f>
        <v>0</v>
      </c>
      <c r="V12" s="39"/>
      <c r="W12" s="38">
        <f t="shared" si="30"/>
        <v>0</v>
      </c>
      <c r="X12" s="38">
        <f>ROUND(W12*(1-H12),-2)</f>
        <v>0</v>
      </c>
      <c r="Y12" s="39"/>
      <c r="Z12" s="38">
        <f t="shared" si="31"/>
        <v>0</v>
      </c>
      <c r="AA12" s="38">
        <f>ROUND(Z12*(1-K12),-2)</f>
        <v>0</v>
      </c>
      <c r="AB12" s="19">
        <v>3</v>
      </c>
      <c r="AC12" s="19"/>
      <c r="AD12" s="20">
        <f t="shared" si="11"/>
        <v>690000</v>
      </c>
      <c r="AE12" s="20">
        <f>ROUND(AD12*(1-F12),0)</f>
        <v>621000</v>
      </c>
      <c r="AF12" s="20">
        <v>4</v>
      </c>
      <c r="AG12" s="19"/>
      <c r="AH12" s="20">
        <f t="shared" si="12"/>
        <v>920000</v>
      </c>
      <c r="AI12" s="20">
        <f>ROUND(AH12*(1-G12),0)</f>
        <v>828000</v>
      </c>
      <c r="AJ12" s="20">
        <v>4</v>
      </c>
      <c r="AK12" s="19"/>
      <c r="AL12" s="20">
        <f t="shared" si="13"/>
        <v>920000</v>
      </c>
      <c r="AM12" s="21">
        <f>ROUND(AL12*(1-H12),0)</f>
        <v>828000</v>
      </c>
      <c r="AN12" s="22"/>
      <c r="AO12" s="22">
        <f t="shared" si="14"/>
        <v>0</v>
      </c>
      <c r="AP12" s="22">
        <v>5</v>
      </c>
      <c r="AQ12" s="22">
        <f t="shared" si="15"/>
        <v>12000000</v>
      </c>
      <c r="AR12" s="22"/>
      <c r="AS12" s="22">
        <f t="shared" si="16"/>
        <v>0</v>
      </c>
      <c r="AT12" s="22">
        <f t="shared" si="17"/>
        <v>12000000</v>
      </c>
      <c r="AU12" s="21">
        <f>ROUND(AT12*(1-F12),-2)</f>
        <v>10800000</v>
      </c>
      <c r="AV12" s="22"/>
      <c r="AW12" s="22">
        <f t="shared" si="18"/>
        <v>0</v>
      </c>
      <c r="AX12" s="22">
        <v>3</v>
      </c>
      <c r="AY12" s="22">
        <f>AX12*$AY$7</f>
        <v>7200000</v>
      </c>
      <c r="AZ12" s="22"/>
      <c r="BA12" s="22">
        <f t="shared" si="20"/>
        <v>0</v>
      </c>
      <c r="BB12" s="22">
        <f>AW12+AY12+BA12</f>
        <v>7200000</v>
      </c>
      <c r="BC12" s="21">
        <f>ROUND(BB12*(1-G12),0)</f>
        <v>6480000</v>
      </c>
      <c r="BD12" s="22"/>
      <c r="BE12" s="22">
        <f t="shared" si="22"/>
        <v>0</v>
      </c>
      <c r="BF12" s="22">
        <v>3</v>
      </c>
      <c r="BG12" s="22">
        <f t="shared" si="23"/>
        <v>7200000</v>
      </c>
      <c r="BH12" s="22"/>
      <c r="BI12" s="22">
        <f t="shared" si="24"/>
        <v>0</v>
      </c>
      <c r="BJ12" s="22">
        <f t="shared" si="25"/>
        <v>7200000</v>
      </c>
      <c r="BK12" s="21">
        <f>ROUND(BJ12*(1-H12),0)</f>
        <v>6480000</v>
      </c>
      <c r="BL12" s="23">
        <f>J12+AD12+AT12+S12</f>
        <v>53319382.5</v>
      </c>
      <c r="BM12" s="23">
        <f>M12+AH12+BB12+W12</f>
        <v>48749382.5</v>
      </c>
      <c r="BN12" s="23">
        <f>P12+AL12+BJ12+Z12</f>
        <v>48749382.5</v>
      </c>
      <c r="BO12" s="24">
        <f>(AU12+AE12+K12+T12)</f>
        <v>47987400</v>
      </c>
      <c r="BP12" s="25">
        <f>(N12+AI12+BC12+X12)</f>
        <v>43874400</v>
      </c>
      <c r="BQ12" s="25">
        <f>(Q12+AM12+BK12+AA12)</f>
        <v>43874400</v>
      </c>
      <c r="BR12" s="65">
        <f t="shared" si="26"/>
        <v>47987.4</v>
      </c>
      <c r="BS12" s="65">
        <f t="shared" si="27"/>
        <v>43874.400000000001</v>
      </c>
      <c r="BT12" s="65">
        <f t="shared" si="28"/>
        <v>43874.400000000001</v>
      </c>
    </row>
    <row r="13" spans="1:72" ht="15.75" x14ac:dyDescent="0.25">
      <c r="A13" s="14">
        <v>5</v>
      </c>
      <c r="B13" s="15" t="s">
        <v>9</v>
      </c>
      <c r="C13" s="16">
        <v>1.492</v>
      </c>
      <c r="D13" s="16">
        <v>1.492</v>
      </c>
      <c r="E13" s="16">
        <v>1.492</v>
      </c>
      <c r="F13" s="17">
        <v>0.12</v>
      </c>
      <c r="G13" s="17">
        <v>0.12</v>
      </c>
      <c r="H13" s="17">
        <v>0.11</v>
      </c>
      <c r="I13" s="18">
        <v>16475</v>
      </c>
      <c r="J13" s="18">
        <f t="shared" si="0"/>
        <v>17257562.5</v>
      </c>
      <c r="K13" s="18">
        <f t="shared" si="29"/>
        <v>15186700</v>
      </c>
      <c r="L13" s="18">
        <f t="shared" si="1"/>
        <v>16475</v>
      </c>
      <c r="M13" s="18">
        <f t="shared" si="2"/>
        <v>17257562.5</v>
      </c>
      <c r="N13" s="18">
        <f t="shared" si="3"/>
        <v>15186700</v>
      </c>
      <c r="O13" s="18">
        <f t="shared" si="4"/>
        <v>16475</v>
      </c>
      <c r="P13" s="18">
        <f t="shared" si="5"/>
        <v>17257562.5</v>
      </c>
      <c r="Q13" s="18">
        <f t="shared" si="6"/>
        <v>15359200</v>
      </c>
      <c r="R13" s="39"/>
      <c r="S13" s="38">
        <f t="shared" ref="S13:S26" si="32">R13*$R$7</f>
        <v>0</v>
      </c>
      <c r="T13" s="38">
        <f t="shared" ref="T13:T26" si="33">ROUND(S13*(1-D13),-2)</f>
        <v>0</v>
      </c>
      <c r="U13" s="45"/>
      <c r="V13" s="39"/>
      <c r="W13" s="38">
        <f t="shared" si="30"/>
        <v>0</v>
      </c>
      <c r="X13" s="38">
        <f t="shared" ref="X13:X26" si="34">ROUND(W13*(1-H13),-2)</f>
        <v>0</v>
      </c>
      <c r="Y13" s="39"/>
      <c r="Z13" s="38">
        <f t="shared" si="31"/>
        <v>0</v>
      </c>
      <c r="AA13" s="38">
        <f t="shared" ref="AA13:AA26" si="35">ROUND(Z13*(1-K13),-2)</f>
        <v>0</v>
      </c>
      <c r="AB13" s="19">
        <v>2</v>
      </c>
      <c r="AC13" s="19"/>
      <c r="AD13" s="20">
        <f t="shared" si="11"/>
        <v>460000</v>
      </c>
      <c r="AE13" s="20">
        <f>ROUND(AD13*(1-F13),0)</f>
        <v>404800</v>
      </c>
      <c r="AF13" s="20">
        <v>1</v>
      </c>
      <c r="AG13" s="19"/>
      <c r="AH13" s="20">
        <f t="shared" si="12"/>
        <v>230000</v>
      </c>
      <c r="AI13" s="20">
        <f>ROUND(AH13*(1-G13),0)</f>
        <v>202400</v>
      </c>
      <c r="AJ13" s="20">
        <v>1</v>
      </c>
      <c r="AK13" s="19"/>
      <c r="AL13" s="20">
        <f t="shared" si="13"/>
        <v>230000</v>
      </c>
      <c r="AM13" s="21">
        <f>ROUND(AL13*(1-H13),0)</f>
        <v>204700</v>
      </c>
      <c r="AN13" s="22"/>
      <c r="AO13" s="22">
        <f t="shared" si="14"/>
        <v>0</v>
      </c>
      <c r="AP13" s="22">
        <v>1</v>
      </c>
      <c r="AQ13" s="22">
        <f t="shared" si="15"/>
        <v>2400000</v>
      </c>
      <c r="AR13" s="22"/>
      <c r="AS13" s="22">
        <f t="shared" si="16"/>
        <v>0</v>
      </c>
      <c r="AT13" s="22">
        <f t="shared" si="17"/>
        <v>2400000</v>
      </c>
      <c r="AU13" s="21">
        <f>ROUND(AT13*(1-F13),-2)</f>
        <v>2112000</v>
      </c>
      <c r="AV13" s="22"/>
      <c r="AW13" s="22">
        <f t="shared" si="18"/>
        <v>0</v>
      </c>
      <c r="AX13" s="22">
        <v>3</v>
      </c>
      <c r="AY13" s="22">
        <f t="shared" si="19"/>
        <v>7200000</v>
      </c>
      <c r="AZ13" s="22"/>
      <c r="BA13" s="22">
        <f t="shared" si="20"/>
        <v>0</v>
      </c>
      <c r="BB13" s="22">
        <f t="shared" si="21"/>
        <v>7200000</v>
      </c>
      <c r="BC13" s="21">
        <f>ROUND(BB13*(1-G13),0)</f>
        <v>6336000</v>
      </c>
      <c r="BD13" s="22"/>
      <c r="BE13" s="22">
        <f t="shared" si="22"/>
        <v>0</v>
      </c>
      <c r="BF13" s="22">
        <v>1</v>
      </c>
      <c r="BG13" s="22">
        <f t="shared" si="23"/>
        <v>2400000</v>
      </c>
      <c r="BH13" s="22"/>
      <c r="BI13" s="22">
        <f t="shared" si="24"/>
        <v>0</v>
      </c>
      <c r="BJ13" s="22">
        <f t="shared" si="25"/>
        <v>2400000</v>
      </c>
      <c r="BK13" s="21">
        <f>ROUND(BJ13*(1-H13),0)</f>
        <v>2136000</v>
      </c>
      <c r="BL13" s="23">
        <f>J13+AD13+AT13+S13</f>
        <v>20117562.5</v>
      </c>
      <c r="BM13" s="23">
        <f>M13+AH13+BB13+W13</f>
        <v>24687562.5</v>
      </c>
      <c r="BN13" s="23">
        <f>P13+AL13+BJ13+Z13</f>
        <v>19887562.5</v>
      </c>
      <c r="BO13" s="24">
        <f>(AU13+AE13+K13+T13)</f>
        <v>17703500</v>
      </c>
      <c r="BP13" s="25">
        <f>(N13+AI13+BC13+X13)</f>
        <v>21725100</v>
      </c>
      <c r="BQ13" s="25">
        <f>(Q13+AM13+BK13+AA13)</f>
        <v>17699900</v>
      </c>
      <c r="BR13" s="65">
        <f t="shared" si="26"/>
        <v>17703.5</v>
      </c>
      <c r="BS13" s="65">
        <f t="shared" si="27"/>
        <v>21725.1</v>
      </c>
      <c r="BT13" s="65">
        <f t="shared" si="28"/>
        <v>17699.900000000001</v>
      </c>
    </row>
    <row r="14" spans="1:72" ht="15.75" x14ac:dyDescent="0.25">
      <c r="A14" s="14">
        <v>6</v>
      </c>
      <c r="B14" s="15" t="s">
        <v>10</v>
      </c>
      <c r="C14" s="16">
        <v>1.492</v>
      </c>
      <c r="D14" s="16">
        <v>1.492</v>
      </c>
      <c r="E14" s="16">
        <v>1.492</v>
      </c>
      <c r="F14" s="17">
        <v>0.1</v>
      </c>
      <c r="G14" s="17">
        <v>0.1</v>
      </c>
      <c r="H14" s="17">
        <v>0.13</v>
      </c>
      <c r="I14" s="18">
        <v>19832</v>
      </c>
      <c r="J14" s="18">
        <f t="shared" si="0"/>
        <v>20774020</v>
      </c>
      <c r="K14" s="18">
        <f t="shared" si="29"/>
        <v>18696600</v>
      </c>
      <c r="L14" s="18">
        <f t="shared" si="1"/>
        <v>19832</v>
      </c>
      <c r="M14" s="18">
        <f t="shared" si="2"/>
        <v>20774020</v>
      </c>
      <c r="N14" s="18">
        <f t="shared" si="3"/>
        <v>18696600</v>
      </c>
      <c r="O14" s="18">
        <f t="shared" si="4"/>
        <v>19832</v>
      </c>
      <c r="P14" s="18">
        <f t="shared" si="5"/>
        <v>20774020</v>
      </c>
      <c r="Q14" s="18">
        <f t="shared" si="6"/>
        <v>18073400</v>
      </c>
      <c r="R14" s="39"/>
      <c r="S14" s="38">
        <f t="shared" si="32"/>
        <v>0</v>
      </c>
      <c r="T14" s="38">
        <f t="shared" si="33"/>
        <v>0</v>
      </c>
      <c r="U14" s="45"/>
      <c r="V14" s="39"/>
      <c r="W14" s="38">
        <f t="shared" si="30"/>
        <v>0</v>
      </c>
      <c r="X14" s="38">
        <f t="shared" si="34"/>
        <v>0</v>
      </c>
      <c r="Y14" s="39"/>
      <c r="Z14" s="38">
        <f t="shared" si="31"/>
        <v>0</v>
      </c>
      <c r="AA14" s="38">
        <f t="shared" si="35"/>
        <v>0</v>
      </c>
      <c r="AB14" s="19">
        <v>2</v>
      </c>
      <c r="AC14" s="19"/>
      <c r="AD14" s="20">
        <f t="shared" si="11"/>
        <v>460000</v>
      </c>
      <c r="AE14" s="20">
        <f>ROUND(AD14*(1-F14),0)</f>
        <v>414000</v>
      </c>
      <c r="AF14" s="20">
        <v>1</v>
      </c>
      <c r="AG14" s="19"/>
      <c r="AH14" s="20">
        <f t="shared" si="12"/>
        <v>230000</v>
      </c>
      <c r="AI14" s="20">
        <f>ROUND(AH14*(1-G14),0)</f>
        <v>207000</v>
      </c>
      <c r="AJ14" s="20">
        <v>1</v>
      </c>
      <c r="AK14" s="19"/>
      <c r="AL14" s="20">
        <f t="shared" si="13"/>
        <v>230000</v>
      </c>
      <c r="AM14" s="21">
        <f>ROUND(AL14*(1-H14),0)</f>
        <v>200100</v>
      </c>
      <c r="AN14" s="22"/>
      <c r="AO14" s="22">
        <f t="shared" si="14"/>
        <v>0</v>
      </c>
      <c r="AP14" s="22">
        <v>1</v>
      </c>
      <c r="AQ14" s="22">
        <f t="shared" si="15"/>
        <v>2400000</v>
      </c>
      <c r="AR14" s="22"/>
      <c r="AS14" s="22">
        <f t="shared" si="16"/>
        <v>0</v>
      </c>
      <c r="AT14" s="22">
        <f t="shared" si="17"/>
        <v>2400000</v>
      </c>
      <c r="AU14" s="21">
        <f>ROUND(AT14*(1-F14),-2)</f>
        <v>2160000</v>
      </c>
      <c r="AV14" s="22"/>
      <c r="AW14" s="22">
        <f t="shared" si="18"/>
        <v>0</v>
      </c>
      <c r="AX14" s="22">
        <v>1</v>
      </c>
      <c r="AY14" s="22">
        <f t="shared" si="19"/>
        <v>2400000</v>
      </c>
      <c r="AZ14" s="22"/>
      <c r="BA14" s="22">
        <f t="shared" si="20"/>
        <v>0</v>
      </c>
      <c r="BB14" s="22">
        <f t="shared" si="21"/>
        <v>2400000</v>
      </c>
      <c r="BC14" s="21">
        <f>ROUND(BB14*(1-G14),0)</f>
        <v>2160000</v>
      </c>
      <c r="BD14" s="22"/>
      <c r="BE14" s="22">
        <f t="shared" si="22"/>
        <v>0</v>
      </c>
      <c r="BF14" s="22">
        <v>1</v>
      </c>
      <c r="BG14" s="22">
        <f t="shared" si="23"/>
        <v>2400000</v>
      </c>
      <c r="BH14" s="22"/>
      <c r="BI14" s="22">
        <f t="shared" si="24"/>
        <v>0</v>
      </c>
      <c r="BJ14" s="22">
        <f t="shared" si="25"/>
        <v>2400000</v>
      </c>
      <c r="BK14" s="21">
        <f>ROUND(BJ14*(1-H14),0)</f>
        <v>2088000</v>
      </c>
      <c r="BL14" s="23">
        <f>J14+AD14+AT14+S14</f>
        <v>23634020</v>
      </c>
      <c r="BM14" s="23">
        <f>M14+AH14+BB14+W14</f>
        <v>23404020</v>
      </c>
      <c r="BN14" s="23">
        <f>P14+AL14+BJ14+Z14</f>
        <v>23404020</v>
      </c>
      <c r="BO14" s="24">
        <f>(AU14+AE14+K14+T14)</f>
        <v>21270600</v>
      </c>
      <c r="BP14" s="25">
        <f>(N14+AI14+BC14+X14)</f>
        <v>21063600</v>
      </c>
      <c r="BQ14" s="25">
        <f>(Q14+AM14+BK14+AA14)</f>
        <v>20361500</v>
      </c>
      <c r="BR14" s="65">
        <f t="shared" si="26"/>
        <v>21270.6</v>
      </c>
      <c r="BS14" s="65">
        <f t="shared" si="27"/>
        <v>21063.599999999999</v>
      </c>
      <c r="BT14" s="65">
        <f t="shared" si="28"/>
        <v>20361.5</v>
      </c>
    </row>
    <row r="15" spans="1:72" ht="15.75" x14ac:dyDescent="0.25">
      <c r="A15" s="14">
        <v>7</v>
      </c>
      <c r="B15" s="15" t="s">
        <v>11</v>
      </c>
      <c r="C15" s="16">
        <v>1.492</v>
      </c>
      <c r="D15" s="16">
        <v>1.492</v>
      </c>
      <c r="E15" s="16">
        <v>1.492</v>
      </c>
      <c r="F15" s="17">
        <v>0.12</v>
      </c>
      <c r="G15" s="17">
        <v>0.12</v>
      </c>
      <c r="H15" s="17">
        <v>0.11</v>
      </c>
      <c r="I15" s="18">
        <v>7328</v>
      </c>
      <c r="J15" s="18">
        <f t="shared" si="0"/>
        <v>7676080</v>
      </c>
      <c r="K15" s="18">
        <f t="shared" si="29"/>
        <v>6755000</v>
      </c>
      <c r="L15" s="18">
        <f t="shared" si="1"/>
        <v>7328</v>
      </c>
      <c r="M15" s="18">
        <f t="shared" si="2"/>
        <v>7676080</v>
      </c>
      <c r="N15" s="18">
        <f t="shared" si="3"/>
        <v>6755000</v>
      </c>
      <c r="O15" s="18">
        <f t="shared" si="4"/>
        <v>7328</v>
      </c>
      <c r="P15" s="18">
        <f t="shared" si="5"/>
        <v>7676080</v>
      </c>
      <c r="Q15" s="18">
        <f t="shared" si="6"/>
        <v>6831700</v>
      </c>
      <c r="R15" s="39"/>
      <c r="S15" s="38">
        <f t="shared" si="32"/>
        <v>0</v>
      </c>
      <c r="T15" s="38">
        <f t="shared" si="33"/>
        <v>0</v>
      </c>
      <c r="U15" s="45"/>
      <c r="V15" s="39"/>
      <c r="W15" s="38">
        <f t="shared" si="30"/>
        <v>0</v>
      </c>
      <c r="X15" s="38">
        <f t="shared" si="34"/>
        <v>0</v>
      </c>
      <c r="Y15" s="39"/>
      <c r="Z15" s="38">
        <f t="shared" si="31"/>
        <v>0</v>
      </c>
      <c r="AA15" s="38">
        <f t="shared" si="35"/>
        <v>0</v>
      </c>
      <c r="AB15" s="19">
        <v>1</v>
      </c>
      <c r="AC15" s="19"/>
      <c r="AD15" s="20">
        <f t="shared" si="11"/>
        <v>230000</v>
      </c>
      <c r="AE15" s="20">
        <f>ROUND(AD15*(1-F15),0)</f>
        <v>202400</v>
      </c>
      <c r="AF15" s="20">
        <v>1</v>
      </c>
      <c r="AG15" s="19"/>
      <c r="AH15" s="20">
        <f t="shared" si="12"/>
        <v>230000</v>
      </c>
      <c r="AI15" s="20">
        <f>ROUND(AH15*(1-G15),0)</f>
        <v>202400</v>
      </c>
      <c r="AJ15" s="20">
        <v>1</v>
      </c>
      <c r="AK15" s="19"/>
      <c r="AL15" s="20">
        <f t="shared" si="13"/>
        <v>230000</v>
      </c>
      <c r="AM15" s="21">
        <f>ROUND(AL15*(1-H15),0)</f>
        <v>204700</v>
      </c>
      <c r="AN15" s="22">
        <v>1</v>
      </c>
      <c r="AO15" s="22">
        <f t="shared" si="14"/>
        <v>1700000</v>
      </c>
      <c r="AP15" s="22">
        <v>2</v>
      </c>
      <c r="AQ15" s="22">
        <f t="shared" si="15"/>
        <v>4800000</v>
      </c>
      <c r="AR15" s="22"/>
      <c r="AS15" s="22">
        <f t="shared" si="16"/>
        <v>0</v>
      </c>
      <c r="AT15" s="22">
        <f t="shared" si="17"/>
        <v>6500000</v>
      </c>
      <c r="AU15" s="21">
        <f>ROUND(AT15*(1-F15),-2)</f>
        <v>5720000</v>
      </c>
      <c r="AV15" s="22">
        <v>2</v>
      </c>
      <c r="AW15" s="22">
        <f t="shared" si="18"/>
        <v>3400000</v>
      </c>
      <c r="AX15" s="22">
        <v>1</v>
      </c>
      <c r="AY15" s="22">
        <f t="shared" si="19"/>
        <v>2400000</v>
      </c>
      <c r="AZ15" s="22"/>
      <c r="BA15" s="22">
        <f t="shared" si="20"/>
        <v>0</v>
      </c>
      <c r="BB15" s="22">
        <f t="shared" si="21"/>
        <v>5800000</v>
      </c>
      <c r="BC15" s="21">
        <f>ROUND(BB15*(1-G15),0)</f>
        <v>5104000</v>
      </c>
      <c r="BD15" s="22"/>
      <c r="BE15" s="22">
        <f t="shared" si="22"/>
        <v>0</v>
      </c>
      <c r="BF15" s="22">
        <v>2</v>
      </c>
      <c r="BG15" s="22">
        <f t="shared" si="23"/>
        <v>4800000</v>
      </c>
      <c r="BH15" s="22"/>
      <c r="BI15" s="22">
        <f t="shared" si="24"/>
        <v>0</v>
      </c>
      <c r="BJ15" s="22">
        <f t="shared" si="25"/>
        <v>4800000</v>
      </c>
      <c r="BK15" s="21">
        <f>ROUND(BJ15*(1-H15),0)</f>
        <v>4272000</v>
      </c>
      <c r="BL15" s="23">
        <f>J15+AD15+AT15+S15</f>
        <v>14406080</v>
      </c>
      <c r="BM15" s="23">
        <f>M15+AH15+BB15+W15</f>
        <v>13706080</v>
      </c>
      <c r="BN15" s="23">
        <f>P15+AL15+BJ15+Z15</f>
        <v>12706080</v>
      </c>
      <c r="BO15" s="24">
        <f>(AU15+AE15+K15+T15)</f>
        <v>12677400</v>
      </c>
      <c r="BP15" s="25">
        <f>(N15+AI15+BC15+X15)</f>
        <v>12061400</v>
      </c>
      <c r="BQ15" s="25">
        <f>(Q15+AM15+BK15+AA15)</f>
        <v>11308400</v>
      </c>
      <c r="BR15" s="65">
        <f t="shared" si="26"/>
        <v>12677.4</v>
      </c>
      <c r="BS15" s="65">
        <f t="shared" si="27"/>
        <v>12061.4</v>
      </c>
      <c r="BT15" s="65">
        <f t="shared" si="28"/>
        <v>11308.4</v>
      </c>
    </row>
    <row r="16" spans="1:72" ht="15.75" x14ac:dyDescent="0.25">
      <c r="A16" s="14">
        <v>8</v>
      </c>
      <c r="B16" s="15" t="s">
        <v>12</v>
      </c>
      <c r="C16" s="16">
        <v>1.492</v>
      </c>
      <c r="D16" s="16">
        <v>1.492</v>
      </c>
      <c r="E16" s="16">
        <v>1.492</v>
      </c>
      <c r="F16" s="17">
        <v>0.13</v>
      </c>
      <c r="G16" s="17">
        <v>0.13</v>
      </c>
      <c r="H16" s="17">
        <v>0.11</v>
      </c>
      <c r="I16" s="18">
        <v>6843</v>
      </c>
      <c r="J16" s="18">
        <f t="shared" si="0"/>
        <v>7168042.5</v>
      </c>
      <c r="K16" s="18">
        <f t="shared" si="29"/>
        <v>6236200</v>
      </c>
      <c r="L16" s="18">
        <f t="shared" si="1"/>
        <v>6843</v>
      </c>
      <c r="M16" s="18">
        <f t="shared" si="2"/>
        <v>7168042.5</v>
      </c>
      <c r="N16" s="18">
        <f t="shared" si="3"/>
        <v>6236200</v>
      </c>
      <c r="O16" s="18">
        <f t="shared" si="4"/>
        <v>6843</v>
      </c>
      <c r="P16" s="18">
        <f t="shared" si="5"/>
        <v>7168042.5</v>
      </c>
      <c r="Q16" s="18">
        <f t="shared" si="6"/>
        <v>6379600</v>
      </c>
      <c r="R16" s="39"/>
      <c r="S16" s="38">
        <f t="shared" si="32"/>
        <v>0</v>
      </c>
      <c r="T16" s="38">
        <f t="shared" si="33"/>
        <v>0</v>
      </c>
      <c r="U16" s="45"/>
      <c r="V16" s="39"/>
      <c r="W16" s="38">
        <f t="shared" si="30"/>
        <v>0</v>
      </c>
      <c r="X16" s="38">
        <f t="shared" si="34"/>
        <v>0</v>
      </c>
      <c r="Y16" s="39"/>
      <c r="Z16" s="38">
        <f t="shared" si="31"/>
        <v>0</v>
      </c>
      <c r="AA16" s="38">
        <f t="shared" si="35"/>
        <v>0</v>
      </c>
      <c r="AB16" s="19">
        <v>1</v>
      </c>
      <c r="AC16" s="19"/>
      <c r="AD16" s="20">
        <f t="shared" si="11"/>
        <v>230000</v>
      </c>
      <c r="AE16" s="20">
        <f>ROUND(AD16*(1-F16),0)</f>
        <v>200100</v>
      </c>
      <c r="AF16" s="20">
        <v>1</v>
      </c>
      <c r="AG16" s="19"/>
      <c r="AH16" s="20">
        <f t="shared" si="12"/>
        <v>230000</v>
      </c>
      <c r="AI16" s="20">
        <f>ROUND(AH16*(1-G16),0)</f>
        <v>200100</v>
      </c>
      <c r="AJ16" s="20">
        <v>1</v>
      </c>
      <c r="AK16" s="19"/>
      <c r="AL16" s="20">
        <f t="shared" si="13"/>
        <v>230000</v>
      </c>
      <c r="AM16" s="21">
        <f>ROUND(AL16*(1-H16),0)</f>
        <v>204700</v>
      </c>
      <c r="AN16" s="22"/>
      <c r="AO16" s="22">
        <f t="shared" si="14"/>
        <v>0</v>
      </c>
      <c r="AP16" s="22"/>
      <c r="AQ16" s="22">
        <f t="shared" si="15"/>
        <v>0</v>
      </c>
      <c r="AR16" s="22"/>
      <c r="AS16" s="22">
        <f t="shared" si="16"/>
        <v>0</v>
      </c>
      <c r="AT16" s="22">
        <f t="shared" si="17"/>
        <v>0</v>
      </c>
      <c r="AU16" s="21">
        <f>ROUND(AT16*(1-F16),-2)</f>
        <v>0</v>
      </c>
      <c r="AV16" s="22"/>
      <c r="AW16" s="22">
        <f t="shared" si="18"/>
        <v>0</v>
      </c>
      <c r="AX16" s="22">
        <v>1</v>
      </c>
      <c r="AY16" s="22">
        <f t="shared" si="19"/>
        <v>2400000</v>
      </c>
      <c r="AZ16" s="22"/>
      <c r="BA16" s="22">
        <f t="shared" si="20"/>
        <v>0</v>
      </c>
      <c r="BB16" s="22">
        <f t="shared" si="21"/>
        <v>2400000</v>
      </c>
      <c r="BC16" s="21">
        <f>ROUND(BB16*(1-G16),0)</f>
        <v>2088000</v>
      </c>
      <c r="BD16" s="22">
        <v>2</v>
      </c>
      <c r="BE16" s="22">
        <f t="shared" si="22"/>
        <v>3400000</v>
      </c>
      <c r="BF16" s="22">
        <v>1</v>
      </c>
      <c r="BG16" s="22">
        <f t="shared" si="23"/>
        <v>2400000</v>
      </c>
      <c r="BH16" s="22"/>
      <c r="BI16" s="22">
        <f t="shared" si="24"/>
        <v>0</v>
      </c>
      <c r="BJ16" s="22">
        <f t="shared" si="25"/>
        <v>5800000</v>
      </c>
      <c r="BK16" s="21">
        <f>ROUND(BJ16*(1-H16),0)</f>
        <v>5162000</v>
      </c>
      <c r="BL16" s="23">
        <f>J16+AD16+AT16+S16</f>
        <v>7398042.5</v>
      </c>
      <c r="BM16" s="23">
        <f>M16+AH16+BB16+W16</f>
        <v>9798042.5</v>
      </c>
      <c r="BN16" s="23">
        <f>P16+AL16+BJ16+Z16</f>
        <v>13198042.5</v>
      </c>
      <c r="BO16" s="24">
        <f>(AU16+AE16+K16+T16)</f>
        <v>6436300</v>
      </c>
      <c r="BP16" s="25">
        <f>(N16+AI16+BC16+X16)</f>
        <v>8524300</v>
      </c>
      <c r="BQ16" s="25">
        <f>(Q16+AM16+BK16+AA16)</f>
        <v>11746300</v>
      </c>
      <c r="BR16" s="65">
        <f t="shared" si="26"/>
        <v>6436.3</v>
      </c>
      <c r="BS16" s="65">
        <f t="shared" si="27"/>
        <v>8524.2999999999993</v>
      </c>
      <c r="BT16" s="65">
        <f t="shared" si="28"/>
        <v>11746.3</v>
      </c>
    </row>
    <row r="17" spans="1:72" ht="15.75" x14ac:dyDescent="0.25">
      <c r="A17" s="14">
        <v>9</v>
      </c>
      <c r="B17" s="15" t="s">
        <v>13</v>
      </c>
      <c r="C17" s="16">
        <v>1.492</v>
      </c>
      <c r="D17" s="16">
        <v>1.492</v>
      </c>
      <c r="E17" s="16">
        <v>1.492</v>
      </c>
      <c r="F17" s="17">
        <v>0.1</v>
      </c>
      <c r="G17" s="17">
        <v>0.1</v>
      </c>
      <c r="H17" s="17">
        <v>0.1</v>
      </c>
      <c r="I17" s="18">
        <v>8715</v>
      </c>
      <c r="J17" s="18">
        <f t="shared" si="0"/>
        <v>9128962.5</v>
      </c>
      <c r="K17" s="18">
        <f t="shared" si="29"/>
        <v>8216100</v>
      </c>
      <c r="L17" s="18">
        <f t="shared" si="1"/>
        <v>8715</v>
      </c>
      <c r="M17" s="18">
        <f t="shared" si="2"/>
        <v>9128962.5</v>
      </c>
      <c r="N17" s="18">
        <f t="shared" si="3"/>
        <v>8216100</v>
      </c>
      <c r="O17" s="18">
        <f t="shared" si="4"/>
        <v>8715</v>
      </c>
      <c r="P17" s="18">
        <f t="shared" si="5"/>
        <v>9128962.5</v>
      </c>
      <c r="Q17" s="18">
        <f t="shared" si="6"/>
        <v>8216100</v>
      </c>
      <c r="R17" s="39"/>
      <c r="S17" s="38">
        <f t="shared" si="32"/>
        <v>0</v>
      </c>
      <c r="T17" s="38">
        <f t="shared" si="33"/>
        <v>0</v>
      </c>
      <c r="U17" s="45"/>
      <c r="V17" s="39"/>
      <c r="W17" s="38">
        <f t="shared" si="30"/>
        <v>0</v>
      </c>
      <c r="X17" s="38">
        <f t="shared" si="34"/>
        <v>0</v>
      </c>
      <c r="Y17" s="39"/>
      <c r="Z17" s="38">
        <f t="shared" si="31"/>
        <v>0</v>
      </c>
      <c r="AA17" s="38">
        <f t="shared" si="35"/>
        <v>0</v>
      </c>
      <c r="AB17" s="19">
        <v>1</v>
      </c>
      <c r="AC17" s="19"/>
      <c r="AD17" s="20">
        <f t="shared" si="11"/>
        <v>230000</v>
      </c>
      <c r="AE17" s="20">
        <f>ROUND(AD17*(1-F17),0)</f>
        <v>207000</v>
      </c>
      <c r="AF17" s="20">
        <v>1</v>
      </c>
      <c r="AG17" s="19"/>
      <c r="AH17" s="20">
        <f t="shared" si="12"/>
        <v>230000</v>
      </c>
      <c r="AI17" s="20">
        <f>ROUND(AH17*(1-G17),0)</f>
        <v>207000</v>
      </c>
      <c r="AJ17" s="20">
        <v>1</v>
      </c>
      <c r="AK17" s="19"/>
      <c r="AL17" s="20">
        <f t="shared" si="13"/>
        <v>230000</v>
      </c>
      <c r="AM17" s="21">
        <f>ROUND(AL17*(1-H17),0)</f>
        <v>207000</v>
      </c>
      <c r="AN17" s="22"/>
      <c r="AO17" s="22">
        <f t="shared" si="14"/>
        <v>0</v>
      </c>
      <c r="AP17" s="22">
        <v>2</v>
      </c>
      <c r="AQ17" s="22">
        <f t="shared" si="15"/>
        <v>4800000</v>
      </c>
      <c r="AR17" s="22"/>
      <c r="AS17" s="22">
        <f t="shared" si="16"/>
        <v>0</v>
      </c>
      <c r="AT17" s="22">
        <f t="shared" si="17"/>
        <v>4800000</v>
      </c>
      <c r="AU17" s="21">
        <f>ROUND(AT17*(1-F17),-2)</f>
        <v>4320000</v>
      </c>
      <c r="AV17" s="22"/>
      <c r="AW17" s="22">
        <f t="shared" si="18"/>
        <v>0</v>
      </c>
      <c r="AX17" s="22">
        <v>3</v>
      </c>
      <c r="AY17" s="22">
        <f t="shared" si="19"/>
        <v>7200000</v>
      </c>
      <c r="AZ17" s="22"/>
      <c r="BA17" s="22">
        <f t="shared" si="20"/>
        <v>0</v>
      </c>
      <c r="BB17" s="22">
        <f t="shared" si="21"/>
        <v>7200000</v>
      </c>
      <c r="BC17" s="21">
        <f>ROUND(BB17*(1-G17),0)</f>
        <v>6480000</v>
      </c>
      <c r="BD17" s="22"/>
      <c r="BE17" s="22">
        <f t="shared" si="22"/>
        <v>0</v>
      </c>
      <c r="BF17" s="22">
        <v>2</v>
      </c>
      <c r="BG17" s="22">
        <f t="shared" si="23"/>
        <v>4800000</v>
      </c>
      <c r="BH17" s="22"/>
      <c r="BI17" s="22">
        <f t="shared" si="24"/>
        <v>0</v>
      </c>
      <c r="BJ17" s="22">
        <f t="shared" si="25"/>
        <v>4800000</v>
      </c>
      <c r="BK17" s="21">
        <f>ROUND(BJ17*(1-H17),0)</f>
        <v>4320000</v>
      </c>
      <c r="BL17" s="23">
        <f>J17+AD17+AT17+S17</f>
        <v>14158962.5</v>
      </c>
      <c r="BM17" s="23">
        <f>M17+AH17+BB17+W17</f>
        <v>16558962.5</v>
      </c>
      <c r="BN17" s="23">
        <f>P17+AL17+BJ17+Z17</f>
        <v>14158962.5</v>
      </c>
      <c r="BO17" s="24">
        <f>(AU17+AE17+K17+T17)</f>
        <v>12743100</v>
      </c>
      <c r="BP17" s="25">
        <f>(N17+AI17+BC17+X17)</f>
        <v>14903100</v>
      </c>
      <c r="BQ17" s="25">
        <f>(Q17+AM17+BK17+AA17)</f>
        <v>12743100</v>
      </c>
      <c r="BR17" s="65">
        <f t="shared" si="26"/>
        <v>12743.1</v>
      </c>
      <c r="BS17" s="65">
        <f t="shared" si="27"/>
        <v>14903.1</v>
      </c>
      <c r="BT17" s="65">
        <f t="shared" si="28"/>
        <v>12743.1</v>
      </c>
    </row>
    <row r="18" spans="1:72" ht="15.75" x14ac:dyDescent="0.25">
      <c r="A18" s="14">
        <v>10</v>
      </c>
      <c r="B18" s="15" t="s">
        <v>14</v>
      </c>
      <c r="C18" s="16">
        <v>1.492</v>
      </c>
      <c r="D18" s="16">
        <v>1.492</v>
      </c>
      <c r="E18" s="16">
        <v>1.492</v>
      </c>
      <c r="F18" s="17">
        <v>0.1</v>
      </c>
      <c r="G18" s="17">
        <v>0.1</v>
      </c>
      <c r="H18" s="17">
        <v>0.1</v>
      </c>
      <c r="I18" s="18">
        <v>2711</v>
      </c>
      <c r="J18" s="18">
        <f t="shared" si="0"/>
        <v>2839772.5</v>
      </c>
      <c r="K18" s="18">
        <f t="shared" si="29"/>
        <v>2555800</v>
      </c>
      <c r="L18" s="18">
        <f t="shared" si="1"/>
        <v>2711</v>
      </c>
      <c r="M18" s="18">
        <f t="shared" si="2"/>
        <v>2839772.5</v>
      </c>
      <c r="N18" s="18">
        <f t="shared" si="3"/>
        <v>2555800</v>
      </c>
      <c r="O18" s="18">
        <f t="shared" si="4"/>
        <v>2711</v>
      </c>
      <c r="P18" s="18">
        <f t="shared" si="5"/>
        <v>2839772.5</v>
      </c>
      <c r="Q18" s="18">
        <f t="shared" si="6"/>
        <v>2555800</v>
      </c>
      <c r="R18" s="39"/>
      <c r="S18" s="38">
        <f t="shared" si="32"/>
        <v>0</v>
      </c>
      <c r="T18" s="38">
        <f t="shared" si="33"/>
        <v>0</v>
      </c>
      <c r="U18" s="45"/>
      <c r="V18" s="39"/>
      <c r="W18" s="38">
        <f t="shared" si="30"/>
        <v>0</v>
      </c>
      <c r="X18" s="38">
        <f t="shared" si="34"/>
        <v>0</v>
      </c>
      <c r="Y18" s="39"/>
      <c r="Z18" s="38">
        <f t="shared" si="31"/>
        <v>0</v>
      </c>
      <c r="AA18" s="38">
        <f t="shared" si="35"/>
        <v>0</v>
      </c>
      <c r="AB18" s="19">
        <v>1</v>
      </c>
      <c r="AC18" s="19"/>
      <c r="AD18" s="20">
        <f t="shared" si="11"/>
        <v>230000</v>
      </c>
      <c r="AE18" s="20">
        <f>ROUND(AD18*(1-F18),0)</f>
        <v>207000</v>
      </c>
      <c r="AF18" s="20">
        <v>1</v>
      </c>
      <c r="AG18" s="19"/>
      <c r="AH18" s="20">
        <f t="shared" si="12"/>
        <v>230000</v>
      </c>
      <c r="AI18" s="20">
        <f>ROUND(AH18*(1-G18),0)</f>
        <v>207000</v>
      </c>
      <c r="AJ18" s="20">
        <v>1</v>
      </c>
      <c r="AK18" s="19"/>
      <c r="AL18" s="20">
        <f t="shared" si="13"/>
        <v>230000</v>
      </c>
      <c r="AM18" s="21">
        <f>ROUND(AL18*(1-H18),0)</f>
        <v>207000</v>
      </c>
      <c r="AN18" s="22"/>
      <c r="AO18" s="22">
        <f t="shared" si="14"/>
        <v>0</v>
      </c>
      <c r="AP18" s="22"/>
      <c r="AQ18" s="22">
        <f t="shared" si="15"/>
        <v>0</v>
      </c>
      <c r="AR18" s="22"/>
      <c r="AS18" s="22">
        <f t="shared" si="16"/>
        <v>0</v>
      </c>
      <c r="AT18" s="22">
        <f t="shared" si="17"/>
        <v>0</v>
      </c>
      <c r="AU18" s="21">
        <f>ROUND(AT18*(1-F18),-2)</f>
        <v>0</v>
      </c>
      <c r="AV18" s="22"/>
      <c r="AW18" s="22">
        <f t="shared" si="18"/>
        <v>0</v>
      </c>
      <c r="AX18" s="22">
        <v>2</v>
      </c>
      <c r="AY18" s="22">
        <f t="shared" si="19"/>
        <v>4800000</v>
      </c>
      <c r="AZ18" s="22"/>
      <c r="BA18" s="22">
        <f t="shared" si="20"/>
        <v>0</v>
      </c>
      <c r="BB18" s="22">
        <f t="shared" si="21"/>
        <v>4800000</v>
      </c>
      <c r="BC18" s="21">
        <f>ROUND(BB18*(1-G18),0)</f>
        <v>4320000</v>
      </c>
      <c r="BD18" s="22"/>
      <c r="BE18" s="22">
        <f t="shared" si="22"/>
        <v>0</v>
      </c>
      <c r="BF18" s="22">
        <v>1</v>
      </c>
      <c r="BG18" s="22">
        <f t="shared" si="23"/>
        <v>2400000</v>
      </c>
      <c r="BH18" s="22"/>
      <c r="BI18" s="22">
        <f t="shared" si="24"/>
        <v>0</v>
      </c>
      <c r="BJ18" s="22">
        <f t="shared" si="25"/>
        <v>2400000</v>
      </c>
      <c r="BK18" s="21">
        <f>ROUND(BJ18*(1-H18),0)</f>
        <v>2160000</v>
      </c>
      <c r="BL18" s="23">
        <f>J18+AD18+AT18+S18</f>
        <v>3069772.5</v>
      </c>
      <c r="BM18" s="23">
        <f>M18+AH18+BB18+W18</f>
        <v>7869772.5</v>
      </c>
      <c r="BN18" s="23">
        <f>P18+AL18+BJ18+Z18</f>
        <v>5469772.5</v>
      </c>
      <c r="BO18" s="24">
        <f>(AU18+AE18+K18+T18)</f>
        <v>2762800</v>
      </c>
      <c r="BP18" s="25">
        <f>(N18+AI18+BC18+X18)</f>
        <v>7082800</v>
      </c>
      <c r="BQ18" s="25">
        <f>(Q18+AM18+BK18+AA18)</f>
        <v>4922800</v>
      </c>
      <c r="BR18" s="65">
        <f t="shared" si="26"/>
        <v>2762.8</v>
      </c>
      <c r="BS18" s="65">
        <f t="shared" si="27"/>
        <v>7082.8</v>
      </c>
      <c r="BT18" s="65">
        <f t="shared" si="28"/>
        <v>4922.8</v>
      </c>
    </row>
    <row r="19" spans="1:72" ht="15.75" x14ac:dyDescent="0.25">
      <c r="A19" s="14">
        <v>11</v>
      </c>
      <c r="B19" s="15" t="s">
        <v>15</v>
      </c>
      <c r="C19" s="16">
        <v>1.492</v>
      </c>
      <c r="D19" s="16">
        <v>1.492</v>
      </c>
      <c r="E19" s="16">
        <v>1.492</v>
      </c>
      <c r="F19" s="17">
        <v>0.11</v>
      </c>
      <c r="G19" s="17">
        <v>0.11</v>
      </c>
      <c r="H19" s="17">
        <v>0.11</v>
      </c>
      <c r="I19" s="18">
        <v>5424</v>
      </c>
      <c r="J19" s="18">
        <f t="shared" si="0"/>
        <v>5681640</v>
      </c>
      <c r="K19" s="18">
        <f t="shared" si="29"/>
        <v>5056700</v>
      </c>
      <c r="L19" s="18">
        <f t="shared" si="1"/>
        <v>5424</v>
      </c>
      <c r="M19" s="18">
        <f t="shared" si="2"/>
        <v>5681640</v>
      </c>
      <c r="N19" s="18">
        <f t="shared" si="3"/>
        <v>5056700</v>
      </c>
      <c r="O19" s="18">
        <f t="shared" si="4"/>
        <v>5424</v>
      </c>
      <c r="P19" s="18">
        <f t="shared" si="5"/>
        <v>5681640</v>
      </c>
      <c r="Q19" s="18">
        <f t="shared" si="6"/>
        <v>5056700</v>
      </c>
      <c r="R19" s="39"/>
      <c r="S19" s="38">
        <f t="shared" si="32"/>
        <v>0</v>
      </c>
      <c r="T19" s="38">
        <f t="shared" si="33"/>
        <v>0</v>
      </c>
      <c r="U19" s="45"/>
      <c r="V19" s="39"/>
      <c r="W19" s="38">
        <f t="shared" si="30"/>
        <v>0</v>
      </c>
      <c r="X19" s="38">
        <f t="shared" si="34"/>
        <v>0</v>
      </c>
      <c r="Y19" s="39"/>
      <c r="Z19" s="38">
        <f t="shared" si="31"/>
        <v>0</v>
      </c>
      <c r="AA19" s="38">
        <f t="shared" si="35"/>
        <v>0</v>
      </c>
      <c r="AB19" s="19">
        <v>1</v>
      </c>
      <c r="AC19" s="19"/>
      <c r="AD19" s="20">
        <f t="shared" si="11"/>
        <v>230000</v>
      </c>
      <c r="AE19" s="20">
        <f>ROUND(AD19*(1-F19),0)</f>
        <v>204700</v>
      </c>
      <c r="AF19" s="20">
        <v>1</v>
      </c>
      <c r="AG19" s="19"/>
      <c r="AH19" s="20">
        <f t="shared" si="12"/>
        <v>230000</v>
      </c>
      <c r="AI19" s="20">
        <f>ROUND(AH19*(1-G19),0)</f>
        <v>204700</v>
      </c>
      <c r="AJ19" s="20">
        <v>1</v>
      </c>
      <c r="AK19" s="19"/>
      <c r="AL19" s="20">
        <f t="shared" si="13"/>
        <v>230000</v>
      </c>
      <c r="AM19" s="21">
        <f>ROUND(AL19*(1-H19),0)</f>
        <v>204700</v>
      </c>
      <c r="AN19" s="22"/>
      <c r="AO19" s="22">
        <f t="shared" si="14"/>
        <v>0</v>
      </c>
      <c r="AP19" s="22">
        <v>1</v>
      </c>
      <c r="AQ19" s="22">
        <f t="shared" si="15"/>
        <v>2400000</v>
      </c>
      <c r="AR19" s="22"/>
      <c r="AS19" s="22">
        <f t="shared" si="16"/>
        <v>0</v>
      </c>
      <c r="AT19" s="22">
        <f t="shared" si="17"/>
        <v>2400000</v>
      </c>
      <c r="AU19" s="21">
        <f>ROUND(AT19*(1-F19),-2)</f>
        <v>2136000</v>
      </c>
      <c r="AV19" s="22"/>
      <c r="AW19" s="22">
        <f t="shared" si="18"/>
        <v>0</v>
      </c>
      <c r="AX19" s="22">
        <v>3</v>
      </c>
      <c r="AY19" s="22">
        <f t="shared" si="19"/>
        <v>7200000</v>
      </c>
      <c r="AZ19" s="22"/>
      <c r="BA19" s="22">
        <f t="shared" si="20"/>
        <v>0</v>
      </c>
      <c r="BB19" s="22">
        <f t="shared" si="21"/>
        <v>7200000</v>
      </c>
      <c r="BC19" s="21">
        <f>ROUND(BB19*(1-G19),0)</f>
        <v>6408000</v>
      </c>
      <c r="BD19" s="22"/>
      <c r="BE19" s="22">
        <f t="shared" si="22"/>
        <v>0</v>
      </c>
      <c r="BF19" s="22">
        <v>1</v>
      </c>
      <c r="BG19" s="22">
        <f t="shared" si="23"/>
        <v>2400000</v>
      </c>
      <c r="BH19" s="22"/>
      <c r="BI19" s="22">
        <f t="shared" si="24"/>
        <v>0</v>
      </c>
      <c r="BJ19" s="22">
        <f t="shared" si="25"/>
        <v>2400000</v>
      </c>
      <c r="BK19" s="21">
        <f>ROUND(BJ19*(1-H19),0)</f>
        <v>2136000</v>
      </c>
      <c r="BL19" s="23">
        <f>J19+AD19+AT19+S19</f>
        <v>8311640</v>
      </c>
      <c r="BM19" s="23">
        <f>M19+AH19+BB19+W19</f>
        <v>13111640</v>
      </c>
      <c r="BN19" s="23">
        <f>P19+AL19+BJ19+Z19</f>
        <v>8311640</v>
      </c>
      <c r="BO19" s="24">
        <f>(AU19+AE19+K19+T19)</f>
        <v>7397400</v>
      </c>
      <c r="BP19" s="25">
        <f>(N19+AI19+BC19+X19)</f>
        <v>11669400</v>
      </c>
      <c r="BQ19" s="25">
        <f>(Q19+AM19+BK19+AA19)</f>
        <v>7397400</v>
      </c>
      <c r="BR19" s="65">
        <f t="shared" si="26"/>
        <v>7397.4</v>
      </c>
      <c r="BS19" s="65">
        <f t="shared" si="27"/>
        <v>11669.4</v>
      </c>
      <c r="BT19" s="65">
        <f t="shared" si="28"/>
        <v>7397.4</v>
      </c>
    </row>
    <row r="20" spans="1:72" ht="15.75" x14ac:dyDescent="0.25">
      <c r="A20" s="14">
        <v>12</v>
      </c>
      <c r="B20" s="15" t="s">
        <v>16</v>
      </c>
      <c r="C20" s="16">
        <v>1.492</v>
      </c>
      <c r="D20" s="16">
        <v>1.492</v>
      </c>
      <c r="E20" s="16">
        <v>1.492</v>
      </c>
      <c r="F20" s="17">
        <v>0.09</v>
      </c>
      <c r="G20" s="17">
        <v>0.09</v>
      </c>
      <c r="H20" s="17">
        <v>0.1</v>
      </c>
      <c r="I20" s="18">
        <v>5861</v>
      </c>
      <c r="J20" s="18">
        <f t="shared" si="0"/>
        <v>6139397.5</v>
      </c>
      <c r="K20" s="18">
        <f t="shared" si="29"/>
        <v>5586900</v>
      </c>
      <c r="L20" s="18">
        <f t="shared" si="1"/>
        <v>5861</v>
      </c>
      <c r="M20" s="18">
        <f t="shared" si="2"/>
        <v>6139397.5</v>
      </c>
      <c r="N20" s="18">
        <f t="shared" si="3"/>
        <v>5586900</v>
      </c>
      <c r="O20" s="18">
        <f t="shared" si="4"/>
        <v>5861</v>
      </c>
      <c r="P20" s="18">
        <f t="shared" si="5"/>
        <v>6139397.5</v>
      </c>
      <c r="Q20" s="18">
        <f t="shared" si="6"/>
        <v>5525500</v>
      </c>
      <c r="R20" s="39"/>
      <c r="S20" s="38">
        <f t="shared" si="32"/>
        <v>0</v>
      </c>
      <c r="T20" s="38">
        <f t="shared" si="33"/>
        <v>0</v>
      </c>
      <c r="U20" s="45"/>
      <c r="V20" s="39"/>
      <c r="W20" s="38">
        <f t="shared" si="30"/>
        <v>0</v>
      </c>
      <c r="X20" s="38">
        <f t="shared" si="34"/>
        <v>0</v>
      </c>
      <c r="Y20" s="39"/>
      <c r="Z20" s="38">
        <f t="shared" si="31"/>
        <v>0</v>
      </c>
      <c r="AA20" s="38">
        <f t="shared" si="35"/>
        <v>0</v>
      </c>
      <c r="AB20" s="19">
        <v>1</v>
      </c>
      <c r="AC20" s="19"/>
      <c r="AD20" s="20">
        <f t="shared" si="11"/>
        <v>230000</v>
      </c>
      <c r="AE20" s="20">
        <f>ROUND(AD20*(1-F20),0)</f>
        <v>209300</v>
      </c>
      <c r="AF20" s="20">
        <v>1</v>
      </c>
      <c r="AG20" s="19"/>
      <c r="AH20" s="20">
        <f t="shared" si="12"/>
        <v>230000</v>
      </c>
      <c r="AI20" s="20">
        <f>ROUND(AH20*(1-G20),0)</f>
        <v>209300</v>
      </c>
      <c r="AJ20" s="20">
        <v>1</v>
      </c>
      <c r="AK20" s="19"/>
      <c r="AL20" s="20">
        <f t="shared" si="13"/>
        <v>230000</v>
      </c>
      <c r="AM20" s="21">
        <f>ROUND(AL20*(1-H20),0)</f>
        <v>207000</v>
      </c>
      <c r="AN20" s="22"/>
      <c r="AO20" s="22">
        <f t="shared" si="14"/>
        <v>0</v>
      </c>
      <c r="AP20" s="22">
        <v>4</v>
      </c>
      <c r="AQ20" s="22">
        <f t="shared" si="15"/>
        <v>9600000</v>
      </c>
      <c r="AR20" s="22"/>
      <c r="AS20" s="22">
        <f t="shared" si="16"/>
        <v>0</v>
      </c>
      <c r="AT20" s="22">
        <f t="shared" si="17"/>
        <v>9600000</v>
      </c>
      <c r="AU20" s="21">
        <f>ROUND(AT20*(1-F20),-2)</f>
        <v>8736000</v>
      </c>
      <c r="AV20" s="22"/>
      <c r="AW20" s="22">
        <f t="shared" si="18"/>
        <v>0</v>
      </c>
      <c r="AX20" s="22">
        <v>2</v>
      </c>
      <c r="AY20" s="22">
        <f t="shared" si="19"/>
        <v>4800000</v>
      </c>
      <c r="AZ20" s="22"/>
      <c r="BA20" s="22">
        <f t="shared" si="20"/>
        <v>0</v>
      </c>
      <c r="BB20" s="22">
        <f t="shared" si="21"/>
        <v>4800000</v>
      </c>
      <c r="BC20" s="21">
        <f>ROUND(BB20*(1-G20),0)</f>
        <v>4368000</v>
      </c>
      <c r="BD20" s="22"/>
      <c r="BE20" s="22">
        <f t="shared" si="22"/>
        <v>0</v>
      </c>
      <c r="BF20" s="22">
        <v>1</v>
      </c>
      <c r="BG20" s="22">
        <f t="shared" si="23"/>
        <v>2400000</v>
      </c>
      <c r="BH20" s="22"/>
      <c r="BI20" s="22">
        <f t="shared" si="24"/>
        <v>0</v>
      </c>
      <c r="BJ20" s="22">
        <f t="shared" si="25"/>
        <v>2400000</v>
      </c>
      <c r="BK20" s="21">
        <f>ROUND(BJ20*(1-H20),0)</f>
        <v>2160000</v>
      </c>
      <c r="BL20" s="23">
        <f>J20+AD20+AT20+S20</f>
        <v>15969397.5</v>
      </c>
      <c r="BM20" s="23">
        <f>M20+AH20+BB20+W20</f>
        <v>11169397.5</v>
      </c>
      <c r="BN20" s="23">
        <f>P20+AL20+BJ20+Z20</f>
        <v>8769397.5</v>
      </c>
      <c r="BO20" s="24">
        <f>(AU20+AE20+K20+T20)</f>
        <v>14532200</v>
      </c>
      <c r="BP20" s="25">
        <f>(N20+AI20+BC20+X20)</f>
        <v>10164200</v>
      </c>
      <c r="BQ20" s="25">
        <f>(Q20+AM20+BK20+AA20)</f>
        <v>7892500</v>
      </c>
      <c r="BR20" s="65">
        <f t="shared" si="26"/>
        <v>14532.2</v>
      </c>
      <c r="BS20" s="65">
        <f t="shared" si="27"/>
        <v>10164.200000000001</v>
      </c>
      <c r="BT20" s="65">
        <f t="shared" si="28"/>
        <v>7892.5</v>
      </c>
    </row>
    <row r="21" spans="1:72" ht="15.75" x14ac:dyDescent="0.25">
      <c r="A21" s="14">
        <v>13</v>
      </c>
      <c r="B21" s="15" t="s">
        <v>17</v>
      </c>
      <c r="C21" s="16">
        <v>1.492</v>
      </c>
      <c r="D21" s="16">
        <v>1.492</v>
      </c>
      <c r="E21" s="16">
        <v>1.492</v>
      </c>
      <c r="F21" s="17">
        <v>0.1</v>
      </c>
      <c r="G21" s="17">
        <v>0.1</v>
      </c>
      <c r="H21" s="17">
        <v>0.1</v>
      </c>
      <c r="I21" s="18">
        <v>2737</v>
      </c>
      <c r="J21" s="18">
        <f t="shared" si="0"/>
        <v>2867007.5</v>
      </c>
      <c r="K21" s="18">
        <f t="shared" si="29"/>
        <v>2580300</v>
      </c>
      <c r="L21" s="18">
        <f t="shared" si="1"/>
        <v>2737</v>
      </c>
      <c r="M21" s="18">
        <f t="shared" si="2"/>
        <v>2867007.5</v>
      </c>
      <c r="N21" s="18">
        <f t="shared" si="3"/>
        <v>2580300</v>
      </c>
      <c r="O21" s="18">
        <f t="shared" si="4"/>
        <v>2737</v>
      </c>
      <c r="P21" s="18">
        <f t="shared" si="5"/>
        <v>2867007.5</v>
      </c>
      <c r="Q21" s="18">
        <f t="shared" si="6"/>
        <v>2580300</v>
      </c>
      <c r="R21" s="39"/>
      <c r="S21" s="38">
        <f t="shared" si="32"/>
        <v>0</v>
      </c>
      <c r="T21" s="38">
        <f t="shared" si="33"/>
        <v>0</v>
      </c>
      <c r="U21" s="45"/>
      <c r="V21" s="39"/>
      <c r="W21" s="38">
        <f t="shared" si="30"/>
        <v>0</v>
      </c>
      <c r="X21" s="38">
        <f t="shared" si="34"/>
        <v>0</v>
      </c>
      <c r="Y21" s="39"/>
      <c r="Z21" s="38">
        <f t="shared" si="31"/>
        <v>0</v>
      </c>
      <c r="AA21" s="38">
        <f t="shared" si="35"/>
        <v>0</v>
      </c>
      <c r="AB21" s="19">
        <v>1</v>
      </c>
      <c r="AC21" s="19"/>
      <c r="AD21" s="20">
        <f t="shared" si="11"/>
        <v>230000</v>
      </c>
      <c r="AE21" s="20">
        <f>ROUND(AD21*(1-F21),0)</f>
        <v>207000</v>
      </c>
      <c r="AF21" s="20">
        <v>1</v>
      </c>
      <c r="AG21" s="19"/>
      <c r="AH21" s="20">
        <f t="shared" si="12"/>
        <v>230000</v>
      </c>
      <c r="AI21" s="20">
        <f>ROUND(AH21*(1-G21),0)</f>
        <v>207000</v>
      </c>
      <c r="AJ21" s="20">
        <v>1</v>
      </c>
      <c r="AK21" s="19"/>
      <c r="AL21" s="20">
        <f t="shared" si="13"/>
        <v>230000</v>
      </c>
      <c r="AM21" s="21">
        <f>ROUND(AL21*(1-H21),0)</f>
        <v>207000</v>
      </c>
      <c r="AN21" s="22">
        <v>1</v>
      </c>
      <c r="AO21" s="22">
        <f t="shared" si="14"/>
        <v>1700000</v>
      </c>
      <c r="AP21" s="22"/>
      <c r="AQ21" s="22">
        <f t="shared" si="15"/>
        <v>0</v>
      </c>
      <c r="AR21" s="22"/>
      <c r="AS21" s="22">
        <f t="shared" si="16"/>
        <v>0</v>
      </c>
      <c r="AT21" s="22">
        <f t="shared" si="17"/>
        <v>1700000</v>
      </c>
      <c r="AU21" s="21">
        <f>ROUND(AT21*(1-F21),-2)</f>
        <v>1530000</v>
      </c>
      <c r="AV21" s="22"/>
      <c r="AW21" s="22">
        <f t="shared" si="18"/>
        <v>0</v>
      </c>
      <c r="AX21" s="22">
        <v>1</v>
      </c>
      <c r="AY21" s="22">
        <f t="shared" si="19"/>
        <v>2400000</v>
      </c>
      <c r="AZ21" s="22"/>
      <c r="BA21" s="22">
        <f t="shared" si="20"/>
        <v>0</v>
      </c>
      <c r="BB21" s="22">
        <f t="shared" si="21"/>
        <v>2400000</v>
      </c>
      <c r="BC21" s="21">
        <f>ROUND(BB21*(1-G21),0)</f>
        <v>2160000</v>
      </c>
      <c r="BD21" s="22"/>
      <c r="BE21" s="22">
        <f t="shared" si="22"/>
        <v>0</v>
      </c>
      <c r="BF21" s="22">
        <v>2</v>
      </c>
      <c r="BG21" s="22">
        <f t="shared" si="23"/>
        <v>4800000</v>
      </c>
      <c r="BH21" s="22"/>
      <c r="BI21" s="22">
        <f t="shared" si="24"/>
        <v>0</v>
      </c>
      <c r="BJ21" s="22">
        <f t="shared" si="25"/>
        <v>4800000</v>
      </c>
      <c r="BK21" s="21">
        <f>ROUND(BJ21*(1-H21),0)</f>
        <v>4320000</v>
      </c>
      <c r="BL21" s="23">
        <f>J21+AD21+AT21+S21</f>
        <v>4797007.5</v>
      </c>
      <c r="BM21" s="23">
        <f>M21+AH21+BB21+W21</f>
        <v>5497007.5</v>
      </c>
      <c r="BN21" s="23">
        <f>P21+AL21+BJ21+Z21</f>
        <v>7897007.5</v>
      </c>
      <c r="BO21" s="24">
        <f>(AU21+AE21+K21+T21)</f>
        <v>4317300</v>
      </c>
      <c r="BP21" s="25">
        <f>(N21+AI21+BC21+X21)</f>
        <v>4947300</v>
      </c>
      <c r="BQ21" s="25">
        <f>(Q21+AM21+BK21+AA21)</f>
        <v>7107300</v>
      </c>
      <c r="BR21" s="65">
        <f t="shared" si="26"/>
        <v>4317.3</v>
      </c>
      <c r="BS21" s="65">
        <f t="shared" si="27"/>
        <v>4947.3</v>
      </c>
      <c r="BT21" s="65">
        <f t="shared" si="28"/>
        <v>7107.3</v>
      </c>
    </row>
    <row r="22" spans="1:72" ht="15.75" x14ac:dyDescent="0.25">
      <c r="A22" s="14">
        <v>14</v>
      </c>
      <c r="B22" s="15" t="s">
        <v>18</v>
      </c>
      <c r="C22" s="16">
        <v>1.492</v>
      </c>
      <c r="D22" s="16">
        <v>1.492</v>
      </c>
      <c r="E22" s="16">
        <v>1.492</v>
      </c>
      <c r="F22" s="17">
        <v>0.1</v>
      </c>
      <c r="G22" s="17">
        <v>0.1</v>
      </c>
      <c r="H22" s="17">
        <v>0.1</v>
      </c>
      <c r="I22" s="18">
        <v>5204</v>
      </c>
      <c r="J22" s="18">
        <f t="shared" si="0"/>
        <v>5451190</v>
      </c>
      <c r="K22" s="18">
        <f t="shared" si="29"/>
        <v>4906100</v>
      </c>
      <c r="L22" s="18">
        <f t="shared" si="1"/>
        <v>5204</v>
      </c>
      <c r="M22" s="18">
        <f t="shared" si="2"/>
        <v>5451190</v>
      </c>
      <c r="N22" s="18">
        <f t="shared" si="3"/>
        <v>4906100</v>
      </c>
      <c r="O22" s="18">
        <f t="shared" si="4"/>
        <v>5204</v>
      </c>
      <c r="P22" s="18">
        <f t="shared" si="5"/>
        <v>5451190</v>
      </c>
      <c r="Q22" s="18">
        <f t="shared" si="6"/>
        <v>4906100</v>
      </c>
      <c r="R22" s="39"/>
      <c r="S22" s="38">
        <f t="shared" si="32"/>
        <v>0</v>
      </c>
      <c r="T22" s="38">
        <f t="shared" si="33"/>
        <v>0</v>
      </c>
      <c r="U22" s="45"/>
      <c r="V22" s="39"/>
      <c r="W22" s="38">
        <f t="shared" si="30"/>
        <v>0</v>
      </c>
      <c r="X22" s="38">
        <f t="shared" si="34"/>
        <v>0</v>
      </c>
      <c r="Y22" s="39"/>
      <c r="Z22" s="38">
        <f t="shared" si="31"/>
        <v>0</v>
      </c>
      <c r="AA22" s="38">
        <f t="shared" si="35"/>
        <v>0</v>
      </c>
      <c r="AB22" s="19">
        <v>1</v>
      </c>
      <c r="AC22" s="19"/>
      <c r="AD22" s="20">
        <f t="shared" si="11"/>
        <v>230000</v>
      </c>
      <c r="AE22" s="20">
        <f>ROUND(AD22*(1-F22),0)</f>
        <v>207000</v>
      </c>
      <c r="AF22" s="20">
        <v>1</v>
      </c>
      <c r="AG22" s="19"/>
      <c r="AH22" s="20">
        <f t="shared" si="12"/>
        <v>230000</v>
      </c>
      <c r="AI22" s="20">
        <f>ROUND(AH22*(1-G22),0)</f>
        <v>207000</v>
      </c>
      <c r="AJ22" s="20">
        <v>1</v>
      </c>
      <c r="AK22" s="19"/>
      <c r="AL22" s="20">
        <f t="shared" si="13"/>
        <v>230000</v>
      </c>
      <c r="AM22" s="21">
        <f>ROUND(AL22*(1-H22),0)</f>
        <v>207000</v>
      </c>
      <c r="AN22" s="22">
        <v>1</v>
      </c>
      <c r="AO22" s="22">
        <f t="shared" si="14"/>
        <v>1700000</v>
      </c>
      <c r="AP22" s="22">
        <v>2</v>
      </c>
      <c r="AQ22" s="22">
        <f t="shared" si="15"/>
        <v>4800000</v>
      </c>
      <c r="AR22" s="22"/>
      <c r="AS22" s="22">
        <f t="shared" si="16"/>
        <v>0</v>
      </c>
      <c r="AT22" s="22">
        <f t="shared" si="17"/>
        <v>6500000</v>
      </c>
      <c r="AU22" s="21">
        <f>ROUND(AT22*(1-F22),-2)</f>
        <v>5850000</v>
      </c>
      <c r="AV22" s="22"/>
      <c r="AW22" s="22">
        <f t="shared" si="18"/>
        <v>0</v>
      </c>
      <c r="AX22" s="22">
        <v>2</v>
      </c>
      <c r="AY22" s="22">
        <f t="shared" si="19"/>
        <v>4800000</v>
      </c>
      <c r="AZ22" s="22"/>
      <c r="BA22" s="22">
        <f t="shared" si="20"/>
        <v>0</v>
      </c>
      <c r="BB22" s="22">
        <f t="shared" si="21"/>
        <v>4800000</v>
      </c>
      <c r="BC22" s="21">
        <f>ROUND(BB22*(1-G22),0)</f>
        <v>4320000</v>
      </c>
      <c r="BD22" s="22"/>
      <c r="BE22" s="22">
        <f t="shared" si="22"/>
        <v>0</v>
      </c>
      <c r="BF22" s="22">
        <v>2</v>
      </c>
      <c r="BG22" s="22">
        <f t="shared" si="23"/>
        <v>4800000</v>
      </c>
      <c r="BH22" s="22"/>
      <c r="BI22" s="22">
        <f t="shared" si="24"/>
        <v>0</v>
      </c>
      <c r="BJ22" s="22">
        <f t="shared" si="25"/>
        <v>4800000</v>
      </c>
      <c r="BK22" s="21">
        <f>ROUND(BJ22*(1-H22),0)</f>
        <v>4320000</v>
      </c>
      <c r="BL22" s="23">
        <f>J22+AD22+AT22+S22</f>
        <v>12181190</v>
      </c>
      <c r="BM22" s="23">
        <f>M22+AH22+BB22+W22</f>
        <v>10481190</v>
      </c>
      <c r="BN22" s="23">
        <f>P22+AL22+BJ22+Z22</f>
        <v>10481190</v>
      </c>
      <c r="BO22" s="24">
        <f>(AU22+AE22+K22+T22)</f>
        <v>10963100</v>
      </c>
      <c r="BP22" s="25">
        <f>(N22+AI22+BC22+X22)</f>
        <v>9433100</v>
      </c>
      <c r="BQ22" s="25">
        <f>(Q22+AM22+BK22+AA22)</f>
        <v>9433100</v>
      </c>
      <c r="BR22" s="65">
        <f t="shared" si="26"/>
        <v>10963.1</v>
      </c>
      <c r="BS22" s="65">
        <f t="shared" si="27"/>
        <v>9433.1</v>
      </c>
      <c r="BT22" s="65">
        <f t="shared" si="28"/>
        <v>9433.1</v>
      </c>
    </row>
    <row r="23" spans="1:72" ht="15.75" x14ac:dyDescent="0.25">
      <c r="A23" s="14">
        <v>15</v>
      </c>
      <c r="B23" s="15" t="s">
        <v>19</v>
      </c>
      <c r="C23" s="16">
        <v>1.492</v>
      </c>
      <c r="D23" s="16">
        <v>1.492</v>
      </c>
      <c r="E23" s="16">
        <v>1.492</v>
      </c>
      <c r="F23" s="17">
        <v>0.12</v>
      </c>
      <c r="G23" s="17">
        <v>0.12</v>
      </c>
      <c r="H23" s="17">
        <v>0.1</v>
      </c>
      <c r="I23" s="18">
        <v>3392</v>
      </c>
      <c r="J23" s="18">
        <f t="shared" si="0"/>
        <v>3553120</v>
      </c>
      <c r="K23" s="18">
        <f t="shared" si="29"/>
        <v>3126700</v>
      </c>
      <c r="L23" s="18">
        <f t="shared" si="1"/>
        <v>3392</v>
      </c>
      <c r="M23" s="18">
        <f t="shared" si="2"/>
        <v>3553120</v>
      </c>
      <c r="N23" s="18">
        <f t="shared" si="3"/>
        <v>3126700</v>
      </c>
      <c r="O23" s="18">
        <f t="shared" si="4"/>
        <v>3392</v>
      </c>
      <c r="P23" s="18">
        <f t="shared" si="5"/>
        <v>3553120</v>
      </c>
      <c r="Q23" s="18">
        <f t="shared" si="6"/>
        <v>3197800</v>
      </c>
      <c r="R23" s="39"/>
      <c r="S23" s="38">
        <f t="shared" si="32"/>
        <v>0</v>
      </c>
      <c r="T23" s="38">
        <f t="shared" si="33"/>
        <v>0</v>
      </c>
      <c r="U23" s="45"/>
      <c r="V23" s="39"/>
      <c r="W23" s="38">
        <f t="shared" si="30"/>
        <v>0</v>
      </c>
      <c r="X23" s="38">
        <f t="shared" si="34"/>
        <v>0</v>
      </c>
      <c r="Y23" s="39"/>
      <c r="Z23" s="38">
        <f t="shared" si="31"/>
        <v>0</v>
      </c>
      <c r="AA23" s="38">
        <f t="shared" si="35"/>
        <v>0</v>
      </c>
      <c r="AB23" s="19">
        <v>1</v>
      </c>
      <c r="AC23" s="19"/>
      <c r="AD23" s="20">
        <f t="shared" si="11"/>
        <v>230000</v>
      </c>
      <c r="AE23" s="20">
        <f>ROUND(AD23*(1-F23),0)</f>
        <v>202400</v>
      </c>
      <c r="AF23" s="20">
        <v>1</v>
      </c>
      <c r="AG23" s="19"/>
      <c r="AH23" s="20">
        <f t="shared" si="12"/>
        <v>230000</v>
      </c>
      <c r="AI23" s="20">
        <f>ROUND(AH23*(1-G23),0)</f>
        <v>202400</v>
      </c>
      <c r="AJ23" s="20">
        <v>1</v>
      </c>
      <c r="AK23" s="19"/>
      <c r="AL23" s="20">
        <f t="shared" si="13"/>
        <v>230000</v>
      </c>
      <c r="AM23" s="21">
        <f>ROUND(AL23*(1-H23),0)</f>
        <v>207000</v>
      </c>
      <c r="AN23" s="22">
        <v>1</v>
      </c>
      <c r="AO23" s="22">
        <f t="shared" si="14"/>
        <v>1700000</v>
      </c>
      <c r="AP23" s="22">
        <v>1</v>
      </c>
      <c r="AQ23" s="22">
        <f t="shared" si="15"/>
        <v>2400000</v>
      </c>
      <c r="AR23" s="22"/>
      <c r="AS23" s="22">
        <f t="shared" si="16"/>
        <v>0</v>
      </c>
      <c r="AT23" s="22">
        <f t="shared" si="17"/>
        <v>4100000</v>
      </c>
      <c r="AU23" s="21">
        <f>ROUND(AT23*(1-F23),-2)</f>
        <v>3608000</v>
      </c>
      <c r="AV23" s="22"/>
      <c r="AW23" s="22">
        <f t="shared" si="18"/>
        <v>0</v>
      </c>
      <c r="AX23" s="22">
        <v>2</v>
      </c>
      <c r="AY23" s="22">
        <f t="shared" si="19"/>
        <v>4800000</v>
      </c>
      <c r="AZ23" s="22"/>
      <c r="BA23" s="22">
        <f t="shared" si="20"/>
        <v>0</v>
      </c>
      <c r="BB23" s="22">
        <f t="shared" si="21"/>
        <v>4800000</v>
      </c>
      <c r="BC23" s="21">
        <f>ROUND(BB23*(1-G23),0)</f>
        <v>4224000</v>
      </c>
      <c r="BD23" s="22">
        <v>2</v>
      </c>
      <c r="BE23" s="22">
        <f t="shared" si="22"/>
        <v>3400000</v>
      </c>
      <c r="BF23" s="22">
        <v>1</v>
      </c>
      <c r="BG23" s="22">
        <f t="shared" si="23"/>
        <v>2400000</v>
      </c>
      <c r="BH23" s="22"/>
      <c r="BI23" s="22">
        <f t="shared" si="24"/>
        <v>0</v>
      </c>
      <c r="BJ23" s="22">
        <f t="shared" si="25"/>
        <v>5800000</v>
      </c>
      <c r="BK23" s="21">
        <f>ROUND(BJ23*(1-H23),0)</f>
        <v>5220000</v>
      </c>
      <c r="BL23" s="23">
        <f>J23+AD23+AT23+S23</f>
        <v>7883120</v>
      </c>
      <c r="BM23" s="23">
        <f>M23+AH23+BB23+W23</f>
        <v>8583120</v>
      </c>
      <c r="BN23" s="23">
        <f>P23+AL23+BJ23+Z23</f>
        <v>9583120</v>
      </c>
      <c r="BO23" s="24">
        <f>(AU23+AE23+K23+T23)</f>
        <v>6937100</v>
      </c>
      <c r="BP23" s="25">
        <f>(N23+AI23+BC23+X23)</f>
        <v>7553100</v>
      </c>
      <c r="BQ23" s="25">
        <f>(Q23+AM23+BK23+AA23)</f>
        <v>8624800</v>
      </c>
      <c r="BR23" s="65">
        <f t="shared" si="26"/>
        <v>6937.1</v>
      </c>
      <c r="BS23" s="65">
        <f t="shared" si="27"/>
        <v>7553.1</v>
      </c>
      <c r="BT23" s="65">
        <f t="shared" si="28"/>
        <v>8624.7999999999993</v>
      </c>
    </row>
    <row r="24" spans="1:72" ht="15.75" x14ac:dyDescent="0.25">
      <c r="A24" s="14">
        <v>16</v>
      </c>
      <c r="B24" s="15" t="s">
        <v>20</v>
      </c>
      <c r="C24" s="16">
        <v>1.492</v>
      </c>
      <c r="D24" s="16">
        <v>1.492</v>
      </c>
      <c r="E24" s="16">
        <v>1.492</v>
      </c>
      <c r="F24" s="17">
        <v>0.09</v>
      </c>
      <c r="G24" s="17">
        <v>0.09</v>
      </c>
      <c r="H24" s="17">
        <v>0.1</v>
      </c>
      <c r="I24" s="18">
        <v>7058</v>
      </c>
      <c r="J24" s="18">
        <f t="shared" si="0"/>
        <v>7393255</v>
      </c>
      <c r="K24" s="18">
        <f t="shared" si="29"/>
        <v>6727900</v>
      </c>
      <c r="L24" s="18">
        <f t="shared" si="1"/>
        <v>7058</v>
      </c>
      <c r="M24" s="18">
        <f t="shared" si="2"/>
        <v>7393255</v>
      </c>
      <c r="N24" s="18">
        <f t="shared" si="3"/>
        <v>6727900</v>
      </c>
      <c r="O24" s="18">
        <f t="shared" si="4"/>
        <v>7058</v>
      </c>
      <c r="P24" s="18">
        <f t="shared" si="5"/>
        <v>7393255</v>
      </c>
      <c r="Q24" s="18">
        <f t="shared" si="6"/>
        <v>6653900</v>
      </c>
      <c r="R24" s="39"/>
      <c r="S24" s="38">
        <f t="shared" si="32"/>
        <v>0</v>
      </c>
      <c r="T24" s="38">
        <f t="shared" si="33"/>
        <v>0</v>
      </c>
      <c r="U24" s="45"/>
      <c r="V24" s="39"/>
      <c r="W24" s="38">
        <f t="shared" si="30"/>
        <v>0</v>
      </c>
      <c r="X24" s="38">
        <f t="shared" si="34"/>
        <v>0</v>
      </c>
      <c r="Y24" s="39"/>
      <c r="Z24" s="38">
        <f t="shared" si="31"/>
        <v>0</v>
      </c>
      <c r="AA24" s="38">
        <f t="shared" si="35"/>
        <v>0</v>
      </c>
      <c r="AB24" s="19">
        <v>1</v>
      </c>
      <c r="AC24" s="19"/>
      <c r="AD24" s="20">
        <f t="shared" si="11"/>
        <v>230000</v>
      </c>
      <c r="AE24" s="20">
        <f>ROUND(AD24*(1-F24),0)</f>
        <v>209300</v>
      </c>
      <c r="AF24" s="20">
        <v>2</v>
      </c>
      <c r="AG24" s="19"/>
      <c r="AH24" s="20">
        <f t="shared" si="12"/>
        <v>460000</v>
      </c>
      <c r="AI24" s="20">
        <f>ROUND(AH24*(1-G24),0)</f>
        <v>418600</v>
      </c>
      <c r="AJ24" s="20">
        <v>2</v>
      </c>
      <c r="AK24" s="19"/>
      <c r="AL24" s="20">
        <f t="shared" si="13"/>
        <v>460000</v>
      </c>
      <c r="AM24" s="21">
        <f>ROUND(AL24*(1-H24),0)</f>
        <v>414000</v>
      </c>
      <c r="AN24" s="22">
        <v>3</v>
      </c>
      <c r="AO24" s="22">
        <f t="shared" si="14"/>
        <v>5100000</v>
      </c>
      <c r="AP24" s="22"/>
      <c r="AQ24" s="22">
        <f t="shared" si="15"/>
        <v>0</v>
      </c>
      <c r="AR24" s="22"/>
      <c r="AS24" s="22">
        <f t="shared" si="16"/>
        <v>0</v>
      </c>
      <c r="AT24" s="22">
        <f t="shared" si="17"/>
        <v>5100000</v>
      </c>
      <c r="AU24" s="21">
        <f>ROUND(AT24*(1-F24),-2)</f>
        <v>4641000</v>
      </c>
      <c r="AV24" s="22">
        <v>2</v>
      </c>
      <c r="AW24" s="22">
        <f t="shared" si="18"/>
        <v>3400000</v>
      </c>
      <c r="AX24" s="22">
        <v>1</v>
      </c>
      <c r="AY24" s="22">
        <f t="shared" si="19"/>
        <v>2400000</v>
      </c>
      <c r="AZ24" s="22"/>
      <c r="BA24" s="22">
        <f t="shared" si="20"/>
        <v>0</v>
      </c>
      <c r="BB24" s="22">
        <f t="shared" si="21"/>
        <v>5800000</v>
      </c>
      <c r="BC24" s="21">
        <f>ROUND(BB24*(1-G24),0)</f>
        <v>5278000</v>
      </c>
      <c r="BD24" s="22">
        <v>2</v>
      </c>
      <c r="BE24" s="22">
        <f t="shared" si="22"/>
        <v>3400000</v>
      </c>
      <c r="BF24" s="22">
        <v>1</v>
      </c>
      <c r="BG24" s="22">
        <f t="shared" si="23"/>
        <v>2400000</v>
      </c>
      <c r="BH24" s="22"/>
      <c r="BI24" s="22">
        <f t="shared" si="24"/>
        <v>0</v>
      </c>
      <c r="BJ24" s="22">
        <f t="shared" si="25"/>
        <v>5800000</v>
      </c>
      <c r="BK24" s="21">
        <f>ROUND(BJ24*(1-H24),0)</f>
        <v>5220000</v>
      </c>
      <c r="BL24" s="23">
        <f>J24+AD24+AT24+S24</f>
        <v>12723255</v>
      </c>
      <c r="BM24" s="23">
        <f>M24+AH24+BB24+W24</f>
        <v>13653255</v>
      </c>
      <c r="BN24" s="23">
        <f>P24+AL24+BJ24+Z24</f>
        <v>13653255</v>
      </c>
      <c r="BO24" s="24">
        <f>(AU24+AE24+K24+T24)</f>
        <v>11578200</v>
      </c>
      <c r="BP24" s="25">
        <f>(N24+AI24+BC24+X24)</f>
        <v>12424500</v>
      </c>
      <c r="BQ24" s="25">
        <f>(Q24+AM24+BK24+AA24)</f>
        <v>12287900</v>
      </c>
      <c r="BR24" s="65">
        <f t="shared" si="26"/>
        <v>11578.2</v>
      </c>
      <c r="BS24" s="65">
        <f t="shared" si="27"/>
        <v>12424.5</v>
      </c>
      <c r="BT24" s="65">
        <f t="shared" si="28"/>
        <v>12287.9</v>
      </c>
    </row>
    <row r="25" spans="1:72" ht="15.75" x14ac:dyDescent="0.25">
      <c r="A25" s="14">
        <v>17</v>
      </c>
      <c r="B25" s="15" t="s">
        <v>21</v>
      </c>
      <c r="C25" s="16">
        <v>1.492</v>
      </c>
      <c r="D25" s="16">
        <v>1.492</v>
      </c>
      <c r="E25" s="16">
        <v>1.492</v>
      </c>
      <c r="F25" s="17">
        <v>0.1</v>
      </c>
      <c r="G25" s="17">
        <v>0.1</v>
      </c>
      <c r="H25" s="17">
        <v>0.1</v>
      </c>
      <c r="I25" s="18">
        <v>10707</v>
      </c>
      <c r="J25" s="18">
        <f t="shared" si="0"/>
        <v>11215582.5</v>
      </c>
      <c r="K25" s="18">
        <f t="shared" si="29"/>
        <v>10094000</v>
      </c>
      <c r="L25" s="18">
        <f t="shared" si="1"/>
        <v>10707</v>
      </c>
      <c r="M25" s="18">
        <f t="shared" si="2"/>
        <v>11215582.5</v>
      </c>
      <c r="N25" s="18">
        <f t="shared" si="3"/>
        <v>10094000</v>
      </c>
      <c r="O25" s="18">
        <f t="shared" si="4"/>
        <v>10707</v>
      </c>
      <c r="P25" s="18">
        <f t="shared" si="5"/>
        <v>11215582.5</v>
      </c>
      <c r="Q25" s="18">
        <f t="shared" si="6"/>
        <v>10094000</v>
      </c>
      <c r="R25" s="39"/>
      <c r="S25" s="38">
        <f t="shared" si="32"/>
        <v>0</v>
      </c>
      <c r="T25" s="38">
        <f t="shared" si="33"/>
        <v>0</v>
      </c>
      <c r="U25" s="45"/>
      <c r="V25" s="39"/>
      <c r="W25" s="38">
        <f t="shared" si="30"/>
        <v>0</v>
      </c>
      <c r="X25" s="38">
        <f t="shared" si="34"/>
        <v>0</v>
      </c>
      <c r="Y25" s="39"/>
      <c r="Z25" s="38">
        <f t="shared" si="31"/>
        <v>0</v>
      </c>
      <c r="AA25" s="38">
        <f t="shared" si="35"/>
        <v>0</v>
      </c>
      <c r="AB25" s="19">
        <v>1</v>
      </c>
      <c r="AC25" s="19"/>
      <c r="AD25" s="20">
        <f t="shared" si="11"/>
        <v>230000</v>
      </c>
      <c r="AE25" s="20">
        <f>ROUND(AD25*(1-F25),0)</f>
        <v>207000</v>
      </c>
      <c r="AF25" s="20">
        <v>1</v>
      </c>
      <c r="AG25" s="19"/>
      <c r="AH25" s="20">
        <f t="shared" si="12"/>
        <v>230000</v>
      </c>
      <c r="AI25" s="20">
        <f>ROUND(AH25*(1-G25),0)</f>
        <v>207000</v>
      </c>
      <c r="AJ25" s="20">
        <v>1</v>
      </c>
      <c r="AK25" s="19"/>
      <c r="AL25" s="20">
        <f t="shared" si="13"/>
        <v>230000</v>
      </c>
      <c r="AM25" s="21">
        <f>ROUND(AL25*(1-H25),0)</f>
        <v>207000</v>
      </c>
      <c r="AN25" s="22"/>
      <c r="AO25" s="22">
        <f t="shared" si="14"/>
        <v>0</v>
      </c>
      <c r="AP25" s="22">
        <v>4</v>
      </c>
      <c r="AQ25" s="22">
        <f t="shared" si="15"/>
        <v>9600000</v>
      </c>
      <c r="AR25" s="22"/>
      <c r="AS25" s="22">
        <f t="shared" si="16"/>
        <v>0</v>
      </c>
      <c r="AT25" s="22">
        <f t="shared" si="17"/>
        <v>9600000</v>
      </c>
      <c r="AU25" s="21">
        <f>ROUND(AT25*(1-F25),-2)</f>
        <v>8640000</v>
      </c>
      <c r="AV25" s="22">
        <v>1</v>
      </c>
      <c r="AW25" s="22">
        <f t="shared" si="18"/>
        <v>1700000</v>
      </c>
      <c r="AX25" s="22">
        <v>1</v>
      </c>
      <c r="AY25" s="22">
        <f t="shared" si="19"/>
        <v>2400000</v>
      </c>
      <c r="AZ25" s="22"/>
      <c r="BA25" s="22">
        <f t="shared" si="20"/>
        <v>0</v>
      </c>
      <c r="BB25" s="22">
        <f t="shared" si="21"/>
        <v>4100000</v>
      </c>
      <c r="BC25" s="21">
        <f>ROUND(BB25*(1-G25),0)</f>
        <v>3690000</v>
      </c>
      <c r="BD25" s="22"/>
      <c r="BE25" s="22">
        <f t="shared" si="22"/>
        <v>0</v>
      </c>
      <c r="BF25" s="22">
        <v>2</v>
      </c>
      <c r="BG25" s="22">
        <f t="shared" si="23"/>
        <v>4800000</v>
      </c>
      <c r="BH25" s="22"/>
      <c r="BI25" s="22">
        <f t="shared" si="24"/>
        <v>0</v>
      </c>
      <c r="BJ25" s="22">
        <f t="shared" si="25"/>
        <v>4800000</v>
      </c>
      <c r="BK25" s="21">
        <f>ROUND(BJ25*(1-H25),0)</f>
        <v>4320000</v>
      </c>
      <c r="BL25" s="23">
        <f>J25+AD25+AT25+S25</f>
        <v>21045582.5</v>
      </c>
      <c r="BM25" s="23">
        <f>M25+AH25+BB25+W25</f>
        <v>15545582.5</v>
      </c>
      <c r="BN25" s="23">
        <f>P25+AL25+BJ25+Z25</f>
        <v>16245582.5</v>
      </c>
      <c r="BO25" s="24">
        <f>(AU25+AE25+K25+T25)</f>
        <v>18941000</v>
      </c>
      <c r="BP25" s="25">
        <f>(N25+AI25+BC25+X25)</f>
        <v>13991000</v>
      </c>
      <c r="BQ25" s="25">
        <f>(Q25+AM25+BK25+AA25)</f>
        <v>14621000</v>
      </c>
      <c r="BR25" s="65">
        <f t="shared" si="26"/>
        <v>18941</v>
      </c>
      <c r="BS25" s="65">
        <f t="shared" si="27"/>
        <v>13991</v>
      </c>
      <c r="BT25" s="65">
        <f t="shared" si="28"/>
        <v>14621</v>
      </c>
    </row>
    <row r="26" spans="1:72" ht="15.75" x14ac:dyDescent="0.25">
      <c r="A26" s="14">
        <v>18</v>
      </c>
      <c r="B26" s="15" t="s">
        <v>22</v>
      </c>
      <c r="C26" s="16">
        <v>2.113</v>
      </c>
      <c r="D26" s="16">
        <v>2.1240000000000001</v>
      </c>
      <c r="E26" s="16">
        <v>2.1240000000000001</v>
      </c>
      <c r="F26" s="17">
        <v>0.25</v>
      </c>
      <c r="G26" s="17">
        <v>0.25</v>
      </c>
      <c r="H26" s="17">
        <v>0.23</v>
      </c>
      <c r="I26" s="18">
        <v>6138</v>
      </c>
      <c r="J26" s="18">
        <f t="shared" si="0"/>
        <v>6429555</v>
      </c>
      <c r="K26" s="18">
        <f t="shared" si="29"/>
        <v>4822200</v>
      </c>
      <c r="L26" s="18">
        <f t="shared" si="1"/>
        <v>6138</v>
      </c>
      <c r="M26" s="18">
        <f t="shared" si="2"/>
        <v>6429555</v>
      </c>
      <c r="N26" s="18">
        <f t="shared" si="3"/>
        <v>4822200</v>
      </c>
      <c r="O26" s="18">
        <f t="shared" si="4"/>
        <v>6138</v>
      </c>
      <c r="P26" s="18">
        <f t="shared" si="5"/>
        <v>6429555</v>
      </c>
      <c r="Q26" s="18">
        <f t="shared" si="6"/>
        <v>4950800</v>
      </c>
      <c r="R26" s="39"/>
      <c r="S26" s="38">
        <f t="shared" si="32"/>
        <v>0</v>
      </c>
      <c r="T26" s="38">
        <f t="shared" si="33"/>
        <v>0</v>
      </c>
      <c r="U26" s="45"/>
      <c r="V26" s="39"/>
      <c r="W26" s="38">
        <f t="shared" si="30"/>
        <v>0</v>
      </c>
      <c r="X26" s="38">
        <f t="shared" si="34"/>
        <v>0</v>
      </c>
      <c r="Y26" s="39"/>
      <c r="Z26" s="38">
        <f t="shared" si="31"/>
        <v>0</v>
      </c>
      <c r="AA26" s="38">
        <f t="shared" si="35"/>
        <v>0</v>
      </c>
      <c r="AB26" s="19">
        <v>1</v>
      </c>
      <c r="AC26" s="19"/>
      <c r="AD26" s="20">
        <f t="shared" si="11"/>
        <v>230000</v>
      </c>
      <c r="AE26" s="20">
        <f>ROUND(AD26*(1-F26),0)</f>
        <v>172500</v>
      </c>
      <c r="AF26" s="20">
        <v>1</v>
      </c>
      <c r="AG26" s="19"/>
      <c r="AH26" s="20">
        <f t="shared" si="12"/>
        <v>230000</v>
      </c>
      <c r="AI26" s="20">
        <f>ROUND(AH26*(1-G26),0)</f>
        <v>172500</v>
      </c>
      <c r="AJ26" s="20">
        <v>1</v>
      </c>
      <c r="AK26" s="19"/>
      <c r="AL26" s="20">
        <f t="shared" si="13"/>
        <v>230000</v>
      </c>
      <c r="AM26" s="21">
        <f>ROUND(AL26*(1-H26),0)</f>
        <v>177100</v>
      </c>
      <c r="AN26" s="22"/>
      <c r="AO26" s="22">
        <f t="shared" si="14"/>
        <v>0</v>
      </c>
      <c r="AP26" s="22"/>
      <c r="AQ26" s="22">
        <f t="shared" si="15"/>
        <v>0</v>
      </c>
      <c r="AR26" s="22"/>
      <c r="AS26" s="22">
        <f t="shared" si="16"/>
        <v>0</v>
      </c>
      <c r="AT26" s="22">
        <f t="shared" si="17"/>
        <v>0</v>
      </c>
      <c r="AU26" s="21">
        <f>ROUND(AT26*(1-F26),-2)</f>
        <v>0</v>
      </c>
      <c r="AV26" s="22"/>
      <c r="AW26" s="22">
        <f t="shared" si="18"/>
        <v>0</v>
      </c>
      <c r="AX26" s="22"/>
      <c r="AY26" s="22">
        <f t="shared" si="19"/>
        <v>0</v>
      </c>
      <c r="AZ26" s="22"/>
      <c r="BA26" s="22">
        <f t="shared" si="20"/>
        <v>0</v>
      </c>
      <c r="BB26" s="22">
        <f t="shared" si="21"/>
        <v>0</v>
      </c>
      <c r="BC26" s="21">
        <f>ROUND(BB26*(1-G26),0)</f>
        <v>0</v>
      </c>
      <c r="BD26" s="22"/>
      <c r="BE26" s="22">
        <f t="shared" si="22"/>
        <v>0</v>
      </c>
      <c r="BF26" s="22"/>
      <c r="BG26" s="22">
        <f t="shared" si="23"/>
        <v>0</v>
      </c>
      <c r="BH26" s="22"/>
      <c r="BI26" s="22">
        <f t="shared" si="24"/>
        <v>0</v>
      </c>
      <c r="BJ26" s="22">
        <f t="shared" si="25"/>
        <v>0</v>
      </c>
      <c r="BK26" s="21">
        <f>ROUND(BJ26*(1-H26),0)</f>
        <v>0</v>
      </c>
      <c r="BL26" s="23">
        <f>J26+AD26+AT26+S26</f>
        <v>6659555</v>
      </c>
      <c r="BM26" s="23">
        <f>M26+AH26+BB26+W26</f>
        <v>6659555</v>
      </c>
      <c r="BN26" s="23">
        <f>P26+AL26+BJ26+Z26</f>
        <v>6659555</v>
      </c>
      <c r="BO26" s="24">
        <f>(AU26+AE26+K26+T26)</f>
        <v>4994700</v>
      </c>
      <c r="BP26" s="25">
        <f>(N26+AI26+BC26+X26)</f>
        <v>4994700</v>
      </c>
      <c r="BQ26" s="25">
        <f>(Q26+AM26+BK26+AA26)</f>
        <v>5127900</v>
      </c>
      <c r="BR26" s="65">
        <f t="shared" si="26"/>
        <v>4994.7</v>
      </c>
      <c r="BS26" s="65">
        <f t="shared" si="27"/>
        <v>4994.7</v>
      </c>
      <c r="BT26" s="65">
        <f t="shared" si="28"/>
        <v>5127.8999999999996</v>
      </c>
    </row>
    <row r="27" spans="1:72" s="3" customFormat="1" ht="15.75" x14ac:dyDescent="0.25">
      <c r="A27" s="1"/>
      <c r="B27" s="1" t="s">
        <v>23</v>
      </c>
      <c r="C27" s="2">
        <v>1.5129999999999999</v>
      </c>
      <c r="D27" s="2">
        <v>1.5129999999999999</v>
      </c>
      <c r="E27" s="2">
        <v>1.5129999999999999</v>
      </c>
      <c r="F27" s="2"/>
      <c r="G27" s="2"/>
      <c r="H27" s="2"/>
      <c r="I27" s="26">
        <f>SUM(I9:I26)</f>
        <v>163259</v>
      </c>
      <c r="J27" s="26">
        <f>SUM(J9:J26)</f>
        <v>171013802.5</v>
      </c>
      <c r="K27" s="33">
        <f t="shared" ref="K27:BG27" si="36">SUM(K9:K26)</f>
        <v>152195100</v>
      </c>
      <c r="L27" s="26">
        <f t="shared" si="36"/>
        <v>163259</v>
      </c>
      <c r="M27" s="26">
        <f t="shared" si="36"/>
        <v>171013802.5</v>
      </c>
      <c r="N27" s="33">
        <f t="shared" si="36"/>
        <v>152195100</v>
      </c>
      <c r="O27" s="26">
        <f t="shared" si="36"/>
        <v>163259</v>
      </c>
      <c r="P27" s="26">
        <f t="shared" si="36"/>
        <v>171013802.5</v>
      </c>
      <c r="Q27" s="33">
        <f t="shared" si="36"/>
        <v>152028800</v>
      </c>
      <c r="R27" s="40">
        <f t="shared" si="36"/>
        <v>1</v>
      </c>
      <c r="S27" s="40">
        <f t="shared" si="36"/>
        <v>0</v>
      </c>
      <c r="T27" s="40">
        <f t="shared" si="36"/>
        <v>0</v>
      </c>
      <c r="U27" s="40"/>
      <c r="V27" s="40">
        <f t="shared" si="36"/>
        <v>0</v>
      </c>
      <c r="W27" s="40">
        <f t="shared" si="36"/>
        <v>0</v>
      </c>
      <c r="X27" s="40">
        <f t="shared" si="36"/>
        <v>0</v>
      </c>
      <c r="Y27" s="40">
        <f t="shared" si="36"/>
        <v>0</v>
      </c>
      <c r="Z27" s="40">
        <f t="shared" si="36"/>
        <v>0</v>
      </c>
      <c r="AA27" s="40">
        <f t="shared" si="36"/>
        <v>0</v>
      </c>
      <c r="AB27" s="27">
        <f t="shared" si="36"/>
        <v>23</v>
      </c>
      <c r="AC27" s="27">
        <f t="shared" si="36"/>
        <v>0</v>
      </c>
      <c r="AD27" s="27">
        <f t="shared" si="36"/>
        <v>5290000</v>
      </c>
      <c r="AE27" s="36">
        <f t="shared" si="36"/>
        <v>4701200</v>
      </c>
      <c r="AF27" s="27">
        <f t="shared" si="36"/>
        <v>23</v>
      </c>
      <c r="AG27" s="27">
        <f t="shared" si="36"/>
        <v>0</v>
      </c>
      <c r="AH27" s="27">
        <f t="shared" si="36"/>
        <v>5290000</v>
      </c>
      <c r="AI27" s="36">
        <f t="shared" si="36"/>
        <v>4708100</v>
      </c>
      <c r="AJ27" s="27">
        <f t="shared" si="36"/>
        <v>23</v>
      </c>
      <c r="AK27" s="27">
        <f t="shared" si="36"/>
        <v>0</v>
      </c>
      <c r="AL27" s="28">
        <f t="shared" si="36"/>
        <v>5290000</v>
      </c>
      <c r="AM27" s="37">
        <f>SUM(AM9:AM26)</f>
        <v>4712700</v>
      </c>
      <c r="AN27" s="29">
        <f>SUM(AN9:AN26)</f>
        <v>9</v>
      </c>
      <c r="AO27" s="29">
        <f t="shared" si="36"/>
        <v>15300000</v>
      </c>
      <c r="AP27" s="29">
        <f t="shared" si="36"/>
        <v>27</v>
      </c>
      <c r="AQ27" s="29">
        <f t="shared" si="36"/>
        <v>64800000</v>
      </c>
      <c r="AR27" s="29">
        <f>SUM(AR9:AR26)</f>
        <v>0</v>
      </c>
      <c r="AS27" s="29">
        <f t="shared" si="36"/>
        <v>0</v>
      </c>
      <c r="AT27" s="29">
        <f t="shared" si="36"/>
        <v>80100000</v>
      </c>
      <c r="AU27" s="34">
        <f t="shared" si="36"/>
        <v>71929000</v>
      </c>
      <c r="AV27" s="29">
        <f>SUM(AV9:AV26)</f>
        <v>5</v>
      </c>
      <c r="AW27" s="29">
        <f>SUM(AW9:AW26)</f>
        <v>8500000</v>
      </c>
      <c r="AX27" s="29">
        <f t="shared" si="36"/>
        <v>30</v>
      </c>
      <c r="AY27" s="29">
        <f t="shared" si="36"/>
        <v>72000000</v>
      </c>
      <c r="AZ27" s="29">
        <f t="shared" si="36"/>
        <v>0</v>
      </c>
      <c r="BA27" s="29">
        <f t="shared" si="36"/>
        <v>0</v>
      </c>
      <c r="BB27" s="29">
        <f t="shared" si="36"/>
        <v>80500000</v>
      </c>
      <c r="BC27" s="34">
        <f t="shared" si="36"/>
        <v>72032000</v>
      </c>
      <c r="BD27" s="29">
        <f t="shared" si="36"/>
        <v>6</v>
      </c>
      <c r="BE27" s="29">
        <f t="shared" si="36"/>
        <v>10200000</v>
      </c>
      <c r="BF27" s="29">
        <f t="shared" si="36"/>
        <v>27</v>
      </c>
      <c r="BG27" s="29">
        <f t="shared" si="36"/>
        <v>64800000</v>
      </c>
      <c r="BH27" s="29">
        <f t="shared" ref="BH27:BQ27" si="37">SUM(BH9:BH26)</f>
        <v>0</v>
      </c>
      <c r="BI27" s="29">
        <f t="shared" si="37"/>
        <v>0</v>
      </c>
      <c r="BJ27" s="29">
        <f t="shared" si="37"/>
        <v>75000000</v>
      </c>
      <c r="BK27" s="34">
        <f>SUM(BK9:BK26)</f>
        <v>67226000</v>
      </c>
      <c r="BL27" s="30">
        <f t="shared" si="37"/>
        <v>256403802.5</v>
      </c>
      <c r="BM27" s="30">
        <f t="shared" si="37"/>
        <v>256803802.5</v>
      </c>
      <c r="BN27" s="30">
        <f t="shared" si="37"/>
        <v>251303802.5</v>
      </c>
      <c r="BO27" s="30">
        <f t="shared" si="37"/>
        <v>228825300</v>
      </c>
      <c r="BP27" s="30">
        <f t="shared" si="37"/>
        <v>228935200</v>
      </c>
      <c r="BQ27" s="30">
        <f t="shared" si="37"/>
        <v>223967500</v>
      </c>
      <c r="BR27" s="66">
        <f>SUM(BR9:BR26)</f>
        <v>228825.30000000002</v>
      </c>
      <c r="BS27" s="66">
        <f>SUM(BS9:BS26)</f>
        <v>228935.2</v>
      </c>
      <c r="BT27" s="66">
        <f>SUM(BT9:BT26)</f>
        <v>223967.49999999994</v>
      </c>
    </row>
    <row r="28" spans="1:72" x14ac:dyDescent="0.2">
      <c r="BR28" s="64"/>
      <c r="BS28" s="64"/>
      <c r="BT28" s="64"/>
    </row>
  </sheetData>
  <mergeCells count="66">
    <mergeCell ref="BR5:BT6"/>
    <mergeCell ref="BJ6:BJ7"/>
    <mergeCell ref="BL5:BN6"/>
    <mergeCell ref="BO5:BQ6"/>
    <mergeCell ref="AB8:AE8"/>
    <mergeCell ref="AG8:AI8"/>
    <mergeCell ref="AK8:AM8"/>
    <mergeCell ref="BB6:BB7"/>
    <mergeCell ref="BC6:BC7"/>
    <mergeCell ref="BD6:BE6"/>
    <mergeCell ref="BF6:BG6"/>
    <mergeCell ref="BH6:BI6"/>
    <mergeCell ref="AT6:AT7"/>
    <mergeCell ref="AU6:AU7"/>
    <mergeCell ref="AV6:AW6"/>
    <mergeCell ref="AX6:AY6"/>
    <mergeCell ref="AN8:AU8"/>
    <mergeCell ref="AV8:BC8"/>
    <mergeCell ref="BD8:BK8"/>
    <mergeCell ref="C7:C8"/>
    <mergeCell ref="D7:D8"/>
    <mergeCell ref="E7:E8"/>
    <mergeCell ref="F7:H7"/>
    <mergeCell ref="I8:K8"/>
    <mergeCell ref="I6:I7"/>
    <mergeCell ref="K6:K7"/>
    <mergeCell ref="AZ6:BA6"/>
    <mergeCell ref="R8:T8"/>
    <mergeCell ref="V8:X8"/>
    <mergeCell ref="Y8:AA8"/>
    <mergeCell ref="AB5:AM5"/>
    <mergeCell ref="AN5:BK5"/>
    <mergeCell ref="AN6:AO6"/>
    <mergeCell ref="AP6:AQ6"/>
    <mergeCell ref="AD6:AD7"/>
    <mergeCell ref="AE6:AE7"/>
    <mergeCell ref="AF6:AG6"/>
    <mergeCell ref="AH6:AH7"/>
    <mergeCell ref="AI6:AI7"/>
    <mergeCell ref="AB6:AC6"/>
    <mergeCell ref="AM6:AM7"/>
    <mergeCell ref="AR6:AS6"/>
    <mergeCell ref="AJ6:AK6"/>
    <mergeCell ref="AL6:AL7"/>
    <mergeCell ref="BK6:BK7"/>
    <mergeCell ref="A3:B3"/>
    <mergeCell ref="A5:A8"/>
    <mergeCell ref="B5:B8"/>
    <mergeCell ref="C5:E6"/>
    <mergeCell ref="F5:H6"/>
    <mergeCell ref="I5:Q5"/>
    <mergeCell ref="Q6:Q7"/>
    <mergeCell ref="L6:L7"/>
    <mergeCell ref="N6:N7"/>
    <mergeCell ref="O6:O7"/>
    <mergeCell ref="L8:N8"/>
    <mergeCell ref="O8:Q8"/>
    <mergeCell ref="C3:AI3"/>
    <mergeCell ref="R5:AA5"/>
    <mergeCell ref="S6:S7"/>
    <mergeCell ref="T6:T7"/>
    <mergeCell ref="U6:U7"/>
    <mergeCell ref="W6:W7"/>
    <mergeCell ref="X6:X7"/>
    <mergeCell ref="Z6:Z7"/>
    <mergeCell ref="AA6:AA7"/>
  </mergeCells>
  <pageMargins left="0.23622047244094491" right="0.23622047244094491" top="0.74803149606299213" bottom="0.74803149606299213" header="0.31496062992125984" footer="0.51181102362204722"/>
  <pageSetup paperSize="9" scale="55" firstPageNumber="0" fitToWidth="3" fitToHeight="0" orientation="landscape" horizontalDpi="300" verticalDpi="300" r:id="rId1"/>
  <colBreaks count="1" manualBreakCount="1">
    <brk id="35" max="28" man="1"/>
  </colBreaks>
  <ignoredErrors>
    <ignoredError sqref="AV27 BD27 AN27 AB27 AG27 AK27 I27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МТБ ООУ</vt:lpstr>
      <vt:lpstr>'МТБ ООУ'!Заголовки_для_печати</vt:lpstr>
      <vt:lpstr>'МТБ ООУ'!Область_печати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Старостина Рузанна Левоновна</cp:lastModifiedBy>
  <cp:revision>26</cp:revision>
  <cp:lastPrinted>2020-08-28T11:55:52Z</cp:lastPrinted>
  <dcterms:created xsi:type="dcterms:W3CDTF">1996-10-08T23:32:33Z</dcterms:created>
  <dcterms:modified xsi:type="dcterms:W3CDTF">2020-08-28T11:55:59Z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