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020" windowWidth="16590" windowHeight="9435" tabRatio="500"/>
  </bookViews>
  <sheets>
    <sheet name="Нормативы ДО" sheetId="22" r:id="rId1"/>
    <sheet name="Нормативы ОО" sheetId="23" r:id="rId2"/>
    <sheet name="ЧООУ" sheetId="19" r:id="rId3"/>
    <sheet name="ИП" sheetId="20" r:id="rId4"/>
    <sheet name="ЧДОУ" sheetId="21" r:id="rId5"/>
    <sheet name="сравнение" sheetId="16" r:id="rId6"/>
    <sheet name="Исходные для нормативов" sheetId="1" r:id="rId7"/>
    <sheet name="Нормативы ООУ_КОПО" sheetId="2" r:id="rId8"/>
    <sheet name="Норматив ДОУ_КОПО" sheetId="15" r:id="rId9"/>
    <sheet name="ЧООУ_КОПО" sheetId="11" r:id="rId10"/>
    <sheet name="ИП_КОПО" sheetId="13" r:id="rId11"/>
    <sheet name="ЧДОУ_КОПО" sheetId="14" r:id="rId12"/>
  </sheets>
  <externalReferences>
    <externalReference r:id="rId13"/>
    <externalReference r:id="rId14"/>
  </externalReferences>
  <definedNames>
    <definedName name="Excel_BuiltIn_Print_Titles" localSheetId="8">'Норматив ДОУ_КОПО'!$1:$5</definedName>
    <definedName name="Z_03BB0823_F46D_4FFC_9767_8DD17CA40F59_.wvu.Cols" localSheetId="4" hidden="1">ЧДОУ!$O:$V</definedName>
    <definedName name="Z_03BB0823_F46D_4FFC_9767_8DD17CA40F59_.wvu.Cols" localSheetId="11" hidden="1">ЧДОУ_КОПО!$O:$V</definedName>
    <definedName name="Z_03BB0823_F46D_4FFC_9767_8DD17CA40F59_.wvu.PrintArea" localSheetId="3" hidden="1">ИП!$A$1:$AB$16</definedName>
    <definedName name="Z_03BB0823_F46D_4FFC_9767_8DD17CA40F59_.wvu.PrintArea" localSheetId="10" hidden="1">ИП_КОПО!$A$1:$AB$18</definedName>
    <definedName name="Z_03BB0823_F46D_4FFC_9767_8DD17CA40F59_.wvu.PrintArea" localSheetId="4" hidden="1">ЧДОУ!$A$1:$AJ$27</definedName>
    <definedName name="Z_03BB0823_F46D_4FFC_9767_8DD17CA40F59_.wvu.PrintArea" localSheetId="11" hidden="1">ЧДОУ_КОПО!$A$1:$AJ$29</definedName>
    <definedName name="Z_03BB0823_F46D_4FFC_9767_8DD17CA40F59_.wvu.PrintTitles" localSheetId="3" hidden="1">ИП!$A:$B</definedName>
    <definedName name="Z_03BB0823_F46D_4FFC_9767_8DD17CA40F59_.wvu.PrintTitles" localSheetId="10" hidden="1">ИП_КОПО!$A:$B</definedName>
    <definedName name="Z_03BB0823_F46D_4FFC_9767_8DD17CA40F59_.wvu.PrintTitles" localSheetId="4" hidden="1">ЧДОУ!$A:$B</definedName>
    <definedName name="Z_03BB0823_F46D_4FFC_9767_8DD17CA40F59_.wvu.PrintTitles" localSheetId="11" hidden="1">ЧДОУ_КОПО!$A:$B</definedName>
    <definedName name="Z_03BB0823_F46D_4FFC_9767_8DD17CA40F59_.wvu.Rows" localSheetId="3" hidden="1">ИП!$7:$7,ИП!#REF!</definedName>
    <definedName name="Z_03BB0823_F46D_4FFC_9767_8DD17CA40F59_.wvu.Rows" localSheetId="10" hidden="1">ИП_КОПО!$7:$7,ИП_КОПО!$10:$11</definedName>
    <definedName name="Z_03BB0823_F46D_4FFC_9767_8DD17CA40F59_.wvu.Rows" localSheetId="4" hidden="1">ЧДОУ!$7:$7,ЧДОУ!#REF!</definedName>
    <definedName name="Z_03BB0823_F46D_4FFC_9767_8DD17CA40F59_.wvu.Rows" localSheetId="11" hidden="1">ЧДОУ_КОПО!$7:$7,ЧДОУ_КОПО!$10:$11</definedName>
    <definedName name="_xlnm.Print_Titles" localSheetId="3">ИП!$A:$B</definedName>
    <definedName name="_xlnm.Print_Titles" localSheetId="10">ИП_КОПО!$A:$B</definedName>
    <definedName name="_xlnm.Print_Titles" localSheetId="8">'Норматив ДОУ_КОПО'!$1:$5</definedName>
    <definedName name="_xlnm.Print_Titles" localSheetId="0">'Нормативы ДО'!$3:$4</definedName>
    <definedName name="_xlnm.Print_Titles" localSheetId="1">'Нормативы ОО'!$3:$3</definedName>
    <definedName name="_xlnm.Print_Titles" localSheetId="7">'Нормативы ООУ_КОПО'!$2:$3</definedName>
    <definedName name="_xlnm.Print_Titles" localSheetId="4">ЧДОУ!$A:$B</definedName>
    <definedName name="_xlnm.Print_Titles" localSheetId="11">ЧДОУ_КОПО!$A:$B</definedName>
    <definedName name="_xlnm.Print_Titles" localSheetId="2">ЧООУ!$A:$B</definedName>
    <definedName name="_xlnm.Print_Titles" localSheetId="9">ЧООУ_КОПО!$A:$B</definedName>
    <definedName name="_xlnm.Print_Area" localSheetId="3">ИП!$A$1:$AB$16</definedName>
    <definedName name="_xlnm.Print_Area" localSheetId="10">ИП_КОПО!$A$1:$AB$18</definedName>
    <definedName name="_xlnm.Print_Area" localSheetId="6">'Исходные для нормативов'!$A$1:$E$84</definedName>
    <definedName name="_xlnm.Print_Area" localSheetId="8">'Норматив ДОУ_КОПО'!$A$1:$N$707</definedName>
    <definedName name="_xlnm.Print_Area" localSheetId="0">'Нормативы ДО'!$B$1:$M$719</definedName>
    <definedName name="_xlnm.Print_Area" localSheetId="1">'Нормативы ОО'!$B$1:$O$537</definedName>
    <definedName name="_xlnm.Print_Area" localSheetId="7">'Нормативы ООУ_КОПО'!$A$1:$K$524</definedName>
    <definedName name="_xlnm.Print_Area" localSheetId="4">ЧДОУ!$A$1:$AJ$27</definedName>
    <definedName name="_xlnm.Print_Area" localSheetId="11">ЧДОУ_КОПО!$A$1:$AJ$29</definedName>
    <definedName name="_xlnm.Print_Area" localSheetId="2">ЧООУ!$A$1:$CJ$16</definedName>
    <definedName name="_xlnm.Print_Area" localSheetId="9">ЧООУ_КОПО!$A$1:$CJ$16</definedName>
  </definedNames>
  <calcPr calcId="145621"/>
</workbook>
</file>

<file path=xl/calcChain.xml><?xml version="1.0" encoding="utf-8"?>
<calcChain xmlns="http://schemas.openxmlformats.org/spreadsheetml/2006/main">
  <c r="O635" i="22" l="1"/>
  <c r="CL16" i="19" l="1"/>
  <c r="AD16" i="20"/>
  <c r="AL27" i="21"/>
  <c r="C21" i="16" l="1"/>
  <c r="C39" i="16" s="1"/>
  <c r="C38" i="16"/>
  <c r="C23" i="16"/>
  <c r="C24" i="16"/>
  <c r="C25" i="16"/>
  <c r="C26" i="16"/>
  <c r="C27" i="16"/>
  <c r="C28" i="16"/>
  <c r="C29" i="16"/>
  <c r="C30" i="16"/>
  <c r="C31" i="16"/>
  <c r="C32" i="16"/>
  <c r="C33" i="16"/>
  <c r="C34" i="16"/>
  <c r="C35" i="16"/>
  <c r="C36" i="16"/>
  <c r="C37" i="16"/>
  <c r="C22" i="16"/>
  <c r="AE17" i="21" l="1"/>
  <c r="AG17" i="21"/>
  <c r="AI17" i="21" s="1"/>
  <c r="AE18" i="21"/>
  <c r="AI18" i="21" s="1"/>
  <c r="AG18" i="21"/>
  <c r="AE19" i="21"/>
  <c r="AG19" i="21"/>
  <c r="AI19" i="21" s="1"/>
  <c r="AE20" i="21"/>
  <c r="AG20" i="21"/>
  <c r="AI20" i="21"/>
  <c r="AE21" i="21"/>
  <c r="AG21" i="21"/>
  <c r="AI21" i="21" s="1"/>
  <c r="AE22" i="21"/>
  <c r="AI22" i="21" s="1"/>
  <c r="AG22" i="21"/>
  <c r="AE23" i="21"/>
  <c r="AG23" i="21"/>
  <c r="AI23" i="21" s="1"/>
  <c r="AE24" i="21"/>
  <c r="AI24" i="21" s="1"/>
  <c r="AG24" i="21"/>
  <c r="AE25" i="21"/>
  <c r="AG25" i="21"/>
  <c r="AI25" i="21" s="1"/>
  <c r="AE26" i="21"/>
  <c r="AG26" i="21"/>
  <c r="AI26" i="21"/>
  <c r="AE20" i="14"/>
  <c r="AF20" i="14"/>
  <c r="AG20" i="14"/>
  <c r="AI20" i="14" s="1"/>
  <c r="AH20" i="14"/>
  <c r="AJ20" i="14" s="1"/>
  <c r="AE21" i="14"/>
  <c r="AF21" i="14"/>
  <c r="AG21" i="14"/>
  <c r="AE22" i="14"/>
  <c r="AF22" i="14"/>
  <c r="AG22" i="14"/>
  <c r="AI22" i="14" s="1"/>
  <c r="AE23" i="14"/>
  <c r="AF23" i="14"/>
  <c r="AG23" i="14"/>
  <c r="AI23" i="14" s="1"/>
  <c r="AE24" i="14"/>
  <c r="AF24" i="14"/>
  <c r="AG24" i="14"/>
  <c r="AI24" i="14" s="1"/>
  <c r="AE25" i="14"/>
  <c r="AI25" i="14" s="1"/>
  <c r="AF25" i="14"/>
  <c r="AG25" i="14"/>
  <c r="AE26" i="14"/>
  <c r="AF26" i="14"/>
  <c r="AG26" i="14"/>
  <c r="AI26" i="14" s="1"/>
  <c r="AE27" i="14"/>
  <c r="AI27" i="14" s="1"/>
  <c r="AF27" i="14"/>
  <c r="AG27" i="14"/>
  <c r="AH27" i="14"/>
  <c r="AJ27" i="14" s="1"/>
  <c r="AE28" i="14"/>
  <c r="AF28" i="14"/>
  <c r="AG28" i="14"/>
  <c r="AI28" i="14" s="1"/>
  <c r="AH28" i="14"/>
  <c r="AJ28" i="14"/>
  <c r="R28" i="14"/>
  <c r="R20" i="14"/>
  <c r="R21" i="14"/>
  <c r="AH21" i="14" s="1"/>
  <c r="AJ21" i="14" s="1"/>
  <c r="R22" i="14"/>
  <c r="AH22" i="14" s="1"/>
  <c r="R23" i="14"/>
  <c r="AH23" i="14" s="1"/>
  <c r="AJ23" i="14" s="1"/>
  <c r="R24" i="14"/>
  <c r="AH24" i="14" s="1"/>
  <c r="AJ24" i="14" s="1"/>
  <c r="R25" i="14"/>
  <c r="AH25" i="14" s="1"/>
  <c r="AJ25" i="14" s="1"/>
  <c r="R26" i="14"/>
  <c r="AH26" i="14" s="1"/>
  <c r="R27" i="14"/>
  <c r="P20" i="14"/>
  <c r="P21" i="14"/>
  <c r="P22" i="14"/>
  <c r="P23" i="14"/>
  <c r="P24" i="14"/>
  <c r="P25" i="14"/>
  <c r="P26" i="14"/>
  <c r="P27" i="14"/>
  <c r="P28" i="14"/>
  <c r="N20" i="14"/>
  <c r="N21" i="14"/>
  <c r="N22" i="14"/>
  <c r="N23" i="14"/>
  <c r="N24" i="14"/>
  <c r="N25" i="14"/>
  <c r="N26" i="14"/>
  <c r="N27" i="14"/>
  <c r="N28" i="14"/>
  <c r="L20" i="14"/>
  <c r="L21" i="14"/>
  <c r="L22" i="14"/>
  <c r="L23" i="14"/>
  <c r="L24" i="14"/>
  <c r="L25" i="14"/>
  <c r="L26" i="14"/>
  <c r="L27" i="14"/>
  <c r="L28" i="14"/>
  <c r="J20" i="14"/>
  <c r="J21" i="14"/>
  <c r="J22" i="14"/>
  <c r="J23" i="14"/>
  <c r="J24" i="14"/>
  <c r="J25" i="14"/>
  <c r="J26" i="14"/>
  <c r="J27" i="14"/>
  <c r="J28" i="14"/>
  <c r="H20" i="14"/>
  <c r="H21" i="14"/>
  <c r="H22" i="14"/>
  <c r="H23" i="14"/>
  <c r="H24" i="14"/>
  <c r="H25" i="14"/>
  <c r="H26" i="14"/>
  <c r="H27" i="14"/>
  <c r="H28" i="14"/>
  <c r="F20" i="14"/>
  <c r="F21" i="14"/>
  <c r="F22" i="14"/>
  <c r="F23" i="14"/>
  <c r="F24" i="14"/>
  <c r="F25" i="14"/>
  <c r="F26" i="14"/>
  <c r="F27" i="14"/>
  <c r="F28" i="14"/>
  <c r="D19" i="14"/>
  <c r="D20" i="14"/>
  <c r="D21" i="14"/>
  <c r="D22" i="14"/>
  <c r="D23" i="14"/>
  <c r="D24" i="14"/>
  <c r="D25" i="14"/>
  <c r="D26" i="14"/>
  <c r="D27" i="14"/>
  <c r="D28" i="14"/>
  <c r="A27" i="14"/>
  <c r="B27" i="14"/>
  <c r="A28" i="14"/>
  <c r="B28" i="14"/>
  <c r="A13" i="14"/>
  <c r="B13" i="14"/>
  <c r="A14" i="14"/>
  <c r="B14" i="14"/>
  <c r="A15" i="14"/>
  <c r="B15" i="14"/>
  <c r="A16" i="14"/>
  <c r="B16" i="14"/>
  <c r="A17" i="14"/>
  <c r="B17" i="14"/>
  <c r="A18" i="14"/>
  <c r="B18" i="14"/>
  <c r="A19" i="14"/>
  <c r="B19" i="14"/>
  <c r="A20" i="14"/>
  <c r="B20" i="14"/>
  <c r="A21" i="14"/>
  <c r="B21" i="14"/>
  <c r="A22" i="14"/>
  <c r="B22" i="14"/>
  <c r="A23" i="14"/>
  <c r="B23" i="14"/>
  <c r="A24" i="14"/>
  <c r="B24" i="14"/>
  <c r="A25" i="14"/>
  <c r="B25" i="14"/>
  <c r="A26" i="14"/>
  <c r="B26" i="14"/>
  <c r="B12" i="14"/>
  <c r="A12" i="14"/>
  <c r="AD21" i="21"/>
  <c r="AB21" i="21"/>
  <c r="Z21" i="21"/>
  <c r="V21" i="21"/>
  <c r="T21" i="21"/>
  <c r="J21" i="21"/>
  <c r="AD20" i="21"/>
  <c r="AB20" i="21"/>
  <c r="Z20" i="21"/>
  <c r="V20" i="21"/>
  <c r="T20" i="21"/>
  <c r="J20" i="21"/>
  <c r="AD19" i="21"/>
  <c r="AB19" i="21"/>
  <c r="Z19" i="21"/>
  <c r="V19" i="21"/>
  <c r="T19" i="21"/>
  <c r="J19" i="21"/>
  <c r="AD18" i="21"/>
  <c r="AB18" i="21"/>
  <c r="Z18" i="21"/>
  <c r="V18" i="21"/>
  <c r="T18" i="21"/>
  <c r="J18" i="21"/>
  <c r="AD17" i="21"/>
  <c r="AB17" i="21"/>
  <c r="Z17" i="21"/>
  <c r="V17" i="21"/>
  <c r="T17" i="21"/>
  <c r="J17" i="21"/>
  <c r="AG16" i="21"/>
  <c r="AE16" i="21"/>
  <c r="AD16" i="21"/>
  <c r="AB16" i="21"/>
  <c r="Z16" i="21"/>
  <c r="V16" i="21"/>
  <c r="T16" i="21"/>
  <c r="J16" i="21"/>
  <c r="C19" i="16"/>
  <c r="C20" i="16"/>
  <c r="W16" i="13"/>
  <c r="X16" i="13"/>
  <c r="Y16" i="13"/>
  <c r="AA16" i="13" s="1"/>
  <c r="Z16" i="13"/>
  <c r="AB16" i="13" s="1"/>
  <c r="R16" i="13"/>
  <c r="R17" i="13"/>
  <c r="P16" i="13"/>
  <c r="P17" i="13"/>
  <c r="N16" i="13"/>
  <c r="L16" i="13"/>
  <c r="Y14" i="20"/>
  <c r="W14" i="20"/>
  <c r="V14" i="20"/>
  <c r="T14" i="20"/>
  <c r="J14" i="20"/>
  <c r="H14" i="20"/>
  <c r="F14" i="20"/>
  <c r="D14" i="20"/>
  <c r="C5" i="16"/>
  <c r="C6" i="16"/>
  <c r="C7" i="16"/>
  <c r="C8" i="16"/>
  <c r="C9" i="16"/>
  <c r="C10" i="16"/>
  <c r="C11" i="16"/>
  <c r="C12" i="16"/>
  <c r="C13" i="16"/>
  <c r="C4" i="16"/>
  <c r="B5" i="16"/>
  <c r="B6" i="16"/>
  <c r="B7" i="16"/>
  <c r="B8" i="16"/>
  <c r="B9" i="16"/>
  <c r="B10" i="16"/>
  <c r="B11" i="16"/>
  <c r="B12" i="16"/>
  <c r="B13" i="16"/>
  <c r="B4" i="16"/>
  <c r="AJ22" i="14" l="1"/>
  <c r="AI21" i="14"/>
  <c r="AJ26" i="14"/>
  <c r="AI16" i="21"/>
  <c r="AA14" i="20"/>
  <c r="CH14" i="11"/>
  <c r="CG14" i="11"/>
  <c r="CF14" i="11"/>
  <c r="CE14" i="11"/>
  <c r="CD14" i="11"/>
  <c r="CC14" i="11"/>
  <c r="BT14" i="11"/>
  <c r="BS14" i="11"/>
  <c r="BJ14" i="11"/>
  <c r="BI14" i="11"/>
  <c r="AZ14" i="11"/>
  <c r="AY14" i="11"/>
  <c r="AP14" i="11"/>
  <c r="AO14" i="11"/>
  <c r="AF14" i="11"/>
  <c r="V14" i="11"/>
  <c r="U14" i="11"/>
  <c r="L14" i="11"/>
  <c r="K14" i="11"/>
  <c r="AY12" i="19"/>
  <c r="CH14" i="19"/>
  <c r="CG14" i="19"/>
  <c r="CF14" i="19"/>
  <c r="CE14" i="19"/>
  <c r="CC14" i="19"/>
  <c r="BS14" i="19"/>
  <c r="BI14" i="19"/>
  <c r="AY14" i="19"/>
  <c r="AO14" i="19"/>
  <c r="AE14" i="19"/>
  <c r="U14" i="19"/>
  <c r="K14" i="19"/>
  <c r="CJ14" i="11" l="1"/>
  <c r="CI14" i="11"/>
  <c r="CI14" i="19"/>
  <c r="L536" i="23" l="1"/>
  <c r="K536" i="23"/>
  <c r="J536" i="23"/>
  <c r="I536" i="23"/>
  <c r="H536" i="23"/>
  <c r="G536" i="23"/>
  <c r="F536" i="23"/>
  <c r="E536" i="23"/>
  <c r="D536" i="23"/>
  <c r="L535" i="23"/>
  <c r="K535" i="23"/>
  <c r="J535" i="23"/>
  <c r="I535" i="23"/>
  <c r="H535" i="23"/>
  <c r="G535" i="23"/>
  <c r="F535" i="23"/>
  <c r="E535" i="23"/>
  <c r="D535" i="23"/>
  <c r="L534" i="23"/>
  <c r="K534" i="23"/>
  <c r="J534" i="23"/>
  <c r="I534" i="23"/>
  <c r="H534" i="23"/>
  <c r="G534" i="23"/>
  <c r="F534" i="23"/>
  <c r="E534" i="23"/>
  <c r="D534" i="23"/>
  <c r="L533" i="23"/>
  <c r="K533" i="23"/>
  <c r="J533" i="23"/>
  <c r="I533" i="23"/>
  <c r="H533" i="23"/>
  <c r="G533" i="23"/>
  <c r="F533" i="23"/>
  <c r="E533" i="23"/>
  <c r="D533" i="23"/>
  <c r="L532" i="23"/>
  <c r="K532" i="23"/>
  <c r="J532" i="23"/>
  <c r="I532" i="23"/>
  <c r="H532" i="23"/>
  <c r="G532" i="23"/>
  <c r="F532" i="23"/>
  <c r="E532" i="23"/>
  <c r="D532" i="23"/>
  <c r="L531" i="23"/>
  <c r="K531" i="23"/>
  <c r="J531" i="23"/>
  <c r="I531" i="23"/>
  <c r="H531" i="23"/>
  <c r="G531" i="23"/>
  <c r="F531" i="23"/>
  <c r="E531" i="23"/>
  <c r="D531" i="23"/>
  <c r="L530" i="23"/>
  <c r="K530" i="23"/>
  <c r="J530" i="23"/>
  <c r="I530" i="23"/>
  <c r="H530" i="23"/>
  <c r="G530" i="23"/>
  <c r="F530" i="23"/>
  <c r="E530" i="23"/>
  <c r="D530" i="23"/>
  <c r="L529" i="23"/>
  <c r="K529" i="23"/>
  <c r="J529" i="23"/>
  <c r="I529" i="23"/>
  <c r="H529" i="23"/>
  <c r="G529" i="23"/>
  <c r="F529" i="23"/>
  <c r="E529" i="23"/>
  <c r="D529" i="23"/>
  <c r="L528" i="23"/>
  <c r="K528" i="23"/>
  <c r="J528" i="23"/>
  <c r="I528" i="23"/>
  <c r="H528" i="23"/>
  <c r="G528" i="23"/>
  <c r="F528" i="23"/>
  <c r="E528" i="23"/>
  <c r="D528" i="23"/>
  <c r="L527" i="23"/>
  <c r="K527" i="23"/>
  <c r="J527" i="23"/>
  <c r="I527" i="23"/>
  <c r="H527" i="23"/>
  <c r="G527" i="23"/>
  <c r="F527" i="23"/>
  <c r="E527" i="23"/>
  <c r="D527" i="23"/>
  <c r="L526" i="23"/>
  <c r="K526" i="23"/>
  <c r="J526" i="23"/>
  <c r="I526" i="23"/>
  <c r="H526" i="23"/>
  <c r="G526" i="23"/>
  <c r="F526" i="23"/>
  <c r="E526" i="23"/>
  <c r="D526" i="23"/>
  <c r="L525" i="23"/>
  <c r="K525" i="23"/>
  <c r="J525" i="23"/>
  <c r="I525" i="23"/>
  <c r="H525" i="23"/>
  <c r="G525" i="23"/>
  <c r="F525" i="23"/>
  <c r="E525" i="23"/>
  <c r="D525" i="23"/>
  <c r="L524" i="23"/>
  <c r="K524" i="23"/>
  <c r="J524" i="23"/>
  <c r="I524" i="23"/>
  <c r="H524" i="23"/>
  <c r="G524" i="23"/>
  <c r="F524" i="23"/>
  <c r="E524" i="23"/>
  <c r="D524" i="23"/>
  <c r="L523" i="23"/>
  <c r="K523" i="23"/>
  <c r="J523" i="23"/>
  <c r="I523" i="23"/>
  <c r="H523" i="23"/>
  <c r="G523" i="23"/>
  <c r="F523" i="23"/>
  <c r="E523" i="23"/>
  <c r="D523" i="23"/>
  <c r="L522" i="23"/>
  <c r="K522" i="23"/>
  <c r="J522" i="23"/>
  <c r="I522" i="23"/>
  <c r="H522" i="23"/>
  <c r="G522" i="23"/>
  <c r="F522" i="23"/>
  <c r="E522" i="23"/>
  <c r="D522" i="23"/>
  <c r="L521" i="23"/>
  <c r="K521" i="23"/>
  <c r="J521" i="23"/>
  <c r="I521" i="23"/>
  <c r="H521" i="23"/>
  <c r="G521" i="23"/>
  <c r="F521" i="23"/>
  <c r="E521" i="23"/>
  <c r="D521" i="23"/>
  <c r="L520" i="23"/>
  <c r="K520" i="23"/>
  <c r="J520" i="23"/>
  <c r="I520" i="23"/>
  <c r="H520" i="23"/>
  <c r="G520" i="23"/>
  <c r="F520" i="23"/>
  <c r="E520" i="23"/>
  <c r="D520" i="23"/>
  <c r="L519" i="23"/>
  <c r="K519" i="23"/>
  <c r="J519" i="23"/>
  <c r="I519" i="23"/>
  <c r="H519" i="23"/>
  <c r="G519" i="23"/>
  <c r="F519" i="23"/>
  <c r="E519" i="23"/>
  <c r="D519" i="23"/>
  <c r="L518" i="23"/>
  <c r="K518" i="23"/>
  <c r="J518" i="23"/>
  <c r="I518" i="23"/>
  <c r="H518" i="23"/>
  <c r="G518" i="23"/>
  <c r="F518" i="23"/>
  <c r="E518" i="23"/>
  <c r="D518" i="23"/>
  <c r="L517" i="23"/>
  <c r="K517" i="23"/>
  <c r="J517" i="23"/>
  <c r="I517" i="23"/>
  <c r="H517" i="23"/>
  <c r="G517" i="23"/>
  <c r="F517" i="23"/>
  <c r="E517" i="23"/>
  <c r="D517" i="23"/>
  <c r="L516" i="23"/>
  <c r="K516" i="23"/>
  <c r="J516" i="23"/>
  <c r="I516" i="23"/>
  <c r="H516" i="23"/>
  <c r="G516" i="23"/>
  <c r="F516" i="23"/>
  <c r="E516" i="23"/>
  <c r="D516" i="23"/>
  <c r="L515" i="23"/>
  <c r="K515" i="23"/>
  <c r="J515" i="23"/>
  <c r="I515" i="23"/>
  <c r="H515" i="23"/>
  <c r="G515" i="23"/>
  <c r="F515" i="23"/>
  <c r="E515" i="23"/>
  <c r="D515" i="23"/>
  <c r="L514" i="23"/>
  <c r="K514" i="23"/>
  <c r="J514" i="23"/>
  <c r="I514" i="23"/>
  <c r="H514" i="23"/>
  <c r="G514" i="23"/>
  <c r="F514" i="23"/>
  <c r="E514" i="23"/>
  <c r="D514" i="23"/>
  <c r="O513" i="23"/>
  <c r="N513" i="23"/>
  <c r="M513" i="23"/>
  <c r="L513" i="23"/>
  <c r="K513" i="23"/>
  <c r="J513" i="23"/>
  <c r="I513" i="23"/>
  <c r="H513" i="23"/>
  <c r="G513" i="23"/>
  <c r="F513" i="23"/>
  <c r="E513" i="23"/>
  <c r="D513" i="23"/>
  <c r="O512" i="23"/>
  <c r="N512" i="23"/>
  <c r="M512" i="23"/>
  <c r="L512" i="23"/>
  <c r="K512" i="23"/>
  <c r="J512" i="23"/>
  <c r="I512" i="23"/>
  <c r="H512" i="23"/>
  <c r="G512" i="23"/>
  <c r="F512" i="23"/>
  <c r="E512" i="23"/>
  <c r="D512" i="23"/>
  <c r="O511" i="23"/>
  <c r="N511" i="23"/>
  <c r="M511" i="23"/>
  <c r="L511" i="23"/>
  <c r="K511" i="23"/>
  <c r="J511" i="23"/>
  <c r="I511" i="23"/>
  <c r="H511" i="23"/>
  <c r="G511" i="23"/>
  <c r="F511" i="23"/>
  <c r="E511" i="23"/>
  <c r="D511" i="23"/>
  <c r="O510" i="23"/>
  <c r="N510" i="23"/>
  <c r="M510" i="23"/>
  <c r="L510" i="23"/>
  <c r="K510" i="23"/>
  <c r="J510" i="23"/>
  <c r="I510" i="23"/>
  <c r="H510" i="23"/>
  <c r="G510" i="23"/>
  <c r="F510" i="23"/>
  <c r="E510" i="23"/>
  <c r="D510" i="23"/>
  <c r="O509" i="23"/>
  <c r="N509" i="23"/>
  <c r="M509" i="23"/>
  <c r="L509" i="23"/>
  <c r="K509" i="23"/>
  <c r="J509" i="23"/>
  <c r="I509" i="23"/>
  <c r="H509" i="23"/>
  <c r="G509" i="23"/>
  <c r="F509" i="23"/>
  <c r="E509" i="23"/>
  <c r="D509" i="23"/>
  <c r="O508" i="23"/>
  <c r="N508" i="23"/>
  <c r="M508" i="23"/>
  <c r="L508" i="23"/>
  <c r="K508" i="23"/>
  <c r="J508" i="23"/>
  <c r="I508" i="23"/>
  <c r="H508" i="23"/>
  <c r="G508" i="23"/>
  <c r="F508" i="23"/>
  <c r="E508" i="23"/>
  <c r="D508" i="23"/>
  <c r="O507" i="23"/>
  <c r="N507" i="23"/>
  <c r="M507" i="23"/>
  <c r="L507" i="23"/>
  <c r="K507" i="23"/>
  <c r="J507" i="23"/>
  <c r="I507" i="23"/>
  <c r="H507" i="23"/>
  <c r="G507" i="23"/>
  <c r="F507" i="23"/>
  <c r="E507" i="23"/>
  <c r="D507" i="23"/>
  <c r="O506" i="23"/>
  <c r="N506" i="23"/>
  <c r="M506" i="23"/>
  <c r="L506" i="23"/>
  <c r="K506" i="23"/>
  <c r="J506" i="23"/>
  <c r="I506" i="23"/>
  <c r="H506" i="23"/>
  <c r="G506" i="23"/>
  <c r="F506" i="23"/>
  <c r="E506" i="23"/>
  <c r="D506" i="23"/>
  <c r="O505" i="23"/>
  <c r="N505" i="23"/>
  <c r="M505" i="23"/>
  <c r="L505" i="23"/>
  <c r="K505" i="23"/>
  <c r="J505" i="23"/>
  <c r="I505" i="23"/>
  <c r="H505" i="23"/>
  <c r="G505" i="23"/>
  <c r="F505" i="23"/>
  <c r="E505" i="23"/>
  <c r="D505" i="23"/>
  <c r="O504" i="23"/>
  <c r="N504" i="23"/>
  <c r="M504" i="23"/>
  <c r="L504" i="23"/>
  <c r="K504" i="23"/>
  <c r="J504" i="23"/>
  <c r="I504" i="23"/>
  <c r="H504" i="23"/>
  <c r="G504" i="23"/>
  <c r="F504" i="23"/>
  <c r="E504" i="23"/>
  <c r="D504" i="23"/>
  <c r="O503" i="23"/>
  <c r="N503" i="23"/>
  <c r="M503" i="23"/>
  <c r="L503" i="23"/>
  <c r="K503" i="23"/>
  <c r="J503" i="23"/>
  <c r="I503" i="23"/>
  <c r="H503" i="23"/>
  <c r="G503" i="23"/>
  <c r="F503" i="23"/>
  <c r="E503" i="23"/>
  <c r="D503" i="23"/>
  <c r="O502" i="23"/>
  <c r="N502" i="23"/>
  <c r="M502" i="23"/>
  <c r="L502" i="23"/>
  <c r="K502" i="23"/>
  <c r="J502" i="23"/>
  <c r="I502" i="23"/>
  <c r="H502" i="23"/>
  <c r="G502" i="23"/>
  <c r="F502" i="23"/>
  <c r="E502" i="23"/>
  <c r="D502" i="23"/>
  <c r="O501" i="23"/>
  <c r="N501" i="23"/>
  <c r="M501" i="23"/>
  <c r="L501" i="23"/>
  <c r="K501" i="23"/>
  <c r="J501" i="23"/>
  <c r="I501" i="23"/>
  <c r="H501" i="23"/>
  <c r="G501" i="23"/>
  <c r="F501" i="23"/>
  <c r="E501" i="23"/>
  <c r="D501" i="23"/>
  <c r="O500" i="23"/>
  <c r="N500" i="23"/>
  <c r="M500" i="23"/>
  <c r="L500" i="23"/>
  <c r="K500" i="23"/>
  <c r="J500" i="23"/>
  <c r="I500" i="23"/>
  <c r="H500" i="23"/>
  <c r="G500" i="23"/>
  <c r="F500" i="23"/>
  <c r="E500" i="23"/>
  <c r="D500" i="23"/>
  <c r="O499" i="23"/>
  <c r="N499" i="23"/>
  <c r="M499" i="23"/>
  <c r="L499" i="23"/>
  <c r="K499" i="23"/>
  <c r="J499" i="23"/>
  <c r="I499" i="23"/>
  <c r="H499" i="23"/>
  <c r="G499" i="23"/>
  <c r="F499" i="23"/>
  <c r="E499" i="23"/>
  <c r="D499" i="23"/>
  <c r="M403" i="23"/>
  <c r="I398" i="23"/>
  <c r="H398" i="23"/>
  <c r="G398" i="23"/>
  <c r="F398" i="23"/>
  <c r="E398" i="23"/>
  <c r="D398" i="23"/>
  <c r="I397" i="23"/>
  <c r="H397" i="23"/>
  <c r="F397" i="23"/>
  <c r="E397" i="23"/>
  <c r="D397" i="23"/>
  <c r="I396" i="23"/>
  <c r="G396" i="23"/>
  <c r="F396" i="23"/>
  <c r="E396" i="23"/>
  <c r="D396" i="23"/>
  <c r="H395" i="23"/>
  <c r="G395" i="23"/>
  <c r="F395" i="23"/>
  <c r="E395" i="23"/>
  <c r="D395" i="23"/>
  <c r="I394" i="23"/>
  <c r="H394" i="23"/>
  <c r="G394" i="23"/>
  <c r="F394" i="23"/>
  <c r="E394" i="23"/>
  <c r="D394" i="23"/>
  <c r="I393" i="23"/>
  <c r="H393" i="23"/>
  <c r="F393" i="23"/>
  <c r="E393" i="23"/>
  <c r="D393" i="23"/>
  <c r="K392" i="23"/>
  <c r="I392" i="23"/>
  <c r="G392" i="23"/>
  <c r="F392" i="23"/>
  <c r="E392" i="23"/>
  <c r="D392" i="23"/>
  <c r="H391" i="23"/>
  <c r="G391" i="23"/>
  <c r="F391" i="23"/>
  <c r="E391" i="23"/>
  <c r="D391" i="23"/>
  <c r="I390" i="23"/>
  <c r="H390" i="23"/>
  <c r="G390" i="23"/>
  <c r="F390" i="23"/>
  <c r="E390" i="23"/>
  <c r="D390" i="23"/>
  <c r="I389" i="23"/>
  <c r="H389" i="23"/>
  <c r="F389" i="23"/>
  <c r="E389" i="23"/>
  <c r="D389" i="23"/>
  <c r="I388" i="23"/>
  <c r="G388" i="23"/>
  <c r="F388" i="23"/>
  <c r="E388" i="23"/>
  <c r="D388" i="23"/>
  <c r="H387" i="23"/>
  <c r="G387" i="23"/>
  <c r="F387" i="23"/>
  <c r="E387" i="23"/>
  <c r="D387" i="23"/>
  <c r="I386" i="23"/>
  <c r="H386" i="23"/>
  <c r="G386" i="23"/>
  <c r="F386" i="23"/>
  <c r="E386" i="23"/>
  <c r="D386" i="23"/>
  <c r="I385" i="23"/>
  <c r="H385" i="23"/>
  <c r="F385" i="23"/>
  <c r="E385" i="23"/>
  <c r="D385" i="23"/>
  <c r="I384" i="23"/>
  <c r="G384" i="23"/>
  <c r="F384" i="23"/>
  <c r="E384" i="23"/>
  <c r="D384" i="23"/>
  <c r="H383" i="23"/>
  <c r="G383" i="23"/>
  <c r="F383" i="23"/>
  <c r="E383" i="23"/>
  <c r="D383" i="23"/>
  <c r="I382" i="23"/>
  <c r="H382" i="23"/>
  <c r="G382" i="23"/>
  <c r="F382" i="23"/>
  <c r="E382" i="23"/>
  <c r="D382" i="23"/>
  <c r="I381" i="23"/>
  <c r="H381" i="23"/>
  <c r="F381" i="23"/>
  <c r="E381" i="23"/>
  <c r="D381" i="23"/>
  <c r="I380" i="23"/>
  <c r="G380" i="23"/>
  <c r="F380" i="23"/>
  <c r="E380" i="23"/>
  <c r="D380" i="23"/>
  <c r="H379" i="23"/>
  <c r="G379" i="23"/>
  <c r="F379" i="23"/>
  <c r="E379" i="23"/>
  <c r="D379" i="23"/>
  <c r="H378" i="23"/>
  <c r="G378" i="23"/>
  <c r="F378" i="23"/>
  <c r="E378" i="23"/>
  <c r="D378" i="23"/>
  <c r="H377" i="23"/>
  <c r="G377" i="23"/>
  <c r="F377" i="23"/>
  <c r="E377" i="23"/>
  <c r="D377" i="23"/>
  <c r="H376" i="23"/>
  <c r="G376" i="23"/>
  <c r="F376" i="23"/>
  <c r="E376" i="23"/>
  <c r="D376" i="23"/>
  <c r="H375" i="23"/>
  <c r="G375" i="23"/>
  <c r="F375" i="23"/>
  <c r="E375" i="23"/>
  <c r="D375" i="23"/>
  <c r="H374" i="23"/>
  <c r="G374" i="23"/>
  <c r="F374" i="23"/>
  <c r="E374" i="23"/>
  <c r="D374" i="23"/>
  <c r="N373" i="23"/>
  <c r="H373" i="23"/>
  <c r="G373" i="23"/>
  <c r="F373" i="23"/>
  <c r="E373" i="23"/>
  <c r="D373" i="23"/>
  <c r="H372" i="23"/>
  <c r="G372" i="23"/>
  <c r="F372" i="23"/>
  <c r="E372" i="23"/>
  <c r="D372" i="23"/>
  <c r="H371" i="23"/>
  <c r="G371" i="23"/>
  <c r="F371" i="23"/>
  <c r="E371" i="23"/>
  <c r="D371" i="23"/>
  <c r="H370" i="23"/>
  <c r="G370" i="23"/>
  <c r="F370" i="23"/>
  <c r="E370" i="23"/>
  <c r="D370" i="23"/>
  <c r="H369" i="23"/>
  <c r="G369" i="23"/>
  <c r="F369" i="23"/>
  <c r="E369" i="23"/>
  <c r="D369" i="23"/>
  <c r="H368" i="23"/>
  <c r="G368" i="23"/>
  <c r="F368" i="23"/>
  <c r="E368" i="23"/>
  <c r="D368" i="23"/>
  <c r="H367" i="23"/>
  <c r="G367" i="23"/>
  <c r="F367" i="23"/>
  <c r="E367" i="23"/>
  <c r="D367" i="23"/>
  <c r="H366" i="23"/>
  <c r="G366" i="23"/>
  <c r="F366" i="23"/>
  <c r="E366" i="23"/>
  <c r="D366" i="23"/>
  <c r="H365" i="23"/>
  <c r="G365" i="23"/>
  <c r="F365" i="23"/>
  <c r="E365" i="23"/>
  <c r="D365" i="23"/>
  <c r="H364" i="23"/>
  <c r="G364" i="23"/>
  <c r="F364" i="23"/>
  <c r="E364" i="23"/>
  <c r="D364" i="23"/>
  <c r="M361" i="23"/>
  <c r="J361" i="23"/>
  <c r="G361" i="23"/>
  <c r="G397" i="23" s="1"/>
  <c r="K319" i="23"/>
  <c r="L319" i="23" s="1"/>
  <c r="J319" i="23"/>
  <c r="I319" i="23"/>
  <c r="H319" i="23"/>
  <c r="G319" i="23"/>
  <c r="E319" i="23"/>
  <c r="F319" i="23" s="1"/>
  <c r="D319" i="23"/>
  <c r="L318" i="23"/>
  <c r="K318" i="23"/>
  <c r="J318" i="23"/>
  <c r="I318" i="23"/>
  <c r="H318" i="23"/>
  <c r="G318" i="23"/>
  <c r="E318" i="23"/>
  <c r="F318" i="23" s="1"/>
  <c r="D318" i="23"/>
  <c r="K317" i="23"/>
  <c r="L317" i="23" s="1"/>
  <c r="J317" i="23"/>
  <c r="I317" i="23"/>
  <c r="H317" i="23"/>
  <c r="G317" i="23"/>
  <c r="E317" i="23"/>
  <c r="F317" i="23" s="1"/>
  <c r="D317" i="23"/>
  <c r="M315" i="23"/>
  <c r="J315" i="23"/>
  <c r="G315" i="23"/>
  <c r="D315" i="23"/>
  <c r="M314" i="23"/>
  <c r="J314" i="23"/>
  <c r="G314" i="23"/>
  <c r="D314" i="23"/>
  <c r="M313" i="23"/>
  <c r="J313" i="23"/>
  <c r="G313" i="23"/>
  <c r="D313" i="23"/>
  <c r="M312" i="23"/>
  <c r="J312" i="23"/>
  <c r="G312" i="23"/>
  <c r="D312" i="23"/>
  <c r="M311" i="23"/>
  <c r="J311" i="23"/>
  <c r="G311" i="23"/>
  <c r="D311" i="23"/>
  <c r="M310" i="23"/>
  <c r="J310" i="23"/>
  <c r="G310" i="23"/>
  <c r="D310" i="23"/>
  <c r="M238" i="23"/>
  <c r="J238" i="23"/>
  <c r="G238" i="23"/>
  <c r="M237" i="23"/>
  <c r="J237" i="23"/>
  <c r="G237" i="23"/>
  <c r="M236" i="23"/>
  <c r="J236" i="23"/>
  <c r="G236" i="23"/>
  <c r="J235" i="23"/>
  <c r="J256" i="23" s="1"/>
  <c r="D235" i="23"/>
  <c r="E255" i="23" s="1"/>
  <c r="D233" i="23"/>
  <c r="G229" i="23"/>
  <c r="D229" i="23"/>
  <c r="D228" i="23"/>
  <c r="D227" i="23"/>
  <c r="D226" i="23"/>
  <c r="D224" i="23"/>
  <c r="D223" i="23"/>
  <c r="G222" i="23"/>
  <c r="D222" i="23"/>
  <c r="D221" i="23"/>
  <c r="D220" i="23"/>
  <c r="D217" i="23"/>
  <c r="J216" i="23"/>
  <c r="D216" i="23"/>
  <c r="J215" i="23"/>
  <c r="D215" i="23"/>
  <c r="D214" i="23"/>
  <c r="D213" i="23"/>
  <c r="D212" i="23"/>
  <c r="D209" i="23"/>
  <c r="M208" i="23"/>
  <c r="J208" i="23"/>
  <c r="D208" i="23"/>
  <c r="M207" i="23"/>
  <c r="J207" i="23"/>
  <c r="D207" i="23"/>
  <c r="M206" i="23"/>
  <c r="J206" i="23"/>
  <c r="D206" i="23"/>
  <c r="D205" i="23"/>
  <c r="D204" i="23"/>
  <c r="J199" i="23"/>
  <c r="G199" i="23"/>
  <c r="J194" i="23"/>
  <c r="J192" i="23"/>
  <c r="G192" i="23"/>
  <c r="J186" i="23"/>
  <c r="J184" i="23"/>
  <c r="M178" i="23"/>
  <c r="J178" i="23"/>
  <c r="M177" i="23"/>
  <c r="J177" i="23"/>
  <c r="J176" i="23"/>
  <c r="M170" i="23"/>
  <c r="M176" i="23" s="1"/>
  <c r="J170" i="23"/>
  <c r="J214" i="23" s="1"/>
  <c r="G170" i="23"/>
  <c r="G185" i="23" s="1"/>
  <c r="D170" i="23"/>
  <c r="J168" i="23"/>
  <c r="G168" i="23"/>
  <c r="G166" i="23"/>
  <c r="J165" i="23"/>
  <c r="G165" i="23"/>
  <c r="J163" i="23"/>
  <c r="J162" i="23"/>
  <c r="G162" i="23"/>
  <c r="J161" i="23"/>
  <c r="G161" i="23"/>
  <c r="J159" i="23"/>
  <c r="J158" i="23"/>
  <c r="G158" i="23"/>
  <c r="J157" i="23"/>
  <c r="G157" i="23"/>
  <c r="J155" i="23"/>
  <c r="J153" i="23"/>
  <c r="G153" i="23"/>
  <c r="J152" i="23"/>
  <c r="G152" i="23"/>
  <c r="J150" i="23"/>
  <c r="M149" i="23"/>
  <c r="J149" i="23"/>
  <c r="M148" i="23"/>
  <c r="J148" i="23"/>
  <c r="M147" i="23"/>
  <c r="J147" i="23"/>
  <c r="M145" i="23"/>
  <c r="J145" i="23"/>
  <c r="M144" i="23"/>
  <c r="J144" i="23"/>
  <c r="M143" i="23"/>
  <c r="J143" i="23"/>
  <c r="M142" i="23"/>
  <c r="J142" i="23"/>
  <c r="M140" i="23"/>
  <c r="J140" i="23"/>
  <c r="G140" i="23"/>
  <c r="G224" i="23" s="1"/>
  <c r="D140" i="23"/>
  <c r="D151" i="23" s="1"/>
  <c r="J139" i="23"/>
  <c r="G139" i="23"/>
  <c r="D139" i="23"/>
  <c r="J138" i="23"/>
  <c r="G138" i="23"/>
  <c r="D138" i="23"/>
  <c r="J137" i="23"/>
  <c r="G137" i="23"/>
  <c r="D137" i="23"/>
  <c r="J134" i="23"/>
  <c r="G134" i="23"/>
  <c r="D134" i="23"/>
  <c r="J133" i="23"/>
  <c r="G133" i="23"/>
  <c r="D133" i="23"/>
  <c r="J132" i="23"/>
  <c r="G132" i="23"/>
  <c r="D132" i="23"/>
  <c r="J127" i="23"/>
  <c r="G127" i="23"/>
  <c r="D127" i="23"/>
  <c r="J125" i="23"/>
  <c r="G125" i="23"/>
  <c r="D125" i="23"/>
  <c r="M119" i="23"/>
  <c r="J119" i="23"/>
  <c r="G119" i="23"/>
  <c r="D119" i="23"/>
  <c r="M117" i="23"/>
  <c r="J117" i="23"/>
  <c r="G117" i="23"/>
  <c r="D117" i="23"/>
  <c r="O111" i="23" s="1"/>
  <c r="J108" i="23"/>
  <c r="G108" i="23"/>
  <c r="D108" i="23"/>
  <c r="J107" i="23"/>
  <c r="G107" i="23"/>
  <c r="D107" i="23"/>
  <c r="J106" i="23"/>
  <c r="G106" i="23"/>
  <c r="D106" i="23"/>
  <c r="J105" i="23"/>
  <c r="G105" i="23"/>
  <c r="D105" i="23"/>
  <c r="J104" i="23"/>
  <c r="G104" i="23"/>
  <c r="D104" i="23"/>
  <c r="J103" i="23"/>
  <c r="G103" i="23"/>
  <c r="D103" i="23"/>
  <c r="J102" i="23"/>
  <c r="G102" i="23"/>
  <c r="D102" i="23"/>
  <c r="J101" i="23"/>
  <c r="G101" i="23"/>
  <c r="D101" i="23"/>
  <c r="J100" i="23"/>
  <c r="G100" i="23"/>
  <c r="D100" i="23"/>
  <c r="J99" i="23"/>
  <c r="G99" i="23"/>
  <c r="D99" i="23"/>
  <c r="J98" i="23"/>
  <c r="G98" i="23"/>
  <c r="D98" i="23"/>
  <c r="J97" i="23"/>
  <c r="G97" i="23"/>
  <c r="D97" i="23"/>
  <c r="J96" i="23"/>
  <c r="G96" i="23"/>
  <c r="D96" i="23"/>
  <c r="J95" i="23"/>
  <c r="G95" i="23"/>
  <c r="D95" i="23"/>
  <c r="J94" i="23"/>
  <c r="G94" i="23"/>
  <c r="D94" i="23"/>
  <c r="J93" i="23"/>
  <c r="G93" i="23"/>
  <c r="D93" i="23"/>
  <c r="J92" i="23"/>
  <c r="G92" i="23"/>
  <c r="D92" i="23"/>
  <c r="J91" i="23"/>
  <c r="G91" i="23"/>
  <c r="D91" i="23"/>
  <c r="J90" i="23"/>
  <c r="G90" i="23"/>
  <c r="D90" i="23"/>
  <c r="J89" i="23"/>
  <c r="G89" i="23"/>
  <c r="D89" i="23"/>
  <c r="J88" i="23"/>
  <c r="G88" i="23"/>
  <c r="D88" i="23"/>
  <c r="J87" i="23"/>
  <c r="G87" i="23"/>
  <c r="D87" i="23"/>
  <c r="J86" i="23"/>
  <c r="G86" i="23"/>
  <c r="D86" i="23"/>
  <c r="M85" i="23"/>
  <c r="J85" i="23"/>
  <c r="G85" i="23"/>
  <c r="D85" i="23"/>
  <c r="M84" i="23"/>
  <c r="J84" i="23"/>
  <c r="G84" i="23"/>
  <c r="D84" i="23"/>
  <c r="M83" i="23"/>
  <c r="J83" i="23"/>
  <c r="G83" i="23"/>
  <c r="D83" i="23"/>
  <c r="M82" i="23"/>
  <c r="J82" i="23"/>
  <c r="G82" i="23"/>
  <c r="D82" i="23"/>
  <c r="M81" i="23"/>
  <c r="J81" i="23"/>
  <c r="G81" i="23"/>
  <c r="D81" i="23"/>
  <c r="M80" i="23"/>
  <c r="J80" i="23"/>
  <c r="G80" i="23"/>
  <c r="D80" i="23"/>
  <c r="M79" i="23"/>
  <c r="J79" i="23"/>
  <c r="G79" i="23"/>
  <c r="D79" i="23"/>
  <c r="M78" i="23"/>
  <c r="J78" i="23"/>
  <c r="G78" i="23"/>
  <c r="D78" i="23"/>
  <c r="O77" i="23"/>
  <c r="N77" i="23"/>
  <c r="M77" i="23"/>
  <c r="L77" i="23"/>
  <c r="K77" i="23"/>
  <c r="J77" i="23"/>
  <c r="I77" i="23"/>
  <c r="H77" i="23"/>
  <c r="G77" i="23"/>
  <c r="F77" i="23"/>
  <c r="E77" i="23"/>
  <c r="D77" i="23"/>
  <c r="O76" i="23"/>
  <c r="N76" i="23"/>
  <c r="M76" i="23"/>
  <c r="L76" i="23"/>
  <c r="K76" i="23"/>
  <c r="J76" i="23"/>
  <c r="I76" i="23"/>
  <c r="H76" i="23"/>
  <c r="G76" i="23"/>
  <c r="F76" i="23"/>
  <c r="E76" i="23"/>
  <c r="D76" i="23"/>
  <c r="O75" i="23"/>
  <c r="N75" i="23"/>
  <c r="M75" i="23"/>
  <c r="L75" i="23"/>
  <c r="K75" i="23"/>
  <c r="J75" i="23"/>
  <c r="I75" i="23"/>
  <c r="H75" i="23"/>
  <c r="G75" i="23"/>
  <c r="F75" i="23"/>
  <c r="E75" i="23"/>
  <c r="D75" i="23"/>
  <c r="O74" i="23"/>
  <c r="N74" i="23"/>
  <c r="M74" i="23"/>
  <c r="L74" i="23"/>
  <c r="K74" i="23"/>
  <c r="J74" i="23"/>
  <c r="I74" i="23"/>
  <c r="H74" i="23"/>
  <c r="G74" i="23"/>
  <c r="F74" i="23"/>
  <c r="E74" i="23"/>
  <c r="D74" i="23"/>
  <c r="O73" i="23"/>
  <c r="N73" i="23"/>
  <c r="M73" i="23"/>
  <c r="L73" i="23"/>
  <c r="K73" i="23"/>
  <c r="J73" i="23"/>
  <c r="I73" i="23"/>
  <c r="H73" i="23"/>
  <c r="G73" i="23"/>
  <c r="F73" i="23"/>
  <c r="E73" i="23"/>
  <c r="D73" i="23"/>
  <c r="O72" i="23"/>
  <c r="N72" i="23"/>
  <c r="M72" i="23"/>
  <c r="L72" i="23"/>
  <c r="K72" i="23"/>
  <c r="J72" i="23"/>
  <c r="I72" i="23"/>
  <c r="H72" i="23"/>
  <c r="G72" i="23"/>
  <c r="F72" i="23"/>
  <c r="E72" i="23"/>
  <c r="D72" i="23"/>
  <c r="O71" i="23"/>
  <c r="N71" i="23"/>
  <c r="M71" i="23"/>
  <c r="L71" i="23"/>
  <c r="K71" i="23"/>
  <c r="J71" i="23"/>
  <c r="I71" i="23"/>
  <c r="H71" i="23"/>
  <c r="G71" i="23"/>
  <c r="F71" i="23"/>
  <c r="E71" i="23"/>
  <c r="D71" i="23"/>
  <c r="J766" i="22"/>
  <c r="M765" i="22"/>
  <c r="I765" i="22"/>
  <c r="H765" i="22"/>
  <c r="G764" i="22"/>
  <c r="M763" i="22"/>
  <c r="H763" i="22"/>
  <c r="K762" i="22"/>
  <c r="G762" i="22"/>
  <c r="F762" i="22"/>
  <c r="E761" i="22"/>
  <c r="K760" i="22"/>
  <c r="F760" i="22"/>
  <c r="I759" i="22"/>
  <c r="E759" i="22"/>
  <c r="D759" i="22"/>
  <c r="M757" i="22"/>
  <c r="I757" i="22"/>
  <c r="D757" i="22"/>
  <c r="G756" i="22"/>
  <c r="M755" i="22"/>
  <c r="L755" i="22"/>
  <c r="K754" i="22"/>
  <c r="G754" i="22"/>
  <c r="L753" i="22"/>
  <c r="E753" i="22"/>
  <c r="K752" i="22"/>
  <c r="J752" i="22"/>
  <c r="I751" i="22"/>
  <c r="E751" i="22"/>
  <c r="J750" i="22"/>
  <c r="M749" i="22"/>
  <c r="L749" i="22"/>
  <c r="K749" i="22"/>
  <c r="J749" i="22"/>
  <c r="I749" i="22"/>
  <c r="H749" i="22"/>
  <c r="G749" i="22"/>
  <c r="F749" i="22"/>
  <c r="E749" i="22"/>
  <c r="D749" i="22"/>
  <c r="J748" i="22"/>
  <c r="F748" i="22"/>
  <c r="E748" i="22"/>
  <c r="L747" i="22"/>
  <c r="K747" i="22"/>
  <c r="H747" i="22"/>
  <c r="D747" i="22"/>
  <c r="M746" i="22"/>
  <c r="L746" i="22"/>
  <c r="K746" i="22"/>
  <c r="J746" i="22"/>
  <c r="I746" i="22"/>
  <c r="H746" i="22"/>
  <c r="G746" i="22"/>
  <c r="F746" i="22"/>
  <c r="E746" i="22"/>
  <c r="D746" i="22"/>
  <c r="M745" i="22"/>
  <c r="K744" i="22"/>
  <c r="G744" i="22"/>
  <c r="F744" i="22"/>
  <c r="L743" i="22"/>
  <c r="E743" i="22"/>
  <c r="K742" i="22"/>
  <c r="I741" i="22"/>
  <c r="E741" i="22"/>
  <c r="D741" i="22"/>
  <c r="J740" i="22"/>
  <c r="M739" i="22"/>
  <c r="I739" i="22"/>
  <c r="G738" i="22"/>
  <c r="M737" i="22"/>
  <c r="L737" i="22"/>
  <c r="H737" i="22"/>
  <c r="K736" i="22"/>
  <c r="G736" i="22"/>
  <c r="H731" i="22"/>
  <c r="D731" i="22"/>
  <c r="F726" i="22"/>
  <c r="M720" i="22"/>
  <c r="J720" i="22"/>
  <c r="I720" i="22"/>
  <c r="F718" i="22"/>
  <c r="H713" i="22"/>
  <c r="G713" i="22"/>
  <c r="F713" i="22"/>
  <c r="E713" i="22"/>
  <c r="D713" i="22"/>
  <c r="M700" i="22"/>
  <c r="M766" i="22" s="1"/>
  <c r="L700" i="22"/>
  <c r="L766" i="22" s="1"/>
  <c r="K700" i="22"/>
  <c r="K766" i="22" s="1"/>
  <c r="J700" i="22"/>
  <c r="I700" i="22"/>
  <c r="I766" i="22" s="1"/>
  <c r="H700" i="22"/>
  <c r="H766" i="22" s="1"/>
  <c r="G700" i="22"/>
  <c r="G766" i="22" s="1"/>
  <c r="F700" i="22"/>
  <c r="F766" i="22" s="1"/>
  <c r="E700" i="22"/>
  <c r="E766" i="22" s="1"/>
  <c r="D700" i="22"/>
  <c r="D766" i="22" s="1"/>
  <c r="M699" i="22"/>
  <c r="L699" i="22"/>
  <c r="L765" i="22" s="1"/>
  <c r="K699" i="22"/>
  <c r="K765" i="22" s="1"/>
  <c r="J699" i="22"/>
  <c r="J765" i="22" s="1"/>
  <c r="I699" i="22"/>
  <c r="H699" i="22"/>
  <c r="G699" i="22"/>
  <c r="G765" i="22" s="1"/>
  <c r="F699" i="22"/>
  <c r="F765" i="22" s="1"/>
  <c r="E699" i="22"/>
  <c r="E765" i="22" s="1"/>
  <c r="D699" i="22"/>
  <c r="D765" i="22" s="1"/>
  <c r="M698" i="22"/>
  <c r="M764" i="22" s="1"/>
  <c r="L698" i="22"/>
  <c r="L764" i="22" s="1"/>
  <c r="K698" i="22"/>
  <c r="K764" i="22" s="1"/>
  <c r="J698" i="22"/>
  <c r="J764" i="22" s="1"/>
  <c r="I698" i="22"/>
  <c r="I764" i="22" s="1"/>
  <c r="H698" i="22"/>
  <c r="H764" i="22" s="1"/>
  <c r="G698" i="22"/>
  <c r="G731" i="22" s="1"/>
  <c r="F698" i="22"/>
  <c r="E698" i="22"/>
  <c r="D698" i="22"/>
  <c r="D764" i="22" s="1"/>
  <c r="M697" i="22"/>
  <c r="L697" i="22"/>
  <c r="L763" i="22" s="1"/>
  <c r="K697" i="22"/>
  <c r="K763" i="22" s="1"/>
  <c r="J697" i="22"/>
  <c r="J763" i="22" s="1"/>
  <c r="I697" i="22"/>
  <c r="I763" i="22" s="1"/>
  <c r="H697" i="22"/>
  <c r="G697" i="22"/>
  <c r="G763" i="22" s="1"/>
  <c r="F697" i="22"/>
  <c r="F763" i="22" s="1"/>
  <c r="E697" i="22"/>
  <c r="E763" i="22" s="1"/>
  <c r="D697" i="22"/>
  <c r="D763" i="22" s="1"/>
  <c r="M696" i="22"/>
  <c r="M762" i="22" s="1"/>
  <c r="L696" i="22"/>
  <c r="L762" i="22" s="1"/>
  <c r="K696" i="22"/>
  <c r="J696" i="22"/>
  <c r="J762" i="22" s="1"/>
  <c r="I696" i="22"/>
  <c r="I762" i="22" s="1"/>
  <c r="H696" i="22"/>
  <c r="H762" i="22" s="1"/>
  <c r="G696" i="22"/>
  <c r="F696" i="22"/>
  <c r="E696" i="22"/>
  <c r="E762" i="22" s="1"/>
  <c r="D696" i="22"/>
  <c r="D762" i="22" s="1"/>
  <c r="M695" i="22"/>
  <c r="M761" i="22" s="1"/>
  <c r="L695" i="22"/>
  <c r="L761" i="22" s="1"/>
  <c r="K695" i="22"/>
  <c r="K761" i="22" s="1"/>
  <c r="J695" i="22"/>
  <c r="J761" i="22" s="1"/>
  <c r="I695" i="22"/>
  <c r="I761" i="22" s="1"/>
  <c r="H695" i="22"/>
  <c r="H761" i="22" s="1"/>
  <c r="G695" i="22"/>
  <c r="G761" i="22" s="1"/>
  <c r="F695" i="22"/>
  <c r="F761" i="22" s="1"/>
  <c r="E695" i="22"/>
  <c r="D695" i="22"/>
  <c r="D761" i="22" s="1"/>
  <c r="M694" i="22"/>
  <c r="M760" i="22" s="1"/>
  <c r="L694" i="22"/>
  <c r="L760" i="22" s="1"/>
  <c r="K694" i="22"/>
  <c r="J694" i="22"/>
  <c r="J760" i="22" s="1"/>
  <c r="I694" i="22"/>
  <c r="I760" i="22" s="1"/>
  <c r="H694" i="22"/>
  <c r="H760" i="22" s="1"/>
  <c r="G694" i="22"/>
  <c r="G760" i="22" s="1"/>
  <c r="F694" i="22"/>
  <c r="E694" i="22"/>
  <c r="E760" i="22" s="1"/>
  <c r="D694" i="22"/>
  <c r="D760" i="22" s="1"/>
  <c r="M693" i="22"/>
  <c r="M759" i="22" s="1"/>
  <c r="L693" i="22"/>
  <c r="L759" i="22" s="1"/>
  <c r="K693" i="22"/>
  <c r="K759" i="22" s="1"/>
  <c r="J693" i="22"/>
  <c r="J759" i="22" s="1"/>
  <c r="I693" i="22"/>
  <c r="H693" i="22"/>
  <c r="G693" i="22"/>
  <c r="F693" i="22"/>
  <c r="F759" i="22" s="1"/>
  <c r="E693" i="22"/>
  <c r="E726" i="22" s="1"/>
  <c r="D693" i="22"/>
  <c r="D726" i="22" s="1"/>
  <c r="M692" i="22"/>
  <c r="M758" i="22" s="1"/>
  <c r="L692" i="22"/>
  <c r="L758" i="22" s="1"/>
  <c r="K692" i="22"/>
  <c r="K758" i="22" s="1"/>
  <c r="J692" i="22"/>
  <c r="J758" i="22" s="1"/>
  <c r="I692" i="22"/>
  <c r="I758" i="22" s="1"/>
  <c r="H692" i="22"/>
  <c r="H758" i="22" s="1"/>
  <c r="G692" i="22"/>
  <c r="G758" i="22" s="1"/>
  <c r="F692" i="22"/>
  <c r="F758" i="22" s="1"/>
  <c r="E692" i="22"/>
  <c r="E758" i="22" s="1"/>
  <c r="D692" i="22"/>
  <c r="D758" i="22" s="1"/>
  <c r="M691" i="22"/>
  <c r="L691" i="22"/>
  <c r="L757" i="22" s="1"/>
  <c r="K691" i="22"/>
  <c r="K757" i="22" s="1"/>
  <c r="J691" i="22"/>
  <c r="J757" i="22" s="1"/>
  <c r="I691" i="22"/>
  <c r="H691" i="22"/>
  <c r="H757" i="22" s="1"/>
  <c r="G691" i="22"/>
  <c r="G757" i="22" s="1"/>
  <c r="F691" i="22"/>
  <c r="F757" i="22" s="1"/>
  <c r="E691" i="22"/>
  <c r="E757" i="22" s="1"/>
  <c r="D691" i="22"/>
  <c r="M690" i="22"/>
  <c r="M756" i="22" s="1"/>
  <c r="L690" i="22"/>
  <c r="L756" i="22" s="1"/>
  <c r="K690" i="22"/>
  <c r="K756" i="22" s="1"/>
  <c r="J690" i="22"/>
  <c r="J756" i="22" s="1"/>
  <c r="I690" i="22"/>
  <c r="I756" i="22" s="1"/>
  <c r="H690" i="22"/>
  <c r="H756" i="22" s="1"/>
  <c r="G690" i="22"/>
  <c r="F690" i="22"/>
  <c r="F756" i="22" s="1"/>
  <c r="E690" i="22"/>
  <c r="E756" i="22" s="1"/>
  <c r="D690" i="22"/>
  <c r="D756" i="22" s="1"/>
  <c r="M689" i="22"/>
  <c r="L689" i="22"/>
  <c r="K689" i="22"/>
  <c r="K755" i="22" s="1"/>
  <c r="J689" i="22"/>
  <c r="J755" i="22" s="1"/>
  <c r="I689" i="22"/>
  <c r="I755" i="22" s="1"/>
  <c r="H689" i="22"/>
  <c r="H755" i="22" s="1"/>
  <c r="G689" i="22"/>
  <c r="G755" i="22" s="1"/>
  <c r="F689" i="22"/>
  <c r="F755" i="22" s="1"/>
  <c r="E689" i="22"/>
  <c r="E755" i="22" s="1"/>
  <c r="D689" i="22"/>
  <c r="D755" i="22" s="1"/>
  <c r="M688" i="22"/>
  <c r="M754" i="22" s="1"/>
  <c r="L688" i="22"/>
  <c r="L754" i="22" s="1"/>
  <c r="K688" i="22"/>
  <c r="J688" i="22"/>
  <c r="J754" i="22" s="1"/>
  <c r="I688" i="22"/>
  <c r="I754" i="22" s="1"/>
  <c r="H688" i="22"/>
  <c r="H754" i="22" s="1"/>
  <c r="G688" i="22"/>
  <c r="F688" i="22"/>
  <c r="F754" i="22" s="1"/>
  <c r="E688" i="22"/>
  <c r="E754" i="22" s="1"/>
  <c r="D688" i="22"/>
  <c r="D754" i="22" s="1"/>
  <c r="M687" i="22"/>
  <c r="M753" i="22" s="1"/>
  <c r="L687" i="22"/>
  <c r="L720" i="22" s="1"/>
  <c r="K687" i="22"/>
  <c r="K720" i="22" s="1"/>
  <c r="J687" i="22"/>
  <c r="J753" i="22" s="1"/>
  <c r="I687" i="22"/>
  <c r="I753" i="22" s="1"/>
  <c r="H687" i="22"/>
  <c r="H753" i="22" s="1"/>
  <c r="G687" i="22"/>
  <c r="G753" i="22" s="1"/>
  <c r="F687" i="22"/>
  <c r="F753" i="22" s="1"/>
  <c r="E687" i="22"/>
  <c r="D687" i="22"/>
  <c r="D753" i="22" s="1"/>
  <c r="M686" i="22"/>
  <c r="M752" i="22" s="1"/>
  <c r="L686" i="22"/>
  <c r="L752" i="22" s="1"/>
  <c r="K686" i="22"/>
  <c r="J686" i="22"/>
  <c r="I686" i="22"/>
  <c r="I752" i="22" s="1"/>
  <c r="H686" i="22"/>
  <c r="H752" i="22" s="1"/>
  <c r="G686" i="22"/>
  <c r="G752" i="22" s="1"/>
  <c r="F686" i="22"/>
  <c r="F752" i="22" s="1"/>
  <c r="E686" i="22"/>
  <c r="E752" i="22" s="1"/>
  <c r="D686" i="22"/>
  <c r="D752" i="22" s="1"/>
  <c r="M685" i="22"/>
  <c r="M751" i="22" s="1"/>
  <c r="L685" i="22"/>
  <c r="L751" i="22" s="1"/>
  <c r="K685" i="22"/>
  <c r="K751" i="22" s="1"/>
  <c r="J685" i="22"/>
  <c r="J751" i="22" s="1"/>
  <c r="I685" i="22"/>
  <c r="H685" i="22"/>
  <c r="G685" i="22"/>
  <c r="F685" i="22"/>
  <c r="F751" i="22" s="1"/>
  <c r="E685" i="22"/>
  <c r="E718" i="22" s="1"/>
  <c r="D685" i="22"/>
  <c r="D718" i="22" s="1"/>
  <c r="M684" i="22"/>
  <c r="M750" i="22" s="1"/>
  <c r="L684" i="22"/>
  <c r="L750" i="22" s="1"/>
  <c r="K684" i="22"/>
  <c r="K750" i="22" s="1"/>
  <c r="J684" i="22"/>
  <c r="I684" i="22"/>
  <c r="I750" i="22" s="1"/>
  <c r="H684" i="22"/>
  <c r="H750" i="22" s="1"/>
  <c r="G684" i="22"/>
  <c r="G750" i="22" s="1"/>
  <c r="F684" i="22"/>
  <c r="F750" i="22" s="1"/>
  <c r="E684" i="22"/>
  <c r="E750" i="22" s="1"/>
  <c r="D684" i="22"/>
  <c r="D750" i="22" s="1"/>
  <c r="M682" i="22"/>
  <c r="M748" i="22" s="1"/>
  <c r="L682" i="22"/>
  <c r="L748" i="22" s="1"/>
  <c r="K682" i="22"/>
  <c r="K748" i="22" s="1"/>
  <c r="J682" i="22"/>
  <c r="I682" i="22"/>
  <c r="I748" i="22" s="1"/>
  <c r="H682" i="22"/>
  <c r="H748" i="22" s="1"/>
  <c r="G682" i="22"/>
  <c r="G748" i="22" s="1"/>
  <c r="F682" i="22"/>
  <c r="E682" i="22"/>
  <c r="D682" i="22"/>
  <c r="D748" i="22" s="1"/>
  <c r="M681" i="22"/>
  <c r="M747" i="22" s="1"/>
  <c r="L681" i="22"/>
  <c r="K681" i="22"/>
  <c r="J681" i="22"/>
  <c r="J747" i="22" s="1"/>
  <c r="I681" i="22"/>
  <c r="I747" i="22" s="1"/>
  <c r="H681" i="22"/>
  <c r="G681" i="22"/>
  <c r="G747" i="22" s="1"/>
  <c r="F681" i="22"/>
  <c r="F747" i="22" s="1"/>
  <c r="E681" i="22"/>
  <c r="E747" i="22" s="1"/>
  <c r="D681" i="22"/>
  <c r="M679" i="22"/>
  <c r="L679" i="22"/>
  <c r="L745" i="22" s="1"/>
  <c r="K679" i="22"/>
  <c r="K745" i="22" s="1"/>
  <c r="J679" i="22"/>
  <c r="J745" i="22" s="1"/>
  <c r="I679" i="22"/>
  <c r="I745" i="22" s="1"/>
  <c r="H679" i="22"/>
  <c r="H745" i="22" s="1"/>
  <c r="G679" i="22"/>
  <c r="G745" i="22" s="1"/>
  <c r="F679" i="22"/>
  <c r="F745" i="22" s="1"/>
  <c r="E679" i="22"/>
  <c r="E745" i="22" s="1"/>
  <c r="D679" i="22"/>
  <c r="D745" i="22" s="1"/>
  <c r="M678" i="22"/>
  <c r="M744" i="22" s="1"/>
  <c r="L678" i="22"/>
  <c r="L744" i="22" s="1"/>
  <c r="K678" i="22"/>
  <c r="J678" i="22"/>
  <c r="J744" i="22" s="1"/>
  <c r="I678" i="22"/>
  <c r="I744" i="22" s="1"/>
  <c r="H678" i="22"/>
  <c r="H744" i="22" s="1"/>
  <c r="G678" i="22"/>
  <c r="F678" i="22"/>
  <c r="E678" i="22"/>
  <c r="E744" i="22" s="1"/>
  <c r="D678" i="22"/>
  <c r="D744" i="22" s="1"/>
  <c r="M677" i="22"/>
  <c r="M743" i="22" s="1"/>
  <c r="L677" i="22"/>
  <c r="K677" i="22"/>
  <c r="K743" i="22" s="1"/>
  <c r="J677" i="22"/>
  <c r="J743" i="22" s="1"/>
  <c r="I677" i="22"/>
  <c r="I743" i="22" s="1"/>
  <c r="H677" i="22"/>
  <c r="H743" i="22" s="1"/>
  <c r="G677" i="22"/>
  <c r="G743" i="22" s="1"/>
  <c r="F677" i="22"/>
  <c r="F743" i="22" s="1"/>
  <c r="E677" i="22"/>
  <c r="D677" i="22"/>
  <c r="D743" i="22" s="1"/>
  <c r="M676" i="22"/>
  <c r="M742" i="22" s="1"/>
  <c r="L676" i="22"/>
  <c r="L742" i="22" s="1"/>
  <c r="K676" i="22"/>
  <c r="J676" i="22"/>
  <c r="J742" i="22" s="1"/>
  <c r="I676" i="22"/>
  <c r="I742" i="22" s="1"/>
  <c r="H676" i="22"/>
  <c r="H742" i="22" s="1"/>
  <c r="G676" i="22"/>
  <c r="G742" i="22" s="1"/>
  <c r="F676" i="22"/>
  <c r="F742" i="22" s="1"/>
  <c r="E676" i="22"/>
  <c r="E742" i="22" s="1"/>
  <c r="D676" i="22"/>
  <c r="D742" i="22" s="1"/>
  <c r="M675" i="22"/>
  <c r="M741" i="22" s="1"/>
  <c r="L675" i="22"/>
  <c r="L741" i="22" s="1"/>
  <c r="K675" i="22"/>
  <c r="K741" i="22" s="1"/>
  <c r="J675" i="22"/>
  <c r="J741" i="22" s="1"/>
  <c r="I675" i="22"/>
  <c r="H675" i="22"/>
  <c r="H741" i="22" s="1"/>
  <c r="G675" i="22"/>
  <c r="G741" i="22" s="1"/>
  <c r="F675" i="22"/>
  <c r="F741" i="22" s="1"/>
  <c r="E675" i="22"/>
  <c r="D675" i="22"/>
  <c r="M674" i="22"/>
  <c r="M740" i="22" s="1"/>
  <c r="L674" i="22"/>
  <c r="L740" i="22" s="1"/>
  <c r="K674" i="22"/>
  <c r="K740" i="22" s="1"/>
  <c r="J674" i="22"/>
  <c r="I674" i="22"/>
  <c r="I740" i="22" s="1"/>
  <c r="H674" i="22"/>
  <c r="H740" i="22" s="1"/>
  <c r="G674" i="22"/>
  <c r="G740" i="22" s="1"/>
  <c r="F674" i="22"/>
  <c r="F740" i="22" s="1"/>
  <c r="E674" i="22"/>
  <c r="E740" i="22" s="1"/>
  <c r="D674" i="22"/>
  <c r="D740" i="22" s="1"/>
  <c r="M673" i="22"/>
  <c r="L673" i="22"/>
  <c r="L739" i="22" s="1"/>
  <c r="K673" i="22"/>
  <c r="K739" i="22" s="1"/>
  <c r="J673" i="22"/>
  <c r="J739" i="22" s="1"/>
  <c r="I673" i="22"/>
  <c r="H673" i="22"/>
  <c r="H739" i="22" s="1"/>
  <c r="G673" i="22"/>
  <c r="G739" i="22" s="1"/>
  <c r="F673" i="22"/>
  <c r="F739" i="22" s="1"/>
  <c r="E673" i="22"/>
  <c r="E739" i="22" s="1"/>
  <c r="D673" i="22"/>
  <c r="D739" i="22" s="1"/>
  <c r="M672" i="22"/>
  <c r="M738" i="22" s="1"/>
  <c r="L672" i="22"/>
  <c r="L738" i="22" s="1"/>
  <c r="K672" i="22"/>
  <c r="K738" i="22" s="1"/>
  <c r="J672" i="22"/>
  <c r="J738" i="22" s="1"/>
  <c r="I672" i="22"/>
  <c r="I738" i="22" s="1"/>
  <c r="H672" i="22"/>
  <c r="H738" i="22" s="1"/>
  <c r="G672" i="22"/>
  <c r="F672" i="22"/>
  <c r="F738" i="22" s="1"/>
  <c r="E672" i="22"/>
  <c r="E738" i="22" s="1"/>
  <c r="D672" i="22"/>
  <c r="D738" i="22" s="1"/>
  <c r="M671" i="22"/>
  <c r="L671" i="22"/>
  <c r="K671" i="22"/>
  <c r="K737" i="22" s="1"/>
  <c r="J671" i="22"/>
  <c r="J737" i="22" s="1"/>
  <c r="I671" i="22"/>
  <c r="I737" i="22" s="1"/>
  <c r="H671" i="22"/>
  <c r="G671" i="22"/>
  <c r="G737" i="22" s="1"/>
  <c r="F671" i="22"/>
  <c r="F737" i="22" s="1"/>
  <c r="E671" i="22"/>
  <c r="E737" i="22" s="1"/>
  <c r="D671" i="22"/>
  <c r="D737" i="22" s="1"/>
  <c r="M670" i="22"/>
  <c r="M736" i="22" s="1"/>
  <c r="L670" i="22"/>
  <c r="L736" i="22" s="1"/>
  <c r="K670" i="22"/>
  <c r="J670" i="22"/>
  <c r="J736" i="22" s="1"/>
  <c r="I670" i="22"/>
  <c r="I736" i="22" s="1"/>
  <c r="H670" i="22"/>
  <c r="H736" i="22" s="1"/>
  <c r="G670" i="22"/>
  <c r="F670" i="22"/>
  <c r="F736" i="22" s="1"/>
  <c r="E670" i="22"/>
  <c r="E736" i="22" s="1"/>
  <c r="D670" i="22"/>
  <c r="D736" i="22" s="1"/>
  <c r="M667" i="22"/>
  <c r="L667" i="22"/>
  <c r="K667" i="22"/>
  <c r="J667" i="22"/>
  <c r="I667" i="22"/>
  <c r="H667" i="22"/>
  <c r="G667" i="22"/>
  <c r="F667" i="22"/>
  <c r="E667" i="22"/>
  <c r="D667" i="22"/>
  <c r="M666" i="22"/>
  <c r="L666" i="22"/>
  <c r="K666" i="22"/>
  <c r="J666" i="22"/>
  <c r="I666" i="22"/>
  <c r="H666" i="22"/>
  <c r="G666" i="22"/>
  <c r="F666" i="22"/>
  <c r="E666" i="22"/>
  <c r="D666" i="22"/>
  <c r="M665" i="22"/>
  <c r="L665" i="22"/>
  <c r="K665" i="22"/>
  <c r="J665" i="22"/>
  <c r="I665" i="22"/>
  <c r="H665" i="22"/>
  <c r="G665" i="22"/>
  <c r="F665" i="22"/>
  <c r="E665" i="22"/>
  <c r="D665" i="22"/>
  <c r="M664" i="22"/>
  <c r="L664" i="22"/>
  <c r="K664" i="22"/>
  <c r="J664" i="22"/>
  <c r="I664" i="22"/>
  <c r="H664" i="22"/>
  <c r="G664" i="22"/>
  <c r="F664" i="22"/>
  <c r="E664" i="22"/>
  <c r="D664" i="22"/>
  <c r="M663" i="22"/>
  <c r="L663" i="22"/>
  <c r="K663" i="22"/>
  <c r="J663" i="22"/>
  <c r="I663" i="22"/>
  <c r="H663" i="22"/>
  <c r="G663" i="22"/>
  <c r="F663" i="22"/>
  <c r="E663" i="22"/>
  <c r="D663" i="22"/>
  <c r="M662" i="22"/>
  <c r="L662" i="22"/>
  <c r="K662" i="22"/>
  <c r="J662" i="22"/>
  <c r="I662" i="22"/>
  <c r="H662" i="22"/>
  <c r="G662" i="22"/>
  <c r="F662" i="22"/>
  <c r="E662" i="22"/>
  <c r="D662" i="22"/>
  <c r="M661" i="22"/>
  <c r="L661" i="22"/>
  <c r="K661" i="22"/>
  <c r="J661" i="22"/>
  <c r="I661" i="22"/>
  <c r="H661" i="22"/>
  <c r="G661" i="22"/>
  <c r="F661" i="22"/>
  <c r="E661" i="22"/>
  <c r="D661" i="22"/>
  <c r="M660" i="22"/>
  <c r="L660" i="22"/>
  <c r="K660" i="22"/>
  <c r="J660" i="22"/>
  <c r="I660" i="22"/>
  <c r="H660" i="22"/>
  <c r="G660" i="22"/>
  <c r="F660" i="22"/>
  <c r="E660" i="22"/>
  <c r="D660" i="22"/>
  <c r="M659" i="22"/>
  <c r="L659" i="22"/>
  <c r="K659" i="22"/>
  <c r="J659" i="22"/>
  <c r="I659" i="22"/>
  <c r="H659" i="22"/>
  <c r="G659" i="22"/>
  <c r="F659" i="22"/>
  <c r="E659" i="22"/>
  <c r="D659" i="22"/>
  <c r="M658" i="22"/>
  <c r="L658" i="22"/>
  <c r="K658" i="22"/>
  <c r="J658" i="22"/>
  <c r="I658" i="22"/>
  <c r="H658" i="22"/>
  <c r="G658" i="22"/>
  <c r="F658" i="22"/>
  <c r="E658" i="22"/>
  <c r="D658" i="22"/>
  <c r="M657" i="22"/>
  <c r="L657" i="22"/>
  <c r="K657" i="22"/>
  <c r="J657" i="22"/>
  <c r="I657" i="22"/>
  <c r="H657" i="22"/>
  <c r="G657" i="22"/>
  <c r="F657" i="22"/>
  <c r="E657" i="22"/>
  <c r="D657" i="22"/>
  <c r="M656" i="22"/>
  <c r="L656" i="22"/>
  <c r="K656" i="22"/>
  <c r="J656" i="22"/>
  <c r="I656" i="22"/>
  <c r="H656" i="22"/>
  <c r="G656" i="22"/>
  <c r="F656" i="22"/>
  <c r="E656" i="22"/>
  <c r="D656" i="22"/>
  <c r="M655" i="22"/>
  <c r="L655" i="22"/>
  <c r="K655" i="22"/>
  <c r="J655" i="22"/>
  <c r="I655" i="22"/>
  <c r="H655" i="22"/>
  <c r="G655" i="22"/>
  <c r="F655" i="22"/>
  <c r="E655" i="22"/>
  <c r="D655" i="22"/>
  <c r="H654" i="22"/>
  <c r="G654" i="22"/>
  <c r="F654" i="22"/>
  <c r="E654" i="22"/>
  <c r="D654" i="22"/>
  <c r="M653" i="22"/>
  <c r="L653" i="22"/>
  <c r="K653" i="22"/>
  <c r="J653" i="22"/>
  <c r="I653" i="22"/>
  <c r="H653" i="22"/>
  <c r="G653" i="22"/>
  <c r="F653" i="22"/>
  <c r="E653" i="22"/>
  <c r="D653" i="22"/>
  <c r="M652" i="22"/>
  <c r="L652" i="22"/>
  <c r="K652" i="22"/>
  <c r="J652" i="22"/>
  <c r="I652" i="22"/>
  <c r="M651" i="22"/>
  <c r="L651" i="22"/>
  <c r="K651" i="22"/>
  <c r="J651" i="22"/>
  <c r="I651" i="22"/>
  <c r="H651" i="22"/>
  <c r="G651" i="22"/>
  <c r="F651" i="22"/>
  <c r="E651" i="22"/>
  <c r="D651" i="22"/>
  <c r="M650" i="22"/>
  <c r="L650" i="22"/>
  <c r="K650" i="22"/>
  <c r="J650" i="22"/>
  <c r="I650" i="22"/>
  <c r="H650" i="22"/>
  <c r="G650" i="22"/>
  <c r="F650" i="22"/>
  <c r="E650" i="22"/>
  <c r="D650" i="22"/>
  <c r="M649" i="22"/>
  <c r="L649" i="22"/>
  <c r="K649" i="22"/>
  <c r="J649" i="22"/>
  <c r="I649" i="22"/>
  <c r="H649" i="22"/>
  <c r="G649" i="22"/>
  <c r="F649" i="22"/>
  <c r="E649" i="22"/>
  <c r="D649" i="22"/>
  <c r="M648" i="22"/>
  <c r="L648" i="22"/>
  <c r="K648" i="22"/>
  <c r="J648" i="22"/>
  <c r="I648" i="22"/>
  <c r="H648" i="22"/>
  <c r="G648" i="22"/>
  <c r="F648" i="22"/>
  <c r="E648" i="22"/>
  <c r="D648" i="22"/>
  <c r="M647" i="22"/>
  <c r="L647" i="22"/>
  <c r="K647" i="22"/>
  <c r="J647" i="22"/>
  <c r="I647" i="22"/>
  <c r="M646" i="22"/>
  <c r="L646" i="22"/>
  <c r="K646" i="22"/>
  <c r="J646" i="22"/>
  <c r="I646" i="22"/>
  <c r="H646" i="22"/>
  <c r="G646" i="22"/>
  <c r="F646" i="22"/>
  <c r="E646" i="22"/>
  <c r="D646" i="22"/>
  <c r="M645" i="22"/>
  <c r="L645" i="22"/>
  <c r="K645" i="22"/>
  <c r="J645" i="22"/>
  <c r="I645" i="22"/>
  <c r="H645" i="22"/>
  <c r="G645" i="22"/>
  <c r="F645" i="22"/>
  <c r="E645" i="22"/>
  <c r="D645" i="22"/>
  <c r="M644" i="22"/>
  <c r="L644" i="22"/>
  <c r="K644" i="22"/>
  <c r="J644" i="22"/>
  <c r="I644" i="22"/>
  <c r="H644" i="22"/>
  <c r="G644" i="22"/>
  <c r="F644" i="22"/>
  <c r="E644" i="22"/>
  <c r="D644" i="22"/>
  <c r="M643" i="22"/>
  <c r="L643" i="22"/>
  <c r="K643" i="22"/>
  <c r="J643" i="22"/>
  <c r="I643" i="22"/>
  <c r="H643" i="22"/>
  <c r="G643" i="22"/>
  <c r="F643" i="22"/>
  <c r="E643" i="22"/>
  <c r="D643" i="22"/>
  <c r="M642" i="22"/>
  <c r="L642" i="22"/>
  <c r="K642" i="22"/>
  <c r="J642" i="22"/>
  <c r="I642" i="22"/>
  <c r="H642" i="22"/>
  <c r="G642" i="22"/>
  <c r="F642" i="22"/>
  <c r="E642" i="22"/>
  <c r="D642" i="22"/>
  <c r="M641" i="22"/>
  <c r="L641" i="22"/>
  <c r="K641" i="22"/>
  <c r="J641" i="22"/>
  <c r="I641" i="22"/>
  <c r="H641" i="22"/>
  <c r="G641" i="22"/>
  <c r="F641" i="22"/>
  <c r="E641" i="22"/>
  <c r="D641" i="22"/>
  <c r="M640" i="22"/>
  <c r="L640" i="22"/>
  <c r="K640" i="22"/>
  <c r="J640" i="22"/>
  <c r="I640" i="22"/>
  <c r="H640" i="22"/>
  <c r="G640" i="22"/>
  <c r="F640" i="22"/>
  <c r="E640" i="22"/>
  <c r="D640" i="22"/>
  <c r="M639" i="22"/>
  <c r="L639" i="22"/>
  <c r="K639" i="22"/>
  <c r="J639" i="22"/>
  <c r="I639" i="22"/>
  <c r="H639" i="22"/>
  <c r="G639" i="22"/>
  <c r="F639" i="22"/>
  <c r="E639" i="22"/>
  <c r="D639" i="22"/>
  <c r="M638" i="22"/>
  <c r="L638" i="22"/>
  <c r="K638" i="22"/>
  <c r="J638" i="22"/>
  <c r="I638" i="22"/>
  <c r="H638" i="22"/>
  <c r="G638" i="22"/>
  <c r="F638" i="22"/>
  <c r="E638" i="22"/>
  <c r="D638" i="22"/>
  <c r="M637" i="22"/>
  <c r="L637" i="22"/>
  <c r="K637" i="22"/>
  <c r="J637" i="22"/>
  <c r="I637" i="22"/>
  <c r="H637" i="22"/>
  <c r="G637" i="22"/>
  <c r="F637" i="22"/>
  <c r="E637" i="22"/>
  <c r="D637" i="22"/>
  <c r="I474" i="22"/>
  <c r="I473" i="22"/>
  <c r="I472" i="22"/>
  <c r="D471" i="22"/>
  <c r="D481" i="22" s="1"/>
  <c r="D486" i="22" s="1"/>
  <c r="D469" i="22"/>
  <c r="M465" i="22"/>
  <c r="L465" i="22"/>
  <c r="K465" i="22"/>
  <c r="J465" i="22"/>
  <c r="I465" i="22"/>
  <c r="H465" i="22"/>
  <c r="G465" i="22"/>
  <c r="F465" i="22"/>
  <c r="E465" i="22"/>
  <c r="D465" i="22"/>
  <c r="M464" i="22"/>
  <c r="L464" i="22"/>
  <c r="K464" i="22"/>
  <c r="J464" i="22"/>
  <c r="I464" i="22"/>
  <c r="H464" i="22"/>
  <c r="G464" i="22"/>
  <c r="F464" i="22"/>
  <c r="E464" i="22"/>
  <c r="D464" i="22"/>
  <c r="M463" i="22"/>
  <c r="L463" i="22"/>
  <c r="K463" i="22"/>
  <c r="J463" i="22"/>
  <c r="I463" i="22"/>
  <c r="M462" i="22"/>
  <c r="L462" i="22"/>
  <c r="K462" i="22"/>
  <c r="J462" i="22"/>
  <c r="I462" i="22"/>
  <c r="H462" i="22"/>
  <c r="G462" i="22"/>
  <c r="F462" i="22"/>
  <c r="E462" i="22"/>
  <c r="D462" i="22"/>
  <c r="M461" i="22"/>
  <c r="L461" i="22"/>
  <c r="K461" i="22"/>
  <c r="J461" i="22"/>
  <c r="I461" i="22"/>
  <c r="H461" i="22"/>
  <c r="G461" i="22"/>
  <c r="F461" i="22"/>
  <c r="E461" i="22"/>
  <c r="D461" i="22"/>
  <c r="M460" i="22"/>
  <c r="L460" i="22"/>
  <c r="K460" i="22"/>
  <c r="J460" i="22"/>
  <c r="I460" i="22"/>
  <c r="H460" i="22"/>
  <c r="G460" i="22"/>
  <c r="F460" i="22"/>
  <c r="E460" i="22"/>
  <c r="D460" i="22"/>
  <c r="M459" i="22"/>
  <c r="L459" i="22"/>
  <c r="K459" i="22"/>
  <c r="J459" i="22"/>
  <c r="I459" i="22"/>
  <c r="H459" i="22"/>
  <c r="G459" i="22"/>
  <c r="F459" i="22"/>
  <c r="E459" i="22"/>
  <c r="D459" i="22"/>
  <c r="M458" i="22"/>
  <c r="L458" i="22"/>
  <c r="K458" i="22"/>
  <c r="J458" i="22"/>
  <c r="I458" i="22"/>
  <c r="M457" i="22"/>
  <c r="L457" i="22"/>
  <c r="K457" i="22"/>
  <c r="J457" i="22"/>
  <c r="I457" i="22"/>
  <c r="H457" i="22"/>
  <c r="G457" i="22"/>
  <c r="F457" i="22"/>
  <c r="E457" i="22"/>
  <c r="D457" i="22"/>
  <c r="M456" i="22"/>
  <c r="L456" i="22"/>
  <c r="K456" i="22"/>
  <c r="J456" i="22"/>
  <c r="I456" i="22"/>
  <c r="H456" i="22"/>
  <c r="G456" i="22"/>
  <c r="F456" i="22"/>
  <c r="E456" i="22"/>
  <c r="D456" i="22"/>
  <c r="M455" i="22"/>
  <c r="L455" i="22"/>
  <c r="K455" i="22"/>
  <c r="J455" i="22"/>
  <c r="I455" i="22"/>
  <c r="H455" i="22"/>
  <c r="G455" i="22"/>
  <c r="F455" i="22"/>
  <c r="E455" i="22"/>
  <c r="D455" i="22"/>
  <c r="M454" i="22"/>
  <c r="L454" i="22"/>
  <c r="K454" i="22"/>
  <c r="J454" i="22"/>
  <c r="I454" i="22"/>
  <c r="H454" i="22"/>
  <c r="G454" i="22"/>
  <c r="F454" i="22"/>
  <c r="E454" i="22"/>
  <c r="D454" i="22"/>
  <c r="M453" i="22"/>
  <c r="L453" i="22"/>
  <c r="K453" i="22"/>
  <c r="J453" i="22"/>
  <c r="I453" i="22"/>
  <c r="H453" i="22"/>
  <c r="G453" i="22"/>
  <c r="F453" i="22"/>
  <c r="E453" i="22"/>
  <c r="D453" i="22"/>
  <c r="F452" i="22"/>
  <c r="E452" i="22"/>
  <c r="D452" i="22"/>
  <c r="K451" i="22"/>
  <c r="J451" i="22"/>
  <c r="J450" i="22"/>
  <c r="I450" i="22"/>
  <c r="M448" i="22"/>
  <c r="H448" i="22"/>
  <c r="D448" i="22"/>
  <c r="H446" i="22"/>
  <c r="G446" i="22"/>
  <c r="M445" i="22"/>
  <c r="K445" i="22"/>
  <c r="J445" i="22"/>
  <c r="L443" i="22"/>
  <c r="J443" i="22"/>
  <c r="F443" i="22"/>
  <c r="E443" i="22"/>
  <c r="D443" i="22"/>
  <c r="J442" i="22"/>
  <c r="J441" i="22"/>
  <c r="I441" i="22"/>
  <c r="H441" i="22"/>
  <c r="E441" i="22"/>
  <c r="D441" i="22"/>
  <c r="J440" i="22"/>
  <c r="M439" i="22"/>
  <c r="L439" i="22"/>
  <c r="K439" i="22"/>
  <c r="J439" i="22"/>
  <c r="I439" i="22"/>
  <c r="H439" i="22"/>
  <c r="G439" i="22"/>
  <c r="F439" i="22"/>
  <c r="E439" i="22"/>
  <c r="D439" i="22"/>
  <c r="M438" i="22"/>
  <c r="L438" i="22"/>
  <c r="K438" i="22"/>
  <c r="J438" i="22"/>
  <c r="I438" i="22"/>
  <c r="H438" i="22"/>
  <c r="G438" i="22"/>
  <c r="F438" i="22"/>
  <c r="E438" i="22"/>
  <c r="D438" i="22"/>
  <c r="M437" i="22"/>
  <c r="L437" i="22"/>
  <c r="K437" i="22"/>
  <c r="J437" i="22"/>
  <c r="I437" i="22"/>
  <c r="H437" i="22"/>
  <c r="G437" i="22"/>
  <c r="F437" i="22"/>
  <c r="E437" i="22"/>
  <c r="D437" i="22"/>
  <c r="M436" i="22"/>
  <c r="L436" i="22"/>
  <c r="K436" i="22"/>
  <c r="J436" i="22"/>
  <c r="I436" i="22"/>
  <c r="H436" i="22"/>
  <c r="G436" i="22"/>
  <c r="F436" i="22"/>
  <c r="E436" i="22"/>
  <c r="D436" i="22"/>
  <c r="M435" i="22"/>
  <c r="L435" i="22"/>
  <c r="K435" i="22"/>
  <c r="J435" i="22"/>
  <c r="I435" i="22"/>
  <c r="H435" i="22"/>
  <c r="G435" i="22"/>
  <c r="F435" i="22"/>
  <c r="E435" i="22"/>
  <c r="D435" i="22"/>
  <c r="D420" i="22"/>
  <c r="G452" i="22" s="1"/>
  <c r="I419" i="22"/>
  <c r="D419" i="22"/>
  <c r="D451" i="22" s="1"/>
  <c r="D417" i="22"/>
  <c r="I416" i="22"/>
  <c r="D416" i="22"/>
  <c r="F448" i="22" s="1"/>
  <c r="D415" i="22"/>
  <c r="I414" i="22"/>
  <c r="M446" i="22" s="1"/>
  <c r="D414" i="22"/>
  <c r="F446" i="22" s="1"/>
  <c r="I413" i="22"/>
  <c r="L445" i="22" s="1"/>
  <c r="I412" i="22"/>
  <c r="L444" i="22" s="1"/>
  <c r="D412" i="22"/>
  <c r="I411" i="22"/>
  <c r="K443" i="22" s="1"/>
  <c r="D411" i="22"/>
  <c r="G443" i="22" s="1"/>
  <c r="I410" i="22"/>
  <c r="D410" i="22"/>
  <c r="D442" i="22" s="1"/>
  <c r="I409" i="22"/>
  <c r="K441" i="22" s="1"/>
  <c r="D409" i="22"/>
  <c r="G441" i="22" s="1"/>
  <c r="I408" i="22"/>
  <c r="D408" i="22"/>
  <c r="D440" i="22" s="1"/>
  <c r="I407" i="22"/>
  <c r="I418" i="22" s="1"/>
  <c r="D407" i="22"/>
  <c r="M404" i="22"/>
  <c r="L404" i="22"/>
  <c r="K404" i="22"/>
  <c r="J404" i="22"/>
  <c r="I404" i="22"/>
  <c r="H404" i="22"/>
  <c r="G404" i="22"/>
  <c r="F404" i="22"/>
  <c r="E404" i="22"/>
  <c r="D404" i="22"/>
  <c r="M403" i="22"/>
  <c r="L403" i="22"/>
  <c r="K403" i="22"/>
  <c r="J403" i="22"/>
  <c r="I403" i="22"/>
  <c r="H403" i="22"/>
  <c r="G403" i="22"/>
  <c r="F403" i="22"/>
  <c r="E403" i="22"/>
  <c r="D403" i="22"/>
  <c r="M402" i="22"/>
  <c r="L402" i="22"/>
  <c r="K402" i="22"/>
  <c r="J402" i="22"/>
  <c r="I402" i="22"/>
  <c r="M401" i="22"/>
  <c r="L401" i="22"/>
  <c r="K401" i="22"/>
  <c r="J401" i="22"/>
  <c r="I401" i="22"/>
  <c r="H401" i="22"/>
  <c r="G401" i="22"/>
  <c r="F401" i="22"/>
  <c r="E401" i="22"/>
  <c r="D401" i="22"/>
  <c r="M400" i="22"/>
  <c r="L400" i="22"/>
  <c r="K400" i="22"/>
  <c r="J400" i="22"/>
  <c r="I400" i="22"/>
  <c r="H400" i="22"/>
  <c r="G400" i="22"/>
  <c r="F400" i="22"/>
  <c r="E400" i="22"/>
  <c r="D400" i="22"/>
  <c r="M399" i="22"/>
  <c r="L399" i="22"/>
  <c r="K399" i="22"/>
  <c r="J399" i="22"/>
  <c r="I399" i="22"/>
  <c r="H399" i="22"/>
  <c r="G399" i="22"/>
  <c r="F399" i="22"/>
  <c r="E399" i="22"/>
  <c r="D399" i="22"/>
  <c r="M398" i="22"/>
  <c r="L398" i="22"/>
  <c r="K398" i="22"/>
  <c r="J398" i="22"/>
  <c r="I398" i="22"/>
  <c r="H398" i="22"/>
  <c r="G398" i="22"/>
  <c r="F398" i="22"/>
  <c r="E398" i="22"/>
  <c r="D398" i="22"/>
  <c r="M397" i="22"/>
  <c r="L397" i="22"/>
  <c r="K397" i="22"/>
  <c r="J397" i="22"/>
  <c r="I397" i="22"/>
  <c r="M396" i="22"/>
  <c r="L396" i="22"/>
  <c r="K396" i="22"/>
  <c r="J396" i="22"/>
  <c r="I396" i="22"/>
  <c r="H396" i="22"/>
  <c r="G396" i="22"/>
  <c r="F396" i="22"/>
  <c r="E396" i="22"/>
  <c r="D396" i="22"/>
  <c r="M395" i="22"/>
  <c r="L395" i="22"/>
  <c r="K395" i="22"/>
  <c r="J395" i="22"/>
  <c r="I395" i="22"/>
  <c r="H395" i="22"/>
  <c r="G395" i="22"/>
  <c r="F395" i="22"/>
  <c r="E395" i="22"/>
  <c r="D395" i="22"/>
  <c r="M394" i="22"/>
  <c r="L394" i="22"/>
  <c r="K394" i="22"/>
  <c r="J394" i="22"/>
  <c r="I394" i="22"/>
  <c r="H394" i="22"/>
  <c r="G394" i="22"/>
  <c r="F394" i="22"/>
  <c r="E394" i="22"/>
  <c r="D394" i="22"/>
  <c r="M393" i="22"/>
  <c r="L393" i="22"/>
  <c r="K393" i="22"/>
  <c r="J393" i="22"/>
  <c r="I393" i="22"/>
  <c r="H393" i="22"/>
  <c r="G393" i="22"/>
  <c r="F393" i="22"/>
  <c r="E393" i="22"/>
  <c r="D393" i="22"/>
  <c r="M392" i="22"/>
  <c r="L392" i="22"/>
  <c r="K392" i="22"/>
  <c r="J392" i="22"/>
  <c r="I392" i="22"/>
  <c r="H392" i="22"/>
  <c r="G392" i="22"/>
  <c r="F392" i="22"/>
  <c r="E392" i="22"/>
  <c r="D392" i="22"/>
  <c r="H391" i="22"/>
  <c r="G391" i="22"/>
  <c r="D391" i="22"/>
  <c r="L389" i="22"/>
  <c r="K389" i="22"/>
  <c r="M388" i="22"/>
  <c r="L388" i="22"/>
  <c r="I388" i="22"/>
  <c r="H388" i="22"/>
  <c r="G388" i="22"/>
  <c r="E388" i="22"/>
  <c r="D388" i="22"/>
  <c r="K387" i="22"/>
  <c r="F387" i="22"/>
  <c r="H386" i="22"/>
  <c r="E386" i="22"/>
  <c r="M384" i="22"/>
  <c r="L384" i="22"/>
  <c r="I384" i="22"/>
  <c r="M383" i="22"/>
  <c r="L383" i="22"/>
  <c r="J383" i="22"/>
  <c r="I383" i="22"/>
  <c r="H382" i="22"/>
  <c r="G382" i="22"/>
  <c r="D382" i="22"/>
  <c r="M381" i="22"/>
  <c r="L381" i="22"/>
  <c r="J381" i="22"/>
  <c r="I381" i="22"/>
  <c r="F381" i="22"/>
  <c r="H380" i="22"/>
  <c r="G380" i="22"/>
  <c r="D380" i="22"/>
  <c r="M379" i="22"/>
  <c r="L379" i="22"/>
  <c r="J379" i="22"/>
  <c r="I379" i="22"/>
  <c r="E379" i="22"/>
  <c r="M378" i="22"/>
  <c r="L378" i="22"/>
  <c r="K378" i="22"/>
  <c r="J378" i="22"/>
  <c r="I378" i="22"/>
  <c r="H378" i="22"/>
  <c r="G378" i="22"/>
  <c r="F378" i="22"/>
  <c r="E378" i="22"/>
  <c r="D378" i="22"/>
  <c r="M377" i="22"/>
  <c r="L377" i="22"/>
  <c r="K377" i="22"/>
  <c r="J377" i="22"/>
  <c r="I377" i="22"/>
  <c r="H377" i="22"/>
  <c r="G377" i="22"/>
  <c r="F377" i="22"/>
  <c r="E377" i="22"/>
  <c r="D377" i="22"/>
  <c r="M376" i="22"/>
  <c r="L376" i="22"/>
  <c r="K376" i="22"/>
  <c r="J376" i="22"/>
  <c r="I376" i="22"/>
  <c r="H376" i="22"/>
  <c r="G376" i="22"/>
  <c r="F376" i="22"/>
  <c r="E376" i="22"/>
  <c r="D376" i="22"/>
  <c r="M375" i="22"/>
  <c r="L375" i="22"/>
  <c r="K375" i="22"/>
  <c r="J375" i="22"/>
  <c r="I375" i="22"/>
  <c r="H375" i="22"/>
  <c r="G375" i="22"/>
  <c r="F375" i="22"/>
  <c r="E375" i="22"/>
  <c r="D375" i="22"/>
  <c r="M374" i="22"/>
  <c r="L374" i="22"/>
  <c r="K374" i="22"/>
  <c r="J374" i="22"/>
  <c r="I374" i="22"/>
  <c r="H374" i="22"/>
  <c r="G374" i="22"/>
  <c r="F374" i="22"/>
  <c r="E374" i="22"/>
  <c r="D374" i="22"/>
  <c r="D359" i="22"/>
  <c r="F391" i="22" s="1"/>
  <c r="D358" i="22"/>
  <c r="E390" i="22" s="1"/>
  <c r="I357" i="22"/>
  <c r="I356" i="22"/>
  <c r="K388" i="22" s="1"/>
  <c r="D356" i="22"/>
  <c r="F388" i="22" s="1"/>
  <c r="I355" i="22"/>
  <c r="D355" i="22"/>
  <c r="D353" i="22"/>
  <c r="I352" i="22"/>
  <c r="K384" i="22" s="1"/>
  <c r="I351" i="22"/>
  <c r="K383" i="22" s="1"/>
  <c r="D351" i="22"/>
  <c r="I350" i="22"/>
  <c r="L382" i="22" s="1"/>
  <c r="D350" i="22"/>
  <c r="F382" i="22" s="1"/>
  <c r="I349" i="22"/>
  <c r="K381" i="22" s="1"/>
  <c r="D349" i="22"/>
  <c r="I348" i="22"/>
  <c r="L380" i="22" s="1"/>
  <c r="D348" i="22"/>
  <c r="F380" i="22" s="1"/>
  <c r="I347" i="22"/>
  <c r="K379" i="22" s="1"/>
  <c r="D347" i="22"/>
  <c r="I346" i="22"/>
  <c r="I353" i="22" s="1"/>
  <c r="D346" i="22"/>
  <c r="D354" i="22" s="1"/>
  <c r="M343" i="22"/>
  <c r="L343" i="22"/>
  <c r="K343" i="22"/>
  <c r="J343" i="22"/>
  <c r="I343" i="22"/>
  <c r="H343" i="22"/>
  <c r="G343" i="22"/>
  <c r="F343" i="22"/>
  <c r="E343" i="22"/>
  <c r="D343" i="22"/>
  <c r="M342" i="22"/>
  <c r="L342" i="22"/>
  <c r="K342" i="22"/>
  <c r="J342" i="22"/>
  <c r="I342" i="22"/>
  <c r="H342" i="22"/>
  <c r="G342" i="22"/>
  <c r="F342" i="22"/>
  <c r="E342" i="22"/>
  <c r="D342" i="22"/>
  <c r="M341" i="22"/>
  <c r="L341" i="22"/>
  <c r="K341" i="22"/>
  <c r="J341" i="22"/>
  <c r="I341" i="22"/>
  <c r="M340" i="22"/>
  <c r="L340" i="22"/>
  <c r="K340" i="22"/>
  <c r="J340" i="22"/>
  <c r="I340" i="22"/>
  <c r="H340" i="22"/>
  <c r="G340" i="22"/>
  <c r="F340" i="22"/>
  <c r="E340" i="22"/>
  <c r="D340" i="22"/>
  <c r="M339" i="22"/>
  <c r="L339" i="22"/>
  <c r="K339" i="22"/>
  <c r="J339" i="22"/>
  <c r="I339" i="22"/>
  <c r="H339" i="22"/>
  <c r="G339" i="22"/>
  <c r="F339" i="22"/>
  <c r="E339" i="22"/>
  <c r="D339" i="22"/>
  <c r="M338" i="22"/>
  <c r="L338" i="22"/>
  <c r="K338" i="22"/>
  <c r="J338" i="22"/>
  <c r="I338" i="22"/>
  <c r="H338" i="22"/>
  <c r="G338" i="22"/>
  <c r="F338" i="22"/>
  <c r="E338" i="22"/>
  <c r="D338" i="22"/>
  <c r="M337" i="22"/>
  <c r="L337" i="22"/>
  <c r="K337" i="22"/>
  <c r="J337" i="22"/>
  <c r="I337" i="22"/>
  <c r="H337" i="22"/>
  <c r="G337" i="22"/>
  <c r="F337" i="22"/>
  <c r="E337" i="22"/>
  <c r="D337" i="22"/>
  <c r="M336" i="22"/>
  <c r="L336" i="22"/>
  <c r="K336" i="22"/>
  <c r="J336" i="22"/>
  <c r="I336" i="22"/>
  <c r="M335" i="22"/>
  <c r="L335" i="22"/>
  <c r="K335" i="22"/>
  <c r="J335" i="22"/>
  <c r="I335" i="22"/>
  <c r="H335" i="22"/>
  <c r="G335" i="22"/>
  <c r="F335" i="22"/>
  <c r="E335" i="22"/>
  <c r="D335" i="22"/>
  <c r="M334" i="22"/>
  <c r="L334" i="22"/>
  <c r="K334" i="22"/>
  <c r="J334" i="22"/>
  <c r="I334" i="22"/>
  <c r="H334" i="22"/>
  <c r="G334" i="22"/>
  <c r="F334" i="22"/>
  <c r="E334" i="22"/>
  <c r="D334" i="22"/>
  <c r="M333" i="22"/>
  <c r="L333" i="22"/>
  <c r="K333" i="22"/>
  <c r="J333" i="22"/>
  <c r="I333" i="22"/>
  <c r="H333" i="22"/>
  <c r="G333" i="22"/>
  <c r="F333" i="22"/>
  <c r="E333" i="22"/>
  <c r="D333" i="22"/>
  <c r="M332" i="22"/>
  <c r="L332" i="22"/>
  <c r="K332" i="22"/>
  <c r="J332" i="22"/>
  <c r="I332" i="22"/>
  <c r="H332" i="22"/>
  <c r="G332" i="22"/>
  <c r="F332" i="22"/>
  <c r="E332" i="22"/>
  <c r="D332" i="22"/>
  <c r="M331" i="22"/>
  <c r="L331" i="22"/>
  <c r="K331" i="22"/>
  <c r="J331" i="22"/>
  <c r="I331" i="22"/>
  <c r="H331" i="22"/>
  <c r="G331" i="22"/>
  <c r="F331" i="22"/>
  <c r="E331" i="22"/>
  <c r="D331" i="22"/>
  <c r="F326" i="22"/>
  <c r="E324" i="22"/>
  <c r="L323" i="22"/>
  <c r="K323" i="22"/>
  <c r="M322" i="22"/>
  <c r="L322" i="22"/>
  <c r="I322" i="22"/>
  <c r="H322" i="22"/>
  <c r="G322" i="22"/>
  <c r="E322" i="22"/>
  <c r="D322" i="22"/>
  <c r="J319" i="22"/>
  <c r="M317" i="22"/>
  <c r="L317" i="22"/>
  <c r="K317" i="22"/>
  <c r="J317" i="22"/>
  <c r="I317" i="22"/>
  <c r="H317" i="22"/>
  <c r="G317" i="22"/>
  <c r="F317" i="22"/>
  <c r="E317" i="22"/>
  <c r="D317" i="22"/>
  <c r="M316" i="22"/>
  <c r="L316" i="22"/>
  <c r="K316" i="22"/>
  <c r="J316" i="22"/>
  <c r="I316" i="22"/>
  <c r="H316" i="22"/>
  <c r="G316" i="22"/>
  <c r="F316" i="22"/>
  <c r="E316" i="22"/>
  <c r="D316" i="22"/>
  <c r="M315" i="22"/>
  <c r="L315" i="22"/>
  <c r="K315" i="22"/>
  <c r="J315" i="22"/>
  <c r="I315" i="22"/>
  <c r="H315" i="22"/>
  <c r="G315" i="22"/>
  <c r="F315" i="22"/>
  <c r="E315" i="22"/>
  <c r="D315" i="22"/>
  <c r="M314" i="22"/>
  <c r="L314" i="22"/>
  <c r="K314" i="22"/>
  <c r="J314" i="22"/>
  <c r="I314" i="22"/>
  <c r="H314" i="22"/>
  <c r="G314" i="22"/>
  <c r="F314" i="22"/>
  <c r="E314" i="22"/>
  <c r="D314" i="22"/>
  <c r="M313" i="22"/>
  <c r="L313" i="22"/>
  <c r="K313" i="22"/>
  <c r="J313" i="22"/>
  <c r="I313" i="22"/>
  <c r="H313" i="22"/>
  <c r="G313" i="22"/>
  <c r="F313" i="22"/>
  <c r="E313" i="22"/>
  <c r="D313" i="22"/>
  <c r="D298" i="22"/>
  <c r="G330" i="22" s="1"/>
  <c r="D294" i="22"/>
  <c r="I293" i="22"/>
  <c r="L325" i="22" s="1"/>
  <c r="D292" i="22"/>
  <c r="F324" i="22" s="1"/>
  <c r="I291" i="22"/>
  <c r="I290" i="22"/>
  <c r="K322" i="22" s="1"/>
  <c r="D290" i="22"/>
  <c r="F322" i="22" s="1"/>
  <c r="I287" i="22"/>
  <c r="K319" i="22" s="1"/>
  <c r="D287" i="22"/>
  <c r="F319" i="22" s="1"/>
  <c r="I285" i="22"/>
  <c r="I295" i="22" s="1"/>
  <c r="D285" i="22"/>
  <c r="M282" i="22"/>
  <c r="L282" i="22"/>
  <c r="K282" i="22"/>
  <c r="J282" i="22"/>
  <c r="I282" i="22"/>
  <c r="H282" i="22"/>
  <c r="G282" i="22"/>
  <c r="F282" i="22"/>
  <c r="E282" i="22"/>
  <c r="D282" i="22"/>
  <c r="M281" i="22"/>
  <c r="L281" i="22"/>
  <c r="K281" i="22"/>
  <c r="J281" i="22"/>
  <c r="I281" i="22"/>
  <c r="H281" i="22"/>
  <c r="G281" i="22"/>
  <c r="F281" i="22"/>
  <c r="E281" i="22"/>
  <c r="D281" i="22"/>
  <c r="M280" i="22"/>
  <c r="L280" i="22"/>
  <c r="K280" i="22"/>
  <c r="J280" i="22"/>
  <c r="I280" i="22"/>
  <c r="M279" i="22"/>
  <c r="L279" i="22"/>
  <c r="K279" i="22"/>
  <c r="J279" i="22"/>
  <c r="I279" i="22"/>
  <c r="H279" i="22"/>
  <c r="G279" i="22"/>
  <c r="F279" i="22"/>
  <c r="E279" i="22"/>
  <c r="D279" i="22"/>
  <c r="M278" i="22"/>
  <c r="L278" i="22"/>
  <c r="K278" i="22"/>
  <c r="J278" i="22"/>
  <c r="I278" i="22"/>
  <c r="H278" i="22"/>
  <c r="G278" i="22"/>
  <c r="F278" i="22"/>
  <c r="E278" i="22"/>
  <c r="D278" i="22"/>
  <c r="M277" i="22"/>
  <c r="L277" i="22"/>
  <c r="K277" i="22"/>
  <c r="J277" i="22"/>
  <c r="I277" i="22"/>
  <c r="H277" i="22"/>
  <c r="G277" i="22"/>
  <c r="F277" i="22"/>
  <c r="E277" i="22"/>
  <c r="D277" i="22"/>
  <c r="M276" i="22"/>
  <c r="L276" i="22"/>
  <c r="K276" i="22"/>
  <c r="J276" i="22"/>
  <c r="I276" i="22"/>
  <c r="H276" i="22"/>
  <c r="G276" i="22"/>
  <c r="F276" i="22"/>
  <c r="E276" i="22"/>
  <c r="D276" i="22"/>
  <c r="M275" i="22"/>
  <c r="L275" i="22"/>
  <c r="K275" i="22"/>
  <c r="J275" i="22"/>
  <c r="I275" i="22"/>
  <c r="M274" i="22"/>
  <c r="L274" i="22"/>
  <c r="K274" i="22"/>
  <c r="J274" i="22"/>
  <c r="I274" i="22"/>
  <c r="H274" i="22"/>
  <c r="G274" i="22"/>
  <c r="F274" i="22"/>
  <c r="E274" i="22"/>
  <c r="D274" i="22"/>
  <c r="M273" i="22"/>
  <c r="L273" i="22"/>
  <c r="K273" i="22"/>
  <c r="J273" i="22"/>
  <c r="I273" i="22"/>
  <c r="H273" i="22"/>
  <c r="G273" i="22"/>
  <c r="F273" i="22"/>
  <c r="E273" i="22"/>
  <c r="D273" i="22"/>
  <c r="M272" i="22"/>
  <c r="L272" i="22"/>
  <c r="K272" i="22"/>
  <c r="J272" i="22"/>
  <c r="I272" i="22"/>
  <c r="H272" i="22"/>
  <c r="G272" i="22"/>
  <c r="F272" i="22"/>
  <c r="E272" i="22"/>
  <c r="D272" i="22"/>
  <c r="M271" i="22"/>
  <c r="L271" i="22"/>
  <c r="K271" i="22"/>
  <c r="J271" i="22"/>
  <c r="I271" i="22"/>
  <c r="H271" i="22"/>
  <c r="G271" i="22"/>
  <c r="F271" i="22"/>
  <c r="E271" i="22"/>
  <c r="D271" i="22"/>
  <c r="M270" i="22"/>
  <c r="L270" i="22"/>
  <c r="K270" i="22"/>
  <c r="J270" i="22"/>
  <c r="I270" i="22"/>
  <c r="H270" i="22"/>
  <c r="G270" i="22"/>
  <c r="F270" i="22"/>
  <c r="E270" i="22"/>
  <c r="D270" i="22"/>
  <c r="F269" i="22"/>
  <c r="E269" i="22"/>
  <c r="G266" i="22"/>
  <c r="F266" i="22"/>
  <c r="E260" i="22"/>
  <c r="J258" i="22"/>
  <c r="I258" i="22"/>
  <c r="F258" i="22"/>
  <c r="K257" i="22"/>
  <c r="H257" i="22"/>
  <c r="G257" i="22"/>
  <c r="D257" i="22"/>
  <c r="M256" i="22"/>
  <c r="L256" i="22"/>
  <c r="K256" i="22"/>
  <c r="J256" i="22"/>
  <c r="I256" i="22"/>
  <c r="H256" i="22"/>
  <c r="G256" i="22"/>
  <c r="F256" i="22"/>
  <c r="E256" i="22"/>
  <c r="D256" i="22"/>
  <c r="M255" i="22"/>
  <c r="L255" i="22"/>
  <c r="K255" i="22"/>
  <c r="J255" i="22"/>
  <c r="I255" i="22"/>
  <c r="H255" i="22"/>
  <c r="G255" i="22"/>
  <c r="F255" i="22"/>
  <c r="E255" i="22"/>
  <c r="D255" i="22"/>
  <c r="M254" i="22"/>
  <c r="L254" i="22"/>
  <c r="K254" i="22"/>
  <c r="J254" i="22"/>
  <c r="I254" i="22"/>
  <c r="H254" i="22"/>
  <c r="G254" i="22"/>
  <c r="F254" i="22"/>
  <c r="E254" i="22"/>
  <c r="D254" i="22"/>
  <c r="M253" i="22"/>
  <c r="L253" i="22"/>
  <c r="K253" i="22"/>
  <c r="J253" i="22"/>
  <c r="I253" i="22"/>
  <c r="H253" i="22"/>
  <c r="G253" i="22"/>
  <c r="F253" i="22"/>
  <c r="E253" i="22"/>
  <c r="D253" i="22"/>
  <c r="M252" i="22"/>
  <c r="L252" i="22"/>
  <c r="K252" i="22"/>
  <c r="J252" i="22"/>
  <c r="I252" i="22"/>
  <c r="H252" i="22"/>
  <c r="G252" i="22"/>
  <c r="F252" i="22"/>
  <c r="E252" i="22"/>
  <c r="D252" i="22"/>
  <c r="D237" i="22"/>
  <c r="I236" i="22"/>
  <c r="K268" i="22" s="1"/>
  <c r="I234" i="22"/>
  <c r="J266" i="22" s="1"/>
  <c r="D234" i="22"/>
  <c r="D232" i="22"/>
  <c r="F264" i="22" s="1"/>
  <c r="I230" i="22"/>
  <c r="J262" i="22" s="1"/>
  <c r="D228" i="22"/>
  <c r="I227" i="22"/>
  <c r="K259" i="22" s="1"/>
  <c r="I226" i="22"/>
  <c r="M258" i="22" s="1"/>
  <c r="D226" i="22"/>
  <c r="I225" i="22"/>
  <c r="D225" i="22"/>
  <c r="F257" i="22" s="1"/>
  <c r="I224" i="22"/>
  <c r="I232" i="22" s="1"/>
  <c r="D224" i="22"/>
  <c r="M221" i="22"/>
  <c r="L221" i="22"/>
  <c r="K221" i="22"/>
  <c r="J221" i="22"/>
  <c r="I221" i="22"/>
  <c r="H221" i="22"/>
  <c r="G221" i="22"/>
  <c r="F221" i="22"/>
  <c r="E221" i="22"/>
  <c r="D221" i="22"/>
  <c r="M220" i="22"/>
  <c r="L220" i="22"/>
  <c r="K220" i="22"/>
  <c r="J220" i="22"/>
  <c r="I220" i="22"/>
  <c r="H220" i="22"/>
  <c r="G220" i="22"/>
  <c r="F220" i="22"/>
  <c r="E220" i="22"/>
  <c r="D220" i="22"/>
  <c r="M219" i="22"/>
  <c r="L219" i="22"/>
  <c r="K219" i="22"/>
  <c r="J219" i="22"/>
  <c r="I219" i="22"/>
  <c r="M218" i="22"/>
  <c r="L218" i="22"/>
  <c r="K218" i="22"/>
  <c r="J218" i="22"/>
  <c r="I218" i="22"/>
  <c r="H218" i="22"/>
  <c r="G218" i="22"/>
  <c r="F218" i="22"/>
  <c r="E218" i="22"/>
  <c r="D218" i="22"/>
  <c r="M217" i="22"/>
  <c r="L217" i="22"/>
  <c r="K217" i="22"/>
  <c r="J217" i="22"/>
  <c r="I217" i="22"/>
  <c r="H217" i="22"/>
  <c r="G217" i="22"/>
  <c r="F217" i="22"/>
  <c r="E217" i="22"/>
  <c r="D217" i="22"/>
  <c r="M216" i="22"/>
  <c r="L216" i="22"/>
  <c r="K216" i="22"/>
  <c r="J216" i="22"/>
  <c r="I216" i="22"/>
  <c r="H216" i="22"/>
  <c r="G216" i="22"/>
  <c r="F216" i="22"/>
  <c r="E216" i="22"/>
  <c r="D216" i="22"/>
  <c r="M215" i="22"/>
  <c r="L215" i="22"/>
  <c r="K215" i="22"/>
  <c r="J215" i="22"/>
  <c r="I215" i="22"/>
  <c r="H215" i="22"/>
  <c r="G215" i="22"/>
  <c r="F215" i="22"/>
  <c r="E215" i="22"/>
  <c r="D215" i="22"/>
  <c r="M214" i="22"/>
  <c r="L214" i="22"/>
  <c r="K214" i="22"/>
  <c r="J214" i="22"/>
  <c r="I214" i="22"/>
  <c r="M213" i="22"/>
  <c r="L213" i="22"/>
  <c r="K213" i="22"/>
  <c r="J213" i="22"/>
  <c r="I213" i="22"/>
  <c r="H213" i="22"/>
  <c r="G213" i="22"/>
  <c r="F213" i="22"/>
  <c r="E213" i="22"/>
  <c r="D213" i="22"/>
  <c r="M212" i="22"/>
  <c r="L212" i="22"/>
  <c r="K212" i="22"/>
  <c r="J212" i="22"/>
  <c r="I212" i="22"/>
  <c r="H212" i="22"/>
  <c r="G212" i="22"/>
  <c r="F212" i="22"/>
  <c r="E212" i="22"/>
  <c r="D212" i="22"/>
  <c r="M211" i="22"/>
  <c r="L211" i="22"/>
  <c r="K211" i="22"/>
  <c r="J211" i="22"/>
  <c r="I211" i="22"/>
  <c r="H211" i="22"/>
  <c r="G211" i="22"/>
  <c r="F211" i="22"/>
  <c r="E211" i="22"/>
  <c r="D211" i="22"/>
  <c r="M210" i="22"/>
  <c r="L210" i="22"/>
  <c r="K210" i="22"/>
  <c r="J210" i="22"/>
  <c r="I210" i="22"/>
  <c r="H210" i="22"/>
  <c r="G210" i="22"/>
  <c r="F210" i="22"/>
  <c r="E210" i="22"/>
  <c r="D210" i="22"/>
  <c r="M209" i="22"/>
  <c r="L209" i="22"/>
  <c r="K209" i="22"/>
  <c r="J209" i="22"/>
  <c r="I209" i="22"/>
  <c r="H209" i="22"/>
  <c r="G209" i="22"/>
  <c r="F209" i="22"/>
  <c r="E209" i="22"/>
  <c r="D209" i="22"/>
  <c r="H208" i="22"/>
  <c r="G208" i="22"/>
  <c r="D208" i="22"/>
  <c r="M207" i="22"/>
  <c r="L207" i="22"/>
  <c r="J207" i="22"/>
  <c r="I207" i="22"/>
  <c r="E207" i="22"/>
  <c r="M205" i="22"/>
  <c r="L205" i="22"/>
  <c r="I205" i="22"/>
  <c r="H205" i="22"/>
  <c r="G205" i="22"/>
  <c r="E205" i="22"/>
  <c r="D205" i="22"/>
  <c r="J204" i="22"/>
  <c r="M203" i="22"/>
  <c r="L203" i="22"/>
  <c r="I203" i="22"/>
  <c r="H203" i="22"/>
  <c r="G203" i="22"/>
  <c r="E203" i="22"/>
  <c r="D203" i="22"/>
  <c r="J202" i="22"/>
  <c r="M201" i="22"/>
  <c r="L201" i="22"/>
  <c r="I201" i="22"/>
  <c r="M200" i="22"/>
  <c r="L200" i="22"/>
  <c r="J200" i="22"/>
  <c r="I200" i="22"/>
  <c r="E200" i="22"/>
  <c r="H199" i="22"/>
  <c r="G199" i="22"/>
  <c r="D199" i="22"/>
  <c r="M198" i="22"/>
  <c r="L198" i="22"/>
  <c r="J198" i="22"/>
  <c r="I198" i="22"/>
  <c r="E198" i="22"/>
  <c r="H197" i="22"/>
  <c r="G197" i="22"/>
  <c r="D197" i="22"/>
  <c r="M196" i="22"/>
  <c r="L196" i="22"/>
  <c r="J196" i="22"/>
  <c r="I196" i="22"/>
  <c r="E196" i="22"/>
  <c r="M195" i="22"/>
  <c r="L195" i="22"/>
  <c r="K195" i="22"/>
  <c r="J195" i="22"/>
  <c r="I195" i="22"/>
  <c r="H195" i="22"/>
  <c r="G195" i="22"/>
  <c r="F195" i="22"/>
  <c r="E195" i="22"/>
  <c r="D195" i="22"/>
  <c r="M194" i="22"/>
  <c r="L194" i="22"/>
  <c r="K194" i="22"/>
  <c r="J194" i="22"/>
  <c r="I194" i="22"/>
  <c r="H194" i="22"/>
  <c r="G194" i="22"/>
  <c r="F194" i="22"/>
  <c r="E194" i="22"/>
  <c r="D194" i="22"/>
  <c r="M193" i="22"/>
  <c r="L193" i="22"/>
  <c r="K193" i="22"/>
  <c r="J193" i="22"/>
  <c r="I193" i="22"/>
  <c r="H193" i="22"/>
  <c r="G193" i="22"/>
  <c r="F193" i="22"/>
  <c r="E193" i="22"/>
  <c r="D193" i="22"/>
  <c r="M192" i="22"/>
  <c r="L192" i="22"/>
  <c r="K192" i="22"/>
  <c r="J192" i="22"/>
  <c r="I192" i="22"/>
  <c r="H192" i="22"/>
  <c r="G192" i="22"/>
  <c r="F192" i="22"/>
  <c r="E192" i="22"/>
  <c r="D192" i="22"/>
  <c r="M191" i="22"/>
  <c r="L191" i="22"/>
  <c r="K191" i="22"/>
  <c r="J191" i="22"/>
  <c r="I191" i="22"/>
  <c r="H191" i="22"/>
  <c r="G191" i="22"/>
  <c r="F191" i="22"/>
  <c r="E191" i="22"/>
  <c r="D191" i="22"/>
  <c r="D176" i="22"/>
  <c r="F208" i="22" s="1"/>
  <c r="I175" i="22"/>
  <c r="K207" i="22" s="1"/>
  <c r="D175" i="22"/>
  <c r="H207" i="22" s="1"/>
  <c r="I174" i="22"/>
  <c r="J206" i="22" s="1"/>
  <c r="I173" i="22"/>
  <c r="K205" i="22" s="1"/>
  <c r="D173" i="22"/>
  <c r="F205" i="22" s="1"/>
  <c r="I172" i="22"/>
  <c r="M204" i="22" s="1"/>
  <c r="D172" i="22"/>
  <c r="E204" i="22" s="1"/>
  <c r="I171" i="22"/>
  <c r="K203" i="22" s="1"/>
  <c r="D171" i="22"/>
  <c r="F203" i="22" s="1"/>
  <c r="I170" i="22"/>
  <c r="M202" i="22" s="1"/>
  <c r="D170" i="22"/>
  <c r="E202" i="22" s="1"/>
  <c r="I169" i="22"/>
  <c r="K201" i="22" s="1"/>
  <c r="I168" i="22"/>
  <c r="K200" i="22" s="1"/>
  <c r="D168" i="22"/>
  <c r="H200" i="22" s="1"/>
  <c r="I167" i="22"/>
  <c r="J199" i="22" s="1"/>
  <c r="D167" i="22"/>
  <c r="F199" i="22" s="1"/>
  <c r="I166" i="22"/>
  <c r="K198" i="22" s="1"/>
  <c r="D166" i="22"/>
  <c r="H198" i="22" s="1"/>
  <c r="I165" i="22"/>
  <c r="J197" i="22" s="1"/>
  <c r="D165" i="22"/>
  <c r="F197" i="22" s="1"/>
  <c r="I164" i="22"/>
  <c r="K196" i="22" s="1"/>
  <c r="D164" i="22"/>
  <c r="H196" i="22" s="1"/>
  <c r="M160" i="22"/>
  <c r="I160" i="22"/>
  <c r="K159" i="22"/>
  <c r="M158" i="22"/>
  <c r="I158" i="22"/>
  <c r="J157" i="22"/>
  <c r="L156" i="22"/>
  <c r="J155" i="22"/>
  <c r="L154" i="22"/>
  <c r="J153" i="22"/>
  <c r="K152" i="22"/>
  <c r="M151" i="22"/>
  <c r="I151" i="22"/>
  <c r="K150" i="22"/>
  <c r="M149" i="22"/>
  <c r="I149" i="22"/>
  <c r="K148" i="22"/>
  <c r="J146" i="22"/>
  <c r="L145" i="22"/>
  <c r="M144" i="22"/>
  <c r="I144" i="22"/>
  <c r="K143" i="22"/>
  <c r="M142" i="22"/>
  <c r="I142" i="22"/>
  <c r="K141" i="22"/>
  <c r="M140" i="22"/>
  <c r="I140" i="22"/>
  <c r="J139" i="22"/>
  <c r="L138" i="22"/>
  <c r="J137" i="22"/>
  <c r="L136" i="22"/>
  <c r="J135" i="22"/>
  <c r="L134" i="22"/>
  <c r="J133" i="22"/>
  <c r="L132" i="22"/>
  <c r="J131" i="22"/>
  <c r="L130" i="22"/>
  <c r="I128" i="22"/>
  <c r="I127" i="22"/>
  <c r="L160" i="22" s="1"/>
  <c r="D127" i="22"/>
  <c r="H160" i="22" s="1"/>
  <c r="M125" i="22"/>
  <c r="L125" i="22"/>
  <c r="K125" i="22"/>
  <c r="J125" i="22"/>
  <c r="I125" i="22"/>
  <c r="H125" i="22"/>
  <c r="F125" i="22"/>
  <c r="E125" i="22"/>
  <c r="D125" i="22"/>
  <c r="M124" i="22"/>
  <c r="L124" i="22"/>
  <c r="K124" i="22"/>
  <c r="J124" i="22"/>
  <c r="I124" i="22"/>
  <c r="H124" i="22"/>
  <c r="E124" i="22"/>
  <c r="D124" i="22"/>
  <c r="M123" i="22"/>
  <c r="L123" i="22"/>
  <c r="K123" i="22"/>
  <c r="J123" i="22"/>
  <c r="I123" i="22"/>
  <c r="M122" i="22"/>
  <c r="L122" i="22"/>
  <c r="K122" i="22"/>
  <c r="J122" i="22"/>
  <c r="I122" i="22"/>
  <c r="H122" i="22"/>
  <c r="E122" i="22"/>
  <c r="D122" i="22"/>
  <c r="M121" i="22"/>
  <c r="L121" i="22"/>
  <c r="J121" i="22"/>
  <c r="I121" i="22"/>
  <c r="H121" i="22"/>
  <c r="F121" i="22"/>
  <c r="E121" i="22"/>
  <c r="D121" i="22"/>
  <c r="M120" i="22"/>
  <c r="L120" i="22"/>
  <c r="K120" i="22"/>
  <c r="J120" i="22"/>
  <c r="I120" i="22"/>
  <c r="H120" i="22"/>
  <c r="E120" i="22"/>
  <c r="D120" i="22"/>
  <c r="M119" i="22"/>
  <c r="L119" i="22"/>
  <c r="J119" i="22"/>
  <c r="I119" i="22"/>
  <c r="H119" i="22"/>
  <c r="F119" i="22"/>
  <c r="E119" i="22"/>
  <c r="D119" i="22"/>
  <c r="M118" i="22"/>
  <c r="L118" i="22"/>
  <c r="K118" i="22"/>
  <c r="J118" i="22"/>
  <c r="I118" i="22"/>
  <c r="M117" i="22"/>
  <c r="L117" i="22"/>
  <c r="K117" i="22"/>
  <c r="J117" i="22"/>
  <c r="I117" i="22"/>
  <c r="H117" i="22"/>
  <c r="E117" i="22"/>
  <c r="D117" i="22"/>
  <c r="M116" i="22"/>
  <c r="L116" i="22"/>
  <c r="K116" i="22"/>
  <c r="J116" i="22"/>
  <c r="I116" i="22"/>
  <c r="H116" i="22"/>
  <c r="F116" i="22"/>
  <c r="E116" i="22"/>
  <c r="D116" i="22"/>
  <c r="M115" i="22"/>
  <c r="L115" i="22"/>
  <c r="K115" i="22"/>
  <c r="J115" i="22"/>
  <c r="I115" i="22"/>
  <c r="H115" i="22"/>
  <c r="E115" i="22"/>
  <c r="D115" i="22"/>
  <c r="M114" i="22"/>
  <c r="L114" i="22"/>
  <c r="K114" i="22"/>
  <c r="J114" i="22"/>
  <c r="I114" i="22"/>
  <c r="H114" i="22"/>
  <c r="F114" i="22"/>
  <c r="E114" i="22"/>
  <c r="D114" i="22"/>
  <c r="M113" i="22"/>
  <c r="L113" i="22"/>
  <c r="K113" i="22"/>
  <c r="J113" i="22"/>
  <c r="I113" i="22"/>
  <c r="H113" i="22"/>
  <c r="E113" i="22"/>
  <c r="D113" i="22"/>
  <c r="H112" i="22"/>
  <c r="F112" i="22"/>
  <c r="E112" i="22"/>
  <c r="D112" i="22"/>
  <c r="M111" i="22"/>
  <c r="L111" i="22"/>
  <c r="K111" i="22"/>
  <c r="J111" i="22"/>
  <c r="I111" i="22"/>
  <c r="H111" i="22"/>
  <c r="E111" i="22"/>
  <c r="D111" i="22"/>
  <c r="M110" i="22"/>
  <c r="L110" i="22"/>
  <c r="J110" i="22"/>
  <c r="I110" i="22"/>
  <c r="M109" i="22"/>
  <c r="L109" i="22"/>
  <c r="K109" i="22"/>
  <c r="J109" i="22"/>
  <c r="I109" i="22"/>
  <c r="H109" i="22"/>
  <c r="F109" i="22"/>
  <c r="E109" i="22"/>
  <c r="D109" i="22"/>
  <c r="M108" i="22"/>
  <c r="L108" i="22"/>
  <c r="K108" i="22"/>
  <c r="J108" i="22"/>
  <c r="I108" i="22"/>
  <c r="H108" i="22"/>
  <c r="E108" i="22"/>
  <c r="D108" i="22"/>
  <c r="M107" i="22"/>
  <c r="L107" i="22"/>
  <c r="K107" i="22"/>
  <c r="J107" i="22"/>
  <c r="I107" i="22"/>
  <c r="H107" i="22"/>
  <c r="F107" i="22"/>
  <c r="E107" i="22"/>
  <c r="D107" i="22"/>
  <c r="M106" i="22"/>
  <c r="L106" i="22"/>
  <c r="K106" i="22"/>
  <c r="J106" i="22"/>
  <c r="I106" i="22"/>
  <c r="H106" i="22"/>
  <c r="E106" i="22"/>
  <c r="D106" i="22"/>
  <c r="M105" i="22"/>
  <c r="L105" i="22"/>
  <c r="K105" i="22"/>
  <c r="J105" i="22"/>
  <c r="I105" i="22"/>
  <c r="M104" i="22"/>
  <c r="L104" i="22"/>
  <c r="K104" i="22"/>
  <c r="J104" i="22"/>
  <c r="I104" i="22"/>
  <c r="H104" i="22"/>
  <c r="E104" i="22"/>
  <c r="D104" i="22"/>
  <c r="M103" i="22"/>
  <c r="L103" i="22"/>
  <c r="J103" i="22"/>
  <c r="I103" i="22"/>
  <c r="H103" i="22"/>
  <c r="F103" i="22"/>
  <c r="E103" i="22"/>
  <c r="D103" i="22"/>
  <c r="M102" i="22"/>
  <c r="L102" i="22"/>
  <c r="K102" i="22"/>
  <c r="J102" i="22"/>
  <c r="I102" i="22"/>
  <c r="H102" i="22"/>
  <c r="E102" i="22"/>
  <c r="D102" i="22"/>
  <c r="M101" i="22"/>
  <c r="L101" i="22"/>
  <c r="J101" i="22"/>
  <c r="I101" i="22"/>
  <c r="H101" i="22"/>
  <c r="F101" i="22"/>
  <c r="E101" i="22"/>
  <c r="D101" i="22"/>
  <c r="M100" i="22"/>
  <c r="L100" i="22"/>
  <c r="K100" i="22"/>
  <c r="J100" i="22"/>
  <c r="I100" i="22"/>
  <c r="H100" i="22"/>
  <c r="E100" i="22"/>
  <c r="D100" i="22"/>
  <c r="M99" i="22"/>
  <c r="L99" i="22"/>
  <c r="J99" i="22"/>
  <c r="I99" i="22"/>
  <c r="H99" i="22"/>
  <c r="F99" i="22"/>
  <c r="E99" i="22"/>
  <c r="D99" i="22"/>
  <c r="M98" i="22"/>
  <c r="L98" i="22"/>
  <c r="K98" i="22"/>
  <c r="J98" i="22"/>
  <c r="I98" i="22"/>
  <c r="H98" i="22"/>
  <c r="E98" i="22"/>
  <c r="D98" i="22"/>
  <c r="M97" i="22"/>
  <c r="L97" i="22"/>
  <c r="J97" i="22"/>
  <c r="I97" i="22"/>
  <c r="H97" i="22"/>
  <c r="F97" i="22"/>
  <c r="E97" i="22"/>
  <c r="D97" i="22"/>
  <c r="M96" i="22"/>
  <c r="L96" i="22"/>
  <c r="K96" i="22"/>
  <c r="J96" i="22"/>
  <c r="I96" i="22"/>
  <c r="H96" i="22"/>
  <c r="E96" i="22"/>
  <c r="D96" i="22"/>
  <c r="M95" i="22"/>
  <c r="L95" i="22"/>
  <c r="J95" i="22"/>
  <c r="I95" i="22"/>
  <c r="H95" i="22"/>
  <c r="F95" i="22"/>
  <c r="E95" i="22"/>
  <c r="D95" i="22"/>
  <c r="M89" i="22"/>
  <c r="L89" i="22"/>
  <c r="K89" i="22"/>
  <c r="J89" i="22"/>
  <c r="I89" i="22"/>
  <c r="H89" i="22"/>
  <c r="E89" i="22"/>
  <c r="D89" i="22"/>
  <c r="L88" i="22"/>
  <c r="K88" i="22"/>
  <c r="J88" i="22"/>
  <c r="I88" i="22"/>
  <c r="F88" i="22"/>
  <c r="E88" i="22"/>
  <c r="D88" i="22"/>
  <c r="M87" i="22"/>
  <c r="L87" i="22"/>
  <c r="K87" i="22"/>
  <c r="J87" i="22"/>
  <c r="I87" i="22"/>
  <c r="M86" i="22"/>
  <c r="L86" i="22"/>
  <c r="J86" i="22"/>
  <c r="I86" i="22"/>
  <c r="F86" i="22"/>
  <c r="E86" i="22"/>
  <c r="D86" i="22"/>
  <c r="L85" i="22"/>
  <c r="K85" i="22"/>
  <c r="J85" i="22"/>
  <c r="I85" i="22"/>
  <c r="E85" i="22"/>
  <c r="D85" i="22"/>
  <c r="M84" i="22"/>
  <c r="L84" i="22"/>
  <c r="J84" i="22"/>
  <c r="I84" i="22"/>
  <c r="F84" i="22"/>
  <c r="E84" i="22"/>
  <c r="D84" i="22"/>
  <c r="L83" i="22"/>
  <c r="K83" i="22"/>
  <c r="J83" i="22"/>
  <c r="I83" i="22"/>
  <c r="E83" i="22"/>
  <c r="D83" i="22"/>
  <c r="M82" i="22"/>
  <c r="L82" i="22"/>
  <c r="J82" i="22"/>
  <c r="I82" i="22"/>
  <c r="L81" i="22"/>
  <c r="K81" i="22"/>
  <c r="J81" i="22"/>
  <c r="I81" i="22"/>
  <c r="F81" i="22"/>
  <c r="E81" i="22"/>
  <c r="D81" i="22"/>
  <c r="M80" i="22"/>
  <c r="L80" i="22"/>
  <c r="K80" i="22"/>
  <c r="J80" i="22"/>
  <c r="I80" i="22"/>
  <c r="H80" i="22"/>
  <c r="E80" i="22"/>
  <c r="D80" i="22"/>
  <c r="L79" i="22"/>
  <c r="K79" i="22"/>
  <c r="J79" i="22"/>
  <c r="I79" i="22"/>
  <c r="F79" i="22"/>
  <c r="E79" i="22"/>
  <c r="D79" i="22"/>
  <c r="M78" i="22"/>
  <c r="L78" i="22"/>
  <c r="K78" i="22"/>
  <c r="J78" i="22"/>
  <c r="I78" i="22"/>
  <c r="H78" i="22"/>
  <c r="E78" i="22"/>
  <c r="D78" i="22"/>
  <c r="L77" i="22"/>
  <c r="K77" i="22"/>
  <c r="J77" i="22"/>
  <c r="I77" i="22"/>
  <c r="F77" i="22"/>
  <c r="E77" i="22"/>
  <c r="D77" i="22"/>
  <c r="E76" i="22"/>
  <c r="D76" i="22"/>
  <c r="M75" i="22"/>
  <c r="L75" i="22"/>
  <c r="J75" i="22"/>
  <c r="I75" i="22"/>
  <c r="F75" i="22"/>
  <c r="E75" i="22"/>
  <c r="D75" i="22"/>
  <c r="L74" i="22"/>
  <c r="K74" i="22"/>
  <c r="J74" i="22"/>
  <c r="I74" i="22"/>
  <c r="M73" i="22"/>
  <c r="L73" i="22"/>
  <c r="K73" i="22"/>
  <c r="J73" i="22"/>
  <c r="I73" i="22"/>
  <c r="H73" i="22"/>
  <c r="E73" i="22"/>
  <c r="D73" i="22"/>
  <c r="L72" i="22"/>
  <c r="K72" i="22"/>
  <c r="J72" i="22"/>
  <c r="I72" i="22"/>
  <c r="F72" i="22"/>
  <c r="E72" i="22"/>
  <c r="D72" i="22"/>
  <c r="M71" i="22"/>
  <c r="L71" i="22"/>
  <c r="K71" i="22"/>
  <c r="J71" i="22"/>
  <c r="I71" i="22"/>
  <c r="H71" i="22"/>
  <c r="E71" i="22"/>
  <c r="D71" i="22"/>
  <c r="L70" i="22"/>
  <c r="K70" i="22"/>
  <c r="J70" i="22"/>
  <c r="I70" i="22"/>
  <c r="F70" i="22"/>
  <c r="E70" i="22"/>
  <c r="D70" i="22"/>
  <c r="M69" i="22"/>
  <c r="L69" i="22"/>
  <c r="K69" i="22"/>
  <c r="J69" i="22"/>
  <c r="I69" i="22"/>
  <c r="M68" i="22"/>
  <c r="L68" i="22"/>
  <c r="J68" i="22"/>
  <c r="I68" i="22"/>
  <c r="F68" i="22"/>
  <c r="E68" i="22"/>
  <c r="D68" i="22"/>
  <c r="L67" i="22"/>
  <c r="K67" i="22"/>
  <c r="J67" i="22"/>
  <c r="I67" i="22"/>
  <c r="E67" i="22"/>
  <c r="D67" i="22"/>
  <c r="M66" i="22"/>
  <c r="L66" i="22"/>
  <c r="J66" i="22"/>
  <c r="I66" i="22"/>
  <c r="F66" i="22"/>
  <c r="E66" i="22"/>
  <c r="D66" i="22"/>
  <c r="L65" i="22"/>
  <c r="K65" i="22"/>
  <c r="J65" i="22"/>
  <c r="I65" i="22"/>
  <c r="E65" i="22"/>
  <c r="D65" i="22"/>
  <c r="M64" i="22"/>
  <c r="L64" i="22"/>
  <c r="J64" i="22"/>
  <c r="I64" i="22"/>
  <c r="F64" i="22"/>
  <c r="E64" i="22"/>
  <c r="D64" i="22"/>
  <c r="L63" i="22"/>
  <c r="K63" i="22"/>
  <c r="J63" i="22"/>
  <c r="I63" i="22"/>
  <c r="E63" i="22"/>
  <c r="D63" i="22"/>
  <c r="M62" i="22"/>
  <c r="L62" i="22"/>
  <c r="J62" i="22"/>
  <c r="I62" i="22"/>
  <c r="F62" i="22"/>
  <c r="E62" i="22"/>
  <c r="D62" i="22"/>
  <c r="L61" i="22"/>
  <c r="K61" i="22"/>
  <c r="J61" i="22"/>
  <c r="I61" i="22"/>
  <c r="E61" i="22"/>
  <c r="D61" i="22"/>
  <c r="M60" i="22"/>
  <c r="L60" i="22"/>
  <c r="J60" i="22"/>
  <c r="I60" i="22"/>
  <c r="F60" i="22"/>
  <c r="E60" i="22"/>
  <c r="D60" i="22"/>
  <c r="L59" i="22"/>
  <c r="K59" i="22"/>
  <c r="J59" i="22"/>
  <c r="I59" i="22"/>
  <c r="E59" i="22"/>
  <c r="D59" i="22"/>
  <c r="M7" i="22"/>
  <c r="M88" i="22" s="1"/>
  <c r="K7" i="22"/>
  <c r="K121" i="22" s="1"/>
  <c r="H7" i="22"/>
  <c r="H86" i="22" s="1"/>
  <c r="G7" i="22"/>
  <c r="G124" i="22" s="1"/>
  <c r="F7" i="22"/>
  <c r="F122" i="22" s="1"/>
  <c r="M235" i="23" l="1"/>
  <c r="N254" i="23" s="1"/>
  <c r="D482" i="22"/>
  <c r="D487" i="22" s="1"/>
  <c r="E263" i="23"/>
  <c r="D470" i="22"/>
  <c r="D480" i="22"/>
  <c r="D485" i="22" s="1"/>
  <c r="I471" i="22"/>
  <c r="I482" i="22" s="1"/>
  <c r="I487" i="22" s="1"/>
  <c r="M264" i="22"/>
  <c r="I264" i="22"/>
  <c r="L264" i="22"/>
  <c r="K264" i="22"/>
  <c r="J264" i="22"/>
  <c r="J327" i="22"/>
  <c r="M327" i="22"/>
  <c r="I327" i="22"/>
  <c r="K327" i="22"/>
  <c r="L327" i="22"/>
  <c r="F516" i="22"/>
  <c r="M385" i="22"/>
  <c r="I385" i="22"/>
  <c r="L385" i="22"/>
  <c r="J385" i="22"/>
  <c r="K385" i="22"/>
  <c r="G63" i="22"/>
  <c r="G67" i="22"/>
  <c r="D508" i="22"/>
  <c r="G85" i="22"/>
  <c r="G100" i="22"/>
  <c r="G122" i="22"/>
  <c r="D130" i="22"/>
  <c r="H130" i="22"/>
  <c r="F131" i="22"/>
  <c r="D132" i="22"/>
  <c r="H132" i="22"/>
  <c r="F133" i="22"/>
  <c r="D134" i="22"/>
  <c r="H134" i="22"/>
  <c r="F135" i="22"/>
  <c r="D136" i="22"/>
  <c r="H136" i="22"/>
  <c r="F137" i="22"/>
  <c r="D138" i="22"/>
  <c r="H138" i="22"/>
  <c r="F139" i="22"/>
  <c r="G141" i="22"/>
  <c r="E142" i="22"/>
  <c r="G143" i="22"/>
  <c r="E144" i="22"/>
  <c r="F146" i="22"/>
  <c r="D147" i="22"/>
  <c r="H147" i="22"/>
  <c r="G148" i="22"/>
  <c r="E149" i="22"/>
  <c r="G150" i="22"/>
  <c r="E151" i="22"/>
  <c r="G152" i="22"/>
  <c r="D154" i="22"/>
  <c r="H154" i="22"/>
  <c r="F155" i="22"/>
  <c r="D156" i="22"/>
  <c r="H156" i="22"/>
  <c r="F157" i="22"/>
  <c r="G159" i="22"/>
  <c r="E160" i="22"/>
  <c r="M636" i="22"/>
  <c r="G759" i="22"/>
  <c r="G726" i="22"/>
  <c r="H61" i="22"/>
  <c r="G72" i="22"/>
  <c r="H76" i="22"/>
  <c r="H83" i="22"/>
  <c r="G109" i="22"/>
  <c r="G114" i="22"/>
  <c r="E130" i="22"/>
  <c r="M130" i="22"/>
  <c r="K131" i="22"/>
  <c r="E132" i="22"/>
  <c r="M132" i="22"/>
  <c r="K133" i="22"/>
  <c r="I134" i="22"/>
  <c r="G135" i="22"/>
  <c r="E136" i="22"/>
  <c r="M136" i="22"/>
  <c r="K137" i="22"/>
  <c r="I138" i="22"/>
  <c r="G139" i="22"/>
  <c r="J140" i="22"/>
  <c r="H141" i="22"/>
  <c r="F142" i="22"/>
  <c r="D143" i="22"/>
  <c r="L143" i="22"/>
  <c r="J144" i="22"/>
  <c r="M145" i="22"/>
  <c r="K146" i="22"/>
  <c r="D148" i="22"/>
  <c r="L148" i="22"/>
  <c r="J149" i="22"/>
  <c r="H150" i="22"/>
  <c r="F151" i="22"/>
  <c r="D152" i="22"/>
  <c r="K153" i="22"/>
  <c r="I154" i="22"/>
  <c r="G155" i="22"/>
  <c r="I156" i="22"/>
  <c r="K157" i="22"/>
  <c r="H159" i="22"/>
  <c r="J160" i="22"/>
  <c r="K325" i="22"/>
  <c r="F330" i="22"/>
  <c r="H379" i="22"/>
  <c r="D379" i="22"/>
  <c r="G379" i="22"/>
  <c r="H381" i="22"/>
  <c r="D381" i="22"/>
  <c r="G381" i="22"/>
  <c r="H383" i="22"/>
  <c r="D383" i="22"/>
  <c r="G383" i="22"/>
  <c r="M442" i="22"/>
  <c r="I442" i="22"/>
  <c r="L442" i="22"/>
  <c r="H447" i="22"/>
  <c r="D447" i="22"/>
  <c r="F447" i="22"/>
  <c r="E447" i="22"/>
  <c r="K444" i="22"/>
  <c r="K753" i="22"/>
  <c r="J398" i="23"/>
  <c r="K397" i="23"/>
  <c r="L396" i="23"/>
  <c r="J394" i="23"/>
  <c r="K393" i="23"/>
  <c r="L392" i="23"/>
  <c r="J390" i="23"/>
  <c r="K389" i="23"/>
  <c r="L388" i="23"/>
  <c r="J386" i="23"/>
  <c r="K385" i="23"/>
  <c r="L384" i="23"/>
  <c r="J382" i="23"/>
  <c r="K381" i="23"/>
  <c r="L380" i="23"/>
  <c r="L395" i="23"/>
  <c r="L394" i="23"/>
  <c r="L393" i="23"/>
  <c r="J392" i="23"/>
  <c r="J391" i="23"/>
  <c r="L387" i="23"/>
  <c r="L386" i="23"/>
  <c r="L385" i="23"/>
  <c r="J384" i="23"/>
  <c r="J383" i="23"/>
  <c r="L379" i="23"/>
  <c r="J378" i="23"/>
  <c r="L377" i="23"/>
  <c r="J376" i="23"/>
  <c r="L375" i="23"/>
  <c r="J374" i="23"/>
  <c r="L373" i="23"/>
  <c r="J372" i="23"/>
  <c r="L371" i="23"/>
  <c r="J370" i="23"/>
  <c r="L369" i="23"/>
  <c r="J368" i="23"/>
  <c r="L367" i="23"/>
  <c r="J366" i="23"/>
  <c r="L365" i="23"/>
  <c r="J364" i="23"/>
  <c r="K398" i="23"/>
  <c r="J397" i="23"/>
  <c r="K394" i="23"/>
  <c r="K391" i="23"/>
  <c r="K387" i="23"/>
  <c r="K384" i="23"/>
  <c r="K380" i="23"/>
  <c r="J379" i="23"/>
  <c r="K378" i="23"/>
  <c r="K377" i="23"/>
  <c r="L376" i="23"/>
  <c r="J371" i="23"/>
  <c r="K370" i="23"/>
  <c r="K369" i="23"/>
  <c r="L368" i="23"/>
  <c r="L398" i="23"/>
  <c r="L397" i="23"/>
  <c r="J396" i="23"/>
  <c r="J393" i="23"/>
  <c r="L391" i="23"/>
  <c r="K390" i="23"/>
  <c r="J389" i="23"/>
  <c r="K386" i="23"/>
  <c r="K383" i="23"/>
  <c r="K379" i="23"/>
  <c r="L378" i="23"/>
  <c r="J373" i="23"/>
  <c r="K372" i="23"/>
  <c r="K371" i="23"/>
  <c r="L370" i="23"/>
  <c r="J365" i="23"/>
  <c r="K364" i="23"/>
  <c r="K395" i="23"/>
  <c r="L389" i="23"/>
  <c r="L383" i="23"/>
  <c r="J375" i="23"/>
  <c r="L366" i="23"/>
  <c r="K365" i="23"/>
  <c r="J388" i="23"/>
  <c r="K382" i="23"/>
  <c r="J381" i="23"/>
  <c r="J377" i="23"/>
  <c r="K375" i="23"/>
  <c r="K374" i="23"/>
  <c r="K368" i="23"/>
  <c r="L364" i="23"/>
  <c r="J380" i="23"/>
  <c r="K373" i="23"/>
  <c r="J395" i="23"/>
  <c r="L390" i="23"/>
  <c r="K388" i="23"/>
  <c r="L374" i="23"/>
  <c r="K366" i="23"/>
  <c r="K367" i="23"/>
  <c r="K396" i="23"/>
  <c r="L381" i="23"/>
  <c r="L372" i="23"/>
  <c r="J369" i="23"/>
  <c r="J367" i="23"/>
  <c r="K376" i="23"/>
  <c r="L382" i="23"/>
  <c r="J385" i="23"/>
  <c r="O497" i="23"/>
  <c r="O69" i="23"/>
  <c r="M59" i="22"/>
  <c r="G60" i="22"/>
  <c r="K60" i="22"/>
  <c r="E491" i="22"/>
  <c r="M61" i="22"/>
  <c r="G62" i="22"/>
  <c r="K62" i="22"/>
  <c r="E493" i="22"/>
  <c r="M63" i="22"/>
  <c r="G64" i="22"/>
  <c r="K64" i="22"/>
  <c r="M65" i="22"/>
  <c r="G66" i="22"/>
  <c r="K66" i="22"/>
  <c r="M67" i="22"/>
  <c r="G68" i="22"/>
  <c r="K68" i="22"/>
  <c r="H70" i="22"/>
  <c r="F71" i="22"/>
  <c r="H72" i="22"/>
  <c r="F73" i="22"/>
  <c r="M74" i="22"/>
  <c r="G75" i="22"/>
  <c r="K75" i="22"/>
  <c r="H77" i="22"/>
  <c r="F78" i="22"/>
  <c r="H79" i="22"/>
  <c r="F80" i="22"/>
  <c r="H81" i="22"/>
  <c r="K82" i="22"/>
  <c r="M83" i="22"/>
  <c r="G84" i="22"/>
  <c r="K84" i="22"/>
  <c r="M85" i="22"/>
  <c r="G86" i="22"/>
  <c r="K86" i="22"/>
  <c r="H88" i="22"/>
  <c r="F89" i="22"/>
  <c r="G95" i="22"/>
  <c r="M94" i="22" s="1"/>
  <c r="K95" i="22"/>
  <c r="G97" i="22"/>
  <c r="K97" i="22"/>
  <c r="G99" i="22"/>
  <c r="K99" i="22"/>
  <c r="G101" i="22"/>
  <c r="K101" i="22"/>
  <c r="G103" i="22"/>
  <c r="K103" i="22"/>
  <c r="F106" i="22"/>
  <c r="F108" i="22"/>
  <c r="K110" i="22"/>
  <c r="G112" i="22"/>
  <c r="F113" i="22"/>
  <c r="F115" i="22"/>
  <c r="F117" i="22"/>
  <c r="G119" i="22"/>
  <c r="K119" i="22"/>
  <c r="G121" i="22"/>
  <c r="F124" i="22"/>
  <c r="F130" i="22"/>
  <c r="J130" i="22"/>
  <c r="D131" i="22"/>
  <c r="H131" i="22"/>
  <c r="L131" i="22"/>
  <c r="F132" i="22"/>
  <c r="J132" i="22"/>
  <c r="D133" i="22"/>
  <c r="H133" i="22"/>
  <c r="L133" i="22"/>
  <c r="F134" i="22"/>
  <c r="J134" i="22"/>
  <c r="D135" i="22"/>
  <c r="H135" i="22"/>
  <c r="L135" i="22"/>
  <c r="F136" i="22"/>
  <c r="J136" i="22"/>
  <c r="D137" i="22"/>
  <c r="H137" i="22"/>
  <c r="L137" i="22"/>
  <c r="F138" i="22"/>
  <c r="J138" i="22"/>
  <c r="D139" i="22"/>
  <c r="H139" i="22"/>
  <c r="L139" i="22"/>
  <c r="K140" i="22"/>
  <c r="E141" i="22"/>
  <c r="I141" i="22"/>
  <c r="M141" i="22"/>
  <c r="G142" i="22"/>
  <c r="K142" i="22"/>
  <c r="E143" i="22"/>
  <c r="I143" i="22"/>
  <c r="M143" i="22"/>
  <c r="G144" i="22"/>
  <c r="K144" i="22"/>
  <c r="J145" i="22"/>
  <c r="D146" i="22"/>
  <c r="H146" i="22"/>
  <c r="L146" i="22"/>
  <c r="F147" i="22"/>
  <c r="E148" i="22"/>
  <c r="I148" i="22"/>
  <c r="M148" i="22"/>
  <c r="G149" i="22"/>
  <c r="K149" i="22"/>
  <c r="E150" i="22"/>
  <c r="I150" i="22"/>
  <c r="M150" i="22"/>
  <c r="G151" i="22"/>
  <c r="K151" i="22"/>
  <c r="E152" i="22"/>
  <c r="I152" i="22"/>
  <c r="M152" i="22"/>
  <c r="L153" i="22"/>
  <c r="F154" i="22"/>
  <c r="J154" i="22"/>
  <c r="D155" i="22"/>
  <c r="H155" i="22"/>
  <c r="L155" i="22"/>
  <c r="F156" i="22"/>
  <c r="J156" i="22"/>
  <c r="D157" i="22"/>
  <c r="H157" i="22"/>
  <c r="L157" i="22"/>
  <c r="K158" i="22"/>
  <c r="E159" i="22"/>
  <c r="I159" i="22"/>
  <c r="M159" i="22"/>
  <c r="G160" i="22"/>
  <c r="K160" i="22"/>
  <c r="G196" i="22"/>
  <c r="E197" i="22"/>
  <c r="I197" i="22"/>
  <c r="M197" i="22"/>
  <c r="G198" i="22"/>
  <c r="E199" i="22"/>
  <c r="I199" i="22"/>
  <c r="M199" i="22"/>
  <c r="G200" i="22"/>
  <c r="J201" i="22"/>
  <c r="D202" i="22"/>
  <c r="H202" i="22"/>
  <c r="L202" i="22"/>
  <c r="J203" i="22"/>
  <c r="D204" i="22"/>
  <c r="H204" i="22"/>
  <c r="L204" i="22"/>
  <c r="J205" i="22"/>
  <c r="I206" i="22"/>
  <c r="M206" i="22"/>
  <c r="G207" i="22"/>
  <c r="E208" i="22"/>
  <c r="D236" i="22"/>
  <c r="D229" i="22"/>
  <c r="D227" i="22"/>
  <c r="D233" i="22"/>
  <c r="D231" i="22"/>
  <c r="H258" i="22"/>
  <c r="D258" i="22"/>
  <c r="G258" i="22"/>
  <c r="I228" i="22"/>
  <c r="H269" i="22"/>
  <c r="D269" i="22"/>
  <c r="G269" i="22"/>
  <c r="E258" i="22"/>
  <c r="D295" i="22"/>
  <c r="D293" i="22"/>
  <c r="D297" i="22"/>
  <c r="D288" i="22"/>
  <c r="D286" i="22"/>
  <c r="D289" i="22"/>
  <c r="J323" i="22"/>
  <c r="M323" i="22"/>
  <c r="I323" i="22"/>
  <c r="E387" i="22"/>
  <c r="H387" i="22"/>
  <c r="D387" i="22"/>
  <c r="J389" i="22"/>
  <c r="M389" i="22"/>
  <c r="I389" i="22"/>
  <c r="E383" i="22"/>
  <c r="G387" i="22"/>
  <c r="M451" i="22"/>
  <c r="I451" i="22"/>
  <c r="L451" i="22"/>
  <c r="G447" i="22"/>
  <c r="E265" i="23"/>
  <c r="F264" i="23"/>
  <c r="D262" i="23"/>
  <c r="D261" i="23"/>
  <c r="E258" i="23"/>
  <c r="E305" i="23" s="1"/>
  <c r="F257" i="23"/>
  <c r="F304" i="23" s="1"/>
  <c r="D255" i="23"/>
  <c r="D297" i="23" s="1"/>
  <c r="D254" i="23"/>
  <c r="D271" i="23" s="1"/>
  <c r="F265" i="23"/>
  <c r="D264" i="23"/>
  <c r="F262" i="23"/>
  <c r="F258" i="23"/>
  <c r="F305" i="23" s="1"/>
  <c r="D257" i="23"/>
  <c r="D304" i="23" s="1"/>
  <c r="F255" i="23"/>
  <c r="F285" i="23" s="1"/>
  <c r="E264" i="23"/>
  <c r="D263" i="23"/>
  <c r="E257" i="23"/>
  <c r="E304" i="23" s="1"/>
  <c r="D256" i="23"/>
  <c r="D234" i="23"/>
  <c r="F263" i="23"/>
  <c r="E262" i="23"/>
  <c r="E284" i="23" s="1"/>
  <c r="F261" i="23"/>
  <c r="D258" i="23"/>
  <c r="D305" i="23" s="1"/>
  <c r="E256" i="23"/>
  <c r="E303" i="23" s="1"/>
  <c r="E254" i="23"/>
  <c r="D265" i="23"/>
  <c r="F256" i="23"/>
  <c r="F303" i="23" s="1"/>
  <c r="F254" i="23"/>
  <c r="F272" i="23" s="1"/>
  <c r="E261" i="23"/>
  <c r="N261" i="23"/>
  <c r="M378" i="23"/>
  <c r="M377" i="23"/>
  <c r="M376" i="23"/>
  <c r="M375" i="23"/>
  <c r="M374" i="23"/>
  <c r="M373" i="23"/>
  <c r="M372" i="23"/>
  <c r="M371" i="23"/>
  <c r="M370" i="23"/>
  <c r="M369" i="23"/>
  <c r="M368" i="23"/>
  <c r="M367" i="23"/>
  <c r="M366" i="23"/>
  <c r="M365" i="23"/>
  <c r="M364" i="23"/>
  <c r="O378" i="23"/>
  <c r="O376" i="23"/>
  <c r="O374" i="23"/>
  <c r="O372" i="23"/>
  <c r="O370" i="23"/>
  <c r="O368" i="23"/>
  <c r="O366" i="23"/>
  <c r="O364" i="23"/>
  <c r="N375" i="23"/>
  <c r="N374" i="23"/>
  <c r="O373" i="23"/>
  <c r="N367" i="23"/>
  <c r="N366" i="23"/>
  <c r="O365" i="23"/>
  <c r="N377" i="23"/>
  <c r="N376" i="23"/>
  <c r="O375" i="23"/>
  <c r="N369" i="23"/>
  <c r="N368" i="23"/>
  <c r="O367" i="23"/>
  <c r="N378" i="23"/>
  <c r="N372" i="23"/>
  <c r="N371" i="23"/>
  <c r="O369" i="23"/>
  <c r="O371" i="23"/>
  <c r="N365" i="23"/>
  <c r="O377" i="23"/>
  <c r="N364" i="23"/>
  <c r="N370" i="23"/>
  <c r="G59" i="22"/>
  <c r="G61" i="22"/>
  <c r="E492" i="22"/>
  <c r="G65" i="22"/>
  <c r="G76" i="22"/>
  <c r="F509" i="22"/>
  <c r="G83" i="22"/>
  <c r="G513" i="22" s="1"/>
  <c r="G96" i="22"/>
  <c r="G98" i="22"/>
  <c r="G102" i="22"/>
  <c r="G104" i="22"/>
  <c r="G111" i="22"/>
  <c r="G120" i="22"/>
  <c r="K197" i="22"/>
  <c r="K199" i="22"/>
  <c r="F202" i="22"/>
  <c r="F204" i="22"/>
  <c r="K206" i="22"/>
  <c r="J259" i="22"/>
  <c r="M259" i="22"/>
  <c r="I259" i="22"/>
  <c r="M262" i="22"/>
  <c r="I262" i="22"/>
  <c r="L262" i="22"/>
  <c r="M266" i="22"/>
  <c r="I266" i="22"/>
  <c r="L266" i="22"/>
  <c r="E319" i="22"/>
  <c r="H319" i="22"/>
  <c r="D319" i="22"/>
  <c r="J325" i="22"/>
  <c r="M325" i="22"/>
  <c r="I325" i="22"/>
  <c r="E330" i="22"/>
  <c r="H330" i="22"/>
  <c r="D330" i="22"/>
  <c r="I354" i="22"/>
  <c r="I358" i="22"/>
  <c r="J380" i="22"/>
  <c r="M380" i="22"/>
  <c r="I380" i="22"/>
  <c r="J382" i="22"/>
  <c r="M382" i="22"/>
  <c r="I382" i="22"/>
  <c r="E385" i="22"/>
  <c r="H385" i="22"/>
  <c r="D385" i="22"/>
  <c r="K382" i="22"/>
  <c r="G385" i="22"/>
  <c r="E440" i="22"/>
  <c r="G440" i="22"/>
  <c r="F440" i="22"/>
  <c r="E442" i="22"/>
  <c r="H442" i="22"/>
  <c r="G442" i="22"/>
  <c r="E444" i="22"/>
  <c r="D444" i="22"/>
  <c r="H444" i="22"/>
  <c r="J446" i="22"/>
  <c r="K446" i="22"/>
  <c r="I446" i="22"/>
  <c r="H449" i="22"/>
  <c r="D449" i="22"/>
  <c r="G449" i="22"/>
  <c r="F449" i="22"/>
  <c r="G444" i="22"/>
  <c r="L446" i="22"/>
  <c r="G751" i="22"/>
  <c r="G718" i="22"/>
  <c r="E764" i="22"/>
  <c r="E731" i="22"/>
  <c r="D192" i="23"/>
  <c r="D168" i="23"/>
  <c r="D169" i="23"/>
  <c r="D163" i="23"/>
  <c r="D159" i="23"/>
  <c r="D292" i="23" s="1"/>
  <c r="D155" i="23"/>
  <c r="D150" i="23"/>
  <c r="D149" i="23"/>
  <c r="D148" i="23"/>
  <c r="D147" i="23"/>
  <c r="D280" i="23" s="1"/>
  <c r="D145" i="23"/>
  <c r="D144" i="23"/>
  <c r="D143" i="23"/>
  <c r="D142" i="23"/>
  <c r="D199" i="23"/>
  <c r="D194" i="23"/>
  <c r="D166" i="23"/>
  <c r="D299" i="23" s="1"/>
  <c r="D162" i="23"/>
  <c r="D158" i="23"/>
  <c r="E291" i="23" s="1"/>
  <c r="D153" i="23"/>
  <c r="D167" i="23"/>
  <c r="D165" i="23"/>
  <c r="D160" i="23"/>
  <c r="D161" i="23"/>
  <c r="D156" i="23"/>
  <c r="D164" i="23"/>
  <c r="D152" i="23"/>
  <c r="D157" i="23"/>
  <c r="H59" i="22"/>
  <c r="H489" i="22" s="1"/>
  <c r="D491" i="22"/>
  <c r="H63" i="22"/>
  <c r="H65" i="22"/>
  <c r="H67" i="22"/>
  <c r="G70" i="22"/>
  <c r="G77" i="22"/>
  <c r="G79" i="22"/>
  <c r="E510" i="22"/>
  <c r="G81" i="22"/>
  <c r="G511" i="22" s="1"/>
  <c r="H85" i="22"/>
  <c r="G88" i="22"/>
  <c r="G107" i="22"/>
  <c r="G116" i="22"/>
  <c r="G125" i="22"/>
  <c r="I130" i="22"/>
  <c r="G131" i="22"/>
  <c r="I132" i="22"/>
  <c r="G133" i="22"/>
  <c r="E134" i="22"/>
  <c r="M134" i="22"/>
  <c r="K135" i="22"/>
  <c r="I136" i="22"/>
  <c r="G137" i="22"/>
  <c r="E138" i="22"/>
  <c r="M138" i="22"/>
  <c r="K139" i="22"/>
  <c r="D141" i="22"/>
  <c r="L141" i="22"/>
  <c r="J142" i="22"/>
  <c r="H143" i="22"/>
  <c r="F144" i="22"/>
  <c r="I145" i="22"/>
  <c r="G146" i="22"/>
  <c r="E147" i="22"/>
  <c r="H148" i="22"/>
  <c r="F149" i="22"/>
  <c r="D150" i="22"/>
  <c r="D509" i="22" s="1"/>
  <c r="L150" i="22"/>
  <c r="J151" i="22"/>
  <c r="H152" i="22"/>
  <c r="L152" i="22"/>
  <c r="E154" i="22"/>
  <c r="M154" i="22"/>
  <c r="K155" i="22"/>
  <c r="E156" i="22"/>
  <c r="E515" i="22" s="1"/>
  <c r="M156" i="22"/>
  <c r="G157" i="22"/>
  <c r="J158" i="22"/>
  <c r="D159" i="22"/>
  <c r="D518" i="22" s="1"/>
  <c r="L159" i="22"/>
  <c r="F160" i="22"/>
  <c r="F196" i="22"/>
  <c r="L197" i="22"/>
  <c r="F198" i="22"/>
  <c r="L199" i="22"/>
  <c r="F200" i="22"/>
  <c r="G202" i="22"/>
  <c r="K202" i="22"/>
  <c r="G204" i="22"/>
  <c r="K204" i="22"/>
  <c r="L206" i="22"/>
  <c r="F207" i="22"/>
  <c r="J257" i="22"/>
  <c r="M257" i="22"/>
  <c r="I257" i="22"/>
  <c r="H260" i="22"/>
  <c r="D260" i="22"/>
  <c r="G260" i="22"/>
  <c r="E264" i="22"/>
  <c r="H264" i="22"/>
  <c r="D264" i="22"/>
  <c r="J268" i="22"/>
  <c r="M268" i="22"/>
  <c r="I268" i="22"/>
  <c r="L257" i="22"/>
  <c r="F260" i="22"/>
  <c r="M319" i="22"/>
  <c r="I319" i="22"/>
  <c r="L319" i="22"/>
  <c r="H326" i="22"/>
  <c r="D326" i="22"/>
  <c r="G326" i="22"/>
  <c r="F379" i="22"/>
  <c r="K380" i="22"/>
  <c r="M440" i="22"/>
  <c r="I440" i="22"/>
  <c r="L440" i="22"/>
  <c r="K440" i="22"/>
  <c r="M444" i="22"/>
  <c r="I444" i="22"/>
  <c r="J444" i="22"/>
  <c r="E451" i="22"/>
  <c r="H451" i="22"/>
  <c r="G451" i="22"/>
  <c r="K442" i="22"/>
  <c r="E449" i="22"/>
  <c r="J387" i="23"/>
  <c r="F59" i="22"/>
  <c r="H60" i="22"/>
  <c r="H490" i="22" s="1"/>
  <c r="F61" i="22"/>
  <c r="F491" i="22" s="1"/>
  <c r="H62" i="22"/>
  <c r="F63" i="22"/>
  <c r="H64" i="22"/>
  <c r="F65" i="22"/>
  <c r="H66" i="22"/>
  <c r="F67" i="22"/>
  <c r="H68" i="22"/>
  <c r="M70" i="22"/>
  <c r="G71" i="22"/>
  <c r="M72" i="22"/>
  <c r="G73" i="22"/>
  <c r="H75" i="22"/>
  <c r="F76" i="22"/>
  <c r="M77" i="22"/>
  <c r="G78" i="22"/>
  <c r="G508" i="22" s="1"/>
  <c r="M79" i="22"/>
  <c r="G80" i="22"/>
  <c r="M81" i="22"/>
  <c r="F83" i="22"/>
  <c r="H84" i="22"/>
  <c r="H514" i="22" s="1"/>
  <c r="F85" i="22"/>
  <c r="G89" i="22"/>
  <c r="G519" i="22" s="1"/>
  <c r="F96" i="22"/>
  <c r="F98" i="22"/>
  <c r="F100" i="22"/>
  <c r="F102" i="22"/>
  <c r="F104" i="22"/>
  <c r="G106" i="22"/>
  <c r="G108" i="22"/>
  <c r="F111" i="22"/>
  <c r="G113" i="22"/>
  <c r="G115" i="22"/>
  <c r="G117" i="22"/>
  <c r="F120" i="22"/>
  <c r="G130" i="22"/>
  <c r="K130" i="22"/>
  <c r="E131" i="22"/>
  <c r="I131" i="22"/>
  <c r="M131" i="22"/>
  <c r="G132" i="22"/>
  <c r="K132" i="22"/>
  <c r="E133" i="22"/>
  <c r="I133" i="22"/>
  <c r="M133" i="22"/>
  <c r="G134" i="22"/>
  <c r="K134" i="22"/>
  <c r="E135" i="22"/>
  <c r="I135" i="22"/>
  <c r="M135" i="22"/>
  <c r="G136" i="22"/>
  <c r="K136" i="22"/>
  <c r="E137" i="22"/>
  <c r="I137" i="22"/>
  <c r="M137" i="22"/>
  <c r="G138" i="22"/>
  <c r="K138" i="22"/>
  <c r="E139" i="22"/>
  <c r="I139" i="22"/>
  <c r="M139" i="22"/>
  <c r="L140" i="22"/>
  <c r="F141" i="22"/>
  <c r="J141" i="22"/>
  <c r="D142" i="22"/>
  <c r="H142" i="22"/>
  <c r="L142" i="22"/>
  <c r="F143" i="22"/>
  <c r="J143" i="22"/>
  <c r="D144" i="22"/>
  <c r="H144" i="22"/>
  <c r="L144" i="22"/>
  <c r="K145" i="22"/>
  <c r="E146" i="22"/>
  <c r="I146" i="22"/>
  <c r="M146" i="22"/>
  <c r="G147" i="22"/>
  <c r="F148" i="22"/>
  <c r="J148" i="22"/>
  <c r="D149" i="22"/>
  <c r="H149" i="22"/>
  <c r="H508" i="22" s="1"/>
  <c r="L149" i="22"/>
  <c r="F150" i="22"/>
  <c r="J150" i="22"/>
  <c r="D151" i="22"/>
  <c r="D510" i="22" s="1"/>
  <c r="H151" i="22"/>
  <c r="L151" i="22"/>
  <c r="F152" i="22"/>
  <c r="F511" i="22" s="1"/>
  <c r="J152" i="22"/>
  <c r="I153" i="22"/>
  <c r="M153" i="22"/>
  <c r="G154" i="22"/>
  <c r="K154" i="22"/>
  <c r="E155" i="22"/>
  <c r="I155" i="22"/>
  <c r="M155" i="22"/>
  <c r="G156" i="22"/>
  <c r="K156" i="22"/>
  <c r="E157" i="22"/>
  <c r="I157" i="22"/>
  <c r="M157" i="22"/>
  <c r="L158" i="22"/>
  <c r="F159" i="22"/>
  <c r="J159" i="22"/>
  <c r="D160" i="22"/>
  <c r="D519" i="22" s="1"/>
  <c r="D196" i="22"/>
  <c r="M190" i="22" s="1"/>
  <c r="D198" i="22"/>
  <c r="D200" i="22"/>
  <c r="I202" i="22"/>
  <c r="I204" i="22"/>
  <c r="D207" i="22"/>
  <c r="I233" i="22"/>
  <c r="I231" i="22"/>
  <c r="I235" i="22"/>
  <c r="L258" i="22"/>
  <c r="K258" i="22"/>
  <c r="I229" i="22"/>
  <c r="E266" i="22"/>
  <c r="H266" i="22"/>
  <c r="D266" i="22"/>
  <c r="L259" i="22"/>
  <c r="K262" i="22"/>
  <c r="G264" i="22"/>
  <c r="K266" i="22"/>
  <c r="L268" i="22"/>
  <c r="I297" i="22"/>
  <c r="I288" i="22"/>
  <c r="I286" i="22"/>
  <c r="I294" i="22"/>
  <c r="I292" i="22"/>
  <c r="I289" i="22"/>
  <c r="H324" i="22"/>
  <c r="D324" i="22"/>
  <c r="G324" i="22"/>
  <c r="I296" i="22"/>
  <c r="G319" i="22"/>
  <c r="E326" i="22"/>
  <c r="G386" i="22"/>
  <c r="F386" i="22"/>
  <c r="M387" i="22"/>
  <c r="I387" i="22"/>
  <c r="L387" i="22"/>
  <c r="H390" i="22"/>
  <c r="D390" i="22"/>
  <c r="G390" i="22"/>
  <c r="E381" i="22"/>
  <c r="F383" i="22"/>
  <c r="F385" i="22"/>
  <c r="D386" i="22"/>
  <c r="J387" i="22"/>
  <c r="F390" i="22"/>
  <c r="K450" i="22"/>
  <c r="M450" i="22"/>
  <c r="L450" i="22"/>
  <c r="J448" i="22"/>
  <c r="L448" i="22"/>
  <c r="K448" i="22"/>
  <c r="H440" i="22"/>
  <c r="F442" i="22"/>
  <c r="F444" i="22"/>
  <c r="I448" i="22"/>
  <c r="F451" i="22"/>
  <c r="D197" i="23"/>
  <c r="J264" i="23"/>
  <c r="K263" i="23"/>
  <c r="L262" i="23"/>
  <c r="L261" i="23"/>
  <c r="J257" i="23"/>
  <c r="J304" i="23" s="1"/>
  <c r="K256" i="23"/>
  <c r="K303" i="23" s="1"/>
  <c r="L255" i="23"/>
  <c r="L254" i="23"/>
  <c r="L276" i="23" s="1"/>
  <c r="K265" i="23"/>
  <c r="K262" i="23"/>
  <c r="K258" i="23"/>
  <c r="K305" i="23" s="1"/>
  <c r="K255" i="23"/>
  <c r="K294" i="23" s="1"/>
  <c r="L265" i="23"/>
  <c r="K264" i="23"/>
  <c r="L258" i="23"/>
  <c r="L305" i="23" s="1"/>
  <c r="K257" i="23"/>
  <c r="K304" i="23" s="1"/>
  <c r="J265" i="23"/>
  <c r="L256" i="23"/>
  <c r="L303" i="23" s="1"/>
  <c r="J255" i="23"/>
  <c r="K254" i="23"/>
  <c r="K271" i="23" s="1"/>
  <c r="L264" i="23"/>
  <c r="J263" i="23"/>
  <c r="J261" i="23"/>
  <c r="J262" i="23"/>
  <c r="J296" i="23" s="1"/>
  <c r="J258" i="23"/>
  <c r="J305" i="23" s="1"/>
  <c r="L257" i="23"/>
  <c r="L304" i="23" s="1"/>
  <c r="J254" i="23"/>
  <c r="J272" i="23" s="1"/>
  <c r="L263" i="23"/>
  <c r="K261" i="23"/>
  <c r="E257" i="22"/>
  <c r="J322" i="22"/>
  <c r="E380" i="22"/>
  <c r="E382" i="22"/>
  <c r="J384" i="22"/>
  <c r="J388" i="22"/>
  <c r="E391" i="22"/>
  <c r="I415" i="22"/>
  <c r="I417" i="22"/>
  <c r="F441" i="22"/>
  <c r="L441" i="22"/>
  <c r="H443" i="22"/>
  <c r="M443" i="22"/>
  <c r="I445" i="22"/>
  <c r="D446" i="22"/>
  <c r="E448" i="22"/>
  <c r="H452" i="22"/>
  <c r="D186" i="23"/>
  <c r="D184" i="23"/>
  <c r="D178" i="23"/>
  <c r="D185" i="23"/>
  <c r="D176" i="23"/>
  <c r="D177" i="23"/>
  <c r="M441" i="22"/>
  <c r="I443" i="22"/>
  <c r="E446" i="22"/>
  <c r="G448" i="22"/>
  <c r="H718" i="22"/>
  <c r="H751" i="22"/>
  <c r="H726" i="22"/>
  <c r="H759" i="22"/>
  <c r="F731" i="22"/>
  <c r="F764" i="22"/>
  <c r="D751" i="22"/>
  <c r="J269" i="23"/>
  <c r="J270" i="23"/>
  <c r="J271" i="23"/>
  <c r="J325" i="23" s="1"/>
  <c r="F274" i="23"/>
  <c r="J274" i="23"/>
  <c r="J275" i="23"/>
  <c r="J278" i="23"/>
  <c r="J279" i="23"/>
  <c r="J280" i="23"/>
  <c r="J282" i="23"/>
  <c r="L283" i="23"/>
  <c r="J283" i="23"/>
  <c r="L287" i="23"/>
  <c r="F289" i="23"/>
  <c r="L291" i="23"/>
  <c r="L295" i="23"/>
  <c r="L299" i="23"/>
  <c r="J303" i="23"/>
  <c r="K270" i="23"/>
  <c r="J290" i="23"/>
  <c r="L298" i="23"/>
  <c r="J281" i="23"/>
  <c r="E271" i="23"/>
  <c r="D286" i="23"/>
  <c r="J328" i="23"/>
  <c r="G208" i="23"/>
  <c r="G207" i="23"/>
  <c r="G206" i="23"/>
  <c r="G184" i="23"/>
  <c r="G178" i="23"/>
  <c r="G177" i="23"/>
  <c r="G176" i="23"/>
  <c r="G216" i="23"/>
  <c r="G215" i="23"/>
  <c r="G186" i="23"/>
  <c r="G214" i="23"/>
  <c r="L268" i="23"/>
  <c r="D273" i="23"/>
  <c r="D277" i="23"/>
  <c r="D287" i="23"/>
  <c r="D303" i="23"/>
  <c r="J229" i="23"/>
  <c r="J227" i="23"/>
  <c r="J224" i="23"/>
  <c r="J222" i="23"/>
  <c r="J197" i="23"/>
  <c r="J166" i="23"/>
  <c r="G142" i="23"/>
  <c r="G143" i="23"/>
  <c r="G144" i="23"/>
  <c r="G145" i="23"/>
  <c r="G147" i="23"/>
  <c r="G148" i="23"/>
  <c r="G149" i="23"/>
  <c r="G150" i="23"/>
  <c r="J151" i="23"/>
  <c r="L284" i="23" s="1"/>
  <c r="G155" i="23"/>
  <c r="J156" i="23"/>
  <c r="G159" i="23"/>
  <c r="J160" i="23"/>
  <c r="G163" i="23"/>
  <c r="J164" i="23"/>
  <c r="J167" i="23"/>
  <c r="L300" i="23" s="1"/>
  <c r="J169" i="23"/>
  <c r="G235" i="23"/>
  <c r="L294" i="23"/>
  <c r="G194" i="23"/>
  <c r="G169" i="23"/>
  <c r="G151" i="23"/>
  <c r="G156" i="23"/>
  <c r="G160" i="23"/>
  <c r="G164" i="23"/>
  <c r="G167" i="23"/>
  <c r="G197" i="23"/>
  <c r="O201" i="23"/>
  <c r="G227" i="23"/>
  <c r="J185" i="23"/>
  <c r="I364" i="23"/>
  <c r="I365" i="23"/>
  <c r="I366" i="23"/>
  <c r="O360" i="23" s="1"/>
  <c r="I367" i="23"/>
  <c r="I368" i="23"/>
  <c r="I369" i="23"/>
  <c r="I370" i="23"/>
  <c r="I371" i="23"/>
  <c r="I372" i="23"/>
  <c r="I373" i="23"/>
  <c r="I374" i="23"/>
  <c r="I375" i="23"/>
  <c r="I376" i="23"/>
  <c r="I377" i="23"/>
  <c r="I378" i="23"/>
  <c r="I379" i="23"/>
  <c r="H380" i="23"/>
  <c r="G381" i="23"/>
  <c r="I383" i="23"/>
  <c r="H384" i="23"/>
  <c r="G385" i="23"/>
  <c r="I387" i="23"/>
  <c r="H388" i="23"/>
  <c r="G389" i="23"/>
  <c r="I391" i="23"/>
  <c r="H392" i="23"/>
  <c r="G393" i="23"/>
  <c r="I395" i="23"/>
  <c r="H396" i="23"/>
  <c r="N276" i="23" l="1"/>
  <c r="N330" i="23" s="1"/>
  <c r="N275" i="23"/>
  <c r="N329" i="23" s="1"/>
  <c r="F300" i="23"/>
  <c r="J302" i="23"/>
  <c r="J293" i="23"/>
  <c r="J347" i="23" s="1"/>
  <c r="L270" i="23"/>
  <c r="K268" i="23"/>
  <c r="O261" i="23"/>
  <c r="O277" i="23" s="1"/>
  <c r="O331" i="23" s="1"/>
  <c r="M254" i="23"/>
  <c r="M282" i="23" s="1"/>
  <c r="M336" i="23" s="1"/>
  <c r="O254" i="23"/>
  <c r="M261" i="23"/>
  <c r="F287" i="23"/>
  <c r="D276" i="23"/>
  <c r="F294" i="23"/>
  <c r="L281" i="23"/>
  <c r="J277" i="23"/>
  <c r="J331" i="23" s="1"/>
  <c r="F269" i="23"/>
  <c r="K279" i="23"/>
  <c r="E275" i="23"/>
  <c r="E288" i="23"/>
  <c r="E342" i="23" s="1"/>
  <c r="E295" i="23"/>
  <c r="E301" i="23"/>
  <c r="E296" i="23"/>
  <c r="E350" i="23" s="1"/>
  <c r="J285" i="23"/>
  <c r="J339" i="23" s="1"/>
  <c r="D274" i="23"/>
  <c r="D328" i="23" s="1"/>
  <c r="D270" i="23"/>
  <c r="J292" i="23"/>
  <c r="J346" i="23" s="1"/>
  <c r="J286" i="23"/>
  <c r="J340" i="23" s="1"/>
  <c r="K273" i="23"/>
  <c r="K327" i="23" s="1"/>
  <c r="F270" i="23"/>
  <c r="E289" i="23"/>
  <c r="E343" i="23" s="1"/>
  <c r="O280" i="23"/>
  <c r="O334" i="23" s="1"/>
  <c r="M275" i="23"/>
  <c r="M329" i="23" s="1"/>
  <c r="F290" i="23"/>
  <c r="E283" i="23"/>
  <c r="E337" i="23" s="1"/>
  <c r="E290" i="23"/>
  <c r="E344" i="23" s="1"/>
  <c r="E298" i="23"/>
  <c r="E352" i="23" s="1"/>
  <c r="K295" i="23"/>
  <c r="D281" i="23"/>
  <c r="D335" i="23" s="1"/>
  <c r="L273" i="23"/>
  <c r="D269" i="23"/>
  <c r="D323" i="23" s="1"/>
  <c r="K284" i="23"/>
  <c r="E300" i="23"/>
  <c r="E354" i="23" s="1"/>
  <c r="J287" i="23"/>
  <c r="J341" i="23" s="1"/>
  <c r="L279" i="23"/>
  <c r="L275" i="23"/>
  <c r="F282" i="23"/>
  <c r="E516" i="22"/>
  <c r="E557" i="22" s="1"/>
  <c r="E518" i="22"/>
  <c r="D490" i="22"/>
  <c r="D531" i="22" s="1"/>
  <c r="G518" i="22"/>
  <c r="G559" i="22" s="1"/>
  <c r="H495" i="22"/>
  <c r="I481" i="22"/>
  <c r="I486" i="22" s="1"/>
  <c r="G506" i="22"/>
  <c r="G547" i="22" s="1"/>
  <c r="E490" i="22"/>
  <c r="E531" i="22" s="1"/>
  <c r="D506" i="22"/>
  <c r="D547" i="22" s="1"/>
  <c r="H516" i="22"/>
  <c r="E511" i="22"/>
  <c r="E552" i="22" s="1"/>
  <c r="D492" i="22"/>
  <c r="F518" i="22"/>
  <c r="F559" i="22" s="1"/>
  <c r="D507" i="22"/>
  <c r="H513" i="22"/>
  <c r="H554" i="22" s="1"/>
  <c r="D489" i="22"/>
  <c r="D530" i="22" s="1"/>
  <c r="E519" i="22"/>
  <c r="E560" i="22" s="1"/>
  <c r="D515" i="22"/>
  <c r="D493" i="22"/>
  <c r="D534" i="22" s="1"/>
  <c r="F490" i="22"/>
  <c r="F531" i="22" s="1"/>
  <c r="E514" i="22"/>
  <c r="E555" i="22" s="1"/>
  <c r="H510" i="22"/>
  <c r="F507" i="22"/>
  <c r="F548" i="22" s="1"/>
  <c r="F492" i="22"/>
  <c r="F515" i="22"/>
  <c r="F556" i="22" s="1"/>
  <c r="F506" i="22"/>
  <c r="H492" i="22"/>
  <c r="E513" i="22"/>
  <c r="G507" i="22"/>
  <c r="G548" i="22" s="1"/>
  <c r="H519" i="22"/>
  <c r="D516" i="22"/>
  <c r="E509" i="22"/>
  <c r="G490" i="22"/>
  <c r="G531" i="22" s="1"/>
  <c r="E489" i="22"/>
  <c r="D495" i="22"/>
  <c r="D536" i="22" s="1"/>
  <c r="F298" i="23"/>
  <c r="F352" i="23" s="1"/>
  <c r="M279" i="23"/>
  <c r="M333" i="23" s="1"/>
  <c r="D285" i="23"/>
  <c r="D339" i="23" s="1"/>
  <c r="D301" i="23"/>
  <c r="D355" i="23" s="1"/>
  <c r="D293" i="23"/>
  <c r="D347" i="23" s="1"/>
  <c r="K278" i="23"/>
  <c r="K332" i="23" s="1"/>
  <c r="K299" i="23"/>
  <c r="K353" i="23" s="1"/>
  <c r="J301" i="23"/>
  <c r="J355" i="23" s="1"/>
  <c r="D283" i="23"/>
  <c r="L274" i="23"/>
  <c r="L328" i="23" s="1"/>
  <c r="L272" i="23"/>
  <c r="L326" i="23" s="1"/>
  <c r="L269" i="23"/>
  <c r="D302" i="23"/>
  <c r="D356" i="23" s="1"/>
  <c r="D290" i="23"/>
  <c r="M268" i="23"/>
  <c r="M404" i="23" s="1"/>
  <c r="N430" i="23" s="1"/>
  <c r="D296" i="23"/>
  <c r="D350" i="23" s="1"/>
  <c r="D284" i="23"/>
  <c r="D338" i="23" s="1"/>
  <c r="M281" i="23"/>
  <c r="M335" i="23" s="1"/>
  <c r="O274" i="23"/>
  <c r="O271" i="23"/>
  <c r="O325" i="23" s="1"/>
  <c r="K269" i="23"/>
  <c r="K323" i="23" s="1"/>
  <c r="K275" i="23"/>
  <c r="F293" i="23"/>
  <c r="F347" i="23" s="1"/>
  <c r="L280" i="23"/>
  <c r="L277" i="23"/>
  <c r="K272" i="23"/>
  <c r="O281" i="23"/>
  <c r="O335" i="23" s="1"/>
  <c r="K277" i="23"/>
  <c r="K331" i="23" s="1"/>
  <c r="K288" i="23"/>
  <c r="K290" i="23"/>
  <c r="J297" i="23"/>
  <c r="J351" i="23" s="1"/>
  <c r="J289" i="23"/>
  <c r="J343" i="23" s="1"/>
  <c r="K300" i="23"/>
  <c r="K354" i="23" s="1"/>
  <c r="D291" i="23"/>
  <c r="D345" i="23" s="1"/>
  <c r="L271" i="23"/>
  <c r="L325" i="23" s="1"/>
  <c r="F302" i="23"/>
  <c r="F356" i="23" s="1"/>
  <c r="F284" i="23"/>
  <c r="F338" i="23" s="1"/>
  <c r="M277" i="23"/>
  <c r="M331" i="23" s="1"/>
  <c r="K274" i="23"/>
  <c r="K328" i="23" s="1"/>
  <c r="L282" i="23"/>
  <c r="L278" i="23"/>
  <c r="L332" i="23" s="1"/>
  <c r="K291" i="23"/>
  <c r="K345" i="23" s="1"/>
  <c r="F297" i="23"/>
  <c r="F351" i="23" s="1"/>
  <c r="F288" i="23"/>
  <c r="F342" i="23" s="1"/>
  <c r="I480" i="22"/>
  <c r="D511" i="22"/>
  <c r="D552" i="22" s="1"/>
  <c r="H491" i="22"/>
  <c r="H532" i="22" s="1"/>
  <c r="D513" i="22"/>
  <c r="D554" i="22" s="1"/>
  <c r="E508" i="22"/>
  <c r="E549" i="22" s="1"/>
  <c r="D514" i="22"/>
  <c r="E507" i="22"/>
  <c r="K349" i="23"/>
  <c r="F552" i="22"/>
  <c r="F359" i="23"/>
  <c r="D557" i="22"/>
  <c r="E550" i="22"/>
  <c r="D498" i="22"/>
  <c r="J356" i="23"/>
  <c r="L338" i="23"/>
  <c r="K342" i="23"/>
  <c r="L358" i="23"/>
  <c r="L357" i="23"/>
  <c r="K357" i="23"/>
  <c r="D560" i="22"/>
  <c r="D551" i="22"/>
  <c r="H549" i="22"/>
  <c r="D501" i="22"/>
  <c r="E494" i="22"/>
  <c r="D497" i="22"/>
  <c r="D353" i="23"/>
  <c r="D346" i="23"/>
  <c r="E338" i="23"/>
  <c r="H557" i="22"/>
  <c r="D533" i="22"/>
  <c r="D548" i="22"/>
  <c r="D556" i="22"/>
  <c r="K333" i="23"/>
  <c r="D325" i="23"/>
  <c r="E501" i="22"/>
  <c r="D559" i="22"/>
  <c r="E556" i="22"/>
  <c r="D550" i="22"/>
  <c r="E345" i="23"/>
  <c r="L354" i="23"/>
  <c r="H551" i="22"/>
  <c r="F533" i="22"/>
  <c r="E349" i="23"/>
  <c r="D334" i="23"/>
  <c r="E355" i="23"/>
  <c r="K344" i="23"/>
  <c r="E329" i="23"/>
  <c r="K338" i="23"/>
  <c r="E325" i="23"/>
  <c r="K348" i="23"/>
  <c r="K324" i="23"/>
  <c r="K322" i="23"/>
  <c r="J357" i="23"/>
  <c r="L353" i="23"/>
  <c r="J334" i="23"/>
  <c r="F497" i="22"/>
  <c r="H533" i="22"/>
  <c r="H531" i="22"/>
  <c r="O141" i="23"/>
  <c r="N281" i="23"/>
  <c r="N335" i="23" s="1"/>
  <c r="N278" i="23"/>
  <c r="N332" i="23" s="1"/>
  <c r="E282" i="23"/>
  <c r="E278" i="23"/>
  <c r="E281" i="23"/>
  <c r="E276" i="23"/>
  <c r="E269" i="23"/>
  <c r="E272" i="23"/>
  <c r="E277" i="23"/>
  <c r="E280" i="23"/>
  <c r="E358" i="23"/>
  <c r="E359" i="23"/>
  <c r="E321" i="22"/>
  <c r="E497" i="22" s="1"/>
  <c r="H321" i="22"/>
  <c r="D321" i="22"/>
  <c r="F321" i="22"/>
  <c r="G321" i="22"/>
  <c r="G497" i="22" s="1"/>
  <c r="F259" i="22"/>
  <c r="E259" i="22"/>
  <c r="D259" i="22"/>
  <c r="D496" i="22" s="1"/>
  <c r="H259" i="22"/>
  <c r="M251" i="22" s="1"/>
  <c r="G259" i="22"/>
  <c r="D549" i="22"/>
  <c r="G493" i="22"/>
  <c r="D555" i="22"/>
  <c r="L348" i="23"/>
  <c r="I265" i="23"/>
  <c r="G263" i="23"/>
  <c r="H262" i="23"/>
  <c r="H261" i="23"/>
  <c r="I258" i="23"/>
  <c r="I305" i="23" s="1"/>
  <c r="G256" i="23"/>
  <c r="G303" i="23" s="1"/>
  <c r="H255" i="23"/>
  <c r="H254" i="23"/>
  <c r="I264" i="23"/>
  <c r="H263" i="23"/>
  <c r="G261" i="23"/>
  <c r="I257" i="23"/>
  <c r="I304" i="23" s="1"/>
  <c r="H256" i="23"/>
  <c r="H303" i="23" s="1"/>
  <c r="G254" i="23"/>
  <c r="G265" i="23"/>
  <c r="I263" i="23"/>
  <c r="G262" i="23"/>
  <c r="I261" i="23"/>
  <c r="G258" i="23"/>
  <c r="G305" i="23" s="1"/>
  <c r="I256" i="23"/>
  <c r="I303" i="23" s="1"/>
  <c r="G255" i="23"/>
  <c r="I254" i="23"/>
  <c r="H264" i="23"/>
  <c r="I262" i="23"/>
  <c r="H258" i="23"/>
  <c r="H305" i="23" s="1"/>
  <c r="G257" i="23"/>
  <c r="G304" i="23" s="1"/>
  <c r="G264" i="23"/>
  <c r="I255" i="23"/>
  <c r="H265" i="23"/>
  <c r="H257" i="23"/>
  <c r="H304" i="23" s="1"/>
  <c r="J359" i="23"/>
  <c r="D330" i="23"/>
  <c r="D324" i="23"/>
  <c r="F348" i="23"/>
  <c r="E286" i="23"/>
  <c r="J335" i="23"/>
  <c r="F358" i="23"/>
  <c r="N277" i="23"/>
  <c r="N331" i="23" s="1"/>
  <c r="O328" i="23"/>
  <c r="K325" i="23"/>
  <c r="F301" i="23"/>
  <c r="L336" i="23"/>
  <c r="L447" i="22"/>
  <c r="K447" i="22"/>
  <c r="J447" i="22"/>
  <c r="I447" i="22"/>
  <c r="M434" i="22" s="1"/>
  <c r="M447" i="22"/>
  <c r="J358" i="23"/>
  <c r="K318" i="22"/>
  <c r="J318" i="22"/>
  <c r="I318" i="22"/>
  <c r="L318" i="22"/>
  <c r="M318" i="22"/>
  <c r="J261" i="22"/>
  <c r="M261" i="22"/>
  <c r="I261" i="22"/>
  <c r="L261" i="22"/>
  <c r="K261" i="22"/>
  <c r="H555" i="22"/>
  <c r="E551" i="22"/>
  <c r="H530" i="22"/>
  <c r="F550" i="22"/>
  <c r="G495" i="22"/>
  <c r="G489" i="22"/>
  <c r="F281" i="23"/>
  <c r="F277" i="23"/>
  <c r="F280" i="23"/>
  <c r="F275" i="23"/>
  <c r="F276" i="23"/>
  <c r="F279" i="23"/>
  <c r="F271" i="23"/>
  <c r="F268" i="23"/>
  <c r="G318" i="22"/>
  <c r="F318" i="22"/>
  <c r="F494" i="22" s="1"/>
  <c r="D318" i="22"/>
  <c r="H318" i="22"/>
  <c r="E318" i="22"/>
  <c r="F261" i="22"/>
  <c r="F498" i="22" s="1"/>
  <c r="E261" i="22"/>
  <c r="E498" i="22" s="1"/>
  <c r="H261" i="22"/>
  <c r="D261" i="22"/>
  <c r="G261" i="22"/>
  <c r="G498" i="22" s="1"/>
  <c r="F510" i="22"/>
  <c r="N273" i="23"/>
  <c r="E495" i="22"/>
  <c r="M427" i="23"/>
  <c r="O419" i="23"/>
  <c r="M419" i="23"/>
  <c r="N423" i="23"/>
  <c r="M421" i="23"/>
  <c r="N421" i="23"/>
  <c r="F357" i="23"/>
  <c r="L297" i="23"/>
  <c r="F341" i="23"/>
  <c r="F278" i="23"/>
  <c r="D357" i="23"/>
  <c r="D341" i="23"/>
  <c r="D282" i="23"/>
  <c r="D278" i="23"/>
  <c r="D272" i="23"/>
  <c r="L324" i="23"/>
  <c r="D268" i="23"/>
  <c r="J300" i="23"/>
  <c r="K292" i="23"/>
  <c r="D344" i="23"/>
  <c r="J284" i="23"/>
  <c r="E274" i="23"/>
  <c r="J344" i="23"/>
  <c r="K286" i="23"/>
  <c r="N282" i="23"/>
  <c r="N336" i="23" s="1"/>
  <c r="N280" i="23"/>
  <c r="N334" i="23" s="1"/>
  <c r="J299" i="23"/>
  <c r="E293" i="23"/>
  <c r="L345" i="23"/>
  <c r="D289" i="23"/>
  <c r="L341" i="23"/>
  <c r="E285" i="23"/>
  <c r="K282" i="23"/>
  <c r="L335" i="23"/>
  <c r="J333" i="23"/>
  <c r="K276" i="23"/>
  <c r="N274" i="23"/>
  <c r="N272" i="23"/>
  <c r="J323" i="23"/>
  <c r="O171" i="23"/>
  <c r="J273" i="23"/>
  <c r="J276" i="23"/>
  <c r="J294" i="23"/>
  <c r="J298" i="23"/>
  <c r="J295" i="23"/>
  <c r="J291" i="23"/>
  <c r="L359" i="23"/>
  <c r="K359" i="23"/>
  <c r="L301" i="23"/>
  <c r="L285" i="23"/>
  <c r="L302" i="23"/>
  <c r="L289" i="23"/>
  <c r="L293" i="23"/>
  <c r="L292" i="23"/>
  <c r="L296" i="23"/>
  <c r="L290" i="23"/>
  <c r="L286" i="23"/>
  <c r="L324" i="22"/>
  <c r="K324" i="22"/>
  <c r="I324" i="22"/>
  <c r="J324" i="22"/>
  <c r="M324" i="22"/>
  <c r="K329" i="22"/>
  <c r="J329" i="22"/>
  <c r="L329" i="22"/>
  <c r="M329" i="22"/>
  <c r="I329" i="22"/>
  <c r="G560" i="22"/>
  <c r="G510" i="22"/>
  <c r="G549" i="22"/>
  <c r="F495" i="22"/>
  <c r="F493" i="22"/>
  <c r="F532" i="22"/>
  <c r="E554" i="22"/>
  <c r="E506" i="22"/>
  <c r="H497" i="22"/>
  <c r="E273" i="23"/>
  <c r="L390" i="22"/>
  <c r="K390" i="22"/>
  <c r="J390" i="22"/>
  <c r="I390" i="22"/>
  <c r="M390" i="22"/>
  <c r="O269" i="23"/>
  <c r="O272" i="23"/>
  <c r="F291" i="23"/>
  <c r="F292" i="23"/>
  <c r="F296" i="23"/>
  <c r="F283" i="23"/>
  <c r="F295" i="23"/>
  <c r="F299" i="23"/>
  <c r="F286" i="23"/>
  <c r="G329" i="22"/>
  <c r="F329" i="22"/>
  <c r="D329" i="22"/>
  <c r="E329" i="22"/>
  <c r="H329" i="22"/>
  <c r="G265" i="22"/>
  <c r="G502" i="22" s="1"/>
  <c r="F265" i="22"/>
  <c r="F502" i="22" s="1"/>
  <c r="E265" i="22"/>
  <c r="E502" i="22" s="1"/>
  <c r="H265" i="22"/>
  <c r="D265" i="22"/>
  <c r="H518" i="22"/>
  <c r="G516" i="22"/>
  <c r="G514" i="22"/>
  <c r="H511" i="22"/>
  <c r="F503" i="22"/>
  <c r="G494" i="22"/>
  <c r="G492" i="22"/>
  <c r="J268" i="23"/>
  <c r="M129" i="22"/>
  <c r="G515" i="22"/>
  <c r="D331" i="23"/>
  <c r="D327" i="23"/>
  <c r="J350" i="23"/>
  <c r="D340" i="23"/>
  <c r="K329" i="23"/>
  <c r="D351" i="23"/>
  <c r="L349" i="23"/>
  <c r="F343" i="23"/>
  <c r="F339" i="23"/>
  <c r="J336" i="23"/>
  <c r="L333" i="23"/>
  <c r="L330" i="23"/>
  <c r="J326" i="23"/>
  <c r="F323" i="23"/>
  <c r="L449" i="22"/>
  <c r="M449" i="22"/>
  <c r="K449" i="22"/>
  <c r="J449" i="22"/>
  <c r="I449" i="22"/>
  <c r="L326" i="22"/>
  <c r="K326" i="22"/>
  <c r="M326" i="22"/>
  <c r="J326" i="22"/>
  <c r="I326" i="22"/>
  <c r="L267" i="22"/>
  <c r="K267" i="22"/>
  <c r="J267" i="22"/>
  <c r="I267" i="22"/>
  <c r="M267" i="22"/>
  <c r="G552" i="22"/>
  <c r="H536" i="22"/>
  <c r="D532" i="22"/>
  <c r="K386" i="22"/>
  <c r="J386" i="22"/>
  <c r="L386" i="22"/>
  <c r="M386" i="22"/>
  <c r="I386" i="22"/>
  <c r="D358" i="23"/>
  <c r="F325" i="22"/>
  <c r="F501" i="22" s="1"/>
  <c r="E325" i="22"/>
  <c r="G325" i="22"/>
  <c r="G501" i="22" s="1"/>
  <c r="H325" i="22"/>
  <c r="H501" i="22" s="1"/>
  <c r="D325" i="22"/>
  <c r="E287" i="23"/>
  <c r="F354" i="23"/>
  <c r="F336" i="23"/>
  <c r="D295" i="23"/>
  <c r="L322" i="23"/>
  <c r="J288" i="23"/>
  <c r="E302" i="23"/>
  <c r="K296" i="23"/>
  <c r="L288" i="23"/>
  <c r="E270" i="23"/>
  <c r="L352" i="23"/>
  <c r="D288" i="23"/>
  <c r="D359" i="23"/>
  <c r="E297" i="23"/>
  <c r="K287" i="23"/>
  <c r="J337" i="23"/>
  <c r="L334" i="23"/>
  <c r="J329" i="23"/>
  <c r="F328" i="23"/>
  <c r="F326" i="23"/>
  <c r="F324" i="23"/>
  <c r="N268" i="23"/>
  <c r="K263" i="22"/>
  <c r="J263" i="22"/>
  <c r="I263" i="22"/>
  <c r="M263" i="22"/>
  <c r="L263" i="22"/>
  <c r="E559" i="22"/>
  <c r="H494" i="22"/>
  <c r="H515" i="22"/>
  <c r="G554" i="22"/>
  <c r="E533" i="22"/>
  <c r="E357" i="23"/>
  <c r="F327" i="22"/>
  <c r="E327" i="22"/>
  <c r="E503" i="22" s="1"/>
  <c r="D327" i="22"/>
  <c r="D503" i="22" s="1"/>
  <c r="H327" i="22"/>
  <c r="H503" i="22" s="1"/>
  <c r="G327" i="22"/>
  <c r="G503" i="22" s="1"/>
  <c r="F508" i="22"/>
  <c r="H502" i="22"/>
  <c r="E534" i="22"/>
  <c r="E292" i="23"/>
  <c r="D502" i="22"/>
  <c r="E530" i="22"/>
  <c r="E548" i="22"/>
  <c r="E299" i="23"/>
  <c r="K293" i="23"/>
  <c r="E279" i="23"/>
  <c r="D337" i="23"/>
  <c r="D279" i="23"/>
  <c r="D275" i="23"/>
  <c r="L327" i="23"/>
  <c r="L323" i="23"/>
  <c r="J324" i="23"/>
  <c r="K358" i="23"/>
  <c r="E294" i="23"/>
  <c r="F344" i="23"/>
  <c r="N279" i="23"/>
  <c r="N333" i="23" s="1"/>
  <c r="L337" i="23"/>
  <c r="K281" i="23"/>
  <c r="J332" i="23"/>
  <c r="L331" i="23"/>
  <c r="L329" i="23"/>
  <c r="F273" i="23"/>
  <c r="N271" i="23"/>
  <c r="N269" i="23"/>
  <c r="K326" i="23"/>
  <c r="K280" i="23"/>
  <c r="K297" i="23"/>
  <c r="K301" i="23"/>
  <c r="K285" i="23"/>
  <c r="K289" i="23"/>
  <c r="K298" i="23"/>
  <c r="K302" i="23"/>
  <c r="K283" i="23"/>
  <c r="M328" i="22"/>
  <c r="I328" i="22"/>
  <c r="L328" i="22"/>
  <c r="K328" i="22"/>
  <c r="J328" i="22"/>
  <c r="M321" i="22"/>
  <c r="I321" i="22"/>
  <c r="L321" i="22"/>
  <c r="K321" i="22"/>
  <c r="J321" i="22"/>
  <c r="K320" i="22"/>
  <c r="J320" i="22"/>
  <c r="M320" i="22"/>
  <c r="L320" i="22"/>
  <c r="I320" i="22"/>
  <c r="K265" i="22"/>
  <c r="J265" i="22"/>
  <c r="M265" i="22"/>
  <c r="I265" i="22"/>
  <c r="L265" i="22"/>
  <c r="F513" i="22"/>
  <c r="F547" i="22"/>
  <c r="H498" i="22"/>
  <c r="H496" i="22"/>
  <c r="M58" i="22"/>
  <c r="F489" i="22"/>
  <c r="G509" i="22"/>
  <c r="H493" i="22"/>
  <c r="E268" i="23"/>
  <c r="H560" i="22"/>
  <c r="G491" i="22"/>
  <c r="D300" i="23"/>
  <c r="D294" i="23"/>
  <c r="D298" i="23"/>
  <c r="G320" i="22"/>
  <c r="G496" i="22" s="1"/>
  <c r="F320" i="22"/>
  <c r="F496" i="22" s="1"/>
  <c r="E320" i="22"/>
  <c r="E496" i="22" s="1"/>
  <c r="H320" i="22"/>
  <c r="D320" i="22"/>
  <c r="L260" i="22"/>
  <c r="K260" i="22"/>
  <c r="J260" i="22"/>
  <c r="M260" i="22"/>
  <c r="I260" i="22"/>
  <c r="G263" i="22"/>
  <c r="G500" i="22" s="1"/>
  <c r="F263" i="22"/>
  <c r="F500" i="22" s="1"/>
  <c r="E263" i="22"/>
  <c r="E500" i="22" s="1"/>
  <c r="D263" i="22"/>
  <c r="D500" i="22" s="1"/>
  <c r="H263" i="22"/>
  <c r="H500" i="22" s="1"/>
  <c r="F268" i="22"/>
  <c r="F505" i="22" s="1"/>
  <c r="E268" i="22"/>
  <c r="E505" i="22" s="1"/>
  <c r="D268" i="22"/>
  <c r="H268" i="22"/>
  <c r="H505" i="22" s="1"/>
  <c r="G268" i="22"/>
  <c r="G505" i="22" s="1"/>
  <c r="D505" i="22"/>
  <c r="F519" i="22"/>
  <c r="H509" i="22"/>
  <c r="H507" i="22"/>
  <c r="E532" i="22"/>
  <c r="N270" i="23"/>
  <c r="H506" i="22"/>
  <c r="F514" i="22"/>
  <c r="F557" i="22"/>
  <c r="M461" i="23" l="1"/>
  <c r="M271" i="23"/>
  <c r="N424" i="23"/>
  <c r="N425" i="23"/>
  <c r="O427" i="23"/>
  <c r="N427" i="23"/>
  <c r="O422" i="23"/>
  <c r="O462" i="23" s="1"/>
  <c r="M431" i="23"/>
  <c r="M280" i="23"/>
  <c r="M334" i="23" s="1"/>
  <c r="M273" i="23"/>
  <c r="M327" i="23" s="1"/>
  <c r="M269" i="23"/>
  <c r="M323" i="23" s="1"/>
  <c r="M274" i="23"/>
  <c r="O426" i="23"/>
  <c r="N431" i="23"/>
  <c r="M429" i="23"/>
  <c r="O428" i="23"/>
  <c r="O423" i="23"/>
  <c r="O433" i="23"/>
  <c r="M276" i="23"/>
  <c r="M330" i="23" s="1"/>
  <c r="M270" i="23"/>
  <c r="M324" i="23" s="1"/>
  <c r="N420" i="23"/>
  <c r="M420" i="23"/>
  <c r="N433" i="23"/>
  <c r="M433" i="23"/>
  <c r="N426" i="23"/>
  <c r="M272" i="23"/>
  <c r="M326" i="23" s="1"/>
  <c r="O278" i="23"/>
  <c r="O332" i="23" s="1"/>
  <c r="M278" i="23"/>
  <c r="M332" i="23" s="1"/>
  <c r="O268" i="23"/>
  <c r="O322" i="23" s="1"/>
  <c r="O270" i="23"/>
  <c r="O324" i="23" s="1"/>
  <c r="O276" i="23"/>
  <c r="O330" i="23" s="1"/>
  <c r="O273" i="23"/>
  <c r="O327" i="23" s="1"/>
  <c r="O279" i="23"/>
  <c r="O333" i="23" s="1"/>
  <c r="O282" i="23"/>
  <c r="O336" i="23" s="1"/>
  <c r="O275" i="23"/>
  <c r="O329" i="23" s="1"/>
  <c r="M322" i="23"/>
  <c r="M459" i="23" s="1"/>
  <c r="F5" i="19" s="1"/>
  <c r="J5" i="19" s="1"/>
  <c r="AD5" i="19" s="1"/>
  <c r="Z5" i="19" s="1"/>
  <c r="M425" i="23"/>
  <c r="M422" i="23"/>
  <c r="M428" i="23"/>
  <c r="O432" i="23"/>
  <c r="M424" i="23"/>
  <c r="M464" i="23" s="1"/>
  <c r="O430" i="23"/>
  <c r="N422" i="23"/>
  <c r="M430" i="23"/>
  <c r="O420" i="23"/>
  <c r="O424" i="23"/>
  <c r="O464" i="23" s="1"/>
  <c r="O429" i="23"/>
  <c r="N432" i="23"/>
  <c r="N428" i="23"/>
  <c r="N429" i="23"/>
  <c r="N419" i="23"/>
  <c r="M426" i="23"/>
  <c r="M432" i="23"/>
  <c r="M423" i="23"/>
  <c r="M463" i="23" s="1"/>
  <c r="O431" i="23"/>
  <c r="O421" i="23"/>
  <c r="O461" i="23" s="1"/>
  <c r="O425" i="23"/>
  <c r="O465" i="23" s="1"/>
  <c r="I485" i="22"/>
  <c r="J495" i="22" s="1"/>
  <c r="J536" i="22" s="1"/>
  <c r="L499" i="22"/>
  <c r="L540" i="22" s="1"/>
  <c r="K496" i="22"/>
  <c r="K537" i="22" s="1"/>
  <c r="K502" i="22"/>
  <c r="L501" i="22"/>
  <c r="L542" i="22" s="1"/>
  <c r="M499" i="22"/>
  <c r="M540" i="22" s="1"/>
  <c r="J499" i="22"/>
  <c r="J540" i="22" s="1"/>
  <c r="J518" i="22"/>
  <c r="J559" i="22" s="1"/>
  <c r="I492" i="22"/>
  <c r="I533" i="22" s="1"/>
  <c r="G546" i="22"/>
  <c r="K543" i="22"/>
  <c r="E544" i="22"/>
  <c r="F542" i="22"/>
  <c r="G543" i="22"/>
  <c r="G539" i="22"/>
  <c r="H546" i="22"/>
  <c r="H541" i="22"/>
  <c r="G541" i="22"/>
  <c r="E537" i="22"/>
  <c r="G544" i="22"/>
  <c r="H542" i="22"/>
  <c r="G538" i="22"/>
  <c r="F537" i="22"/>
  <c r="E546" i="22"/>
  <c r="G537" i="22"/>
  <c r="D544" i="22"/>
  <c r="F543" i="22"/>
  <c r="E539" i="22"/>
  <c r="F546" i="22"/>
  <c r="F535" i="22"/>
  <c r="E538" i="22"/>
  <c r="G542" i="22"/>
  <c r="F555" i="22"/>
  <c r="N324" i="23"/>
  <c r="N461" i="23" s="1"/>
  <c r="D348" i="23"/>
  <c r="H534" i="22"/>
  <c r="K356" i="23"/>
  <c r="K350" i="23"/>
  <c r="G556" i="22"/>
  <c r="G535" i="22"/>
  <c r="H559" i="22"/>
  <c r="F353" i="23"/>
  <c r="G551" i="22"/>
  <c r="L344" i="23"/>
  <c r="J345" i="23"/>
  <c r="M312" i="22"/>
  <c r="F325" i="23"/>
  <c r="G536" i="22"/>
  <c r="H358" i="23"/>
  <c r="G358" i="23"/>
  <c r="I274" i="23"/>
  <c r="I277" i="23"/>
  <c r="I269" i="23"/>
  <c r="I282" i="23"/>
  <c r="I273" i="23"/>
  <c r="I272" i="23"/>
  <c r="I276" i="23"/>
  <c r="I280" i="23"/>
  <c r="I275" i="23"/>
  <c r="I279" i="23"/>
  <c r="I278" i="23"/>
  <c r="I271" i="23"/>
  <c r="I270" i="23"/>
  <c r="I268" i="23"/>
  <c r="I281" i="23"/>
  <c r="G278" i="23"/>
  <c r="G275" i="23"/>
  <c r="G269" i="23"/>
  <c r="G271" i="23"/>
  <c r="G273" i="23"/>
  <c r="G281" i="23"/>
  <c r="G270" i="23"/>
  <c r="G272" i="23"/>
  <c r="G274" i="23"/>
  <c r="G276" i="23"/>
  <c r="G280" i="23"/>
  <c r="G282" i="23"/>
  <c r="G279" i="23"/>
  <c r="G268" i="23"/>
  <c r="G277" i="23"/>
  <c r="G357" i="23"/>
  <c r="E336" i="23"/>
  <c r="H547" i="22"/>
  <c r="D354" i="23"/>
  <c r="G550" i="22"/>
  <c r="K351" i="23"/>
  <c r="D329" i="23"/>
  <c r="F349" i="23"/>
  <c r="E327" i="23"/>
  <c r="L350" i="23"/>
  <c r="J349" i="23"/>
  <c r="J327" i="23"/>
  <c r="D404" i="23"/>
  <c r="D322" i="23"/>
  <c r="F331" i="23"/>
  <c r="H359" i="23"/>
  <c r="I359" i="23"/>
  <c r="D542" i="22"/>
  <c r="F560" i="22"/>
  <c r="E541" i="22"/>
  <c r="M325" i="23"/>
  <c r="M462" i="23" s="1"/>
  <c r="D563" i="22"/>
  <c r="F530" i="22"/>
  <c r="K334" i="23"/>
  <c r="D333" i="23"/>
  <c r="K347" i="23"/>
  <c r="E346" i="23"/>
  <c r="H544" i="22"/>
  <c r="H535" i="22"/>
  <c r="N322" i="23"/>
  <c r="N459" i="23" s="1"/>
  <c r="J342" i="23"/>
  <c r="H550" i="22"/>
  <c r="F541" i="22"/>
  <c r="D352" i="23"/>
  <c r="M328" i="23"/>
  <c r="E322" i="23"/>
  <c r="K337" i="23"/>
  <c r="K339" i="23"/>
  <c r="F327" i="23"/>
  <c r="E353" i="23"/>
  <c r="F549" i="22"/>
  <c r="I500" i="22"/>
  <c r="K341" i="23"/>
  <c r="D342" i="23"/>
  <c r="L342" i="23"/>
  <c r="D349" i="23"/>
  <c r="G533" i="22"/>
  <c r="G557" i="22"/>
  <c r="E543" i="22"/>
  <c r="F340" i="23"/>
  <c r="F350" i="23"/>
  <c r="O323" i="23"/>
  <c r="O460" i="23" s="1"/>
  <c r="H538" i="22"/>
  <c r="F536" i="22"/>
  <c r="L340" i="23"/>
  <c r="L347" i="23"/>
  <c r="L355" i="23"/>
  <c r="J348" i="23"/>
  <c r="N328" i="23"/>
  <c r="N465" i="23" s="1"/>
  <c r="K336" i="23"/>
  <c r="D343" i="23"/>
  <c r="J353" i="23"/>
  <c r="E328" i="23"/>
  <c r="K346" i="23"/>
  <c r="D332" i="23"/>
  <c r="N327" i="23"/>
  <c r="N464" i="23" s="1"/>
  <c r="F551" i="22"/>
  <c r="F322" i="23"/>
  <c r="F329" i="23"/>
  <c r="G530" i="22"/>
  <c r="E340" i="23"/>
  <c r="G359" i="23"/>
  <c r="H292" i="23"/>
  <c r="H293" i="23"/>
  <c r="H297" i="23"/>
  <c r="H284" i="23"/>
  <c r="H300" i="23"/>
  <c r="H296" i="23"/>
  <c r="H302" i="23"/>
  <c r="H294" i="23"/>
  <c r="H285" i="23"/>
  <c r="H283" i="23"/>
  <c r="H299" i="23"/>
  <c r="H288" i="23"/>
  <c r="H286" i="23"/>
  <c r="H298" i="23"/>
  <c r="H291" i="23"/>
  <c r="H289" i="23"/>
  <c r="H295" i="23"/>
  <c r="H290" i="23"/>
  <c r="H287" i="23"/>
  <c r="H301" i="23"/>
  <c r="E326" i="23"/>
  <c r="E332" i="23"/>
  <c r="D546" i="22"/>
  <c r="G532" i="22"/>
  <c r="H537" i="22"/>
  <c r="K355" i="23"/>
  <c r="D543" i="22"/>
  <c r="E351" i="23"/>
  <c r="E341" i="23"/>
  <c r="F544" i="22"/>
  <c r="F346" i="23"/>
  <c r="E547" i="22"/>
  <c r="L343" i="23"/>
  <c r="J330" i="23"/>
  <c r="K330" i="23"/>
  <c r="E339" i="23"/>
  <c r="K340" i="23"/>
  <c r="J338" i="23"/>
  <c r="J354" i="23"/>
  <c r="D326" i="23"/>
  <c r="D336" i="23"/>
  <c r="L351" i="23"/>
  <c r="F334" i="23"/>
  <c r="M373" i="22"/>
  <c r="E323" i="23"/>
  <c r="F538" i="22"/>
  <c r="E542" i="22"/>
  <c r="D538" i="22"/>
  <c r="D539" i="22"/>
  <c r="D541" i="22"/>
  <c r="H539" i="22"/>
  <c r="K352" i="23"/>
  <c r="N323" i="23"/>
  <c r="E348" i="23"/>
  <c r="E333" i="23"/>
  <c r="H556" i="22"/>
  <c r="E356" i="23"/>
  <c r="J404" i="23"/>
  <c r="J322" i="23"/>
  <c r="H552" i="22"/>
  <c r="F345" i="23"/>
  <c r="L356" i="23"/>
  <c r="F332" i="23"/>
  <c r="F539" i="22"/>
  <c r="F333" i="23"/>
  <c r="G283" i="23"/>
  <c r="G287" i="23"/>
  <c r="G289" i="23"/>
  <c r="G293" i="23"/>
  <c r="G298" i="23"/>
  <c r="G297" i="23"/>
  <c r="G302" i="23"/>
  <c r="G288" i="23"/>
  <c r="G294" i="23"/>
  <c r="G284" i="23"/>
  <c r="G300" i="23"/>
  <c r="G286" i="23"/>
  <c r="G290" i="23"/>
  <c r="G291" i="23"/>
  <c r="G296" i="23"/>
  <c r="G285" i="23"/>
  <c r="G301" i="23"/>
  <c r="G295" i="23"/>
  <c r="G299" i="23"/>
  <c r="G292" i="23"/>
  <c r="H357" i="23"/>
  <c r="G534" i="22"/>
  <c r="D537" i="22"/>
  <c r="E334" i="23"/>
  <c r="E330" i="23"/>
  <c r="E535" i="22"/>
  <c r="H548" i="22"/>
  <c r="F554" i="22"/>
  <c r="K343" i="23"/>
  <c r="N325" i="23"/>
  <c r="N462" i="23" s="1"/>
  <c r="K335" i="23"/>
  <c r="H543" i="22"/>
  <c r="E324" i="23"/>
  <c r="G555" i="22"/>
  <c r="D494" i="22"/>
  <c r="F337" i="23"/>
  <c r="O326" i="23"/>
  <c r="O463" i="23" s="1"/>
  <c r="F534" i="22"/>
  <c r="L346" i="23"/>
  <c r="L339" i="23"/>
  <c r="J352" i="23"/>
  <c r="N326" i="23"/>
  <c r="N463" i="23" s="1"/>
  <c r="E347" i="23"/>
  <c r="E536" i="22"/>
  <c r="F330" i="23"/>
  <c r="F335" i="23"/>
  <c r="F355" i="23"/>
  <c r="I296" i="23"/>
  <c r="I300" i="23"/>
  <c r="I297" i="23"/>
  <c r="I301" i="23"/>
  <c r="I284" i="23"/>
  <c r="I288" i="23"/>
  <c r="I286" i="23"/>
  <c r="I294" i="23"/>
  <c r="I295" i="23"/>
  <c r="I291" i="23"/>
  <c r="I287" i="23"/>
  <c r="I290" i="23"/>
  <c r="I285" i="23"/>
  <c r="I283" i="23"/>
  <c r="I298" i="23"/>
  <c r="I302" i="23"/>
  <c r="I292" i="23"/>
  <c r="I293" i="23"/>
  <c r="I299" i="23"/>
  <c r="I289" i="23"/>
  <c r="I357" i="23"/>
  <c r="I358" i="23"/>
  <c r="H275" i="23"/>
  <c r="H279" i="23"/>
  <c r="H268" i="23"/>
  <c r="H272" i="23"/>
  <c r="H277" i="23"/>
  <c r="H271" i="23"/>
  <c r="H276" i="23"/>
  <c r="H270" i="23"/>
  <c r="H278" i="23"/>
  <c r="H282" i="23"/>
  <c r="H269" i="23"/>
  <c r="H273" i="23"/>
  <c r="H281" i="23"/>
  <c r="H280" i="23"/>
  <c r="H274" i="23"/>
  <c r="E331" i="23"/>
  <c r="E335" i="23"/>
  <c r="N460" i="23" l="1"/>
  <c r="O459" i="23"/>
  <c r="T5" i="19" s="1"/>
  <c r="M465" i="23"/>
  <c r="M460" i="23"/>
  <c r="J497" i="22"/>
  <c r="J538" i="22" s="1"/>
  <c r="J517" i="22"/>
  <c r="J558" i="22" s="1"/>
  <c r="M509" i="22"/>
  <c r="M550" i="22" s="1"/>
  <c r="L500" i="22"/>
  <c r="L541" i="22" s="1"/>
  <c r="L517" i="22"/>
  <c r="L558" i="22" s="1"/>
  <c r="K498" i="22"/>
  <c r="K539" i="22" s="1"/>
  <c r="K504" i="22"/>
  <c r="K545" i="22" s="1"/>
  <c r="K501" i="22"/>
  <c r="I490" i="22"/>
  <c r="I531" i="22" s="1"/>
  <c r="L504" i="22"/>
  <c r="L545" i="22" s="1"/>
  <c r="K505" i="22"/>
  <c r="K546" i="22" s="1"/>
  <c r="L514" i="22"/>
  <c r="L555" i="22" s="1"/>
  <c r="I503" i="22"/>
  <c r="I544" i="22" s="1"/>
  <c r="L508" i="22"/>
  <c r="L549" i="22" s="1"/>
  <c r="K510" i="22"/>
  <c r="K551" i="22" s="1"/>
  <c r="J505" i="22"/>
  <c r="J546" i="22" s="1"/>
  <c r="J496" i="22"/>
  <c r="J537" i="22" s="1"/>
  <c r="K497" i="22"/>
  <c r="K538" i="22" s="1"/>
  <c r="I518" i="22"/>
  <c r="I559" i="22" s="1"/>
  <c r="I504" i="22"/>
  <c r="I545" i="22" s="1"/>
  <c r="I498" i="22"/>
  <c r="I539" i="22" s="1"/>
  <c r="O4" i="23"/>
  <c r="L502" i="22"/>
  <c r="L543" i="22" s="1"/>
  <c r="K503" i="22"/>
  <c r="I514" i="22"/>
  <c r="I555" i="22" s="1"/>
  <c r="M519" i="22"/>
  <c r="K517" i="22"/>
  <c r="M489" i="22"/>
  <c r="M530" i="22" s="1"/>
  <c r="M500" i="22"/>
  <c r="K511" i="22"/>
  <c r="L489" i="22"/>
  <c r="M493" i="22"/>
  <c r="M534" i="22" s="1"/>
  <c r="J490" i="22"/>
  <c r="J531" i="22" s="1"/>
  <c r="I515" i="22"/>
  <c r="I556" i="22" s="1"/>
  <c r="I508" i="22"/>
  <c r="I549" i="22" s="1"/>
  <c r="M518" i="22"/>
  <c r="M559" i="22" s="1"/>
  <c r="L516" i="22"/>
  <c r="L557" i="22" s="1"/>
  <c r="J512" i="22"/>
  <c r="J553" i="22" s="1"/>
  <c r="K495" i="22"/>
  <c r="K536" i="22" s="1"/>
  <c r="M511" i="22"/>
  <c r="M552" i="22" s="1"/>
  <c r="K493" i="22"/>
  <c r="K534" i="22" s="1"/>
  <c r="L512" i="22"/>
  <c r="L553" i="22" s="1"/>
  <c r="K491" i="22"/>
  <c r="K532" i="22" s="1"/>
  <c r="J501" i="22"/>
  <c r="J542" i="22" s="1"/>
  <c r="I516" i="22"/>
  <c r="I557" i="22" s="1"/>
  <c r="J492" i="22"/>
  <c r="J533" i="22" s="1"/>
  <c r="M510" i="22"/>
  <c r="M551" i="22" s="1"/>
  <c r="K499" i="22"/>
  <c r="K540" i="22" s="1"/>
  <c r="I493" i="22"/>
  <c r="I534" i="22" s="1"/>
  <c r="M514" i="22"/>
  <c r="I499" i="22"/>
  <c r="I540" i="22" s="1"/>
  <c r="J491" i="22"/>
  <c r="J532" i="22" s="1"/>
  <c r="I509" i="22"/>
  <c r="I550" i="22" s="1"/>
  <c r="M512" i="22"/>
  <c r="M553" i="22" s="1"/>
  <c r="L495" i="22"/>
  <c r="L536" i="22" s="1"/>
  <c r="L492" i="22"/>
  <c r="L533" i="22" s="1"/>
  <c r="L496" i="22"/>
  <c r="L537" i="22" s="1"/>
  <c r="M496" i="22"/>
  <c r="M537" i="22" s="1"/>
  <c r="M503" i="22"/>
  <c r="M544" i="22" s="1"/>
  <c r="M513" i="22"/>
  <c r="M554" i="22" s="1"/>
  <c r="L510" i="22"/>
  <c r="L551" i="22" s="1"/>
  <c r="K507" i="22"/>
  <c r="K548" i="22" s="1"/>
  <c r="K512" i="22"/>
  <c r="K553" i="22" s="1"/>
  <c r="L509" i="22"/>
  <c r="L550" i="22" s="1"/>
  <c r="L513" i="22"/>
  <c r="L554" i="22" s="1"/>
  <c r="I511" i="22"/>
  <c r="I552" i="22" s="1"/>
  <c r="M517" i="22"/>
  <c r="M558" i="22" s="1"/>
  <c r="M515" i="22"/>
  <c r="M556" i="22" s="1"/>
  <c r="M491" i="22"/>
  <c r="M532" i="22" s="1"/>
  <c r="M508" i="22"/>
  <c r="M549" i="22" s="1"/>
  <c r="I513" i="22"/>
  <c r="I554" i="22" s="1"/>
  <c r="L493" i="22"/>
  <c r="L534" i="22" s="1"/>
  <c r="L515" i="22"/>
  <c r="J515" i="22"/>
  <c r="J556" i="22" s="1"/>
  <c r="K516" i="22"/>
  <c r="K557" i="22" s="1"/>
  <c r="M504" i="22"/>
  <c r="M545" i="22" s="1"/>
  <c r="L519" i="22"/>
  <c r="I512" i="22"/>
  <c r="M507" i="22"/>
  <c r="K509" i="22"/>
  <c r="J489" i="22"/>
  <c r="J530" i="22" s="1"/>
  <c r="I507" i="22"/>
  <c r="J516" i="22"/>
  <c r="J557" i="22" s="1"/>
  <c r="I495" i="22"/>
  <c r="K518" i="22"/>
  <c r="K559" i="22" s="1"/>
  <c r="L518" i="22"/>
  <c r="L559" i="22" s="1"/>
  <c r="J509" i="22"/>
  <c r="J550" i="22" s="1"/>
  <c r="K519" i="22"/>
  <c r="K560" i="22" s="1"/>
  <c r="M490" i="22"/>
  <c r="M531" i="22" s="1"/>
  <c r="J493" i="22"/>
  <c r="J534" i="22" s="1"/>
  <c r="J507" i="22"/>
  <c r="J548" i="22" s="1"/>
  <c r="L511" i="22"/>
  <c r="L552" i="22" s="1"/>
  <c r="L498" i="22"/>
  <c r="L539" i="22" s="1"/>
  <c r="L491" i="22"/>
  <c r="L532" i="22" s="1"/>
  <c r="L490" i="22"/>
  <c r="L531" i="22" s="1"/>
  <c r="K490" i="22"/>
  <c r="K531" i="22" s="1"/>
  <c r="J514" i="22"/>
  <c r="J555" i="22" s="1"/>
  <c r="J510" i="22"/>
  <c r="J551" i="22" s="1"/>
  <c r="I519" i="22"/>
  <c r="J513" i="22"/>
  <c r="J554" i="22" s="1"/>
  <c r="K508" i="22"/>
  <c r="K549" i="22" s="1"/>
  <c r="K514" i="22"/>
  <c r="K555" i="22" s="1"/>
  <c r="K494" i="22"/>
  <c r="K535" i="22" s="1"/>
  <c r="I510" i="22"/>
  <c r="K489" i="22"/>
  <c r="J519" i="22"/>
  <c r="J560" i="22" s="1"/>
  <c r="I491" i="22"/>
  <c r="I532" i="22" s="1"/>
  <c r="M495" i="22"/>
  <c r="M536" i="22" s="1"/>
  <c r="J508" i="22"/>
  <c r="J549" i="22" s="1"/>
  <c r="K492" i="22"/>
  <c r="K533" i="22" s="1"/>
  <c r="L505" i="22"/>
  <c r="L546" i="22" s="1"/>
  <c r="M501" i="22"/>
  <c r="M542" i="22" s="1"/>
  <c r="I502" i="22"/>
  <c r="I543" i="22" s="1"/>
  <c r="I494" i="22"/>
  <c r="I535" i="22" s="1"/>
  <c r="J504" i="22"/>
  <c r="J545" i="22" s="1"/>
  <c r="M502" i="22"/>
  <c r="M543" i="22" s="1"/>
  <c r="I505" i="22"/>
  <c r="J494" i="22"/>
  <c r="J535" i="22" s="1"/>
  <c r="M505" i="22"/>
  <c r="M546" i="22" s="1"/>
  <c r="J500" i="22"/>
  <c r="K515" i="22"/>
  <c r="M498" i="22"/>
  <c r="M539" i="22" s="1"/>
  <c r="I501" i="22"/>
  <c r="I542" i="22" s="1"/>
  <c r="L497" i="22"/>
  <c r="I496" i="22"/>
  <c r="M516" i="22"/>
  <c r="L507" i="22"/>
  <c r="L548" i="22" s="1"/>
  <c r="I489" i="22"/>
  <c r="I530" i="22" s="1"/>
  <c r="M494" i="22"/>
  <c r="K500" i="22"/>
  <c r="K541" i="22" s="1"/>
  <c r="L494" i="22"/>
  <c r="L535" i="22" s="1"/>
  <c r="K513" i="22"/>
  <c r="K554" i="22" s="1"/>
  <c r="I517" i="22"/>
  <c r="I558" i="22" s="1"/>
  <c r="J498" i="22"/>
  <c r="J539" i="22" s="1"/>
  <c r="J503" i="22"/>
  <c r="J502" i="22"/>
  <c r="M492" i="22"/>
  <c r="L503" i="22"/>
  <c r="L544" i="22" s="1"/>
  <c r="M497" i="22"/>
  <c r="M538" i="22" s="1"/>
  <c r="I497" i="22"/>
  <c r="I538" i="22" s="1"/>
  <c r="J511" i="22"/>
  <c r="J552" i="22" s="1"/>
  <c r="H335" i="23"/>
  <c r="H331" i="23"/>
  <c r="I346" i="23"/>
  <c r="I349" i="23"/>
  <c r="I350" i="23"/>
  <c r="G344" i="23"/>
  <c r="G352" i="23"/>
  <c r="H345" i="23"/>
  <c r="H356" i="23"/>
  <c r="F456" i="23"/>
  <c r="F496" i="23" s="1"/>
  <c r="D454" i="23"/>
  <c r="D494" i="23" s="1"/>
  <c r="E453" i="23"/>
  <c r="E493" i="23" s="1"/>
  <c r="F452" i="23"/>
  <c r="F492" i="23" s="1"/>
  <c r="D450" i="23"/>
  <c r="D490" i="23" s="1"/>
  <c r="E449" i="23"/>
  <c r="E489" i="23" s="1"/>
  <c r="F448" i="23"/>
  <c r="F488" i="23" s="1"/>
  <c r="D446" i="23"/>
  <c r="D486" i="23" s="1"/>
  <c r="E445" i="23"/>
  <c r="E485" i="23" s="1"/>
  <c r="F444" i="23"/>
  <c r="F484" i="23" s="1"/>
  <c r="D442" i="23"/>
  <c r="D482" i="23" s="1"/>
  <c r="E441" i="23"/>
  <c r="E481" i="23" s="1"/>
  <c r="F440" i="23"/>
  <c r="F480" i="23" s="1"/>
  <c r="D438" i="23"/>
  <c r="D478" i="23" s="1"/>
  <c r="E437" i="23"/>
  <c r="E477" i="23" s="1"/>
  <c r="F436" i="23"/>
  <c r="F476" i="23" s="1"/>
  <c r="D434" i="23"/>
  <c r="D474" i="23" s="1"/>
  <c r="D433" i="23"/>
  <c r="D473" i="23" s="1"/>
  <c r="D432" i="23"/>
  <c r="D472" i="23" s="1"/>
  <c r="D431" i="23"/>
  <c r="D471" i="23" s="1"/>
  <c r="D430" i="23"/>
  <c r="D470" i="23" s="1"/>
  <c r="D429" i="23"/>
  <c r="D469" i="23" s="1"/>
  <c r="D428" i="23"/>
  <c r="D468" i="23" s="1"/>
  <c r="D427" i="23"/>
  <c r="D467" i="23" s="1"/>
  <c r="D426" i="23"/>
  <c r="D466" i="23" s="1"/>
  <c r="E455" i="23"/>
  <c r="E495" i="23" s="1"/>
  <c r="E452" i="23"/>
  <c r="E492" i="23" s="1"/>
  <c r="D451" i="23"/>
  <c r="D491" i="23" s="1"/>
  <c r="F449" i="23"/>
  <c r="F489" i="23" s="1"/>
  <c r="D448" i="23"/>
  <c r="D488" i="23" s="1"/>
  <c r="F446" i="23"/>
  <c r="F486" i="23" s="1"/>
  <c r="D445" i="23"/>
  <c r="D485" i="23" s="1"/>
  <c r="F443" i="23"/>
  <c r="F483" i="23" s="1"/>
  <c r="E442" i="23"/>
  <c r="E482" i="23" s="1"/>
  <c r="E439" i="23"/>
  <c r="E479" i="23" s="1"/>
  <c r="E436" i="23"/>
  <c r="E476" i="23" s="1"/>
  <c r="D435" i="23"/>
  <c r="D475" i="23" s="1"/>
  <c r="E456" i="23"/>
  <c r="E496" i="23" s="1"/>
  <c r="D455" i="23"/>
  <c r="D495" i="23" s="1"/>
  <c r="F453" i="23"/>
  <c r="F493" i="23" s="1"/>
  <c r="D452" i="23"/>
  <c r="D492" i="23" s="1"/>
  <c r="F450" i="23"/>
  <c r="F490" i="23" s="1"/>
  <c r="D449" i="23"/>
  <c r="D489" i="23" s="1"/>
  <c r="F447" i="23"/>
  <c r="F487" i="23" s="1"/>
  <c r="D456" i="23"/>
  <c r="D496" i="23" s="1"/>
  <c r="F451" i="23"/>
  <c r="F491" i="23" s="1"/>
  <c r="E450" i="23"/>
  <c r="E490" i="23" s="1"/>
  <c r="E444" i="23"/>
  <c r="E484" i="23" s="1"/>
  <c r="D441" i="23"/>
  <c r="D481" i="23" s="1"/>
  <c r="E440" i="23"/>
  <c r="E480" i="23" s="1"/>
  <c r="D437" i="23"/>
  <c r="D477" i="23" s="1"/>
  <c r="E433" i="23"/>
  <c r="E473" i="23" s="1"/>
  <c r="F432" i="23"/>
  <c r="F472" i="23" s="1"/>
  <c r="E429" i="23"/>
  <c r="E469" i="23" s="1"/>
  <c r="F428" i="23"/>
  <c r="F468" i="23" s="1"/>
  <c r="E454" i="23"/>
  <c r="E494" i="23" s="1"/>
  <c r="E446" i="23"/>
  <c r="E486" i="23" s="1"/>
  <c r="F445" i="23"/>
  <c r="F485" i="23" s="1"/>
  <c r="D444" i="23"/>
  <c r="D484" i="23" s="1"/>
  <c r="D443" i="23"/>
  <c r="D483" i="23" s="1"/>
  <c r="F433" i="23"/>
  <c r="F473" i="23" s="1"/>
  <c r="F430" i="23"/>
  <c r="F470" i="23" s="1"/>
  <c r="F427" i="23"/>
  <c r="F467" i="23" s="1"/>
  <c r="E426" i="23"/>
  <c r="E466" i="23" s="1"/>
  <c r="E425" i="23"/>
  <c r="E465" i="23" s="1"/>
  <c r="F424" i="23"/>
  <c r="F464" i="23" s="1"/>
  <c r="D422" i="23"/>
  <c r="D462" i="23" s="1"/>
  <c r="E421" i="23"/>
  <c r="E461" i="23" s="1"/>
  <c r="F420" i="23"/>
  <c r="F460" i="23" s="1"/>
  <c r="F454" i="23"/>
  <c r="F494" i="23" s="1"/>
  <c r="E451" i="23"/>
  <c r="E491" i="23" s="1"/>
  <c r="E448" i="23"/>
  <c r="E488" i="23" s="1"/>
  <c r="E443" i="23"/>
  <c r="E483" i="23" s="1"/>
  <c r="F442" i="23"/>
  <c r="F482" i="23" s="1"/>
  <c r="F441" i="23"/>
  <c r="F481" i="23" s="1"/>
  <c r="D440" i="23"/>
  <c r="D480" i="23" s="1"/>
  <c r="BA5" i="19" s="1"/>
  <c r="BJ14" i="19" s="1"/>
  <c r="D439" i="23"/>
  <c r="D479" i="23" s="1"/>
  <c r="E438" i="23"/>
  <c r="E478" i="23" s="1"/>
  <c r="E432" i="23"/>
  <c r="E472" i="23" s="1"/>
  <c r="F429" i="23"/>
  <c r="F469" i="23" s="1"/>
  <c r="F426" i="23"/>
  <c r="F466" i="23" s="1"/>
  <c r="F425" i="23"/>
  <c r="F465" i="23" s="1"/>
  <c r="D423" i="23"/>
  <c r="D463" i="23" s="1"/>
  <c r="E422" i="23"/>
  <c r="E462" i="23" s="1"/>
  <c r="F421" i="23"/>
  <c r="F461" i="23" s="1"/>
  <c r="D419" i="23"/>
  <c r="E447" i="23"/>
  <c r="E487" i="23" s="1"/>
  <c r="F434" i="23"/>
  <c r="F474" i="23" s="1"/>
  <c r="E427" i="23"/>
  <c r="E467" i="23" s="1"/>
  <c r="D425" i="23"/>
  <c r="D465" i="23" s="1"/>
  <c r="E424" i="23"/>
  <c r="E464" i="23" s="1"/>
  <c r="F423" i="23"/>
  <c r="F463" i="23" s="1"/>
  <c r="F439" i="23"/>
  <c r="F479" i="23" s="1"/>
  <c r="F437" i="23"/>
  <c r="F477" i="23" s="1"/>
  <c r="E435" i="23"/>
  <c r="E475" i="23" s="1"/>
  <c r="E431" i="23"/>
  <c r="E471" i="23" s="1"/>
  <c r="D420" i="23"/>
  <c r="D460" i="23" s="1"/>
  <c r="E419" i="23"/>
  <c r="E459" i="23" s="1"/>
  <c r="F431" i="23"/>
  <c r="F471" i="23" s="1"/>
  <c r="D421" i="23"/>
  <c r="D461" i="23" s="1"/>
  <c r="F419" i="23"/>
  <c r="F459" i="23" s="1"/>
  <c r="Q5" i="19" s="1"/>
  <c r="D453" i="23"/>
  <c r="D493" i="23" s="1"/>
  <c r="D447" i="23"/>
  <c r="D487" i="23" s="1"/>
  <c r="F438" i="23"/>
  <c r="F478" i="23" s="1"/>
  <c r="E434" i="23"/>
  <c r="E474" i="23" s="1"/>
  <c r="E423" i="23"/>
  <c r="E463" i="23" s="1"/>
  <c r="E428" i="23"/>
  <c r="E468" i="23" s="1"/>
  <c r="D424" i="23"/>
  <c r="D464" i="23" s="1"/>
  <c r="E420" i="23"/>
  <c r="E460" i="23" s="1"/>
  <c r="D436" i="23"/>
  <c r="D476" i="23" s="1"/>
  <c r="F455" i="23"/>
  <c r="F495" i="23" s="1"/>
  <c r="F435" i="23"/>
  <c r="F475" i="23" s="1"/>
  <c r="F422" i="23"/>
  <c r="F462" i="23" s="1"/>
  <c r="E430" i="23"/>
  <c r="E470" i="23" s="1"/>
  <c r="I335" i="23"/>
  <c r="I330" i="23"/>
  <c r="H324" i="23"/>
  <c r="H326" i="23"/>
  <c r="I356" i="23"/>
  <c r="I355" i="23"/>
  <c r="G346" i="23"/>
  <c r="G342" i="23"/>
  <c r="G331" i="23"/>
  <c r="G324" i="23"/>
  <c r="I333" i="23"/>
  <c r="I326" i="23"/>
  <c r="H334" i="23"/>
  <c r="H336" i="23"/>
  <c r="H325" i="23"/>
  <c r="H333" i="23"/>
  <c r="I347" i="23"/>
  <c r="I337" i="23"/>
  <c r="I345" i="23"/>
  <c r="I342" i="23"/>
  <c r="I354" i="23"/>
  <c r="G349" i="23"/>
  <c r="G345" i="23"/>
  <c r="G338" i="23"/>
  <c r="G351" i="23"/>
  <c r="G341" i="23"/>
  <c r="H355" i="23"/>
  <c r="H343" i="23"/>
  <c r="H342" i="23"/>
  <c r="H348" i="23"/>
  <c r="H338" i="23"/>
  <c r="K542" i="22"/>
  <c r="G333" i="23"/>
  <c r="G328" i="23"/>
  <c r="G327" i="23"/>
  <c r="G332" i="23"/>
  <c r="I325" i="23"/>
  <c r="I334" i="23"/>
  <c r="I336" i="23"/>
  <c r="H332" i="23"/>
  <c r="H329" i="23"/>
  <c r="I339" i="23"/>
  <c r="I338" i="23"/>
  <c r="G355" i="23"/>
  <c r="G348" i="23"/>
  <c r="G337" i="23"/>
  <c r="H341" i="23"/>
  <c r="H353" i="23"/>
  <c r="H351" i="23"/>
  <c r="I541" i="22"/>
  <c r="G603" i="22"/>
  <c r="G635" i="22" s="1"/>
  <c r="E602" i="22"/>
  <c r="E634" i="22" s="1"/>
  <c r="H600" i="22"/>
  <c r="H632" i="22" s="1"/>
  <c r="D600" i="22"/>
  <c r="D632" i="22" s="1"/>
  <c r="F599" i="22"/>
  <c r="F631" i="22" s="1"/>
  <c r="H598" i="22"/>
  <c r="H630" i="22" s="1"/>
  <c r="D598" i="22"/>
  <c r="D630" i="22" s="1"/>
  <c r="F597" i="22"/>
  <c r="F629" i="22" s="1"/>
  <c r="E595" i="22"/>
  <c r="E627" i="22" s="1"/>
  <c r="G594" i="22"/>
  <c r="G626" i="22" s="1"/>
  <c r="E593" i="22"/>
  <c r="E625" i="22" s="1"/>
  <c r="G592" i="22"/>
  <c r="G624" i="22" s="1"/>
  <c r="E591" i="22"/>
  <c r="E623" i="22" s="1"/>
  <c r="F590" i="22"/>
  <c r="F622" i="22" s="1"/>
  <c r="H589" i="22"/>
  <c r="H621" i="22" s="1"/>
  <c r="D589" i="22"/>
  <c r="D621" i="22" s="1"/>
  <c r="G587" i="22"/>
  <c r="G619" i="22" s="1"/>
  <c r="E586" i="22"/>
  <c r="E618" i="22" s="1"/>
  <c r="G585" i="22"/>
  <c r="G617" i="22" s="1"/>
  <c r="E584" i="22"/>
  <c r="E616" i="22" s="1"/>
  <c r="H582" i="22"/>
  <c r="H614" i="22" s="1"/>
  <c r="D582" i="22"/>
  <c r="D614" i="22" s="1"/>
  <c r="F581" i="22"/>
  <c r="F613" i="22" s="1"/>
  <c r="H580" i="22"/>
  <c r="H612" i="22" s="1"/>
  <c r="D580" i="22"/>
  <c r="D612" i="22" s="1"/>
  <c r="F579" i="22"/>
  <c r="F611" i="22" s="1"/>
  <c r="H578" i="22"/>
  <c r="H610" i="22" s="1"/>
  <c r="D578" i="22"/>
  <c r="F577" i="22"/>
  <c r="F609" i="22" s="1"/>
  <c r="H576" i="22"/>
  <c r="H608" i="22" s="1"/>
  <c r="D576" i="22"/>
  <c r="D608" i="22" s="1"/>
  <c r="F575" i="22"/>
  <c r="F607" i="22" s="1"/>
  <c r="H574" i="22"/>
  <c r="H606" i="22" s="1"/>
  <c r="D574" i="22"/>
  <c r="D606" i="22" s="1"/>
  <c r="F573" i="22"/>
  <c r="F605" i="22" s="1"/>
  <c r="H603" i="22"/>
  <c r="H635" i="22" s="1"/>
  <c r="G602" i="22"/>
  <c r="G634" i="22" s="1"/>
  <c r="F600" i="22"/>
  <c r="F632" i="22" s="1"/>
  <c r="E599" i="22"/>
  <c r="E631" i="22" s="1"/>
  <c r="E598" i="22"/>
  <c r="E630" i="22" s="1"/>
  <c r="D597" i="22"/>
  <c r="D629" i="22" s="1"/>
  <c r="H595" i="22"/>
  <c r="H627" i="22" s="1"/>
  <c r="H594" i="22"/>
  <c r="H626" i="22" s="1"/>
  <c r="D603" i="22"/>
  <c r="D635" i="22" s="1"/>
  <c r="F602" i="22"/>
  <c r="F634" i="22" s="1"/>
  <c r="G600" i="22"/>
  <c r="G632" i="22" s="1"/>
  <c r="F598" i="22"/>
  <c r="F630" i="22" s="1"/>
  <c r="H597" i="22"/>
  <c r="H629" i="22" s="1"/>
  <c r="E594" i="22"/>
  <c r="E626" i="22" s="1"/>
  <c r="D593" i="22"/>
  <c r="D625" i="22" s="1"/>
  <c r="D592" i="22"/>
  <c r="D624" i="22" s="1"/>
  <c r="H591" i="22"/>
  <c r="H623" i="22" s="1"/>
  <c r="H590" i="22"/>
  <c r="H622" i="22" s="1"/>
  <c r="G589" i="22"/>
  <c r="G621" i="22" s="1"/>
  <c r="F587" i="22"/>
  <c r="F619" i="22" s="1"/>
  <c r="F586" i="22"/>
  <c r="F618" i="22" s="1"/>
  <c r="E585" i="22"/>
  <c r="E617" i="22" s="1"/>
  <c r="D584" i="22"/>
  <c r="D616" i="22" s="1"/>
  <c r="H581" i="22"/>
  <c r="H613" i="22" s="1"/>
  <c r="G580" i="22"/>
  <c r="G612" i="22" s="1"/>
  <c r="G579" i="22"/>
  <c r="G611" i="22" s="1"/>
  <c r="F578" i="22"/>
  <c r="F610" i="22" s="1"/>
  <c r="E577" i="22"/>
  <c r="E609" i="22" s="1"/>
  <c r="E576" i="22"/>
  <c r="E608" i="22" s="1"/>
  <c r="D575" i="22"/>
  <c r="D607" i="22" s="1"/>
  <c r="H573" i="22"/>
  <c r="H605" i="22" s="1"/>
  <c r="H599" i="22"/>
  <c r="H631" i="22" s="1"/>
  <c r="F595" i="22"/>
  <c r="F627" i="22" s="1"/>
  <c r="F594" i="22"/>
  <c r="F626" i="22" s="1"/>
  <c r="H593" i="22"/>
  <c r="H625" i="22" s="1"/>
  <c r="E592" i="22"/>
  <c r="E624" i="22" s="1"/>
  <c r="G591" i="22"/>
  <c r="G623" i="22" s="1"/>
  <c r="E590" i="22"/>
  <c r="E622" i="22" s="1"/>
  <c r="D586" i="22"/>
  <c r="D618" i="22" s="1"/>
  <c r="H585" i="22"/>
  <c r="H617" i="22" s="1"/>
  <c r="E582" i="22"/>
  <c r="E614" i="22" s="1"/>
  <c r="G581" i="22"/>
  <c r="G613" i="22" s="1"/>
  <c r="E579" i="22"/>
  <c r="E611" i="22" s="1"/>
  <c r="D577" i="22"/>
  <c r="D609" i="22" s="1"/>
  <c r="G576" i="22"/>
  <c r="G608" i="22" s="1"/>
  <c r="F574" i="22"/>
  <c r="F606" i="22" s="1"/>
  <c r="E600" i="22"/>
  <c r="E632" i="22" s="1"/>
  <c r="G599" i="22"/>
  <c r="G631" i="22" s="1"/>
  <c r="G598" i="22"/>
  <c r="G630" i="22" s="1"/>
  <c r="G597" i="22"/>
  <c r="G629" i="22" s="1"/>
  <c r="D595" i="22"/>
  <c r="D627" i="22" s="1"/>
  <c r="D594" i="22"/>
  <c r="D626" i="22" s="1"/>
  <c r="G593" i="22"/>
  <c r="G625" i="22" s="1"/>
  <c r="F591" i="22"/>
  <c r="F623" i="22" s="1"/>
  <c r="D590" i="22"/>
  <c r="D622" i="22" s="1"/>
  <c r="F589" i="22"/>
  <c r="F621" i="22" s="1"/>
  <c r="H587" i="22"/>
  <c r="H619" i="22" s="1"/>
  <c r="F585" i="22"/>
  <c r="F617" i="22" s="1"/>
  <c r="H584" i="22"/>
  <c r="H616" i="22" s="1"/>
  <c r="E581" i="22"/>
  <c r="E613" i="22" s="1"/>
  <c r="D579" i="22"/>
  <c r="D611" i="22" s="1"/>
  <c r="G578" i="22"/>
  <c r="G610" i="22" s="1"/>
  <c r="F576" i="22"/>
  <c r="F608" i="22" s="1"/>
  <c r="H575" i="22"/>
  <c r="H607" i="22" s="1"/>
  <c r="E574" i="22"/>
  <c r="E606" i="22" s="1"/>
  <c r="G573" i="22"/>
  <c r="G605" i="22" s="1"/>
  <c r="E603" i="22"/>
  <c r="E635" i="22" s="1"/>
  <c r="G586" i="22"/>
  <c r="G618" i="22" s="1"/>
  <c r="E580" i="22"/>
  <c r="E612" i="22" s="1"/>
  <c r="G577" i="22"/>
  <c r="G609" i="22" s="1"/>
  <c r="G574" i="22"/>
  <c r="G606" i="22" s="1"/>
  <c r="D573" i="22"/>
  <c r="H602" i="22"/>
  <c r="H634" i="22" s="1"/>
  <c r="H592" i="22"/>
  <c r="H624" i="22" s="1"/>
  <c r="D591" i="22"/>
  <c r="D623" i="22" s="1"/>
  <c r="E589" i="22"/>
  <c r="E621" i="22" s="1"/>
  <c r="E587" i="22"/>
  <c r="E619" i="22" s="1"/>
  <c r="G584" i="22"/>
  <c r="G616" i="22" s="1"/>
  <c r="G582" i="22"/>
  <c r="G614" i="22" s="1"/>
  <c r="D581" i="22"/>
  <c r="D613" i="22" s="1"/>
  <c r="E578" i="22"/>
  <c r="E610" i="22" s="1"/>
  <c r="G575" i="22"/>
  <c r="G607" i="22" s="1"/>
  <c r="D602" i="22"/>
  <c r="D634" i="22" s="1"/>
  <c r="G595" i="22"/>
  <c r="G627" i="22" s="1"/>
  <c r="F592" i="22"/>
  <c r="F624" i="22" s="1"/>
  <c r="G590" i="22"/>
  <c r="G622" i="22" s="1"/>
  <c r="D587" i="22"/>
  <c r="D619" i="22" s="1"/>
  <c r="F584" i="22"/>
  <c r="F616" i="22" s="1"/>
  <c r="F582" i="22"/>
  <c r="F614" i="22" s="1"/>
  <c r="H579" i="22"/>
  <c r="H611" i="22" s="1"/>
  <c r="E575" i="22"/>
  <c r="E607" i="22" s="1"/>
  <c r="F603" i="22"/>
  <c r="F635" i="22" s="1"/>
  <c r="D599" i="22"/>
  <c r="D631" i="22" s="1"/>
  <c r="E597" i="22"/>
  <c r="E629" i="22" s="1"/>
  <c r="F593" i="22"/>
  <c r="F625" i="22" s="1"/>
  <c r="H586" i="22"/>
  <c r="H618" i="22" s="1"/>
  <c r="D585" i="22"/>
  <c r="D617" i="22" s="1"/>
  <c r="F580" i="22"/>
  <c r="F612" i="22" s="1"/>
  <c r="H577" i="22"/>
  <c r="H609" i="22" s="1"/>
  <c r="E573" i="22"/>
  <c r="E605" i="22" s="1"/>
  <c r="H9" i="21" s="1"/>
  <c r="H11" i="21" s="1"/>
  <c r="G336" i="23"/>
  <c r="G326" i="23"/>
  <c r="G325" i="23"/>
  <c r="I332" i="23"/>
  <c r="I323" i="23"/>
  <c r="H327" i="23"/>
  <c r="I343" i="23"/>
  <c r="I344" i="23"/>
  <c r="I348" i="23"/>
  <c r="G339" i="23"/>
  <c r="G340" i="23"/>
  <c r="G347" i="23"/>
  <c r="J456" i="23"/>
  <c r="J496" i="23" s="1"/>
  <c r="K455" i="23"/>
  <c r="K495" i="23" s="1"/>
  <c r="L454" i="23"/>
  <c r="L494" i="23" s="1"/>
  <c r="J452" i="23"/>
  <c r="J492" i="23" s="1"/>
  <c r="K451" i="23"/>
  <c r="K491" i="23" s="1"/>
  <c r="L450" i="23"/>
  <c r="L490" i="23" s="1"/>
  <c r="J448" i="23"/>
  <c r="J488" i="23" s="1"/>
  <c r="K447" i="23"/>
  <c r="K487" i="23" s="1"/>
  <c r="L446" i="23"/>
  <c r="L486" i="23" s="1"/>
  <c r="J444" i="23"/>
  <c r="J484" i="23" s="1"/>
  <c r="K443" i="23"/>
  <c r="K483" i="23" s="1"/>
  <c r="L442" i="23"/>
  <c r="L482" i="23" s="1"/>
  <c r="J440" i="23"/>
  <c r="J480" i="23" s="1"/>
  <c r="K439" i="23"/>
  <c r="K479" i="23" s="1"/>
  <c r="L438" i="23"/>
  <c r="L478" i="23" s="1"/>
  <c r="J436" i="23"/>
  <c r="J476" i="23" s="1"/>
  <c r="K435" i="23"/>
  <c r="K475" i="23" s="1"/>
  <c r="L434" i="23"/>
  <c r="L474" i="23" s="1"/>
  <c r="L433" i="23"/>
  <c r="L473" i="23" s="1"/>
  <c r="L432" i="23"/>
  <c r="L472" i="23" s="1"/>
  <c r="L431" i="23"/>
  <c r="L471" i="23" s="1"/>
  <c r="L430" i="23"/>
  <c r="L470" i="23" s="1"/>
  <c r="L429" i="23"/>
  <c r="L469" i="23" s="1"/>
  <c r="L428" i="23"/>
  <c r="L468" i="23" s="1"/>
  <c r="L427" i="23"/>
  <c r="L467" i="23" s="1"/>
  <c r="L426" i="23"/>
  <c r="L466" i="23" s="1"/>
  <c r="L456" i="23"/>
  <c r="L496" i="23" s="1"/>
  <c r="J455" i="23"/>
  <c r="J495" i="23" s="1"/>
  <c r="L453" i="23"/>
  <c r="L493" i="23" s="1"/>
  <c r="K452" i="23"/>
  <c r="K492" i="23" s="1"/>
  <c r="K449" i="23"/>
  <c r="K489" i="23" s="1"/>
  <c r="K446" i="23"/>
  <c r="K486" i="23" s="1"/>
  <c r="J445" i="23"/>
  <c r="J485" i="23" s="1"/>
  <c r="L443" i="23"/>
  <c r="L483" i="23" s="1"/>
  <c r="J442" i="23"/>
  <c r="J482" i="23" s="1"/>
  <c r="L440" i="23"/>
  <c r="L480" i="23" s="1"/>
  <c r="J439" i="23"/>
  <c r="J479" i="23" s="1"/>
  <c r="L437" i="23"/>
  <c r="L477" i="23" s="1"/>
  <c r="K436" i="23"/>
  <c r="K476" i="23" s="1"/>
  <c r="K456" i="23"/>
  <c r="K496" i="23" s="1"/>
  <c r="K453" i="23"/>
  <c r="K493" i="23" s="1"/>
  <c r="K450" i="23"/>
  <c r="K490" i="23" s="1"/>
  <c r="J449" i="23"/>
  <c r="J489" i="23" s="1"/>
  <c r="L447" i="23"/>
  <c r="L487" i="23" s="1"/>
  <c r="J446" i="23"/>
  <c r="J486" i="23" s="1"/>
  <c r="K454" i="23"/>
  <c r="K494" i="23" s="1"/>
  <c r="J453" i="23"/>
  <c r="J493" i="23" s="1"/>
  <c r="L448" i="23"/>
  <c r="L488" i="23" s="1"/>
  <c r="J447" i="23"/>
  <c r="J487" i="23" s="1"/>
  <c r="K445" i="23"/>
  <c r="K485" i="23" s="1"/>
  <c r="L444" i="23"/>
  <c r="L484" i="23" s="1"/>
  <c r="K441" i="23"/>
  <c r="K481" i="23" s="1"/>
  <c r="J438" i="23"/>
  <c r="J478" i="23" s="1"/>
  <c r="K437" i="23"/>
  <c r="K477" i="23" s="1"/>
  <c r="J434" i="23"/>
  <c r="J474" i="23" s="1"/>
  <c r="J433" i="23"/>
  <c r="J473" i="23" s="1"/>
  <c r="K432" i="23"/>
  <c r="K472" i="23" s="1"/>
  <c r="J429" i="23"/>
  <c r="J469" i="23" s="1"/>
  <c r="K428" i="23"/>
  <c r="K468" i="23" s="1"/>
  <c r="K425" i="23"/>
  <c r="K465" i="23" s="1"/>
  <c r="K424" i="23"/>
  <c r="K464" i="23" s="1"/>
  <c r="K423" i="23"/>
  <c r="K463" i="23" s="1"/>
  <c r="K422" i="23"/>
  <c r="K462" i="23" s="1"/>
  <c r="K421" i="23"/>
  <c r="K461" i="23" s="1"/>
  <c r="K420" i="23"/>
  <c r="K460" i="23" s="1"/>
  <c r="K419" i="23"/>
  <c r="K459" i="23" s="1"/>
  <c r="J450" i="23"/>
  <c r="J490" i="23" s="1"/>
  <c r="L441" i="23"/>
  <c r="L481" i="23" s="1"/>
  <c r="K440" i="23"/>
  <c r="K480" i="23" s="1"/>
  <c r="L439" i="23"/>
  <c r="L479" i="23" s="1"/>
  <c r="K438" i="23"/>
  <c r="K478" i="23" s="1"/>
  <c r="J437" i="23"/>
  <c r="J477" i="23" s="1"/>
  <c r="J435" i="23"/>
  <c r="J475" i="23" s="1"/>
  <c r="J432" i="23"/>
  <c r="J472" i="23" s="1"/>
  <c r="K429" i="23"/>
  <c r="K469" i="23" s="1"/>
  <c r="K426" i="23"/>
  <c r="K466" i="23" s="1"/>
  <c r="J425" i="23"/>
  <c r="J465" i="23" s="1"/>
  <c r="L424" i="23"/>
  <c r="L464" i="23" s="1"/>
  <c r="J421" i="23"/>
  <c r="J461" i="23" s="1"/>
  <c r="L420" i="23"/>
  <c r="L460" i="23" s="1"/>
  <c r="L455" i="23"/>
  <c r="L495" i="23" s="1"/>
  <c r="L452" i="23"/>
  <c r="L492" i="23" s="1"/>
  <c r="L436" i="23"/>
  <c r="L476" i="23" s="1"/>
  <c r="L435" i="23"/>
  <c r="L475" i="23" s="1"/>
  <c r="K434" i="23"/>
  <c r="K474" i="23" s="1"/>
  <c r="J431" i="23"/>
  <c r="J471" i="23" s="1"/>
  <c r="J428" i="23"/>
  <c r="J468" i="23" s="1"/>
  <c r="L425" i="23"/>
  <c r="L465" i="23" s="1"/>
  <c r="J422" i="23"/>
  <c r="J462" i="23" s="1"/>
  <c r="L421" i="23"/>
  <c r="L461" i="23" s="1"/>
  <c r="K444" i="23"/>
  <c r="K484" i="23" s="1"/>
  <c r="K442" i="23"/>
  <c r="K482" i="23" s="1"/>
  <c r="K430" i="23"/>
  <c r="K470" i="23" s="1"/>
  <c r="J420" i="23"/>
  <c r="J460" i="23" s="1"/>
  <c r="L419" i="23"/>
  <c r="L459" i="23" s="1"/>
  <c r="S5" i="19" s="1"/>
  <c r="J454" i="23"/>
  <c r="J494" i="23" s="1"/>
  <c r="J451" i="23"/>
  <c r="J491" i="23" s="1"/>
  <c r="J427" i="23"/>
  <c r="J467" i="23" s="1"/>
  <c r="J423" i="23"/>
  <c r="J463" i="23" s="1"/>
  <c r="L422" i="23"/>
  <c r="L462" i="23" s="1"/>
  <c r="L451" i="23"/>
  <c r="L491" i="23" s="1"/>
  <c r="L445" i="23"/>
  <c r="L485" i="23" s="1"/>
  <c r="J441" i="23"/>
  <c r="J481" i="23" s="1"/>
  <c r="K433" i="23"/>
  <c r="K473" i="23" s="1"/>
  <c r="J426" i="23"/>
  <c r="J466" i="23" s="1"/>
  <c r="J424" i="23"/>
  <c r="J464" i="23" s="1"/>
  <c r="K431" i="23"/>
  <c r="K471" i="23" s="1"/>
  <c r="J419" i="23"/>
  <c r="J459" i="23" s="1"/>
  <c r="E5" i="19" s="1"/>
  <c r="I5" i="19" s="1"/>
  <c r="AC5" i="19" s="1"/>
  <c r="Y5" i="19" s="1"/>
  <c r="L449" i="23"/>
  <c r="L489" i="23" s="1"/>
  <c r="K448" i="23"/>
  <c r="K488" i="23" s="1"/>
  <c r="K427" i="23"/>
  <c r="K467" i="23" s="1"/>
  <c r="L423" i="23"/>
  <c r="L463" i="23" s="1"/>
  <c r="J430" i="23"/>
  <c r="J470" i="23" s="1"/>
  <c r="J443" i="23"/>
  <c r="J483" i="23" s="1"/>
  <c r="H344" i="23"/>
  <c r="H352" i="23"/>
  <c r="H337" i="23"/>
  <c r="H350" i="23"/>
  <c r="H347" i="23"/>
  <c r="G334" i="23"/>
  <c r="G323" i="23"/>
  <c r="I322" i="23"/>
  <c r="I331" i="23"/>
  <c r="H328" i="23"/>
  <c r="H323" i="23"/>
  <c r="H330" i="23"/>
  <c r="H322" i="23"/>
  <c r="I353" i="23"/>
  <c r="I352" i="23"/>
  <c r="I341" i="23"/>
  <c r="I340" i="23"/>
  <c r="I351" i="23"/>
  <c r="D535" i="22"/>
  <c r="G353" i="23"/>
  <c r="G350" i="23"/>
  <c r="G354" i="23"/>
  <c r="G356" i="23"/>
  <c r="G343" i="23"/>
  <c r="H349" i="23"/>
  <c r="H340" i="23"/>
  <c r="H339" i="23"/>
  <c r="H354" i="23"/>
  <c r="H346" i="23"/>
  <c r="G404" i="23"/>
  <c r="G322" i="23"/>
  <c r="G330" i="23"/>
  <c r="G335" i="23"/>
  <c r="G329" i="23"/>
  <c r="I324" i="23"/>
  <c r="I329" i="23"/>
  <c r="I327" i="23"/>
  <c r="I328" i="23"/>
  <c r="AD11" i="21"/>
  <c r="AD12" i="21"/>
  <c r="AD13" i="21"/>
  <c r="AD14" i="21"/>
  <c r="AD15" i="21"/>
  <c r="AD22" i="21"/>
  <c r="AD23" i="21"/>
  <c r="AD24" i="21"/>
  <c r="AD25" i="21"/>
  <c r="AD26" i="21"/>
  <c r="AD10" i="21"/>
  <c r="AB11" i="21"/>
  <c r="AB12" i="21"/>
  <c r="AB13" i="21"/>
  <c r="AB14" i="21"/>
  <c r="AB15" i="21"/>
  <c r="AB22" i="21"/>
  <c r="AB23" i="21"/>
  <c r="AB24" i="21"/>
  <c r="AB25" i="21"/>
  <c r="AB26" i="21"/>
  <c r="AB10" i="21"/>
  <c r="Z11" i="21"/>
  <c r="Z12" i="21"/>
  <c r="Z13" i="21"/>
  <c r="Z14" i="21"/>
  <c r="Z15" i="21"/>
  <c r="Z22" i="21"/>
  <c r="Z23" i="21"/>
  <c r="Z24" i="21"/>
  <c r="Z25" i="21"/>
  <c r="Z26" i="21"/>
  <c r="Z10" i="21"/>
  <c r="V11" i="21"/>
  <c r="V12" i="21"/>
  <c r="V13" i="21"/>
  <c r="V14" i="21"/>
  <c r="V15" i="21"/>
  <c r="V22" i="21"/>
  <c r="V23" i="21"/>
  <c r="V24" i="21"/>
  <c r="V25" i="21"/>
  <c r="V26" i="21"/>
  <c r="V10" i="21"/>
  <c r="T11" i="21"/>
  <c r="T12" i="21"/>
  <c r="T13" i="21"/>
  <c r="T14" i="21"/>
  <c r="T15" i="21"/>
  <c r="T22" i="21"/>
  <c r="T23" i="21"/>
  <c r="T24" i="21"/>
  <c r="T25" i="21"/>
  <c r="T26" i="21"/>
  <c r="T10" i="21"/>
  <c r="J11" i="21"/>
  <c r="J12" i="21"/>
  <c r="J13" i="21"/>
  <c r="H14" i="21"/>
  <c r="J14" i="21"/>
  <c r="J15" i="21"/>
  <c r="J22" i="21"/>
  <c r="J23" i="21"/>
  <c r="J24" i="21"/>
  <c r="J25" i="21"/>
  <c r="J26" i="21"/>
  <c r="J10" i="21"/>
  <c r="H10" i="21"/>
  <c r="J11" i="20"/>
  <c r="J12" i="20"/>
  <c r="J13" i="20"/>
  <c r="J15" i="20"/>
  <c r="J10" i="20"/>
  <c r="H11" i="20"/>
  <c r="H12" i="20"/>
  <c r="H13" i="20"/>
  <c r="H15" i="20"/>
  <c r="H10" i="20"/>
  <c r="F11" i="20"/>
  <c r="F12" i="20"/>
  <c r="F13" i="20"/>
  <c r="F15" i="20"/>
  <c r="F10" i="20"/>
  <c r="D11" i="20"/>
  <c r="D12" i="20"/>
  <c r="D13" i="20"/>
  <c r="D15" i="20"/>
  <c r="D10" i="20"/>
  <c r="H26" i="21" l="1"/>
  <c r="H12" i="21"/>
  <c r="O306" i="23"/>
  <c r="H22" i="21"/>
  <c r="H24" i="21"/>
  <c r="AQ5" i="19"/>
  <c r="AU5" i="19"/>
  <c r="AZ6" i="19" s="1"/>
  <c r="P9" i="21"/>
  <c r="P9" i="20"/>
  <c r="P14" i="20" s="1"/>
  <c r="L9" i="20"/>
  <c r="L9" i="21"/>
  <c r="J544" i="22"/>
  <c r="I560" i="22"/>
  <c r="M548" i="22"/>
  <c r="H25" i="21"/>
  <c r="H23" i="21"/>
  <c r="H15" i="21"/>
  <c r="H13" i="21"/>
  <c r="J543" i="22"/>
  <c r="L538" i="22"/>
  <c r="J541" i="22"/>
  <c r="I551" i="22"/>
  <c r="I536" i="22"/>
  <c r="K550" i="22"/>
  <c r="K544" i="22"/>
  <c r="L530" i="22"/>
  <c r="K558" i="22"/>
  <c r="D610" i="22"/>
  <c r="D708" i="22" s="1"/>
  <c r="H16" i="21"/>
  <c r="H21" i="21"/>
  <c r="H19" i="21"/>
  <c r="H17" i="21"/>
  <c r="H20" i="21"/>
  <c r="H18" i="21"/>
  <c r="M557" i="22"/>
  <c r="I548" i="22"/>
  <c r="I553" i="22"/>
  <c r="M555" i="22"/>
  <c r="K552" i="22"/>
  <c r="M560" i="22"/>
  <c r="M5" i="22"/>
  <c r="M533" i="22"/>
  <c r="M535" i="22"/>
  <c r="I537" i="22"/>
  <c r="K556" i="22"/>
  <c r="I546" i="22"/>
  <c r="K530" i="22"/>
  <c r="I563" i="22"/>
  <c r="L560" i="22"/>
  <c r="L556" i="22"/>
  <c r="M541" i="22"/>
  <c r="F712" i="22"/>
  <c r="F722" i="22"/>
  <c r="E717" i="22"/>
  <c r="F716" i="22"/>
  <c r="D711" i="22"/>
  <c r="F719" i="22"/>
  <c r="H715" i="22"/>
  <c r="H707" i="22"/>
  <c r="G712" i="22"/>
  <c r="E709" i="22"/>
  <c r="D716" i="22"/>
  <c r="G719" i="22"/>
  <c r="G730" i="22"/>
  <c r="H725" i="22"/>
  <c r="F710" i="22"/>
  <c r="G714" i="22"/>
  <c r="G707" i="22"/>
  <c r="E715" i="22"/>
  <c r="H720" i="22"/>
  <c r="E708" i="22"/>
  <c r="G723" i="22"/>
  <c r="E712" i="22"/>
  <c r="E711" i="22"/>
  <c r="F723" i="22"/>
  <c r="D717" i="22"/>
  <c r="G704" i="22"/>
  <c r="F706" i="22"/>
  <c r="D720" i="22"/>
  <c r="E730" i="22"/>
  <c r="H723" i="22"/>
  <c r="F708" i="22"/>
  <c r="D723" i="22"/>
  <c r="F730" i="22"/>
  <c r="H706" i="22"/>
  <c r="D712" i="22"/>
  <c r="F720" i="22"/>
  <c r="H728" i="22"/>
  <c r="D459" i="23"/>
  <c r="F703" i="22"/>
  <c r="F717" i="22"/>
  <c r="G710" i="22"/>
  <c r="G455" i="23"/>
  <c r="G495" i="23" s="1"/>
  <c r="H454" i="23"/>
  <c r="H494" i="23" s="1"/>
  <c r="I453" i="23"/>
  <c r="I493" i="23" s="1"/>
  <c r="G451" i="23"/>
  <c r="G491" i="23" s="1"/>
  <c r="H450" i="23"/>
  <c r="H490" i="23" s="1"/>
  <c r="I449" i="23"/>
  <c r="I489" i="23" s="1"/>
  <c r="G447" i="23"/>
  <c r="G487" i="23" s="1"/>
  <c r="H446" i="23"/>
  <c r="H486" i="23" s="1"/>
  <c r="I445" i="23"/>
  <c r="I485" i="23" s="1"/>
  <c r="G443" i="23"/>
  <c r="G483" i="23" s="1"/>
  <c r="H442" i="23"/>
  <c r="H482" i="23" s="1"/>
  <c r="I441" i="23"/>
  <c r="I481" i="23" s="1"/>
  <c r="G439" i="23"/>
  <c r="G479" i="23" s="1"/>
  <c r="H438" i="23"/>
  <c r="H478" i="23" s="1"/>
  <c r="I437" i="23"/>
  <c r="I477" i="23" s="1"/>
  <c r="G435" i="23"/>
  <c r="G475" i="23" s="1"/>
  <c r="H434" i="23"/>
  <c r="H474" i="23" s="1"/>
  <c r="H433" i="23"/>
  <c r="H473" i="23" s="1"/>
  <c r="H432" i="23"/>
  <c r="H472" i="23" s="1"/>
  <c r="H431" i="23"/>
  <c r="H471" i="23" s="1"/>
  <c r="H430" i="23"/>
  <c r="H470" i="23" s="1"/>
  <c r="H429" i="23"/>
  <c r="H469" i="23" s="1"/>
  <c r="H428" i="23"/>
  <c r="H468" i="23" s="1"/>
  <c r="H427" i="23"/>
  <c r="H467" i="23" s="1"/>
  <c r="H426" i="23"/>
  <c r="H466" i="23" s="1"/>
  <c r="G456" i="23"/>
  <c r="G496" i="23" s="1"/>
  <c r="I454" i="23"/>
  <c r="I494" i="23" s="1"/>
  <c r="G453" i="23"/>
  <c r="G493" i="23" s="1"/>
  <c r="I451" i="23"/>
  <c r="I491" i="23" s="1"/>
  <c r="G450" i="23"/>
  <c r="G490" i="23" s="1"/>
  <c r="I448" i="23"/>
  <c r="I488" i="23" s="1"/>
  <c r="H447" i="23"/>
  <c r="H487" i="23" s="1"/>
  <c r="H444" i="23"/>
  <c r="H484" i="23" s="1"/>
  <c r="H441" i="23"/>
  <c r="H481" i="23" s="1"/>
  <c r="G440" i="23"/>
  <c r="G480" i="23" s="1"/>
  <c r="I438" i="23"/>
  <c r="I478" i="23" s="1"/>
  <c r="G437" i="23"/>
  <c r="G477" i="23" s="1"/>
  <c r="I435" i="23"/>
  <c r="I475" i="23" s="1"/>
  <c r="G434" i="23"/>
  <c r="G474" i="23" s="1"/>
  <c r="I455" i="23"/>
  <c r="I495" i="23" s="1"/>
  <c r="G454" i="23"/>
  <c r="G494" i="23" s="1"/>
  <c r="I452" i="23"/>
  <c r="I492" i="23" s="1"/>
  <c r="H451" i="23"/>
  <c r="H491" i="23" s="1"/>
  <c r="H448" i="23"/>
  <c r="H488" i="23" s="1"/>
  <c r="H452" i="23"/>
  <c r="H492" i="23" s="1"/>
  <c r="I446" i="23"/>
  <c r="I486" i="23" s="1"/>
  <c r="H443" i="23"/>
  <c r="H483" i="23" s="1"/>
  <c r="I442" i="23"/>
  <c r="I482" i="23" s="1"/>
  <c r="H439" i="23"/>
  <c r="H479" i="23" s="1"/>
  <c r="G436" i="23"/>
  <c r="G476" i="23" s="1"/>
  <c r="H435" i="23"/>
  <c r="H475" i="23" s="1"/>
  <c r="G431" i="23"/>
  <c r="G471" i="23" s="1"/>
  <c r="I430" i="23"/>
  <c r="I470" i="23" s="1"/>
  <c r="G427" i="23"/>
  <c r="G467" i="23" s="1"/>
  <c r="I426" i="23"/>
  <c r="I466" i="23" s="1"/>
  <c r="G425" i="23"/>
  <c r="G465" i="23" s="1"/>
  <c r="G424" i="23"/>
  <c r="G464" i="23" s="1"/>
  <c r="G423" i="23"/>
  <c r="G463" i="23" s="1"/>
  <c r="G422" i="23"/>
  <c r="G462" i="23" s="1"/>
  <c r="G421" i="23"/>
  <c r="G461" i="23" s="1"/>
  <c r="G420" i="23"/>
  <c r="G460" i="23" s="1"/>
  <c r="G419" i="23"/>
  <c r="G459" i="23" s="1"/>
  <c r="D5" i="19" s="1"/>
  <c r="H5" i="19" s="1"/>
  <c r="AB5" i="19" s="1"/>
  <c r="X5" i="19" s="1"/>
  <c r="H455" i="23"/>
  <c r="H495" i="23" s="1"/>
  <c r="G452" i="23"/>
  <c r="G492" i="23" s="1"/>
  <c r="G449" i="23"/>
  <c r="G489" i="23" s="1"/>
  <c r="I447" i="23"/>
  <c r="I487" i="23" s="1"/>
  <c r="I436" i="23"/>
  <c r="I476" i="23" s="1"/>
  <c r="I434" i="23"/>
  <c r="I474" i="23" s="1"/>
  <c r="I431" i="23"/>
  <c r="I471" i="23" s="1"/>
  <c r="I428" i="23"/>
  <c r="I468" i="23" s="1"/>
  <c r="H423" i="23"/>
  <c r="H463" i="23" s="1"/>
  <c r="I422" i="23"/>
  <c r="I462" i="23" s="1"/>
  <c r="H419" i="23"/>
  <c r="H459" i="23" s="1"/>
  <c r="H449" i="23"/>
  <c r="H489" i="23" s="1"/>
  <c r="G446" i="23"/>
  <c r="G486" i="23" s="1"/>
  <c r="G445" i="23"/>
  <c r="G485" i="23" s="1"/>
  <c r="G444" i="23"/>
  <c r="G484" i="23" s="1"/>
  <c r="G433" i="23"/>
  <c r="G473" i="23" s="1"/>
  <c r="BL5" i="19" s="1"/>
  <c r="G430" i="23"/>
  <c r="G470" i="23" s="1"/>
  <c r="I427" i="23"/>
  <c r="I467" i="23" s="1"/>
  <c r="H424" i="23"/>
  <c r="H464" i="23" s="1"/>
  <c r="I423" i="23"/>
  <c r="I463" i="23" s="1"/>
  <c r="H420" i="23"/>
  <c r="H460" i="23" s="1"/>
  <c r="I419" i="23"/>
  <c r="I459" i="23" s="1"/>
  <c r="R5" i="19" s="1"/>
  <c r="V10" i="19" s="1"/>
  <c r="I456" i="23"/>
  <c r="I496" i="23" s="1"/>
  <c r="H453" i="23"/>
  <c r="H493" i="23" s="1"/>
  <c r="I450" i="23"/>
  <c r="I490" i="23" s="1"/>
  <c r="I440" i="23"/>
  <c r="I480" i="23" s="1"/>
  <c r="G438" i="23"/>
  <c r="G478" i="23" s="1"/>
  <c r="H436" i="23"/>
  <c r="H476" i="23" s="1"/>
  <c r="I429" i="23"/>
  <c r="I469" i="23" s="1"/>
  <c r="G428" i="23"/>
  <c r="G468" i="23" s="1"/>
  <c r="H422" i="23"/>
  <c r="H462" i="23" s="1"/>
  <c r="I421" i="23"/>
  <c r="I461" i="23" s="1"/>
  <c r="G448" i="23"/>
  <c r="G488" i="23" s="1"/>
  <c r="BV5" i="19" s="1"/>
  <c r="CD14" i="19" s="1"/>
  <c r="H445" i="23"/>
  <c r="H485" i="23" s="1"/>
  <c r="I443" i="23"/>
  <c r="I483" i="23" s="1"/>
  <c r="G441" i="23"/>
  <c r="G481" i="23" s="1"/>
  <c r="I433" i="23"/>
  <c r="I473" i="23" s="1"/>
  <c r="G432" i="23"/>
  <c r="G472" i="23" s="1"/>
  <c r="G426" i="23"/>
  <c r="G466" i="23" s="1"/>
  <c r="H425" i="23"/>
  <c r="H465" i="23" s="1"/>
  <c r="I424" i="23"/>
  <c r="I464" i="23" s="1"/>
  <c r="H437" i="23"/>
  <c r="H477" i="23" s="1"/>
  <c r="G442" i="23"/>
  <c r="G482" i="23" s="1"/>
  <c r="G429" i="23"/>
  <c r="G469" i="23" s="1"/>
  <c r="AL5" i="19" s="1"/>
  <c r="H421" i="23"/>
  <c r="H461" i="23" s="1"/>
  <c r="H440" i="23"/>
  <c r="H480" i="23" s="1"/>
  <c r="I420" i="23"/>
  <c r="I460" i="23" s="1"/>
  <c r="I439" i="23"/>
  <c r="I479" i="23" s="1"/>
  <c r="I432" i="23"/>
  <c r="I472" i="23" s="1"/>
  <c r="H456" i="23"/>
  <c r="H496" i="23" s="1"/>
  <c r="I425" i="23"/>
  <c r="I465" i="23" s="1"/>
  <c r="I444" i="23"/>
  <c r="I484" i="23" s="1"/>
  <c r="H709" i="22"/>
  <c r="H722" i="22"/>
  <c r="G708" i="22"/>
  <c r="E720" i="22"/>
  <c r="H732" i="22"/>
  <c r="F714" i="22"/>
  <c r="D729" i="22"/>
  <c r="E710" i="22"/>
  <c r="E704" i="22"/>
  <c r="G706" i="22"/>
  <c r="G721" i="22"/>
  <c r="E706" i="22"/>
  <c r="H721" i="22"/>
  <c r="H727" i="22"/>
  <c r="D733" i="22"/>
  <c r="E728" i="22"/>
  <c r="F705" i="22"/>
  <c r="H710" i="22"/>
  <c r="E714" i="22"/>
  <c r="D719" i="22"/>
  <c r="G722" i="22"/>
  <c r="D730" i="22"/>
  <c r="E703" i="22"/>
  <c r="H716" i="22"/>
  <c r="G725" i="22"/>
  <c r="E719" i="22"/>
  <c r="D605" i="22"/>
  <c r="D9" i="21" s="1"/>
  <c r="G716" i="22"/>
  <c r="H705" i="22"/>
  <c r="D724" i="22"/>
  <c r="G729" i="22"/>
  <c r="D707" i="22"/>
  <c r="E722" i="22"/>
  <c r="H729" i="22"/>
  <c r="E707" i="22"/>
  <c r="H711" i="22"/>
  <c r="D722" i="22"/>
  <c r="H724" i="22"/>
  <c r="E729" i="22"/>
  <c r="D706" i="22"/>
  <c r="H708" i="22"/>
  <c r="F711" i="22"/>
  <c r="G715" i="22"/>
  <c r="H719" i="22"/>
  <c r="E723" i="22"/>
  <c r="D728" i="22"/>
  <c r="H730" i="22"/>
  <c r="E705" i="22"/>
  <c r="D732" i="22"/>
  <c r="D721" i="22"/>
  <c r="E733" i="22"/>
  <c r="H714" i="22"/>
  <c r="D725" i="22"/>
  <c r="H703" i="22"/>
  <c r="D714" i="22"/>
  <c r="D704" i="22"/>
  <c r="F709" i="22"/>
  <c r="E716" i="22"/>
  <c r="G724" i="22"/>
  <c r="E732" i="22"/>
  <c r="F728" i="22"/>
  <c r="H712" i="22"/>
  <c r="G703" i="22"/>
  <c r="G705" i="22"/>
  <c r="F727" i="22"/>
  <c r="F733" i="22"/>
  <c r="E727" i="22"/>
  <c r="G720" i="22"/>
  <c r="F715" i="22"/>
  <c r="F721" i="22"/>
  <c r="G727" i="22"/>
  <c r="F704" i="22"/>
  <c r="G711" i="22"/>
  <c r="F724" i="22"/>
  <c r="D705" i="22"/>
  <c r="G709" i="22"/>
  <c r="E724" i="22"/>
  <c r="F732" i="22"/>
  <c r="D727" i="22"/>
  <c r="G732" i="22"/>
  <c r="H704" i="22"/>
  <c r="F707" i="22"/>
  <c r="D710" i="22"/>
  <c r="G717" i="22"/>
  <c r="E721" i="22"/>
  <c r="E725" i="22"/>
  <c r="F729" i="22"/>
  <c r="G733" i="22"/>
  <c r="H717" i="22"/>
  <c r="D715" i="22"/>
  <c r="D709" i="22"/>
  <c r="G728" i="22"/>
  <c r="F725" i="22"/>
  <c r="H733" i="22"/>
  <c r="BK16" i="19"/>
  <c r="BL16" i="19"/>
  <c r="BM16" i="19"/>
  <c r="BN16" i="19"/>
  <c r="BO16" i="19"/>
  <c r="BP16" i="19"/>
  <c r="BQ16" i="19"/>
  <c r="BR16" i="19"/>
  <c r="BU16" i="19"/>
  <c r="BJ7" i="19"/>
  <c r="BJ8" i="19"/>
  <c r="BJ9" i="19"/>
  <c r="BJ10" i="19"/>
  <c r="BJ11" i="19"/>
  <c r="BJ12" i="19"/>
  <c r="BJ13" i="19"/>
  <c r="BJ15" i="19"/>
  <c r="BJ6" i="19"/>
  <c r="V8" i="19"/>
  <c r="V9" i="19"/>
  <c r="V12" i="19"/>
  <c r="V13" i="19"/>
  <c r="AC27" i="21"/>
  <c r="AA27" i="21"/>
  <c r="Y27" i="21"/>
  <c r="W27" i="21"/>
  <c r="U27" i="21"/>
  <c r="S27" i="21"/>
  <c r="Q27" i="21"/>
  <c r="O27" i="21"/>
  <c r="M27" i="21"/>
  <c r="K27" i="21"/>
  <c r="I27" i="21"/>
  <c r="G27" i="21"/>
  <c r="E27" i="21"/>
  <c r="C27" i="21"/>
  <c r="AG15" i="21"/>
  <c r="AE15" i="21"/>
  <c r="AG14" i="21"/>
  <c r="AE14" i="21"/>
  <c r="AG13" i="21"/>
  <c r="AE13" i="21"/>
  <c r="AG12" i="21"/>
  <c r="AE12" i="21"/>
  <c r="AG11" i="21"/>
  <c r="AE11" i="21"/>
  <c r="AG10" i="21"/>
  <c r="AE10" i="21"/>
  <c r="U16" i="20"/>
  <c r="S16" i="20"/>
  <c r="Q16" i="20"/>
  <c r="O16" i="20"/>
  <c r="M16" i="20"/>
  <c r="K16" i="20"/>
  <c r="I16" i="20"/>
  <c r="G16" i="20"/>
  <c r="E16" i="20"/>
  <c r="C16" i="20"/>
  <c r="Y15" i="20"/>
  <c r="W15" i="20"/>
  <c r="Y13" i="20"/>
  <c r="W13" i="20"/>
  <c r="Y12" i="20"/>
  <c r="W12" i="20"/>
  <c r="Y11" i="20"/>
  <c r="W11" i="20"/>
  <c r="Y10" i="20"/>
  <c r="W10" i="20"/>
  <c r="CB16" i="19"/>
  <c r="CA16" i="19"/>
  <c r="BZ16" i="19"/>
  <c r="BY16" i="19"/>
  <c r="BX16" i="19"/>
  <c r="BW16" i="19"/>
  <c r="BV16" i="19"/>
  <c r="BH16" i="19"/>
  <c r="BG16" i="19"/>
  <c r="BF16" i="19"/>
  <c r="BE16" i="19"/>
  <c r="BD16" i="19"/>
  <c r="BC16" i="19"/>
  <c r="BB16" i="19"/>
  <c r="BA16" i="19"/>
  <c r="AX16" i="19"/>
  <c r="AW16" i="19"/>
  <c r="AV16" i="19"/>
  <c r="AU16" i="19"/>
  <c r="AT16" i="19"/>
  <c r="AS16" i="19"/>
  <c r="AR16" i="19"/>
  <c r="AQ16" i="19"/>
  <c r="AN16" i="19"/>
  <c r="AM16" i="19"/>
  <c r="AL16" i="19"/>
  <c r="AK16" i="19"/>
  <c r="AJ16" i="19"/>
  <c r="AI16" i="19"/>
  <c r="AH16" i="19"/>
  <c r="AG16" i="19"/>
  <c r="AD16" i="19"/>
  <c r="AC16" i="19"/>
  <c r="AB16" i="19"/>
  <c r="AA16" i="19"/>
  <c r="Z16" i="19"/>
  <c r="Y16" i="19"/>
  <c r="X16" i="19"/>
  <c r="W16" i="19"/>
  <c r="T16" i="19"/>
  <c r="S16" i="19"/>
  <c r="R16" i="19"/>
  <c r="Q16" i="19"/>
  <c r="P16" i="19"/>
  <c r="O16" i="19"/>
  <c r="N16" i="19"/>
  <c r="M16" i="19"/>
  <c r="J16" i="19"/>
  <c r="I16" i="19"/>
  <c r="H16" i="19"/>
  <c r="G16" i="19"/>
  <c r="F16" i="19"/>
  <c r="E16" i="19"/>
  <c r="D16" i="19"/>
  <c r="C16" i="19"/>
  <c r="CH15" i="19"/>
  <c r="CG15" i="19"/>
  <c r="CF15" i="19"/>
  <c r="CE15" i="19"/>
  <c r="CC15" i="19"/>
  <c r="BS15" i="19"/>
  <c r="BI15" i="19"/>
  <c r="AY15" i="19"/>
  <c r="AO15" i="19"/>
  <c r="AE15" i="19"/>
  <c r="U15" i="19"/>
  <c r="K15" i="19"/>
  <c r="CH13" i="19"/>
  <c r="CG13" i="19"/>
  <c r="CF13" i="19"/>
  <c r="CE13" i="19"/>
  <c r="CC13" i="19"/>
  <c r="BS13" i="19"/>
  <c r="BI13" i="19"/>
  <c r="AY13" i="19"/>
  <c r="AO13" i="19"/>
  <c r="AE13" i="19"/>
  <c r="U13" i="19"/>
  <c r="K13" i="19"/>
  <c r="CH12" i="19"/>
  <c r="CG12" i="19"/>
  <c r="CF12" i="19"/>
  <c r="CE12" i="19"/>
  <c r="CC12" i="19"/>
  <c r="BS12" i="19"/>
  <c r="BI12" i="19"/>
  <c r="AO12" i="19"/>
  <c r="AE12" i="19"/>
  <c r="U12" i="19"/>
  <c r="K12" i="19"/>
  <c r="CH11" i="19"/>
  <c r="CG11" i="19"/>
  <c r="CF11" i="19"/>
  <c r="CE11" i="19"/>
  <c r="CC11" i="19"/>
  <c r="BS11" i="19"/>
  <c r="BI11" i="19"/>
  <c r="AY11" i="19"/>
  <c r="AO11" i="19"/>
  <c r="AE11" i="19"/>
  <c r="U11" i="19"/>
  <c r="K11" i="19"/>
  <c r="CH10" i="19"/>
  <c r="CG10" i="19"/>
  <c r="CF10" i="19"/>
  <c r="CE10" i="19"/>
  <c r="CC10" i="19"/>
  <c r="BS10" i="19"/>
  <c r="BI10" i="19"/>
  <c r="AY10" i="19"/>
  <c r="AO10" i="19"/>
  <c r="AE10" i="19"/>
  <c r="U10" i="19"/>
  <c r="K10" i="19"/>
  <c r="CH9" i="19"/>
  <c r="CG9" i="19"/>
  <c r="CF9" i="19"/>
  <c r="CE9" i="19"/>
  <c r="CC9" i="19"/>
  <c r="BS9" i="19"/>
  <c r="BI9" i="19"/>
  <c r="AY9" i="19"/>
  <c r="AO9" i="19"/>
  <c r="AE9" i="19"/>
  <c r="U9" i="19"/>
  <c r="K9" i="19"/>
  <c r="CH8" i="19"/>
  <c r="CG8" i="19"/>
  <c r="CF8" i="19"/>
  <c r="CE8" i="19"/>
  <c r="CC8" i="19"/>
  <c r="BS8" i="19"/>
  <c r="BI8" i="19"/>
  <c r="AY8" i="19"/>
  <c r="AO8" i="19"/>
  <c r="AE8" i="19"/>
  <c r="U8" i="19"/>
  <c r="K8" i="19"/>
  <c r="CH7" i="19"/>
  <c r="CG7" i="19"/>
  <c r="CF7" i="19"/>
  <c r="CE7" i="19"/>
  <c r="CC7" i="19"/>
  <c r="BS7" i="19"/>
  <c r="BS16" i="19" s="1"/>
  <c r="BI7" i="19"/>
  <c r="AY7" i="19"/>
  <c r="AO7" i="19"/>
  <c r="AE7" i="19"/>
  <c r="U7" i="19"/>
  <c r="K7" i="19"/>
  <c r="CH6" i="19"/>
  <c r="CG6" i="19"/>
  <c r="CF6" i="19"/>
  <c r="CE6" i="19"/>
  <c r="CC6" i="19"/>
  <c r="CC16" i="19" s="1"/>
  <c r="BS6" i="19"/>
  <c r="BI6" i="19"/>
  <c r="AY6" i="19"/>
  <c r="AO6" i="19"/>
  <c r="AO16" i="19" s="1"/>
  <c r="AE6" i="19"/>
  <c r="U6" i="19"/>
  <c r="K6" i="19"/>
  <c r="AZ9" i="19" l="1"/>
  <c r="CD9" i="19"/>
  <c r="C5" i="19"/>
  <c r="L14" i="19" s="1"/>
  <c r="P496" i="23"/>
  <c r="CD15" i="19"/>
  <c r="AZ10" i="19"/>
  <c r="AZ15" i="19"/>
  <c r="AZ8" i="19"/>
  <c r="AZ13" i="19"/>
  <c r="V14" i="19"/>
  <c r="AP14" i="19"/>
  <c r="AP10" i="19"/>
  <c r="AP15" i="19"/>
  <c r="CD13" i="19"/>
  <c r="CD12" i="19"/>
  <c r="AZ7" i="19"/>
  <c r="CD8" i="19"/>
  <c r="CD10" i="19"/>
  <c r="BT14" i="19"/>
  <c r="BT9" i="19"/>
  <c r="BT13" i="19"/>
  <c r="BT10" i="19"/>
  <c r="BT15" i="19"/>
  <c r="BT7" i="19"/>
  <c r="BT11" i="19"/>
  <c r="BT6" i="19"/>
  <c r="BT8" i="19"/>
  <c r="BT12" i="19"/>
  <c r="G5" i="19"/>
  <c r="L11" i="19" s="1"/>
  <c r="AP13" i="19"/>
  <c r="AP9" i="19"/>
  <c r="V7" i="19"/>
  <c r="V6" i="19"/>
  <c r="V11" i="19"/>
  <c r="AP12" i="19"/>
  <c r="AP8" i="19"/>
  <c r="V15" i="19"/>
  <c r="AP6" i="19"/>
  <c r="AP11" i="19"/>
  <c r="AP7" i="19"/>
  <c r="AZ11" i="19"/>
  <c r="CD6" i="19"/>
  <c r="CD11" i="19"/>
  <c r="CD7" i="19"/>
  <c r="AZ12" i="19"/>
  <c r="AZ14" i="19"/>
  <c r="M520" i="22"/>
  <c r="K601" i="22"/>
  <c r="K633" i="22" s="1"/>
  <c r="K731" i="22" s="1"/>
  <c r="J597" i="22"/>
  <c r="J629" i="22" s="1"/>
  <c r="J727" i="22" s="1"/>
  <c r="K594" i="22"/>
  <c r="K626" i="22" s="1"/>
  <c r="K724" i="22" s="1"/>
  <c r="M591" i="22"/>
  <c r="M623" i="22" s="1"/>
  <c r="M721" i="22" s="1"/>
  <c r="K587" i="22"/>
  <c r="K619" i="22" s="1"/>
  <c r="K717" i="22" s="1"/>
  <c r="M584" i="22"/>
  <c r="M616" i="22" s="1"/>
  <c r="M714" i="22" s="1"/>
  <c r="J581" i="22"/>
  <c r="J613" i="22" s="1"/>
  <c r="J711" i="22" s="1"/>
  <c r="J577" i="22"/>
  <c r="J609" i="22" s="1"/>
  <c r="J707" i="22" s="1"/>
  <c r="J573" i="22"/>
  <c r="J605" i="22" s="1"/>
  <c r="K600" i="22"/>
  <c r="K632" i="22" s="1"/>
  <c r="K730" i="22" s="1"/>
  <c r="I596" i="22"/>
  <c r="I628" i="22" s="1"/>
  <c r="I726" i="22" s="1"/>
  <c r="I599" i="22"/>
  <c r="I631" i="22" s="1"/>
  <c r="I729" i="22" s="1"/>
  <c r="L594" i="22"/>
  <c r="L626" i="22" s="1"/>
  <c r="L724" i="22" s="1"/>
  <c r="L588" i="22"/>
  <c r="L620" i="22" s="1"/>
  <c r="L718" i="22" s="1"/>
  <c r="J584" i="22"/>
  <c r="J616" i="22" s="1"/>
  <c r="J714" i="22" s="1"/>
  <c r="M580" i="22"/>
  <c r="M612" i="22" s="1"/>
  <c r="M710" i="22" s="1"/>
  <c r="J576" i="22"/>
  <c r="J608" i="22" s="1"/>
  <c r="J706" i="22" s="1"/>
  <c r="L603" i="22"/>
  <c r="L635" i="22" s="1"/>
  <c r="L733" i="22" s="1"/>
  <c r="I598" i="22"/>
  <c r="I630" i="22" s="1"/>
  <c r="I728" i="22" s="1"/>
  <c r="I589" i="22"/>
  <c r="I621" i="22" s="1"/>
  <c r="I719" i="22" s="1"/>
  <c r="K584" i="22"/>
  <c r="K616" i="22" s="1"/>
  <c r="K714" i="22" s="1"/>
  <c r="M579" i="22"/>
  <c r="M611" i="22" s="1"/>
  <c r="M709" i="22" s="1"/>
  <c r="M574" i="22"/>
  <c r="M606" i="22" s="1"/>
  <c r="M704" i="22" s="1"/>
  <c r="J601" i="22"/>
  <c r="J633" i="22" s="1"/>
  <c r="J731" i="22" s="1"/>
  <c r="I588" i="22"/>
  <c r="I620" i="22" s="1"/>
  <c r="I718" i="22" s="1"/>
  <c r="J582" i="22"/>
  <c r="J614" i="22" s="1"/>
  <c r="J712" i="22" s="1"/>
  <c r="I577" i="22"/>
  <c r="I609" i="22" s="1"/>
  <c r="I707" i="22" s="1"/>
  <c r="K598" i="22"/>
  <c r="K630" i="22" s="1"/>
  <c r="K728" i="22" s="1"/>
  <c r="J591" i="22"/>
  <c r="J623" i="22" s="1"/>
  <c r="J721" i="22" s="1"/>
  <c r="M582" i="22"/>
  <c r="M614" i="22" s="1"/>
  <c r="M712" i="22" s="1"/>
  <c r="M599" i="22"/>
  <c r="M631" i="22" s="1"/>
  <c r="M729" i="22" s="1"/>
  <c r="L585" i="22"/>
  <c r="L617" i="22" s="1"/>
  <c r="L715" i="22" s="1"/>
  <c r="L599" i="22"/>
  <c r="L631" i="22" s="1"/>
  <c r="L729" i="22" s="1"/>
  <c r="I585" i="22"/>
  <c r="I617" i="22" s="1"/>
  <c r="I715" i="22" s="1"/>
  <c r="K573" i="22"/>
  <c r="K605" i="22" s="1"/>
  <c r="K703" i="22" s="1"/>
  <c r="K589" i="22"/>
  <c r="K621" i="22" s="1"/>
  <c r="K719" i="22" s="1"/>
  <c r="M578" i="22"/>
  <c r="M610" i="22" s="1"/>
  <c r="M708" i="22" s="1"/>
  <c r="K603" i="22"/>
  <c r="K635" i="22" s="1"/>
  <c r="K733" i="22" s="1"/>
  <c r="L600" i="22"/>
  <c r="L632" i="22" s="1"/>
  <c r="L730" i="22" s="1"/>
  <c r="L596" i="22"/>
  <c r="L628" i="22" s="1"/>
  <c r="L726" i="22" s="1"/>
  <c r="M593" i="22"/>
  <c r="M625" i="22" s="1"/>
  <c r="M723" i="22" s="1"/>
  <c r="I591" i="22"/>
  <c r="I623" i="22" s="1"/>
  <c r="I721" i="22" s="1"/>
  <c r="M586" i="22"/>
  <c r="M618" i="22" s="1"/>
  <c r="M716" i="22" s="1"/>
  <c r="I584" i="22"/>
  <c r="I616" i="22" s="1"/>
  <c r="I714" i="22" s="1"/>
  <c r="L580" i="22"/>
  <c r="L612" i="22" s="1"/>
  <c r="L710" i="22" s="1"/>
  <c r="L576" i="22"/>
  <c r="L608" i="22" s="1"/>
  <c r="L706" i="22" s="1"/>
  <c r="M603" i="22"/>
  <c r="M635" i="22" s="1"/>
  <c r="M733" i="22" s="1"/>
  <c r="K599" i="22"/>
  <c r="K631" i="22" s="1"/>
  <c r="K729" i="22" s="1"/>
  <c r="M594" i="22"/>
  <c r="M626" i="22" s="1"/>
  <c r="M724" i="22" s="1"/>
  <c r="M598" i="22"/>
  <c r="M630" i="22" s="1"/>
  <c r="M728" i="22" s="1"/>
  <c r="J593" i="22"/>
  <c r="J625" i="22" s="1"/>
  <c r="J723" i="22" s="1"/>
  <c r="L587" i="22"/>
  <c r="L619" i="22" s="1"/>
  <c r="L717" i="22" s="1"/>
  <c r="I583" i="22"/>
  <c r="I615" i="22" s="1"/>
  <c r="I713" i="22" s="1"/>
  <c r="L579" i="22"/>
  <c r="L611" i="22" s="1"/>
  <c r="L709" i="22" s="1"/>
  <c r="I575" i="22"/>
  <c r="I607" i="22" s="1"/>
  <c r="I705" i="22" s="1"/>
  <c r="K602" i="22"/>
  <c r="K634" i="22" s="1"/>
  <c r="K732" i="22" s="1"/>
  <c r="K597" i="22"/>
  <c r="K629" i="22" s="1"/>
  <c r="K727" i="22" s="1"/>
  <c r="K588" i="22"/>
  <c r="K620" i="22" s="1"/>
  <c r="K718" i="22" s="1"/>
  <c r="M583" i="22"/>
  <c r="M615" i="22" s="1"/>
  <c r="M713" i="22" s="1"/>
  <c r="I578" i="22"/>
  <c r="I610" i="22" s="1"/>
  <c r="I708" i="22" s="1"/>
  <c r="I573" i="22"/>
  <c r="L595" i="22"/>
  <c r="L627" i="22" s="1"/>
  <c r="L725" i="22" s="1"/>
  <c r="J586" i="22"/>
  <c r="J618" i="22" s="1"/>
  <c r="J716" i="22" s="1"/>
  <c r="L581" i="22"/>
  <c r="L613" i="22" s="1"/>
  <c r="L711" i="22" s="1"/>
  <c r="M576" i="22"/>
  <c r="M608" i="22" s="1"/>
  <c r="M706" i="22" s="1"/>
  <c r="M596" i="22"/>
  <c r="M628" i="22" s="1"/>
  <c r="M726" i="22" s="1"/>
  <c r="J589" i="22"/>
  <c r="J621" i="22" s="1"/>
  <c r="J719" i="22" s="1"/>
  <c r="I581" i="22"/>
  <c r="I613" i="22" s="1"/>
  <c r="I711" i="22" s="1"/>
  <c r="M597" i="22"/>
  <c r="M629" i="22" s="1"/>
  <c r="M727" i="22" s="1"/>
  <c r="I579" i="22"/>
  <c r="I611" i="22" s="1"/>
  <c r="I709" i="22" s="1"/>
  <c r="L597" i="22"/>
  <c r="L629" i="22" s="1"/>
  <c r="L727" i="22" s="1"/>
  <c r="K580" i="22"/>
  <c r="K612" i="22" s="1"/>
  <c r="K710" i="22" s="1"/>
  <c r="M600" i="22"/>
  <c r="M632" i="22" s="1"/>
  <c r="M730" i="22" s="1"/>
  <c r="M602" i="22"/>
  <c r="M634" i="22" s="1"/>
  <c r="M732" i="22" s="1"/>
  <c r="J599" i="22"/>
  <c r="J631" i="22" s="1"/>
  <c r="J729" i="22" s="1"/>
  <c r="M595" i="22"/>
  <c r="M627" i="22" s="1"/>
  <c r="M725" i="22" s="1"/>
  <c r="I593" i="22"/>
  <c r="I625" i="22" s="1"/>
  <c r="I723" i="22" s="1"/>
  <c r="L589" i="22"/>
  <c r="L621" i="22" s="1"/>
  <c r="L719" i="22" s="1"/>
  <c r="I586" i="22"/>
  <c r="I618" i="22" s="1"/>
  <c r="I716" i="22" s="1"/>
  <c r="K583" i="22"/>
  <c r="K615" i="22" s="1"/>
  <c r="K713" i="22" s="1"/>
  <c r="J579" i="22"/>
  <c r="J611" i="22" s="1"/>
  <c r="J709" i="22" s="1"/>
  <c r="J575" i="22"/>
  <c r="J607" i="22" s="1"/>
  <c r="J705" i="22" s="1"/>
  <c r="L602" i="22"/>
  <c r="L634" i="22" s="1"/>
  <c r="L732" i="22" s="1"/>
  <c r="J598" i="22"/>
  <c r="J630" i="22" s="1"/>
  <c r="J728" i="22" s="1"/>
  <c r="J603" i="22"/>
  <c r="J635" i="22" s="1"/>
  <c r="J733" i="22" s="1"/>
  <c r="K596" i="22"/>
  <c r="K628" i="22" s="1"/>
  <c r="K726" i="22" s="1"/>
  <c r="I592" i="22"/>
  <c r="I624" i="22" s="1"/>
  <c r="I722" i="22" s="1"/>
  <c r="K586" i="22"/>
  <c r="K618" i="22" s="1"/>
  <c r="K716" i="22" s="1"/>
  <c r="I582" i="22"/>
  <c r="I614" i="22" s="1"/>
  <c r="I712" i="22" s="1"/>
  <c r="K578" i="22"/>
  <c r="K610" i="22" s="1"/>
  <c r="K708" i="22" s="1"/>
  <c r="I574" i="22"/>
  <c r="I606" i="22" s="1"/>
  <c r="I704" i="22" s="1"/>
  <c r="M601" i="22"/>
  <c r="M633" i="22" s="1"/>
  <c r="M731" i="22" s="1"/>
  <c r="J596" i="22"/>
  <c r="J628" i="22" s="1"/>
  <c r="J726" i="22" s="1"/>
  <c r="I587" i="22"/>
  <c r="I619" i="22" s="1"/>
  <c r="I717" i="22" s="1"/>
  <c r="K582" i="22"/>
  <c r="K614" i="22" s="1"/>
  <c r="K712" i="22" s="1"/>
  <c r="L577" i="22"/>
  <c r="L609" i="22" s="1"/>
  <c r="L707" i="22" s="1"/>
  <c r="I603" i="22"/>
  <c r="I635" i="22" s="1"/>
  <c r="I733" i="22" s="1"/>
  <c r="J592" i="22"/>
  <c r="J624" i="22" s="1"/>
  <c r="J722" i="22" s="1"/>
  <c r="M585" i="22"/>
  <c r="M617" i="22" s="1"/>
  <c r="M715" i="22" s="1"/>
  <c r="I580" i="22"/>
  <c r="I612" i="22" s="1"/>
  <c r="I710" i="22" s="1"/>
  <c r="K574" i="22"/>
  <c r="K606" i="22" s="1"/>
  <c r="K704" i="22" s="1"/>
  <c r="I594" i="22"/>
  <c r="I626" i="22" s="1"/>
  <c r="I724" i="22" s="1"/>
  <c r="J587" i="22"/>
  <c r="J619" i="22" s="1"/>
  <c r="J717" i="22" s="1"/>
  <c r="J578" i="22"/>
  <c r="J610" i="22" s="1"/>
  <c r="J708" i="22" s="1"/>
  <c r="K595" i="22"/>
  <c r="K627" i="22" s="1"/>
  <c r="K725" i="22" s="1"/>
  <c r="K576" i="22"/>
  <c r="K608" i="22" s="1"/>
  <c r="K706" i="22" s="1"/>
  <c r="K593" i="22"/>
  <c r="K625" i="22" s="1"/>
  <c r="K723" i="22" s="1"/>
  <c r="M577" i="22"/>
  <c r="M609" i="22" s="1"/>
  <c r="M707" i="22" s="1"/>
  <c r="I595" i="22"/>
  <c r="I627" i="22" s="1"/>
  <c r="I725" i="22" s="1"/>
  <c r="L582" i="22"/>
  <c r="L614" i="22" s="1"/>
  <c r="L712" i="22" s="1"/>
  <c r="I597" i="22"/>
  <c r="I629" i="22" s="1"/>
  <c r="I727" i="22" s="1"/>
  <c r="J585" i="22"/>
  <c r="J617" i="22" s="1"/>
  <c r="J715" i="22" s="1"/>
  <c r="I600" i="22"/>
  <c r="I632" i="22" s="1"/>
  <c r="I730" i="22" s="1"/>
  <c r="K575" i="22"/>
  <c r="K607" i="22" s="1"/>
  <c r="K705" i="22" s="1"/>
  <c r="K579" i="22"/>
  <c r="K611" i="22" s="1"/>
  <c r="K709" i="22" s="1"/>
  <c r="L575" i="22"/>
  <c r="L607" i="22" s="1"/>
  <c r="L705" i="22" s="1"/>
  <c r="I576" i="22"/>
  <c r="I608" i="22" s="1"/>
  <c r="I706" i="22" s="1"/>
  <c r="J583" i="22"/>
  <c r="J615" i="22" s="1"/>
  <c r="J713" i="22" s="1"/>
  <c r="L578" i="22"/>
  <c r="L610" i="22" s="1"/>
  <c r="L708" i="22" s="1"/>
  <c r="I601" i="22"/>
  <c r="I633" i="22" s="1"/>
  <c r="I731" i="22" s="1"/>
  <c r="L592" i="22"/>
  <c r="L624" i="22" s="1"/>
  <c r="L722" i="22" s="1"/>
  <c r="J602" i="22"/>
  <c r="J634" i="22" s="1"/>
  <c r="J732" i="22" s="1"/>
  <c r="L593" i="22"/>
  <c r="L625" i="22" s="1"/>
  <c r="L723" i="22" s="1"/>
  <c r="J594" i="22"/>
  <c r="J626" i="22" s="1"/>
  <c r="J724" i="22" s="1"/>
  <c r="L598" i="22"/>
  <c r="L630" i="22" s="1"/>
  <c r="L728" i="22" s="1"/>
  <c r="K585" i="22"/>
  <c r="K617" i="22" s="1"/>
  <c r="K715" i="22" s="1"/>
  <c r="M589" i="22"/>
  <c r="M621" i="22" s="1"/>
  <c r="M719" i="22" s="1"/>
  <c r="M573" i="22"/>
  <c r="M605" i="22" s="1"/>
  <c r="M703" i="22" s="1"/>
  <c r="L583" i="22"/>
  <c r="L615" i="22" s="1"/>
  <c r="L713" i="22" s="1"/>
  <c r="M588" i="22"/>
  <c r="M620" i="22" s="1"/>
  <c r="M718" i="22" s="1"/>
  <c r="M587" i="22"/>
  <c r="M619" i="22" s="1"/>
  <c r="M717" i="22" s="1"/>
  <c r="K592" i="22"/>
  <c r="K624" i="22" s="1"/>
  <c r="K722" i="22" s="1"/>
  <c r="M581" i="22"/>
  <c r="M613" i="22" s="1"/>
  <c r="M711" i="22" s="1"/>
  <c r="J600" i="22"/>
  <c r="J632" i="22" s="1"/>
  <c r="J730" i="22" s="1"/>
  <c r="K581" i="22"/>
  <c r="K613" i="22" s="1"/>
  <c r="K711" i="22" s="1"/>
  <c r="I602" i="22"/>
  <c r="I634" i="22" s="1"/>
  <c r="I732" i="22" s="1"/>
  <c r="J588" i="22"/>
  <c r="J620" i="22" s="1"/>
  <c r="J718" i="22" s="1"/>
  <c r="L574" i="22"/>
  <c r="L606" i="22" s="1"/>
  <c r="L704" i="22" s="1"/>
  <c r="J595" i="22"/>
  <c r="J627" i="22" s="1"/>
  <c r="J725" i="22" s="1"/>
  <c r="K577" i="22"/>
  <c r="K609" i="22" s="1"/>
  <c r="K707" i="22" s="1"/>
  <c r="L586" i="22"/>
  <c r="L618" i="22" s="1"/>
  <c r="L716" i="22" s="1"/>
  <c r="L591" i="22"/>
  <c r="L623" i="22" s="1"/>
  <c r="L721" i="22" s="1"/>
  <c r="M592" i="22"/>
  <c r="M624" i="22" s="1"/>
  <c r="M722" i="22" s="1"/>
  <c r="L573" i="22"/>
  <c r="L605" i="22" s="1"/>
  <c r="K591" i="22"/>
  <c r="K623" i="22" s="1"/>
  <c r="K721" i="22" s="1"/>
  <c r="M575" i="22"/>
  <c r="M607" i="22" s="1"/>
  <c r="M705" i="22" s="1"/>
  <c r="L601" i="22"/>
  <c r="L633" i="22" s="1"/>
  <c r="L731" i="22" s="1"/>
  <c r="J580" i="22"/>
  <c r="J612" i="22" s="1"/>
  <c r="J710" i="22" s="1"/>
  <c r="L584" i="22"/>
  <c r="L616" i="22" s="1"/>
  <c r="L714" i="22" s="1"/>
  <c r="J574" i="22"/>
  <c r="J606" i="22" s="1"/>
  <c r="J704" i="22" s="1"/>
  <c r="L14" i="20"/>
  <c r="X14" i="20" s="1"/>
  <c r="L15" i="20"/>
  <c r="CH16" i="19"/>
  <c r="AI10" i="21"/>
  <c r="AI14" i="21"/>
  <c r="AA15" i="20"/>
  <c r="CE16" i="19"/>
  <c r="BI16" i="19"/>
  <c r="AY16" i="19"/>
  <c r="AE16" i="19"/>
  <c r="U16" i="19"/>
  <c r="CG16" i="19"/>
  <c r="CF16" i="19"/>
  <c r="CI7" i="19"/>
  <c r="CI8" i="19"/>
  <c r="CI9" i="19"/>
  <c r="CI10" i="19"/>
  <c r="CI11" i="19"/>
  <c r="CI12" i="19"/>
  <c r="CI13" i="19"/>
  <c r="CI15" i="19"/>
  <c r="O402" i="23"/>
  <c r="D703" i="22"/>
  <c r="O457" i="23"/>
  <c r="K16" i="19"/>
  <c r="AI13" i="21"/>
  <c r="AI15" i="21"/>
  <c r="AE27" i="21"/>
  <c r="AA11" i="20"/>
  <c r="Y16" i="20"/>
  <c r="J16" i="20"/>
  <c r="AA12" i="20"/>
  <c r="AA13" i="20"/>
  <c r="D16" i="20"/>
  <c r="AA10" i="20"/>
  <c r="W16" i="20"/>
  <c r="AG27" i="21"/>
  <c r="AI12" i="21"/>
  <c r="T27" i="21"/>
  <c r="AI11" i="21"/>
  <c r="CI6" i="19"/>
  <c r="AE17" i="14"/>
  <c r="AG17" i="14"/>
  <c r="BT16" i="19" l="1"/>
  <c r="L10" i="19"/>
  <c r="L15" i="19"/>
  <c r="AA5" i="19"/>
  <c r="W5" i="19" s="1"/>
  <c r="L12" i="19"/>
  <c r="L8" i="19"/>
  <c r="L9" i="19"/>
  <c r="L7" i="19"/>
  <c r="L13" i="19"/>
  <c r="L6" i="19"/>
  <c r="N9" i="21"/>
  <c r="N9" i="20"/>
  <c r="N14" i="20" s="1"/>
  <c r="J703" i="22"/>
  <c r="R9" i="21"/>
  <c r="R9" i="20"/>
  <c r="L703" i="22"/>
  <c r="I605" i="22"/>
  <c r="M561" i="22"/>
  <c r="AI17" i="14"/>
  <c r="AA16" i="20"/>
  <c r="CI16" i="19"/>
  <c r="AI27" i="21"/>
  <c r="Z27" i="21"/>
  <c r="AB27" i="21"/>
  <c r="J27" i="21"/>
  <c r="F16" i="20"/>
  <c r="H16" i="20"/>
  <c r="BJ16" i="19"/>
  <c r="V16" i="19"/>
  <c r="AP16" i="19"/>
  <c r="CD16" i="19"/>
  <c r="AZ16" i="19"/>
  <c r="CE7" i="11"/>
  <c r="CF7" i="11"/>
  <c r="CG7" i="11"/>
  <c r="CH7" i="11"/>
  <c r="CE8" i="11"/>
  <c r="CF8" i="11"/>
  <c r="CG8" i="11"/>
  <c r="CH8" i="11"/>
  <c r="CE9" i="11"/>
  <c r="CF9" i="11"/>
  <c r="CG9" i="11"/>
  <c r="CH9" i="11"/>
  <c r="CE10" i="11"/>
  <c r="CF10" i="11"/>
  <c r="CG10" i="11"/>
  <c r="CH10" i="11"/>
  <c r="CE11" i="11"/>
  <c r="CF11" i="11"/>
  <c r="CG11" i="11"/>
  <c r="CH11" i="11"/>
  <c r="CE12" i="11"/>
  <c r="CF12" i="11"/>
  <c r="CG12" i="11"/>
  <c r="CH12" i="11"/>
  <c r="CE13" i="11"/>
  <c r="CF13" i="11"/>
  <c r="CG13" i="11"/>
  <c r="CH13" i="11"/>
  <c r="CE15" i="11"/>
  <c r="CF15" i="11"/>
  <c r="CG15" i="11"/>
  <c r="CH15" i="11"/>
  <c r="CF6" i="11"/>
  <c r="CG6" i="11"/>
  <c r="CH6" i="11"/>
  <c r="CE6" i="11"/>
  <c r="BN5" i="11"/>
  <c r="BR5" i="11"/>
  <c r="BS15" i="11"/>
  <c r="BS13" i="11"/>
  <c r="BS12" i="11"/>
  <c r="BS11" i="11"/>
  <c r="BS10" i="11"/>
  <c r="BS9" i="11"/>
  <c r="BS8" i="11"/>
  <c r="BS7" i="11"/>
  <c r="BS6" i="11"/>
  <c r="BD5" i="11"/>
  <c r="BH5" i="11"/>
  <c r="L16" i="19" l="1"/>
  <c r="AF14" i="19"/>
  <c r="CJ14" i="19" s="1"/>
  <c r="AF10" i="19"/>
  <c r="CJ10" i="19" s="1"/>
  <c r="AF15" i="19"/>
  <c r="CJ15" i="19" s="1"/>
  <c r="AF7" i="19"/>
  <c r="CJ7" i="19" s="1"/>
  <c r="AF11" i="19"/>
  <c r="CJ11" i="19" s="1"/>
  <c r="AF6" i="19"/>
  <c r="AF12" i="19"/>
  <c r="CJ12" i="19" s="1"/>
  <c r="AF8" i="19"/>
  <c r="CJ8" i="19" s="1"/>
  <c r="AF9" i="19"/>
  <c r="CJ9" i="19" s="1"/>
  <c r="AF13" i="19"/>
  <c r="CJ13" i="19" s="1"/>
  <c r="R21" i="21"/>
  <c r="R20" i="21"/>
  <c r="R19" i="21"/>
  <c r="R18" i="21"/>
  <c r="R17" i="21"/>
  <c r="R14" i="21"/>
  <c r="R16" i="21"/>
  <c r="R15" i="21"/>
  <c r="R11" i="21"/>
  <c r="R26" i="21"/>
  <c r="R22" i="21"/>
  <c r="R13" i="21"/>
  <c r="R24" i="21"/>
  <c r="R25" i="21"/>
  <c r="R10" i="21"/>
  <c r="R12" i="21"/>
  <c r="R23" i="21"/>
  <c r="I703" i="22"/>
  <c r="M604" i="22"/>
  <c r="R14" i="20"/>
  <c r="Z14" i="20" s="1"/>
  <c r="AB14" i="20" s="1"/>
  <c r="R11" i="20"/>
  <c r="R10" i="20"/>
  <c r="R12" i="20"/>
  <c r="R13" i="20"/>
  <c r="R15" i="20"/>
  <c r="AI29" i="21"/>
  <c r="H27" i="21"/>
  <c r="AD27" i="21"/>
  <c r="V27" i="21"/>
  <c r="BH16" i="11"/>
  <c r="BG16" i="11"/>
  <c r="BF16" i="11"/>
  <c r="BE16" i="11"/>
  <c r="BD16" i="11"/>
  <c r="BC16" i="11"/>
  <c r="BB16" i="11"/>
  <c r="BA16" i="11"/>
  <c r="BI15" i="11"/>
  <c r="BI13" i="11"/>
  <c r="BI12" i="11"/>
  <c r="BI11" i="11"/>
  <c r="BI10" i="11"/>
  <c r="BI9" i="11"/>
  <c r="BI8" i="11"/>
  <c r="BI7" i="11"/>
  <c r="BI6" i="11"/>
  <c r="W15" i="13"/>
  <c r="AA15" i="13" s="1"/>
  <c r="Y15" i="13"/>
  <c r="D6" i="16" l="1"/>
  <c r="CJ20" i="19"/>
  <c r="CK20" i="19" s="1"/>
  <c r="CM8" i="19"/>
  <c r="D5" i="16"/>
  <c r="CM7" i="19"/>
  <c r="CJ19" i="19"/>
  <c r="CK19" i="19" s="1"/>
  <c r="D13" i="16"/>
  <c r="E13" i="16" s="1"/>
  <c r="F13" i="16" s="1"/>
  <c r="CM15" i="19"/>
  <c r="CJ27" i="19"/>
  <c r="CK27" i="19" s="1"/>
  <c r="D11" i="16"/>
  <c r="CJ25" i="19"/>
  <c r="CK25" i="19" s="1"/>
  <c r="CM13" i="19"/>
  <c r="D8" i="16"/>
  <c r="CJ22" i="19"/>
  <c r="CK22" i="19" s="1"/>
  <c r="CM10" i="19"/>
  <c r="D10" i="16"/>
  <c r="CJ24" i="19"/>
  <c r="CK24" i="19" s="1"/>
  <c r="CM12" i="19"/>
  <c r="D7" i="16"/>
  <c r="CJ21" i="19"/>
  <c r="CK21" i="19" s="1"/>
  <c r="CM9" i="19"/>
  <c r="D9" i="16"/>
  <c r="CJ23" i="19"/>
  <c r="CK23" i="19" s="1"/>
  <c r="CM11" i="19"/>
  <c r="D12" i="16"/>
  <c r="E12" i="16" s="1"/>
  <c r="F12" i="16" s="1"/>
  <c r="CJ26" i="19"/>
  <c r="CK26" i="19" s="1"/>
  <c r="CM14" i="19"/>
  <c r="D19" i="16"/>
  <c r="E19" i="16" s="1"/>
  <c r="F19" i="16" s="1"/>
  <c r="AE14" i="20"/>
  <c r="AB23" i="20"/>
  <c r="AC23" i="20" s="1"/>
  <c r="AF16" i="19"/>
  <c r="CJ6" i="19"/>
  <c r="R16" i="20"/>
  <c r="R27" i="21"/>
  <c r="BI16" i="11"/>
  <c r="CL26" i="19" l="1"/>
  <c r="CK14" i="19"/>
  <c r="CK10" i="19"/>
  <c r="CL22" i="19"/>
  <c r="CL19" i="19"/>
  <c r="CK7" i="19"/>
  <c r="CL24" i="19"/>
  <c r="CK12" i="19"/>
  <c r="CK15" i="19"/>
  <c r="CL27" i="19"/>
  <c r="CM6" i="19"/>
  <c r="CM16" i="19" s="1"/>
  <c r="CJ18" i="19"/>
  <c r="CK18" i="19" s="1"/>
  <c r="CK9" i="19"/>
  <c r="CL21" i="19"/>
  <c r="CL23" i="19"/>
  <c r="CK11" i="19"/>
  <c r="CK13" i="19"/>
  <c r="CL25" i="19"/>
  <c r="CL20" i="19"/>
  <c r="CK8" i="19"/>
  <c r="AC14" i="20"/>
  <c r="AD23" i="20"/>
  <c r="D4" i="16"/>
  <c r="D3" i="16" s="1"/>
  <c r="CJ16" i="19"/>
  <c r="F19" i="21"/>
  <c r="F18" i="21"/>
  <c r="F17" i="21"/>
  <c r="F16" i="21"/>
  <c r="F21" i="21"/>
  <c r="F20" i="21"/>
  <c r="F22" i="21"/>
  <c r="F13" i="21"/>
  <c r="F23" i="21"/>
  <c r="F14" i="21"/>
  <c r="F24" i="21"/>
  <c r="F10" i="21"/>
  <c r="F11" i="21"/>
  <c r="F15" i="21"/>
  <c r="F25" i="21"/>
  <c r="F12" i="21"/>
  <c r="F26" i="21"/>
  <c r="AE12" i="14"/>
  <c r="CL18" i="19" l="1"/>
  <c r="CL28" i="19" s="1"/>
  <c r="CK6" i="19"/>
  <c r="CK16" i="19" s="1"/>
  <c r="CK28" i="19"/>
  <c r="D21" i="21"/>
  <c r="D20" i="21"/>
  <c r="D19" i="21"/>
  <c r="D18" i="21"/>
  <c r="D17" i="21"/>
  <c r="D16" i="21"/>
  <c r="P18" i="21"/>
  <c r="P21" i="21"/>
  <c r="P20" i="21"/>
  <c r="P19" i="21"/>
  <c r="P17" i="21"/>
  <c r="P16" i="21"/>
  <c r="N20" i="21"/>
  <c r="AH20" i="21" s="1"/>
  <c r="N21" i="21"/>
  <c r="AH21" i="21" s="1"/>
  <c r="N19" i="21"/>
  <c r="AH19" i="21" s="1"/>
  <c r="N18" i="21"/>
  <c r="AH18" i="21" s="1"/>
  <c r="N17" i="21"/>
  <c r="AH17" i="21" s="1"/>
  <c r="N16" i="21"/>
  <c r="AH16" i="21" s="1"/>
  <c r="L21" i="21"/>
  <c r="L20" i="21"/>
  <c r="L19" i="21"/>
  <c r="L18" i="21"/>
  <c r="L17" i="21"/>
  <c r="L16" i="21"/>
  <c r="N11" i="21"/>
  <c r="AH11" i="21" s="1"/>
  <c r="N10" i="21"/>
  <c r="AH10" i="21" s="1"/>
  <c r="N14" i="21"/>
  <c r="AH14" i="21" s="1"/>
  <c r="N24" i="21"/>
  <c r="AH24" i="21" s="1"/>
  <c r="N12" i="21"/>
  <c r="AH12" i="21" s="1"/>
  <c r="N15" i="21"/>
  <c r="AH15" i="21" s="1"/>
  <c r="N23" i="21"/>
  <c r="AH23" i="21" s="1"/>
  <c r="N26" i="21"/>
  <c r="AH26" i="21" s="1"/>
  <c r="N13" i="21"/>
  <c r="AH13" i="21" s="1"/>
  <c r="N22" i="21"/>
  <c r="AH22" i="21" s="1"/>
  <c r="N25" i="21"/>
  <c r="AH25" i="21" s="1"/>
  <c r="P11" i="20"/>
  <c r="P12" i="20"/>
  <c r="P13" i="20"/>
  <c r="P10" i="20"/>
  <c r="P15" i="20"/>
  <c r="L12" i="20"/>
  <c r="L11" i="20"/>
  <c r="L13" i="20"/>
  <c r="L10" i="20"/>
  <c r="D11" i="21"/>
  <c r="D23" i="21"/>
  <c r="D24" i="21"/>
  <c r="D10" i="21"/>
  <c r="D13" i="21"/>
  <c r="D14" i="21"/>
  <c r="D26" i="21"/>
  <c r="D15" i="21"/>
  <c r="D22" i="21"/>
  <c r="D12" i="21"/>
  <c r="D25" i="21"/>
  <c r="N10" i="20"/>
  <c r="N13" i="20"/>
  <c r="N12" i="20"/>
  <c r="N15" i="20"/>
  <c r="N11" i="20"/>
  <c r="F27" i="21"/>
  <c r="P14" i="21"/>
  <c r="P24" i="21"/>
  <c r="P10" i="21"/>
  <c r="P11" i="21"/>
  <c r="P15" i="21"/>
  <c r="P25" i="21"/>
  <c r="P12" i="21"/>
  <c r="P22" i="21"/>
  <c r="P26" i="21"/>
  <c r="P13" i="21"/>
  <c r="P23" i="21"/>
  <c r="L11" i="21"/>
  <c r="L13" i="21"/>
  <c r="L22" i="21"/>
  <c r="L24" i="21"/>
  <c r="L12" i="21"/>
  <c r="L10" i="21"/>
  <c r="L25" i="21"/>
  <c r="L14" i="21"/>
  <c r="L15" i="21"/>
  <c r="L23" i="21"/>
  <c r="L26" i="21"/>
  <c r="AF18" i="21" l="1"/>
  <c r="AJ18" i="21" s="1"/>
  <c r="AF19" i="21"/>
  <c r="AJ19" i="21" s="1"/>
  <c r="AF25" i="21"/>
  <c r="AJ25" i="21" s="1"/>
  <c r="AF24" i="21"/>
  <c r="AJ24" i="21" s="1"/>
  <c r="AF23" i="21"/>
  <c r="AJ23" i="21" s="1"/>
  <c r="AF20" i="21"/>
  <c r="AJ20" i="21"/>
  <c r="AF26" i="21"/>
  <c r="AJ26" i="21" s="1"/>
  <c r="AF22" i="21"/>
  <c r="AJ22" i="21" s="1"/>
  <c r="AF17" i="21"/>
  <c r="AJ17" i="21" s="1"/>
  <c r="AF21" i="21"/>
  <c r="AJ21" i="21" s="1"/>
  <c r="L16" i="20"/>
  <c r="P27" i="21"/>
  <c r="N16" i="20"/>
  <c r="D27" i="21"/>
  <c r="L27" i="21"/>
  <c r="P16" i="20"/>
  <c r="N27" i="21"/>
  <c r="AH27" i="21"/>
  <c r="AJ5" i="11"/>
  <c r="AT5" i="11"/>
  <c r="AX5" i="11"/>
  <c r="D34" i="16" l="1"/>
  <c r="AJ44" i="21"/>
  <c r="AK44" i="21" s="1"/>
  <c r="AM22" i="21"/>
  <c r="D35" i="16"/>
  <c r="AM23" i="21"/>
  <c r="AJ45" i="21"/>
  <c r="AK45" i="21" s="1"/>
  <c r="D38" i="16"/>
  <c r="E38" i="16" s="1"/>
  <c r="F38" i="16" s="1"/>
  <c r="AJ48" i="21"/>
  <c r="AK48" i="21" s="1"/>
  <c r="AM26" i="21"/>
  <c r="D36" i="16"/>
  <c r="AJ46" i="21"/>
  <c r="AK46" i="21" s="1"/>
  <c r="AM24" i="21"/>
  <c r="D33" i="16"/>
  <c r="E33" i="16" s="1"/>
  <c r="F33" i="16" s="1"/>
  <c r="AJ43" i="21"/>
  <c r="AK43" i="21" s="1"/>
  <c r="AM21" i="21"/>
  <c r="D32" i="16"/>
  <c r="E32" i="16" s="1"/>
  <c r="F32" i="16" s="1"/>
  <c r="AJ42" i="21"/>
  <c r="AK42" i="21" s="1"/>
  <c r="AM20" i="21"/>
  <c r="D37" i="16"/>
  <c r="E37" i="16" s="1"/>
  <c r="F37" i="16" s="1"/>
  <c r="AM25" i="21"/>
  <c r="AJ47" i="21"/>
  <c r="AK47" i="21" s="1"/>
  <c r="D29" i="16"/>
  <c r="AM17" i="21"/>
  <c r="AJ39" i="21"/>
  <c r="AK39" i="21" s="1"/>
  <c r="D31" i="16"/>
  <c r="E31" i="16" s="1"/>
  <c r="F31" i="16" s="1"/>
  <c r="AJ41" i="21"/>
  <c r="AK41" i="21" s="1"/>
  <c r="AM19" i="21"/>
  <c r="D30" i="16"/>
  <c r="E30" i="16" s="1"/>
  <c r="F30" i="16" s="1"/>
  <c r="AJ40" i="21"/>
  <c r="AK40" i="21" s="1"/>
  <c r="AM18" i="21"/>
  <c r="CI7" i="11"/>
  <c r="CI6" i="11"/>
  <c r="AL40" i="21" l="1"/>
  <c r="AK18" i="21"/>
  <c r="AL39" i="21"/>
  <c r="AK17" i="21"/>
  <c r="AK25" i="21"/>
  <c r="AL47" i="21"/>
  <c r="AL42" i="21"/>
  <c r="AK20" i="21"/>
  <c r="AL48" i="21"/>
  <c r="AK26" i="21"/>
  <c r="AL46" i="21"/>
  <c r="AK24" i="21"/>
  <c r="AL41" i="21"/>
  <c r="AK19" i="21"/>
  <c r="AL43" i="21"/>
  <c r="AK21" i="21"/>
  <c r="AL45" i="21"/>
  <c r="AK23" i="21"/>
  <c r="AL44" i="21"/>
  <c r="AK22" i="21"/>
  <c r="Y14" i="13"/>
  <c r="W14" i="13"/>
  <c r="AA14" i="13" l="1"/>
  <c r="F454" i="15" l="1"/>
  <c r="G454" i="15" s="1"/>
  <c r="H454" i="15" s="1"/>
  <c r="I454" i="15" s="1"/>
  <c r="E454" i="15"/>
  <c r="F453" i="15"/>
  <c r="G453" i="15" s="1"/>
  <c r="H453" i="15" s="1"/>
  <c r="I453" i="15" s="1"/>
  <c r="E452" i="15"/>
  <c r="F452" i="15" s="1"/>
  <c r="G452" i="15" s="1"/>
  <c r="H452" i="15" s="1"/>
  <c r="I452" i="15" s="1"/>
  <c r="F451" i="15"/>
  <c r="G451" i="15" s="1"/>
  <c r="H451" i="15" s="1"/>
  <c r="I451" i="15" s="1"/>
  <c r="F450" i="15"/>
  <c r="G450" i="15" s="1"/>
  <c r="H450" i="15" s="1"/>
  <c r="I450" i="15" s="1"/>
  <c r="E450" i="15"/>
  <c r="H449" i="15"/>
  <c r="I449" i="15" s="1"/>
  <c r="G449" i="15"/>
  <c r="F449" i="15"/>
  <c r="G448" i="15"/>
  <c r="H448" i="15" s="1"/>
  <c r="I448" i="15" s="1"/>
  <c r="E448" i="15"/>
  <c r="F448" i="15" s="1"/>
  <c r="F447" i="15"/>
  <c r="G447" i="15" s="1"/>
  <c r="H447" i="15" s="1"/>
  <c r="I447" i="15" s="1"/>
  <c r="E446" i="15"/>
  <c r="F446" i="15" s="1"/>
  <c r="G446" i="15" s="1"/>
  <c r="H446" i="15" s="1"/>
  <c r="I446" i="15" s="1"/>
  <c r="I445" i="15"/>
  <c r="F445" i="15"/>
  <c r="G445" i="15" s="1"/>
  <c r="H445" i="15" s="1"/>
  <c r="E444" i="15"/>
  <c r="F444" i="15" s="1"/>
  <c r="G444" i="15" s="1"/>
  <c r="H444" i="15" s="1"/>
  <c r="I444" i="15" s="1"/>
  <c r="F443" i="15"/>
  <c r="G443" i="15" s="1"/>
  <c r="H443" i="15" s="1"/>
  <c r="I443" i="15" s="1"/>
  <c r="F442" i="15"/>
  <c r="G442" i="15" s="1"/>
  <c r="H442" i="15" s="1"/>
  <c r="I442" i="15" s="1"/>
  <c r="E442" i="15"/>
  <c r="G441" i="15"/>
  <c r="H441" i="15" s="1"/>
  <c r="I441" i="15" s="1"/>
  <c r="F441" i="15"/>
  <c r="E440" i="15"/>
  <c r="F440" i="15" s="1"/>
  <c r="G440" i="15" s="1"/>
  <c r="H440" i="15" s="1"/>
  <c r="I440" i="15" s="1"/>
  <c r="F439" i="15"/>
  <c r="G439" i="15" s="1"/>
  <c r="H439" i="15" s="1"/>
  <c r="I439" i="15" s="1"/>
  <c r="H438" i="15"/>
  <c r="I438" i="15" s="1"/>
  <c r="E438" i="15"/>
  <c r="F438" i="15" s="1"/>
  <c r="G438" i="15" s="1"/>
  <c r="F437" i="15"/>
  <c r="G437" i="15" s="1"/>
  <c r="H437" i="15" s="1"/>
  <c r="I437" i="15" s="1"/>
  <c r="E436" i="15"/>
  <c r="F436" i="15" s="1"/>
  <c r="G436" i="15" s="1"/>
  <c r="H436" i="15" s="1"/>
  <c r="I436" i="15" s="1"/>
  <c r="F435" i="15"/>
  <c r="G435" i="15" s="1"/>
  <c r="H435" i="15" s="1"/>
  <c r="I435" i="15" s="1"/>
  <c r="F434" i="15"/>
  <c r="G434" i="15" s="1"/>
  <c r="H434" i="15" s="1"/>
  <c r="I434" i="15" s="1"/>
  <c r="E434" i="15"/>
  <c r="H433" i="15"/>
  <c r="I433" i="15" s="1"/>
  <c r="G433" i="15"/>
  <c r="F433" i="15"/>
  <c r="N432" i="15"/>
  <c r="M432" i="15"/>
  <c r="L432" i="15"/>
  <c r="K432" i="15"/>
  <c r="J432" i="15"/>
  <c r="I432" i="15"/>
  <c r="F432" i="15"/>
  <c r="G432" i="15" s="1"/>
  <c r="H432" i="15" s="1"/>
  <c r="N431" i="15"/>
  <c r="M431" i="15"/>
  <c r="L431" i="15"/>
  <c r="K431" i="15"/>
  <c r="J431" i="15"/>
  <c r="I431" i="15"/>
  <c r="F431" i="15"/>
  <c r="G431" i="15" s="1"/>
  <c r="H431" i="15" s="1"/>
  <c r="N430" i="15"/>
  <c r="M430" i="15"/>
  <c r="L430" i="15"/>
  <c r="K430" i="15"/>
  <c r="J430" i="15"/>
  <c r="F430" i="15"/>
  <c r="G430" i="15" s="1"/>
  <c r="H430" i="15" s="1"/>
  <c r="I430" i="15" s="1"/>
  <c r="N429" i="15"/>
  <c r="M429" i="15"/>
  <c r="L429" i="15"/>
  <c r="K429" i="15"/>
  <c r="J429" i="15"/>
  <c r="G429" i="15"/>
  <c r="H429" i="15" s="1"/>
  <c r="I429" i="15" s="1"/>
  <c r="F429" i="15"/>
  <c r="N428" i="15"/>
  <c r="M428" i="15"/>
  <c r="L428" i="15"/>
  <c r="K428" i="15"/>
  <c r="J428" i="15"/>
  <c r="F428" i="15"/>
  <c r="G428" i="15" s="1"/>
  <c r="H428" i="15" s="1"/>
  <c r="I428" i="15" s="1"/>
  <c r="N427" i="15"/>
  <c r="M427" i="15"/>
  <c r="L427" i="15"/>
  <c r="K427" i="15"/>
  <c r="J427" i="15"/>
  <c r="F427" i="15"/>
  <c r="G427" i="15" s="1"/>
  <c r="H427" i="15" s="1"/>
  <c r="I427" i="15" s="1"/>
  <c r="N426" i="15"/>
  <c r="M426" i="15"/>
  <c r="L426" i="15"/>
  <c r="K426" i="15"/>
  <c r="J426" i="15"/>
  <c r="F426" i="15"/>
  <c r="G426" i="15" s="1"/>
  <c r="H426" i="15" s="1"/>
  <c r="I426" i="15" s="1"/>
  <c r="N425" i="15"/>
  <c r="M425" i="15"/>
  <c r="L425" i="15"/>
  <c r="K425" i="15"/>
  <c r="J425" i="15"/>
  <c r="H425" i="15"/>
  <c r="I425" i="15" s="1"/>
  <c r="G425" i="15"/>
  <c r="F425" i="15"/>
  <c r="N424" i="15"/>
  <c r="M424" i="15"/>
  <c r="L424" i="15"/>
  <c r="K424" i="15"/>
  <c r="J424" i="15"/>
  <c r="F424" i="15"/>
  <c r="G424" i="15" s="1"/>
  <c r="H424" i="15" s="1"/>
  <c r="I424" i="15" s="1"/>
  <c r="N423" i="15"/>
  <c r="M423" i="15"/>
  <c r="L423" i="15"/>
  <c r="K423" i="15"/>
  <c r="J423" i="15"/>
  <c r="I423" i="15"/>
  <c r="F423" i="15"/>
  <c r="G423" i="15" s="1"/>
  <c r="H423" i="15" s="1"/>
  <c r="N422" i="15"/>
  <c r="M422" i="15"/>
  <c r="L422" i="15"/>
  <c r="K422" i="15"/>
  <c r="J422" i="15"/>
  <c r="F422" i="15"/>
  <c r="G422" i="15" s="1"/>
  <c r="H422" i="15" s="1"/>
  <c r="I422" i="15" s="1"/>
  <c r="N421" i="15"/>
  <c r="M421" i="15"/>
  <c r="L421" i="15"/>
  <c r="K421" i="15"/>
  <c r="J421" i="15"/>
  <c r="G421" i="15"/>
  <c r="H421" i="15" s="1"/>
  <c r="I421" i="15" s="1"/>
  <c r="F421" i="15"/>
  <c r="N420" i="15"/>
  <c r="M420" i="15"/>
  <c r="L420" i="15"/>
  <c r="K420" i="15"/>
  <c r="J420" i="15"/>
  <c r="F420" i="15"/>
  <c r="G420" i="15" s="1"/>
  <c r="H420" i="15" s="1"/>
  <c r="I420" i="15" s="1"/>
  <c r="N419" i="15"/>
  <c r="M419" i="15"/>
  <c r="L419" i="15"/>
  <c r="K419" i="15"/>
  <c r="J419" i="15"/>
  <c r="F419" i="15"/>
  <c r="G419" i="15" s="1"/>
  <c r="H419" i="15" s="1"/>
  <c r="I419" i="15" s="1"/>
  <c r="N418" i="15"/>
  <c r="M418" i="15"/>
  <c r="L418" i="15"/>
  <c r="K418" i="15"/>
  <c r="J418" i="15"/>
  <c r="F418" i="15"/>
  <c r="G418" i="15" s="1"/>
  <c r="H418" i="15" s="1"/>
  <c r="I418" i="15" s="1"/>
  <c r="N417" i="15"/>
  <c r="M417" i="15"/>
  <c r="L417" i="15"/>
  <c r="K417" i="15"/>
  <c r="J417" i="15"/>
  <c r="H417" i="15"/>
  <c r="I417" i="15" s="1"/>
  <c r="G417" i="15"/>
  <c r="F417" i="15"/>
  <c r="N416" i="15"/>
  <c r="M416" i="15"/>
  <c r="L416" i="15"/>
  <c r="K416" i="15"/>
  <c r="J416" i="15"/>
  <c r="F416" i="15"/>
  <c r="G416" i="15" s="1"/>
  <c r="H416" i="15" s="1"/>
  <c r="I416" i="15" s="1"/>
  <c r="N415" i="15"/>
  <c r="M415" i="15"/>
  <c r="L415" i="15"/>
  <c r="K415" i="15"/>
  <c r="J415" i="15"/>
  <c r="I415" i="15"/>
  <c r="F415" i="15"/>
  <c r="G415" i="15" s="1"/>
  <c r="H415" i="15" s="1"/>
  <c r="N414" i="15"/>
  <c r="M414" i="15"/>
  <c r="L414" i="15"/>
  <c r="K414" i="15"/>
  <c r="J414" i="15"/>
  <c r="F414" i="15"/>
  <c r="G414" i="15" s="1"/>
  <c r="H414" i="15" s="1"/>
  <c r="I414" i="15" s="1"/>
  <c r="N413" i="15"/>
  <c r="M413" i="15"/>
  <c r="L413" i="15"/>
  <c r="K413" i="15"/>
  <c r="J413" i="15"/>
  <c r="G413" i="15"/>
  <c r="H413" i="15" s="1"/>
  <c r="I413" i="15" s="1"/>
  <c r="F413" i="15"/>
  <c r="N412" i="15"/>
  <c r="M412" i="15"/>
  <c r="L412" i="15"/>
  <c r="K412" i="15"/>
  <c r="J412" i="15"/>
  <c r="F412" i="15"/>
  <c r="G412" i="15" s="1"/>
  <c r="H412" i="15" s="1"/>
  <c r="I412" i="15" s="1"/>
  <c r="N411" i="15"/>
  <c r="M411" i="15"/>
  <c r="L411" i="15"/>
  <c r="K411" i="15"/>
  <c r="J411" i="15"/>
  <c r="F411" i="15"/>
  <c r="G411" i="15" s="1"/>
  <c r="H411" i="15" s="1"/>
  <c r="I411" i="15" s="1"/>
  <c r="N410" i="15"/>
  <c r="M410" i="15"/>
  <c r="L410" i="15"/>
  <c r="K410" i="15"/>
  <c r="J410" i="15"/>
  <c r="F410" i="15"/>
  <c r="G410" i="15" s="1"/>
  <c r="H410" i="15" s="1"/>
  <c r="I410" i="15" s="1"/>
  <c r="N409" i="15"/>
  <c r="M409" i="15"/>
  <c r="L409" i="15"/>
  <c r="K409" i="15"/>
  <c r="J409" i="15"/>
  <c r="H409" i="15"/>
  <c r="I409" i="15" s="1"/>
  <c r="G409" i="15"/>
  <c r="F409" i="15"/>
  <c r="N408" i="15"/>
  <c r="M408" i="15"/>
  <c r="L408" i="15"/>
  <c r="K408" i="15"/>
  <c r="J408" i="15"/>
  <c r="F408" i="15"/>
  <c r="G408" i="15" s="1"/>
  <c r="H408" i="15" s="1"/>
  <c r="I408" i="15" s="1"/>
  <c r="N407" i="15"/>
  <c r="M407" i="15"/>
  <c r="L407" i="15"/>
  <c r="K407" i="15"/>
  <c r="J407" i="15"/>
  <c r="I407" i="15"/>
  <c r="F407" i="15"/>
  <c r="G407" i="15" s="1"/>
  <c r="H407" i="15" s="1"/>
  <c r="F406" i="15"/>
  <c r="G406" i="15" s="1"/>
  <c r="H406" i="15" s="1"/>
  <c r="I406" i="15" s="1"/>
  <c r="I405" i="15"/>
  <c r="F405" i="15"/>
  <c r="G405" i="15" s="1"/>
  <c r="H405" i="15" s="1"/>
  <c r="E404" i="15"/>
  <c r="F404" i="15" s="1"/>
  <c r="G404" i="15" s="1"/>
  <c r="H404" i="15" s="1"/>
  <c r="I404" i="15" s="1"/>
  <c r="G402" i="15"/>
  <c r="H402" i="15" s="1"/>
  <c r="I402" i="15" s="1"/>
  <c r="E402" i="15"/>
  <c r="F402" i="15" s="1"/>
  <c r="E401" i="15"/>
  <c r="F400" i="15"/>
  <c r="G400" i="15" s="1"/>
  <c r="H400" i="15" s="1"/>
  <c r="I400" i="15" s="1"/>
  <c r="F399" i="15"/>
  <c r="G399" i="15" s="1"/>
  <c r="H399" i="15" s="1"/>
  <c r="I399" i="15" s="1"/>
  <c r="E398" i="15"/>
  <c r="F398" i="15" s="1"/>
  <c r="G398" i="15" s="1"/>
  <c r="H398" i="15" s="1"/>
  <c r="I398" i="15" s="1"/>
  <c r="G397" i="15"/>
  <c r="H397" i="15" s="1"/>
  <c r="I397" i="15" s="1"/>
  <c r="F397" i="15"/>
  <c r="E397" i="15"/>
  <c r="G396" i="15"/>
  <c r="H396" i="15" s="1"/>
  <c r="I396" i="15" s="1"/>
  <c r="F396" i="15"/>
  <c r="G395" i="15"/>
  <c r="H395" i="15" s="1"/>
  <c r="I395" i="15" s="1"/>
  <c r="F395" i="15"/>
  <c r="N394" i="15"/>
  <c r="M394" i="15"/>
  <c r="L394" i="15"/>
  <c r="K394" i="15"/>
  <c r="J394" i="15"/>
  <c r="E394" i="15"/>
  <c r="F394" i="15" s="1"/>
  <c r="G394" i="15" s="1"/>
  <c r="H394" i="15" s="1"/>
  <c r="I394" i="15" s="1"/>
  <c r="N393" i="15"/>
  <c r="M393" i="15"/>
  <c r="L393" i="15"/>
  <c r="K393" i="15"/>
  <c r="J393" i="15"/>
  <c r="F393" i="15"/>
  <c r="G393" i="15" s="1"/>
  <c r="H393" i="15" s="1"/>
  <c r="I393" i="15" s="1"/>
  <c r="I373" i="15"/>
  <c r="F265" i="15"/>
  <c r="G265" i="15" s="1"/>
  <c r="H265" i="15" s="1"/>
  <c r="I265" i="15" s="1"/>
  <c r="J265" i="15" s="1"/>
  <c r="K265" i="15" s="1"/>
  <c r="L265" i="15" s="1"/>
  <c r="M265" i="15" s="1"/>
  <c r="N265" i="15" s="1"/>
  <c r="E265" i="15"/>
  <c r="I240" i="15"/>
  <c r="H240" i="15"/>
  <c r="G240" i="15"/>
  <c r="F240" i="15"/>
  <c r="E240" i="15"/>
  <c r="I239" i="15"/>
  <c r="H239" i="15"/>
  <c r="G239" i="15"/>
  <c r="F239" i="15"/>
  <c r="E239" i="15"/>
  <c r="I238" i="15"/>
  <c r="H238" i="15"/>
  <c r="G238" i="15"/>
  <c r="F238" i="15"/>
  <c r="E238" i="15"/>
  <c r="I237" i="15"/>
  <c r="H237" i="15"/>
  <c r="G237" i="15"/>
  <c r="F237" i="15"/>
  <c r="E237" i="15"/>
  <c r="I236" i="15"/>
  <c r="H236" i="15"/>
  <c r="G236" i="15"/>
  <c r="F236" i="15"/>
  <c r="E236" i="15"/>
  <c r="I235" i="15"/>
  <c r="H235" i="15"/>
  <c r="G235" i="15"/>
  <c r="F235" i="15"/>
  <c r="E235" i="15"/>
  <c r="I234" i="15"/>
  <c r="H234" i="15"/>
  <c r="G234" i="15"/>
  <c r="F234" i="15"/>
  <c r="E234" i="15"/>
  <c r="I233" i="15"/>
  <c r="H233" i="15"/>
  <c r="G233" i="15"/>
  <c r="F233" i="15"/>
  <c r="E233" i="15"/>
  <c r="I232" i="15"/>
  <c r="H232" i="15"/>
  <c r="G232" i="15"/>
  <c r="F232" i="15"/>
  <c r="E232" i="15"/>
  <c r="I231" i="15"/>
  <c r="H231" i="15"/>
  <c r="G231" i="15"/>
  <c r="F231" i="15"/>
  <c r="E231" i="15"/>
  <c r="I230" i="15"/>
  <c r="H230" i="15"/>
  <c r="G230" i="15"/>
  <c r="F230" i="15"/>
  <c r="E230" i="15"/>
  <c r="I229" i="15"/>
  <c r="H229" i="15"/>
  <c r="G229" i="15"/>
  <c r="F229" i="15"/>
  <c r="E229" i="15"/>
  <c r="I228" i="15"/>
  <c r="H228" i="15"/>
  <c r="G228" i="15"/>
  <c r="F228" i="15"/>
  <c r="E228" i="15"/>
  <c r="I227" i="15"/>
  <c r="H227" i="15"/>
  <c r="G227" i="15"/>
  <c r="F227" i="15"/>
  <c r="E227" i="15"/>
  <c r="I226" i="15"/>
  <c r="H226" i="15"/>
  <c r="G226" i="15"/>
  <c r="F226" i="15"/>
  <c r="E226" i="15"/>
  <c r="I225" i="15"/>
  <c r="H225" i="15"/>
  <c r="G225" i="15"/>
  <c r="F225" i="15"/>
  <c r="E225" i="15"/>
  <c r="I224" i="15"/>
  <c r="H224" i="15"/>
  <c r="G224" i="15"/>
  <c r="F224" i="15"/>
  <c r="E224" i="15"/>
  <c r="I223" i="15"/>
  <c r="H223" i="15"/>
  <c r="G223" i="15"/>
  <c r="F223" i="15"/>
  <c r="E223" i="15"/>
  <c r="I222" i="15"/>
  <c r="H222" i="15"/>
  <c r="G222" i="15"/>
  <c r="F222" i="15"/>
  <c r="E222" i="15"/>
  <c r="I221" i="15"/>
  <c r="H221" i="15"/>
  <c r="G221" i="15"/>
  <c r="F221" i="15"/>
  <c r="E221" i="15"/>
  <c r="I220" i="15"/>
  <c r="H220" i="15"/>
  <c r="G220" i="15"/>
  <c r="F220" i="15"/>
  <c r="E220" i="15"/>
  <c r="I219" i="15"/>
  <c r="H219" i="15"/>
  <c r="G219" i="15"/>
  <c r="F219" i="15"/>
  <c r="E219" i="15"/>
  <c r="I218" i="15"/>
  <c r="H218" i="15"/>
  <c r="G218" i="15"/>
  <c r="F218" i="15"/>
  <c r="E218" i="15"/>
  <c r="I217" i="15"/>
  <c r="H217" i="15"/>
  <c r="G217" i="15"/>
  <c r="F217" i="15"/>
  <c r="F201" i="15"/>
  <c r="F517" i="15" s="1"/>
  <c r="E201" i="15"/>
  <c r="H196" i="15"/>
  <c r="H512" i="15" s="1"/>
  <c r="E187" i="15"/>
  <c r="E503" i="15" s="1"/>
  <c r="I183" i="15"/>
  <c r="I182" i="15"/>
  <c r="M179" i="15"/>
  <c r="L178" i="15"/>
  <c r="L494" i="15" s="1"/>
  <c r="E175" i="15"/>
  <c r="K174" i="15"/>
  <c r="K364" i="15" s="1"/>
  <c r="J174" i="15"/>
  <c r="F174" i="15"/>
  <c r="N172" i="15"/>
  <c r="J172" i="15"/>
  <c r="J362" i="15" s="1"/>
  <c r="H172" i="15"/>
  <c r="H488" i="15" s="1"/>
  <c r="M171" i="15"/>
  <c r="I165" i="15"/>
  <c r="N156" i="15"/>
  <c r="N346" i="15" s="1"/>
  <c r="M156" i="15"/>
  <c r="M472" i="15" s="1"/>
  <c r="J156" i="15"/>
  <c r="I156" i="15"/>
  <c r="F156" i="15"/>
  <c r="F346" i="15" s="1"/>
  <c r="E156" i="15"/>
  <c r="K155" i="15"/>
  <c r="I154" i="15"/>
  <c r="E154" i="15"/>
  <c r="E146" i="15"/>
  <c r="E140" i="15"/>
  <c r="E136" i="15"/>
  <c r="I132" i="15"/>
  <c r="I200" i="15" s="1"/>
  <c r="H132" i="15"/>
  <c r="H200" i="15" s="1"/>
  <c r="E132" i="15"/>
  <c r="E200" i="15" s="1"/>
  <c r="I131" i="15"/>
  <c r="I199" i="15" s="1"/>
  <c r="E131" i="15"/>
  <c r="E199" i="15" s="1"/>
  <c r="F130" i="15"/>
  <c r="F198" i="15" s="1"/>
  <c r="F388" i="15" s="1"/>
  <c r="G129" i="15"/>
  <c r="G197" i="15" s="1"/>
  <c r="I127" i="15"/>
  <c r="I195" i="15" s="1"/>
  <c r="E127" i="15"/>
  <c r="E195" i="15" s="1"/>
  <c r="E511" i="15" s="1"/>
  <c r="I126" i="15"/>
  <c r="I194" i="15" s="1"/>
  <c r="I384" i="15" s="1"/>
  <c r="E126" i="15"/>
  <c r="E194" i="15" s="1"/>
  <c r="G125" i="15"/>
  <c r="G193" i="15" s="1"/>
  <c r="I123" i="15"/>
  <c r="I191" i="15" s="1"/>
  <c r="I507" i="15" s="1"/>
  <c r="H123" i="15"/>
  <c r="H191" i="15" s="1"/>
  <c r="F123" i="15"/>
  <c r="E123" i="15"/>
  <c r="E191" i="15" s="1"/>
  <c r="I122" i="15"/>
  <c r="I190" i="15" s="1"/>
  <c r="F122" i="15"/>
  <c r="F190" i="15" s="1"/>
  <c r="E122" i="15"/>
  <c r="E190" i="15" s="1"/>
  <c r="H120" i="15"/>
  <c r="H188" i="15" s="1"/>
  <c r="H504" i="15" s="1"/>
  <c r="I119" i="15"/>
  <c r="I187" i="15" s="1"/>
  <c r="H119" i="15"/>
  <c r="H187" i="15" s="1"/>
  <c r="E119" i="15"/>
  <c r="I118" i="15"/>
  <c r="I186" i="15" s="1"/>
  <c r="F118" i="15"/>
  <c r="F186" i="15" s="1"/>
  <c r="E118" i="15"/>
  <c r="E186" i="15" s="1"/>
  <c r="H116" i="15"/>
  <c r="H184" i="15" s="1"/>
  <c r="G116" i="15"/>
  <c r="G184" i="15" s="1"/>
  <c r="I115" i="15"/>
  <c r="H115" i="15"/>
  <c r="H183" i="15" s="1"/>
  <c r="F115" i="15"/>
  <c r="F183" i="15" s="1"/>
  <c r="E115" i="15"/>
  <c r="E183" i="15" s="1"/>
  <c r="I114" i="15"/>
  <c r="E114" i="15"/>
  <c r="E182" i="15" s="1"/>
  <c r="E372" i="15" s="1"/>
  <c r="G113" i="15"/>
  <c r="G181" i="15" s="1"/>
  <c r="H112" i="15"/>
  <c r="H180" i="15" s="1"/>
  <c r="G112" i="15"/>
  <c r="G180" i="15" s="1"/>
  <c r="N111" i="15"/>
  <c r="N179" i="15" s="1"/>
  <c r="M111" i="15"/>
  <c r="J111" i="15"/>
  <c r="J179" i="15" s="1"/>
  <c r="J495" i="15" s="1"/>
  <c r="J522" i="15" s="1"/>
  <c r="I111" i="15"/>
  <c r="I179" i="15" s="1"/>
  <c r="F111" i="15"/>
  <c r="F179" i="15" s="1"/>
  <c r="E111" i="15"/>
  <c r="E179" i="15" s="1"/>
  <c r="L110" i="15"/>
  <c r="K110" i="15"/>
  <c r="K178" i="15" s="1"/>
  <c r="H110" i="15"/>
  <c r="H178" i="15" s="1"/>
  <c r="N109" i="15"/>
  <c r="N177" i="15" s="1"/>
  <c r="N493" i="15" s="1"/>
  <c r="M109" i="15"/>
  <c r="M177" i="15" s="1"/>
  <c r="J109" i="15"/>
  <c r="J177" i="15" s="1"/>
  <c r="I109" i="15"/>
  <c r="I177" i="15" s="1"/>
  <c r="E109" i="15"/>
  <c r="E177" i="15" s="1"/>
  <c r="L108" i="15"/>
  <c r="L176" i="15" s="1"/>
  <c r="H108" i="15"/>
  <c r="H176" i="15" s="1"/>
  <c r="G108" i="15"/>
  <c r="G176" i="15" s="1"/>
  <c r="N107" i="15"/>
  <c r="N175" i="15" s="1"/>
  <c r="M107" i="15"/>
  <c r="M175" i="15" s="1"/>
  <c r="J107" i="15"/>
  <c r="J175" i="15" s="1"/>
  <c r="I107" i="15"/>
  <c r="I175" i="15" s="1"/>
  <c r="E107" i="15"/>
  <c r="L105" i="15"/>
  <c r="L173" i="15" s="1"/>
  <c r="K105" i="15"/>
  <c r="K173" i="15" s="1"/>
  <c r="H105" i="15"/>
  <c r="H173" i="15" s="1"/>
  <c r="N103" i="15"/>
  <c r="N171" i="15" s="1"/>
  <c r="M103" i="15"/>
  <c r="J103" i="15"/>
  <c r="J171" i="15" s="1"/>
  <c r="J487" i="15" s="1"/>
  <c r="I103" i="15"/>
  <c r="I171" i="15" s="1"/>
  <c r="F103" i="15"/>
  <c r="F171" i="15" s="1"/>
  <c r="E103" i="15"/>
  <c r="E171" i="15" s="1"/>
  <c r="L102" i="15"/>
  <c r="L170" i="15" s="1"/>
  <c r="H102" i="15"/>
  <c r="H170" i="15" s="1"/>
  <c r="G102" i="15"/>
  <c r="G170" i="15" s="1"/>
  <c r="N101" i="15"/>
  <c r="N169" i="15" s="1"/>
  <c r="N485" i="15" s="1"/>
  <c r="M101" i="15"/>
  <c r="M169" i="15" s="1"/>
  <c r="J101" i="15"/>
  <c r="J169" i="15" s="1"/>
  <c r="I101" i="15"/>
  <c r="I169" i="15" s="1"/>
  <c r="F101" i="15"/>
  <c r="F169" i="15" s="1"/>
  <c r="E101" i="15"/>
  <c r="E169" i="15" s="1"/>
  <c r="L100" i="15"/>
  <c r="L168" i="15" s="1"/>
  <c r="K100" i="15"/>
  <c r="K168" i="15" s="1"/>
  <c r="H100" i="15"/>
  <c r="H168" i="15" s="1"/>
  <c r="H484" i="15" s="1"/>
  <c r="N99" i="15"/>
  <c r="N167" i="15" s="1"/>
  <c r="M99" i="15"/>
  <c r="M167" i="15" s="1"/>
  <c r="J99" i="15"/>
  <c r="J167" i="15" s="1"/>
  <c r="I99" i="15"/>
  <c r="I167" i="15" s="1"/>
  <c r="E99" i="15"/>
  <c r="E167" i="15" s="1"/>
  <c r="L98" i="15"/>
  <c r="L166" i="15" s="1"/>
  <c r="L482" i="15" s="1"/>
  <c r="H98" i="15"/>
  <c r="H166" i="15" s="1"/>
  <c r="G98" i="15"/>
  <c r="G166" i="15" s="1"/>
  <c r="N97" i="15"/>
  <c r="N165" i="15" s="1"/>
  <c r="M97" i="15"/>
  <c r="M165" i="15" s="1"/>
  <c r="J97" i="15"/>
  <c r="J165" i="15" s="1"/>
  <c r="I97" i="15"/>
  <c r="E97" i="15"/>
  <c r="E165" i="15" s="1"/>
  <c r="L96" i="15"/>
  <c r="L164" i="15" s="1"/>
  <c r="K96" i="15"/>
  <c r="K164" i="15" s="1"/>
  <c r="K354" i="15" s="1"/>
  <c r="H96" i="15"/>
  <c r="H164" i="15" s="1"/>
  <c r="N95" i="15"/>
  <c r="N163" i="15" s="1"/>
  <c r="M95" i="15"/>
  <c r="M163" i="15" s="1"/>
  <c r="J95" i="15"/>
  <c r="J163" i="15" s="1"/>
  <c r="J479" i="15" s="1"/>
  <c r="I95" i="15"/>
  <c r="I163" i="15" s="1"/>
  <c r="F95" i="15"/>
  <c r="F163" i="15" s="1"/>
  <c r="E95" i="15"/>
  <c r="E163" i="15" s="1"/>
  <c r="L94" i="15"/>
  <c r="L162" i="15" s="1"/>
  <c r="H94" i="15"/>
  <c r="H162" i="15" s="1"/>
  <c r="G94" i="15"/>
  <c r="G162" i="15" s="1"/>
  <c r="N93" i="15"/>
  <c r="N161" i="15" s="1"/>
  <c r="N477" i="15" s="1"/>
  <c r="M93" i="15"/>
  <c r="M161" i="15" s="1"/>
  <c r="M351" i="15" s="1"/>
  <c r="J93" i="15"/>
  <c r="J161" i="15" s="1"/>
  <c r="I93" i="15"/>
  <c r="I161" i="15" s="1"/>
  <c r="F93" i="15"/>
  <c r="F161" i="15" s="1"/>
  <c r="E93" i="15"/>
  <c r="E161" i="15" s="1"/>
  <c r="L92" i="15"/>
  <c r="L160" i="15" s="1"/>
  <c r="K92" i="15"/>
  <c r="K160" i="15" s="1"/>
  <c r="H92" i="15"/>
  <c r="H160" i="15" s="1"/>
  <c r="H476" i="15" s="1"/>
  <c r="N91" i="15"/>
  <c r="N159" i="15" s="1"/>
  <c r="M91" i="15"/>
  <c r="M159" i="15" s="1"/>
  <c r="J91" i="15"/>
  <c r="J159" i="15" s="1"/>
  <c r="J475" i="15" s="1"/>
  <c r="I91" i="15"/>
  <c r="I159" i="15" s="1"/>
  <c r="E91" i="15"/>
  <c r="E159" i="15" s="1"/>
  <c r="E349" i="15" s="1"/>
  <c r="L90" i="15"/>
  <c r="L158" i="15" s="1"/>
  <c r="H90" i="15"/>
  <c r="H158" i="15" s="1"/>
  <c r="G90" i="15"/>
  <c r="G158" i="15" s="1"/>
  <c r="N89" i="15"/>
  <c r="N157" i="15" s="1"/>
  <c r="N473" i="15" s="1"/>
  <c r="M89" i="15"/>
  <c r="M157" i="15" s="1"/>
  <c r="J89" i="15"/>
  <c r="J157" i="15" s="1"/>
  <c r="I89" i="15"/>
  <c r="I157" i="15" s="1"/>
  <c r="I473" i="15" s="1"/>
  <c r="E89" i="15"/>
  <c r="E157" i="15" s="1"/>
  <c r="L87" i="15"/>
  <c r="L155" i="15" s="1"/>
  <c r="K87" i="15"/>
  <c r="H87" i="15"/>
  <c r="H155" i="15" s="1"/>
  <c r="N86" i="15"/>
  <c r="N154" i="15" s="1"/>
  <c r="M86" i="15"/>
  <c r="M154" i="15" s="1"/>
  <c r="J86" i="15"/>
  <c r="J154" i="15" s="1"/>
  <c r="I86" i="15"/>
  <c r="F86" i="15"/>
  <c r="F154" i="15" s="1"/>
  <c r="E86" i="15"/>
  <c r="G85" i="15"/>
  <c r="G153" i="15" s="1"/>
  <c r="H84" i="15"/>
  <c r="H152" i="15" s="1"/>
  <c r="H342" i="15" s="1"/>
  <c r="G84" i="15"/>
  <c r="G152" i="15" s="1"/>
  <c r="I83" i="15"/>
  <c r="I151" i="15" s="1"/>
  <c r="E83" i="15"/>
  <c r="E151" i="15" s="1"/>
  <c r="I82" i="15"/>
  <c r="I150" i="15" s="1"/>
  <c r="E82" i="15"/>
  <c r="E150" i="15" s="1"/>
  <c r="G81" i="15"/>
  <c r="G149" i="15" s="1"/>
  <c r="F81" i="15"/>
  <c r="F149" i="15" s="1"/>
  <c r="I79" i="15"/>
  <c r="I147" i="15" s="1"/>
  <c r="H79" i="15"/>
  <c r="H147" i="15" s="1"/>
  <c r="F79" i="15"/>
  <c r="F147" i="15" s="1"/>
  <c r="E79" i="15"/>
  <c r="E147" i="15" s="1"/>
  <c r="E337" i="15" s="1"/>
  <c r="I78" i="15"/>
  <c r="I146" i="15" s="1"/>
  <c r="E78" i="15"/>
  <c r="F77" i="15"/>
  <c r="F145" i="15" s="1"/>
  <c r="H76" i="15"/>
  <c r="H144" i="15" s="1"/>
  <c r="I75" i="15"/>
  <c r="I143" i="15" s="1"/>
  <c r="H75" i="15"/>
  <c r="H143" i="15" s="1"/>
  <c r="F75" i="15"/>
  <c r="F143" i="15" s="1"/>
  <c r="E75" i="15"/>
  <c r="E143" i="15" s="1"/>
  <c r="I74" i="15"/>
  <c r="I142" i="15" s="1"/>
  <c r="F74" i="15"/>
  <c r="F142" i="15" s="1"/>
  <c r="E74" i="15"/>
  <c r="E142" i="15" s="1"/>
  <c r="H73" i="15"/>
  <c r="H141" i="15" s="1"/>
  <c r="G73" i="15"/>
  <c r="G141" i="15" s="1"/>
  <c r="N72" i="15"/>
  <c r="N140" i="15" s="1"/>
  <c r="M72" i="15"/>
  <c r="M140" i="15" s="1"/>
  <c r="J72" i="15"/>
  <c r="J140" i="15" s="1"/>
  <c r="J330" i="15" s="1"/>
  <c r="I72" i="15"/>
  <c r="I140" i="15" s="1"/>
  <c r="F72" i="15"/>
  <c r="F140" i="15" s="1"/>
  <c r="E72" i="15"/>
  <c r="N7" i="15"/>
  <c r="N110" i="15" s="1"/>
  <c r="N178" i="15" s="1"/>
  <c r="N368" i="15" s="1"/>
  <c r="M7" i="15"/>
  <c r="M100" i="15" s="1"/>
  <c r="M168" i="15" s="1"/>
  <c r="L7" i="15"/>
  <c r="K7" i="15"/>
  <c r="J7" i="15"/>
  <c r="J110" i="15" s="1"/>
  <c r="J178" i="15" s="1"/>
  <c r="I7" i="15"/>
  <c r="I129" i="15" s="1"/>
  <c r="I197" i="15" s="1"/>
  <c r="H7" i="15"/>
  <c r="G7" i="15"/>
  <c r="F7" i="15"/>
  <c r="F129" i="15" s="1"/>
  <c r="F197" i="15" s="1"/>
  <c r="E7" i="15"/>
  <c r="E129" i="15" s="1"/>
  <c r="E197" i="15" s="1"/>
  <c r="H362" i="15" l="1"/>
  <c r="E498" i="15"/>
  <c r="E562" i="15" s="1"/>
  <c r="E625" i="15" s="1"/>
  <c r="E688" i="15" s="1"/>
  <c r="H366" i="15"/>
  <c r="F472" i="15"/>
  <c r="J488" i="15"/>
  <c r="I347" i="15"/>
  <c r="H386" i="15"/>
  <c r="E475" i="15"/>
  <c r="K490" i="15"/>
  <c r="M477" i="15"/>
  <c r="J369" i="15"/>
  <c r="H468" i="15"/>
  <c r="K480" i="15"/>
  <c r="F127" i="15"/>
  <c r="F132" i="15"/>
  <c r="F200" i="15" s="1"/>
  <c r="F516" i="15" s="1"/>
  <c r="F78" i="15"/>
  <c r="F146" i="15" s="1"/>
  <c r="F462" i="15" s="1"/>
  <c r="F83" i="15"/>
  <c r="F151" i="15" s="1"/>
  <c r="F341" i="15" s="1"/>
  <c r="F85" i="15"/>
  <c r="F153" i="15" s="1"/>
  <c r="F469" i="15" s="1"/>
  <c r="F89" i="15"/>
  <c r="F157" i="15" s="1"/>
  <c r="F347" i="15" s="1"/>
  <c r="F97" i="15"/>
  <c r="F165" i="15" s="1"/>
  <c r="F481" i="15" s="1"/>
  <c r="F107" i="15"/>
  <c r="F175" i="15" s="1"/>
  <c r="F365" i="15" s="1"/>
  <c r="F114" i="15"/>
  <c r="F182" i="15" s="1"/>
  <c r="F498" i="15" s="1"/>
  <c r="F117" i="15"/>
  <c r="F185" i="15" s="1"/>
  <c r="F375" i="15" s="1"/>
  <c r="F126" i="15"/>
  <c r="F194" i="15" s="1"/>
  <c r="F384" i="15" s="1"/>
  <c r="F131" i="15"/>
  <c r="F199" i="15" s="1"/>
  <c r="F82" i="15"/>
  <c r="F150" i="15" s="1"/>
  <c r="F466" i="15" s="1"/>
  <c r="F91" i="15"/>
  <c r="F159" i="15" s="1"/>
  <c r="F349" i="15" s="1"/>
  <c r="F99" i="15"/>
  <c r="F167" i="15" s="1"/>
  <c r="F109" i="15"/>
  <c r="F177" i="15" s="1"/>
  <c r="F493" i="15" s="1"/>
  <c r="F113" i="15"/>
  <c r="F181" i="15" s="1"/>
  <c r="F371" i="15" s="1"/>
  <c r="F119" i="15"/>
  <c r="F187" i="15" s="1"/>
  <c r="F503" i="15" s="1"/>
  <c r="F121" i="15"/>
  <c r="F189" i="15" s="1"/>
  <c r="F505" i="15" s="1"/>
  <c r="F125" i="15"/>
  <c r="F193" i="15" s="1"/>
  <c r="F383" i="15" s="1"/>
  <c r="H459" i="15"/>
  <c r="H333" i="15"/>
  <c r="K476" i="15"/>
  <c r="K350" i="15"/>
  <c r="G478" i="15"/>
  <c r="G352" i="15"/>
  <c r="J483" i="15"/>
  <c r="J357" i="15"/>
  <c r="K484" i="15"/>
  <c r="K358" i="15"/>
  <c r="G486" i="15"/>
  <c r="G360" i="15"/>
  <c r="F506" i="15"/>
  <c r="F380" i="15"/>
  <c r="I513" i="15"/>
  <c r="I387" i="15"/>
  <c r="I330" i="15"/>
  <c r="I456" i="15"/>
  <c r="G457" i="15"/>
  <c r="G331" i="15"/>
  <c r="I458" i="15"/>
  <c r="I332" i="15"/>
  <c r="H463" i="15"/>
  <c r="H337" i="15"/>
  <c r="E340" i="15"/>
  <c r="E539" i="15"/>
  <c r="E602" i="15" s="1"/>
  <c r="E665" i="15" s="1"/>
  <c r="H480" i="15"/>
  <c r="H354" i="15"/>
  <c r="N481" i="15"/>
  <c r="N355" i="15"/>
  <c r="E483" i="15"/>
  <c r="E357" i="15"/>
  <c r="H496" i="15"/>
  <c r="H370" i="15"/>
  <c r="I462" i="15"/>
  <c r="I336" i="15"/>
  <c r="L478" i="15"/>
  <c r="L352" i="15"/>
  <c r="L486" i="15"/>
  <c r="L360" i="15"/>
  <c r="E502" i="15"/>
  <c r="E376" i="15"/>
  <c r="F379" i="15"/>
  <c r="I515" i="15"/>
  <c r="I389" i="15"/>
  <c r="M456" i="15"/>
  <c r="M330" i="15"/>
  <c r="E458" i="15"/>
  <c r="E332" i="15"/>
  <c r="F335" i="15"/>
  <c r="F461" i="15"/>
  <c r="F465" i="15"/>
  <c r="F339" i="15"/>
  <c r="I466" i="15"/>
  <c r="I340" i="15"/>
  <c r="G342" i="15"/>
  <c r="G468" i="15"/>
  <c r="M344" i="15"/>
  <c r="M470" i="15"/>
  <c r="F477" i="15"/>
  <c r="F351" i="15"/>
  <c r="M479" i="15"/>
  <c r="M353" i="15"/>
  <c r="F485" i="15"/>
  <c r="F359" i="15"/>
  <c r="J491" i="15"/>
  <c r="J365" i="15"/>
  <c r="G509" i="15"/>
  <c r="G383" i="15"/>
  <c r="M358" i="15"/>
  <c r="M484" i="15"/>
  <c r="F459" i="15"/>
  <c r="F333" i="15"/>
  <c r="F336" i="15"/>
  <c r="I467" i="15"/>
  <c r="I341" i="15"/>
  <c r="J344" i="15"/>
  <c r="J470" i="15"/>
  <c r="F491" i="15"/>
  <c r="L492" i="15"/>
  <c r="L366" i="15"/>
  <c r="H494" i="15"/>
  <c r="H368" i="15"/>
  <c r="N495" i="15"/>
  <c r="N522" i="15" s="1"/>
  <c r="N369" i="15"/>
  <c r="E499" i="15"/>
  <c r="E373" i="15"/>
  <c r="H507" i="15"/>
  <c r="H381" i="15"/>
  <c r="I511" i="15"/>
  <c r="I385" i="15"/>
  <c r="H516" i="15"/>
  <c r="H390" i="15"/>
  <c r="E470" i="15"/>
  <c r="E344" i="15"/>
  <c r="I481" i="15"/>
  <c r="I355" i="15"/>
  <c r="K554" i="15"/>
  <c r="K617" i="15" s="1"/>
  <c r="K680" i="15" s="1"/>
  <c r="J349" i="15"/>
  <c r="H576" i="15"/>
  <c r="H639" i="15" s="1"/>
  <c r="H702" i="15" s="1"/>
  <c r="J368" i="15"/>
  <c r="J494" i="15"/>
  <c r="F332" i="15"/>
  <c r="F458" i="15"/>
  <c r="G339" i="15"/>
  <c r="G465" i="15"/>
  <c r="G474" i="15"/>
  <c r="G348" i="15"/>
  <c r="M475" i="15"/>
  <c r="M349" i="15"/>
  <c r="E353" i="15"/>
  <c r="E479" i="15"/>
  <c r="G482" i="15"/>
  <c r="G356" i="15"/>
  <c r="I485" i="15"/>
  <c r="I359" i="15"/>
  <c r="I491" i="15"/>
  <c r="I365" i="15"/>
  <c r="G492" i="15"/>
  <c r="G366" i="15"/>
  <c r="M493" i="15"/>
  <c r="M367" i="15"/>
  <c r="I495" i="15"/>
  <c r="I369" i="15"/>
  <c r="G496" i="15"/>
  <c r="G370" i="15"/>
  <c r="H500" i="15"/>
  <c r="H374" i="15"/>
  <c r="F502" i="15"/>
  <c r="F376" i="15"/>
  <c r="G513" i="15"/>
  <c r="G387" i="15"/>
  <c r="I470" i="15"/>
  <c r="I344" i="15"/>
  <c r="E491" i="15"/>
  <c r="E365" i="15"/>
  <c r="N347" i="15"/>
  <c r="J353" i="15"/>
  <c r="N359" i="15"/>
  <c r="J559" i="15"/>
  <c r="J622" i="15" s="1"/>
  <c r="J685" i="15" s="1"/>
  <c r="I381" i="15"/>
  <c r="G131" i="15"/>
  <c r="G199" i="15" s="1"/>
  <c r="G126" i="15"/>
  <c r="G194" i="15" s="1"/>
  <c r="G122" i="15"/>
  <c r="G190" i="15" s="1"/>
  <c r="G109" i="15"/>
  <c r="G177" i="15" s="1"/>
  <c r="G99" i="15"/>
  <c r="G167" i="15" s="1"/>
  <c r="G95" i="15"/>
  <c r="G163" i="15" s="1"/>
  <c r="G89" i="15"/>
  <c r="G157" i="15" s="1"/>
  <c r="G86" i="15"/>
  <c r="G154" i="15" s="1"/>
  <c r="G82" i="15"/>
  <c r="G150" i="15" s="1"/>
  <c r="G78" i="15"/>
  <c r="G146" i="15" s="1"/>
  <c r="G74" i="15"/>
  <c r="G142" i="15" s="1"/>
  <c r="G72" i="15"/>
  <c r="G140" i="15" s="1"/>
  <c r="G130" i="15"/>
  <c r="G198" i="15" s="1"/>
  <c r="G132" i="15"/>
  <c r="G200" i="15" s="1"/>
  <c r="G127" i="15"/>
  <c r="G195" i="15" s="1"/>
  <c r="G123" i="15"/>
  <c r="G191" i="15" s="1"/>
  <c r="G119" i="15"/>
  <c r="G187" i="15" s="1"/>
  <c r="G115" i="15"/>
  <c r="G183" i="15" s="1"/>
  <c r="G83" i="15"/>
  <c r="G151" i="15" s="1"/>
  <c r="G79" i="15"/>
  <c r="G147" i="15" s="1"/>
  <c r="G75" i="15"/>
  <c r="G143" i="15" s="1"/>
  <c r="G118" i="15"/>
  <c r="G186" i="15" s="1"/>
  <c r="G114" i="15"/>
  <c r="G182" i="15" s="1"/>
  <c r="G111" i="15"/>
  <c r="G179" i="15" s="1"/>
  <c r="G107" i="15"/>
  <c r="G175" i="15" s="1"/>
  <c r="G103" i="15"/>
  <c r="G171" i="15" s="1"/>
  <c r="G101" i="15"/>
  <c r="G169" i="15" s="1"/>
  <c r="G97" i="15"/>
  <c r="G165" i="15" s="1"/>
  <c r="G93" i="15"/>
  <c r="G161" i="15" s="1"/>
  <c r="G91" i="15"/>
  <c r="G159" i="15" s="1"/>
  <c r="K107" i="15"/>
  <c r="K175" i="15" s="1"/>
  <c r="K111" i="15"/>
  <c r="K179" i="15" s="1"/>
  <c r="K109" i="15"/>
  <c r="K177" i="15" s="1"/>
  <c r="K103" i="15"/>
  <c r="K171" i="15" s="1"/>
  <c r="K101" i="15"/>
  <c r="K169" i="15" s="1"/>
  <c r="K99" i="15"/>
  <c r="K167" i="15" s="1"/>
  <c r="K97" i="15"/>
  <c r="K165" i="15" s="1"/>
  <c r="K95" i="15"/>
  <c r="K163" i="15" s="1"/>
  <c r="K93" i="15"/>
  <c r="K161" i="15" s="1"/>
  <c r="K91" i="15"/>
  <c r="K159" i="15" s="1"/>
  <c r="K89" i="15"/>
  <c r="K157" i="15" s="1"/>
  <c r="K86" i="15"/>
  <c r="K154" i="15" s="1"/>
  <c r="K72" i="15"/>
  <c r="K140" i="15" s="1"/>
  <c r="K73" i="15"/>
  <c r="K141" i="15" s="1"/>
  <c r="G80" i="15"/>
  <c r="G148" i="15" s="1"/>
  <c r="F470" i="15"/>
  <c r="F344" i="15"/>
  <c r="N470" i="15"/>
  <c r="N344" i="15"/>
  <c r="J473" i="15"/>
  <c r="J347" i="15"/>
  <c r="L476" i="15"/>
  <c r="L350" i="15"/>
  <c r="J477" i="15"/>
  <c r="J351" i="15"/>
  <c r="F479" i="15"/>
  <c r="F353" i="15"/>
  <c r="L480" i="15"/>
  <c r="L354" i="15"/>
  <c r="H482" i="15"/>
  <c r="H356" i="15"/>
  <c r="N483" i="15"/>
  <c r="N357" i="15"/>
  <c r="L484" i="15"/>
  <c r="L358" i="15"/>
  <c r="H486" i="15"/>
  <c r="H360" i="15"/>
  <c r="F487" i="15"/>
  <c r="F361" i="15"/>
  <c r="L489" i="15"/>
  <c r="L363" i="15"/>
  <c r="H492" i="15"/>
  <c r="F501" i="15"/>
  <c r="I502" i="15"/>
  <c r="I376" i="15"/>
  <c r="I503" i="15"/>
  <c r="I377" i="15"/>
  <c r="E507" i="15"/>
  <c r="E381" i="15"/>
  <c r="G124" i="15"/>
  <c r="G192" i="15" s="1"/>
  <c r="E384" i="15"/>
  <c r="E510" i="15"/>
  <c r="F514" i="15"/>
  <c r="F578" i="15" s="1"/>
  <c r="F641" i="15" s="1"/>
  <c r="F704" i="15" s="1"/>
  <c r="E462" i="15"/>
  <c r="E336" i="15"/>
  <c r="M495" i="15"/>
  <c r="M522" i="15" s="1"/>
  <c r="M369" i="15"/>
  <c r="I499" i="15"/>
  <c r="I563" i="15" s="1"/>
  <c r="E377" i="15"/>
  <c r="F401" i="15"/>
  <c r="G401" i="15" s="1"/>
  <c r="H401" i="15" s="1"/>
  <c r="I401" i="15" s="1"/>
  <c r="E403" i="15"/>
  <c r="F403" i="15" s="1"/>
  <c r="G403" i="15" s="1"/>
  <c r="H403" i="15" s="1"/>
  <c r="I403" i="15" s="1"/>
  <c r="E463" i="15"/>
  <c r="E527" i="15" s="1"/>
  <c r="H130" i="15"/>
  <c r="H198" i="15" s="1"/>
  <c r="H125" i="15"/>
  <c r="H193" i="15" s="1"/>
  <c r="H121" i="15"/>
  <c r="H189" i="15" s="1"/>
  <c r="H81" i="15"/>
  <c r="H149" i="15" s="1"/>
  <c r="H77" i="15"/>
  <c r="H145" i="15" s="1"/>
  <c r="H129" i="15"/>
  <c r="H197" i="15" s="1"/>
  <c r="H131" i="15"/>
  <c r="H199" i="15" s="1"/>
  <c r="H126" i="15"/>
  <c r="H194" i="15" s="1"/>
  <c r="H122" i="15"/>
  <c r="H190" i="15" s="1"/>
  <c r="H118" i="15"/>
  <c r="H186" i="15" s="1"/>
  <c r="H114" i="15"/>
  <c r="H182" i="15" s="1"/>
  <c r="H111" i="15"/>
  <c r="H179" i="15" s="1"/>
  <c r="H109" i="15"/>
  <c r="H177" i="15" s="1"/>
  <c r="H107" i="15"/>
  <c r="H175" i="15" s="1"/>
  <c r="H103" i="15"/>
  <c r="H171" i="15" s="1"/>
  <c r="H101" i="15"/>
  <c r="H169" i="15" s="1"/>
  <c r="H99" i="15"/>
  <c r="H167" i="15" s="1"/>
  <c r="H97" i="15"/>
  <c r="H165" i="15" s="1"/>
  <c r="H95" i="15"/>
  <c r="H163" i="15" s="1"/>
  <c r="H93" i="15"/>
  <c r="H161" i="15" s="1"/>
  <c r="H91" i="15"/>
  <c r="H159" i="15" s="1"/>
  <c r="H89" i="15"/>
  <c r="H157" i="15" s="1"/>
  <c r="H86" i="15"/>
  <c r="H154" i="15" s="1"/>
  <c r="H82" i="15"/>
  <c r="H150" i="15" s="1"/>
  <c r="H78" i="15"/>
  <c r="H146" i="15" s="1"/>
  <c r="H74" i="15"/>
  <c r="H142" i="15" s="1"/>
  <c r="H72" i="15"/>
  <c r="H140" i="15" s="1"/>
  <c r="H117" i="15"/>
  <c r="H185" i="15" s="1"/>
  <c r="H113" i="15"/>
  <c r="H181" i="15" s="1"/>
  <c r="H85" i="15"/>
  <c r="H153" i="15" s="1"/>
  <c r="L111" i="15"/>
  <c r="L179" i="15" s="1"/>
  <c r="L109" i="15"/>
  <c r="L177" i="15" s="1"/>
  <c r="L107" i="15"/>
  <c r="L175" i="15" s="1"/>
  <c r="L103" i="15"/>
  <c r="L171" i="15" s="1"/>
  <c r="L101" i="15"/>
  <c r="L169" i="15" s="1"/>
  <c r="L99" i="15"/>
  <c r="L167" i="15" s="1"/>
  <c r="L97" i="15"/>
  <c r="L165" i="15" s="1"/>
  <c r="L95" i="15"/>
  <c r="L163" i="15" s="1"/>
  <c r="L93" i="15"/>
  <c r="L161" i="15" s="1"/>
  <c r="L91" i="15"/>
  <c r="L159" i="15" s="1"/>
  <c r="L89" i="15"/>
  <c r="L157" i="15" s="1"/>
  <c r="L86" i="15"/>
  <c r="L154" i="15" s="1"/>
  <c r="L72" i="15"/>
  <c r="L140" i="15" s="1"/>
  <c r="F456" i="15"/>
  <c r="F330" i="15"/>
  <c r="N330" i="15"/>
  <c r="N456" i="15"/>
  <c r="L73" i="15"/>
  <c r="L141" i="15" s="1"/>
  <c r="E459" i="15"/>
  <c r="E333" i="15"/>
  <c r="G76" i="15"/>
  <c r="G144" i="15" s="1"/>
  <c r="F463" i="15"/>
  <c r="F337" i="15"/>
  <c r="H80" i="15"/>
  <c r="H148" i="15" s="1"/>
  <c r="H83" i="15"/>
  <c r="H151" i="15" s="1"/>
  <c r="G87" i="15"/>
  <c r="G155" i="15" s="1"/>
  <c r="E473" i="15"/>
  <c r="E347" i="15"/>
  <c r="M473" i="15"/>
  <c r="M347" i="15"/>
  <c r="K90" i="15"/>
  <c r="K158" i="15" s="1"/>
  <c r="I475" i="15"/>
  <c r="I349" i="15"/>
  <c r="G92" i="15"/>
  <c r="G160" i="15" s="1"/>
  <c r="E477" i="15"/>
  <c r="E351" i="15"/>
  <c r="M541" i="15"/>
  <c r="K94" i="15"/>
  <c r="K162" i="15" s="1"/>
  <c r="I479" i="15"/>
  <c r="I353" i="15"/>
  <c r="G96" i="15"/>
  <c r="G164" i="15" s="1"/>
  <c r="E481" i="15"/>
  <c r="E355" i="15"/>
  <c r="M481" i="15"/>
  <c r="M355" i="15"/>
  <c r="K98" i="15"/>
  <c r="K166" i="15" s="1"/>
  <c r="I483" i="15"/>
  <c r="I357" i="15"/>
  <c r="G100" i="15"/>
  <c r="G168" i="15" s="1"/>
  <c r="E485" i="15"/>
  <c r="E359" i="15"/>
  <c r="M485" i="15"/>
  <c r="M359" i="15"/>
  <c r="K102" i="15"/>
  <c r="K170" i="15" s="1"/>
  <c r="I487" i="15"/>
  <c r="I361" i="15"/>
  <c r="G105" i="15"/>
  <c r="G173" i="15" s="1"/>
  <c r="M491" i="15"/>
  <c r="M365" i="15"/>
  <c r="K108" i="15"/>
  <c r="K176" i="15" s="1"/>
  <c r="I367" i="15"/>
  <c r="I493" i="15"/>
  <c r="G110" i="15"/>
  <c r="G178" i="15" s="1"/>
  <c r="E495" i="15"/>
  <c r="E369" i="15"/>
  <c r="G117" i="15"/>
  <c r="G185" i="15" s="1"/>
  <c r="G120" i="15"/>
  <c r="G188" i="15" s="1"/>
  <c r="E506" i="15"/>
  <c r="E380" i="15"/>
  <c r="H124" i="15"/>
  <c r="H192" i="15" s="1"/>
  <c r="F510" i="15"/>
  <c r="H127" i="15"/>
  <c r="H195" i="15" s="1"/>
  <c r="E515" i="15"/>
  <c r="E389" i="15"/>
  <c r="I472" i="15"/>
  <c r="I346" i="15"/>
  <c r="N488" i="15"/>
  <c r="N362" i="15"/>
  <c r="J490" i="15"/>
  <c r="J364" i="15"/>
  <c r="E517" i="15"/>
  <c r="E391" i="15"/>
  <c r="M346" i="15"/>
  <c r="N351" i="15"/>
  <c r="F355" i="15"/>
  <c r="H358" i="15"/>
  <c r="J361" i="15"/>
  <c r="N367" i="15"/>
  <c r="H378" i="15"/>
  <c r="E385" i="15"/>
  <c r="J456" i="15"/>
  <c r="J520" i="15" s="1"/>
  <c r="N494" i="15"/>
  <c r="N558" i="15" s="1"/>
  <c r="N621" i="15" s="1"/>
  <c r="N684" i="15" s="1"/>
  <c r="I510" i="15"/>
  <c r="E387" i="15"/>
  <c r="E513" i="15"/>
  <c r="H460" i="15"/>
  <c r="H334" i="15"/>
  <c r="G469" i="15"/>
  <c r="G343" i="15"/>
  <c r="H345" i="15"/>
  <c r="H471" i="15"/>
  <c r="F473" i="15"/>
  <c r="L474" i="15"/>
  <c r="L348" i="15"/>
  <c r="H489" i="15"/>
  <c r="H363" i="15"/>
  <c r="N491" i="15"/>
  <c r="N365" i="15"/>
  <c r="J493" i="15"/>
  <c r="J367" i="15"/>
  <c r="F495" i="15"/>
  <c r="F369" i="15"/>
  <c r="G497" i="15"/>
  <c r="G371" i="15"/>
  <c r="G500" i="15"/>
  <c r="G374" i="15"/>
  <c r="I574" i="15"/>
  <c r="I637" i="15" s="1"/>
  <c r="I700" i="15" s="1"/>
  <c r="E456" i="15"/>
  <c r="E330" i="15"/>
  <c r="K471" i="15"/>
  <c r="K345" i="15"/>
  <c r="M487" i="15"/>
  <c r="M361" i="15"/>
  <c r="I537" i="15"/>
  <c r="H552" i="15"/>
  <c r="H615" i="15" s="1"/>
  <c r="H678" i="15" s="1"/>
  <c r="L368" i="15"/>
  <c r="F513" i="15"/>
  <c r="F387" i="15"/>
  <c r="H457" i="15"/>
  <c r="H331" i="15"/>
  <c r="I463" i="15"/>
  <c r="I337" i="15"/>
  <c r="E467" i="15"/>
  <c r="E341" i="15"/>
  <c r="I477" i="15"/>
  <c r="I351" i="15"/>
  <c r="K544" i="15"/>
  <c r="K607" i="15" s="1"/>
  <c r="K670" i="15" s="1"/>
  <c r="M357" i="15"/>
  <c r="M483" i="15"/>
  <c r="E487" i="15"/>
  <c r="E361" i="15"/>
  <c r="K363" i="15"/>
  <c r="K489" i="15"/>
  <c r="E493" i="15"/>
  <c r="E367" i="15"/>
  <c r="K494" i="15"/>
  <c r="K368" i="15"/>
  <c r="H503" i="15"/>
  <c r="H377" i="15"/>
  <c r="I506" i="15"/>
  <c r="I380" i="15"/>
  <c r="E346" i="15"/>
  <c r="E472" i="15"/>
  <c r="I498" i="15"/>
  <c r="I372" i="15"/>
  <c r="H350" i="15"/>
  <c r="L356" i="15"/>
  <c r="I333" i="15"/>
  <c r="I459" i="15"/>
  <c r="G77" i="15"/>
  <c r="G145" i="15" s="1"/>
  <c r="H532" i="15"/>
  <c r="H595" i="15" s="1"/>
  <c r="H658" i="15" s="1"/>
  <c r="L471" i="15"/>
  <c r="L345" i="15"/>
  <c r="H474" i="15"/>
  <c r="H348" i="15"/>
  <c r="N475" i="15"/>
  <c r="N349" i="15"/>
  <c r="H478" i="15"/>
  <c r="H352" i="15"/>
  <c r="N479" i="15"/>
  <c r="N353" i="15"/>
  <c r="J481" i="15"/>
  <c r="J355" i="15"/>
  <c r="F483" i="15"/>
  <c r="F357" i="15"/>
  <c r="J485" i="15"/>
  <c r="J359" i="15"/>
  <c r="N487" i="15"/>
  <c r="N361" i="15"/>
  <c r="H499" i="15"/>
  <c r="H373" i="15"/>
  <c r="G121" i="15"/>
  <c r="G189" i="15" s="1"/>
  <c r="I516" i="15"/>
  <c r="I390" i="15"/>
  <c r="F536" i="15"/>
  <c r="F599" i="15" s="1"/>
  <c r="X9" i="21" s="1"/>
  <c r="J472" i="15"/>
  <c r="J346" i="15"/>
  <c r="F390" i="15"/>
  <c r="I73" i="15"/>
  <c r="I141" i="15" s="1"/>
  <c r="E76" i="15"/>
  <c r="E144" i="15" s="1"/>
  <c r="I84" i="15"/>
  <c r="I152" i="15" s="1"/>
  <c r="E87" i="15"/>
  <c r="E155" i="15" s="1"/>
  <c r="M87" i="15"/>
  <c r="M155" i="15" s="1"/>
  <c r="I90" i="15"/>
  <c r="I158" i="15" s="1"/>
  <c r="I92" i="15"/>
  <c r="I160" i="15" s="1"/>
  <c r="I94" i="15"/>
  <c r="I162" i="15" s="1"/>
  <c r="M94" i="15"/>
  <c r="M162" i="15" s="1"/>
  <c r="I96" i="15"/>
  <c r="I164" i="15" s="1"/>
  <c r="I98" i="15"/>
  <c r="I166" i="15" s="1"/>
  <c r="M98" i="15"/>
  <c r="M166" i="15" s="1"/>
  <c r="E100" i="15"/>
  <c r="E168" i="15" s="1"/>
  <c r="I100" i="15"/>
  <c r="I168" i="15" s="1"/>
  <c r="E102" i="15"/>
  <c r="E170" i="15" s="1"/>
  <c r="M102" i="15"/>
  <c r="M170" i="15" s="1"/>
  <c r="I105" i="15"/>
  <c r="I173" i="15" s="1"/>
  <c r="M105" i="15"/>
  <c r="M173" i="15" s="1"/>
  <c r="E108" i="15"/>
  <c r="E176" i="15" s="1"/>
  <c r="I108" i="15"/>
  <c r="I176" i="15" s="1"/>
  <c r="M108" i="15"/>
  <c r="M176" i="15" s="1"/>
  <c r="E110" i="15"/>
  <c r="E178" i="15" s="1"/>
  <c r="M110" i="15"/>
  <c r="M178" i="15" s="1"/>
  <c r="E112" i="15"/>
  <c r="E180" i="15" s="1"/>
  <c r="I112" i="15"/>
  <c r="I180" i="15" s="1"/>
  <c r="E116" i="15"/>
  <c r="E184" i="15" s="1"/>
  <c r="I116" i="15"/>
  <c r="I184" i="15" s="1"/>
  <c r="E120" i="15"/>
  <c r="E188" i="15" s="1"/>
  <c r="H201" i="15"/>
  <c r="I196" i="15"/>
  <c r="E196" i="15"/>
  <c r="M174" i="15"/>
  <c r="I174" i="15"/>
  <c r="E174" i="15"/>
  <c r="M172" i="15"/>
  <c r="I172" i="15"/>
  <c r="E172" i="15"/>
  <c r="K156" i="15"/>
  <c r="F172" i="15"/>
  <c r="K172" i="15"/>
  <c r="G174" i="15"/>
  <c r="F196" i="15"/>
  <c r="F73" i="15"/>
  <c r="F141" i="15" s="1"/>
  <c r="J73" i="15"/>
  <c r="J141" i="15" s="1"/>
  <c r="N73" i="15"/>
  <c r="N141" i="15" s="1"/>
  <c r="F76" i="15"/>
  <c r="F144" i="15" s="1"/>
  <c r="E77" i="15"/>
  <c r="E145" i="15" s="1"/>
  <c r="I77" i="15"/>
  <c r="I145" i="15" s="1"/>
  <c r="F80" i="15"/>
  <c r="F148" i="15" s="1"/>
  <c r="E81" i="15"/>
  <c r="E149" i="15" s="1"/>
  <c r="I81" i="15"/>
  <c r="I149" i="15" s="1"/>
  <c r="F84" i="15"/>
  <c r="F152" i="15" s="1"/>
  <c r="E85" i="15"/>
  <c r="E153" i="15" s="1"/>
  <c r="I85" i="15"/>
  <c r="I153" i="15" s="1"/>
  <c r="F87" i="15"/>
  <c r="F155" i="15" s="1"/>
  <c r="J87" i="15"/>
  <c r="J155" i="15" s="1"/>
  <c r="N87" i="15"/>
  <c r="N155" i="15" s="1"/>
  <c r="F90" i="15"/>
  <c r="F158" i="15" s="1"/>
  <c r="J90" i="15"/>
  <c r="J158" i="15" s="1"/>
  <c r="N90" i="15"/>
  <c r="N158" i="15" s="1"/>
  <c r="F92" i="15"/>
  <c r="F160" i="15" s="1"/>
  <c r="J92" i="15"/>
  <c r="J160" i="15" s="1"/>
  <c r="N92" i="15"/>
  <c r="N160" i="15" s="1"/>
  <c r="F94" i="15"/>
  <c r="F162" i="15" s="1"/>
  <c r="J94" i="15"/>
  <c r="J162" i="15" s="1"/>
  <c r="N94" i="15"/>
  <c r="N162" i="15" s="1"/>
  <c r="F96" i="15"/>
  <c r="F164" i="15" s="1"/>
  <c r="J96" i="15"/>
  <c r="J164" i="15" s="1"/>
  <c r="N96" i="15"/>
  <c r="N164" i="15" s="1"/>
  <c r="F98" i="15"/>
  <c r="F166" i="15" s="1"/>
  <c r="J98" i="15"/>
  <c r="J166" i="15" s="1"/>
  <c r="N98" i="15"/>
  <c r="N166" i="15" s="1"/>
  <c r="F100" i="15"/>
  <c r="F168" i="15" s="1"/>
  <c r="J100" i="15"/>
  <c r="J168" i="15" s="1"/>
  <c r="N100" i="15"/>
  <c r="N168" i="15" s="1"/>
  <c r="F102" i="15"/>
  <c r="F170" i="15" s="1"/>
  <c r="J102" i="15"/>
  <c r="J170" i="15" s="1"/>
  <c r="N102" i="15"/>
  <c r="N170" i="15" s="1"/>
  <c r="F105" i="15"/>
  <c r="F173" i="15" s="1"/>
  <c r="J105" i="15"/>
  <c r="J173" i="15" s="1"/>
  <c r="N105" i="15"/>
  <c r="N173" i="15" s="1"/>
  <c r="F108" i="15"/>
  <c r="F176" i="15" s="1"/>
  <c r="J108" i="15"/>
  <c r="J176" i="15" s="1"/>
  <c r="N108" i="15"/>
  <c r="N176" i="15" s="1"/>
  <c r="F110" i="15"/>
  <c r="F178" i="15" s="1"/>
  <c r="F112" i="15"/>
  <c r="F180" i="15" s="1"/>
  <c r="E113" i="15"/>
  <c r="E181" i="15" s="1"/>
  <c r="I113" i="15"/>
  <c r="I181" i="15" s="1"/>
  <c r="F116" i="15"/>
  <c r="F184" i="15" s="1"/>
  <c r="E117" i="15"/>
  <c r="E185" i="15" s="1"/>
  <c r="I117" i="15"/>
  <c r="I185" i="15" s="1"/>
  <c r="F120" i="15"/>
  <c r="F188" i="15" s="1"/>
  <c r="E121" i="15"/>
  <c r="E189" i="15" s="1"/>
  <c r="I121" i="15"/>
  <c r="I189" i="15" s="1"/>
  <c r="F124" i="15"/>
  <c r="F192" i="15" s="1"/>
  <c r="E125" i="15"/>
  <c r="E193" i="15" s="1"/>
  <c r="I125" i="15"/>
  <c r="I193" i="15" s="1"/>
  <c r="E130" i="15"/>
  <c r="E198" i="15" s="1"/>
  <c r="I130" i="15"/>
  <c r="I198" i="15" s="1"/>
  <c r="H156" i="15"/>
  <c r="L156" i="15"/>
  <c r="G172" i="15"/>
  <c r="L172" i="15"/>
  <c r="H174" i="15"/>
  <c r="N174" i="15"/>
  <c r="G196" i="15"/>
  <c r="I201" i="15"/>
  <c r="F391" i="15"/>
  <c r="E516" i="15"/>
  <c r="E390" i="15"/>
  <c r="F490" i="15"/>
  <c r="F364" i="15"/>
  <c r="E73" i="15"/>
  <c r="E141" i="15" s="1"/>
  <c r="M73" i="15"/>
  <c r="M141" i="15" s="1"/>
  <c r="I76" i="15"/>
  <c r="I144" i="15" s="1"/>
  <c r="E80" i="15"/>
  <c r="E148" i="15" s="1"/>
  <c r="I80" i="15"/>
  <c r="I148" i="15" s="1"/>
  <c r="E84" i="15"/>
  <c r="E152" i="15" s="1"/>
  <c r="I87" i="15"/>
  <c r="I155" i="15" s="1"/>
  <c r="E90" i="15"/>
  <c r="E158" i="15" s="1"/>
  <c r="M90" i="15"/>
  <c r="M158" i="15" s="1"/>
  <c r="E92" i="15"/>
  <c r="E160" i="15" s="1"/>
  <c r="M92" i="15"/>
  <c r="M160" i="15" s="1"/>
  <c r="E94" i="15"/>
  <c r="E162" i="15" s="1"/>
  <c r="E96" i="15"/>
  <c r="E164" i="15" s="1"/>
  <c r="M96" i="15"/>
  <c r="M164" i="15" s="1"/>
  <c r="E98" i="15"/>
  <c r="E166" i="15" s="1"/>
  <c r="I102" i="15"/>
  <c r="I170" i="15" s="1"/>
  <c r="E105" i="15"/>
  <c r="E173" i="15" s="1"/>
  <c r="I110" i="15"/>
  <c r="I178" i="15" s="1"/>
  <c r="F373" i="15"/>
  <c r="F499" i="15"/>
  <c r="I120" i="15"/>
  <c r="I188" i="15" s="1"/>
  <c r="F191" i="15"/>
  <c r="E124" i="15"/>
  <c r="E192" i="15" s="1"/>
  <c r="I124" i="15"/>
  <c r="I192" i="15" s="1"/>
  <c r="F195" i="15"/>
  <c r="G156" i="15"/>
  <c r="L174" i="15"/>
  <c r="G201" i="15"/>
  <c r="N472" i="15"/>
  <c r="N536" i="15"/>
  <c r="X21" i="21" l="1"/>
  <c r="X19" i="21"/>
  <c r="X18" i="21"/>
  <c r="X16" i="21"/>
  <c r="AF16" i="21" s="1"/>
  <c r="AJ16" i="21" s="1"/>
  <c r="X20" i="21"/>
  <c r="X17" i="21"/>
  <c r="X11" i="21"/>
  <c r="AF11" i="21" s="1"/>
  <c r="AJ11" i="21" s="1"/>
  <c r="X22" i="21"/>
  <c r="X13" i="21"/>
  <c r="AF13" i="21" s="1"/>
  <c r="AJ13" i="21" s="1"/>
  <c r="X23" i="21"/>
  <c r="X14" i="21"/>
  <c r="AF14" i="21" s="1"/>
  <c r="AJ14" i="21" s="1"/>
  <c r="X24" i="21"/>
  <c r="X10" i="21"/>
  <c r="X15" i="21"/>
  <c r="AF15" i="21" s="1"/>
  <c r="AJ15" i="21" s="1"/>
  <c r="X25" i="21"/>
  <c r="X12" i="21"/>
  <c r="AF12" i="21" s="1"/>
  <c r="AJ12" i="21" s="1"/>
  <c r="X26" i="21"/>
  <c r="H556" i="15"/>
  <c r="H619" i="15" s="1"/>
  <c r="H682" i="15" s="1"/>
  <c r="F377" i="15"/>
  <c r="F475" i="15"/>
  <c r="F539" i="15" s="1"/>
  <c r="F602" i="15" s="1"/>
  <c r="F665" i="15" s="1"/>
  <c r="F509" i="15"/>
  <c r="M604" i="15"/>
  <c r="M667" i="15" s="1"/>
  <c r="I600" i="15"/>
  <c r="I663" i="15" s="1"/>
  <c r="J615" i="15"/>
  <c r="J678" i="15" s="1"/>
  <c r="N599" i="15"/>
  <c r="N662" i="15" s="1"/>
  <c r="J552" i="15"/>
  <c r="F372" i="15"/>
  <c r="F562" i="15" s="1"/>
  <c r="F625" i="15" s="1"/>
  <c r="F688" i="15" s="1"/>
  <c r="F497" i="15"/>
  <c r="F561" i="15" s="1"/>
  <c r="F624" i="15" s="1"/>
  <c r="F687" i="15" s="1"/>
  <c r="F340" i="15"/>
  <c r="F662" i="15"/>
  <c r="X9" i="14"/>
  <c r="F343" i="15"/>
  <c r="F533" i="15" s="1"/>
  <c r="F596" i="15" s="1"/>
  <c r="F659" i="15" s="1"/>
  <c r="F389" i="15"/>
  <c r="F515" i="15"/>
  <c r="F467" i="15"/>
  <c r="F531" i="15" s="1"/>
  <c r="F594" i="15" s="1"/>
  <c r="F657" i="15" s="1"/>
  <c r="F367" i="15"/>
  <c r="F557" i="15" s="1"/>
  <c r="F620" i="15" s="1"/>
  <c r="F683" i="15" s="1"/>
  <c r="F507" i="15"/>
  <c r="F381" i="15"/>
  <c r="E478" i="15"/>
  <c r="E352" i="15"/>
  <c r="E474" i="15"/>
  <c r="E348" i="15"/>
  <c r="E464" i="15"/>
  <c r="E338" i="15"/>
  <c r="L472" i="15"/>
  <c r="L346" i="15"/>
  <c r="E505" i="15"/>
  <c r="E379" i="15"/>
  <c r="F374" i="15"/>
  <c r="F500" i="15"/>
  <c r="N489" i="15"/>
  <c r="N363" i="15"/>
  <c r="F484" i="15"/>
  <c r="F358" i="15"/>
  <c r="J352" i="15"/>
  <c r="J478" i="15"/>
  <c r="N471" i="15"/>
  <c r="N345" i="15"/>
  <c r="F464" i="15"/>
  <c r="F338" i="15"/>
  <c r="G364" i="15"/>
  <c r="G490" i="15"/>
  <c r="I490" i="15"/>
  <c r="I364" i="15"/>
  <c r="H517" i="15"/>
  <c r="H391" i="15"/>
  <c r="M366" i="15"/>
  <c r="M492" i="15"/>
  <c r="E484" i="15"/>
  <c r="E358" i="15"/>
  <c r="M471" i="15"/>
  <c r="M345" i="15"/>
  <c r="H563" i="15"/>
  <c r="H626" i="15" s="1"/>
  <c r="H689" i="15" s="1"/>
  <c r="J545" i="15"/>
  <c r="J608" i="15" s="1"/>
  <c r="J671" i="15" s="1"/>
  <c r="H542" i="15"/>
  <c r="H605" i="15" s="1"/>
  <c r="H668" i="15" s="1"/>
  <c r="H538" i="15"/>
  <c r="H601" i="15" s="1"/>
  <c r="H664" i="15" s="1"/>
  <c r="H540" i="15"/>
  <c r="H603" i="15" s="1"/>
  <c r="H666" i="15" s="1"/>
  <c r="K553" i="15"/>
  <c r="K616" i="15" s="1"/>
  <c r="K679" i="15" s="1"/>
  <c r="M551" i="15"/>
  <c r="M614" i="15" s="1"/>
  <c r="M677" i="15" s="1"/>
  <c r="G561" i="15"/>
  <c r="G624" i="15" s="1"/>
  <c r="G687" i="15" s="1"/>
  <c r="H553" i="15"/>
  <c r="H616" i="15" s="1"/>
  <c r="H679" i="15" s="1"/>
  <c r="G533" i="15"/>
  <c r="G596" i="15" s="1"/>
  <c r="G659" i="15" s="1"/>
  <c r="N557" i="15"/>
  <c r="N620" i="15" s="1"/>
  <c r="N683" i="15" s="1"/>
  <c r="G501" i="15"/>
  <c r="G375" i="15"/>
  <c r="I551" i="15"/>
  <c r="I614" i="15" s="1"/>
  <c r="I677" i="15" s="1"/>
  <c r="I547" i="15"/>
  <c r="I610" i="15" s="1"/>
  <c r="I673" i="15" s="1"/>
  <c r="I543" i="15"/>
  <c r="I606" i="15" s="1"/>
  <c r="I669" i="15" s="1"/>
  <c r="I539" i="15"/>
  <c r="I602" i="15" s="1"/>
  <c r="I665" i="15" s="1"/>
  <c r="F527" i="15"/>
  <c r="F590" i="15" s="1"/>
  <c r="F653" i="15" s="1"/>
  <c r="L473" i="15"/>
  <c r="L347" i="15"/>
  <c r="L365" i="15"/>
  <c r="L491" i="15"/>
  <c r="H462" i="15"/>
  <c r="H336" i="15"/>
  <c r="H483" i="15"/>
  <c r="H357" i="15"/>
  <c r="H380" i="15"/>
  <c r="H506" i="15"/>
  <c r="H514" i="15"/>
  <c r="H388" i="15"/>
  <c r="N547" i="15"/>
  <c r="N610" i="15" s="1"/>
  <c r="N673" i="15" s="1"/>
  <c r="J541" i="15"/>
  <c r="J604" i="15" s="1"/>
  <c r="J667" i="15" s="1"/>
  <c r="N534" i="15"/>
  <c r="N597" i="15" s="1"/>
  <c r="N660" i="15" s="1"/>
  <c r="K331" i="15"/>
  <c r="K457" i="15"/>
  <c r="K483" i="15"/>
  <c r="K357" i="15"/>
  <c r="G355" i="15"/>
  <c r="G481" i="15"/>
  <c r="G463" i="15"/>
  <c r="G337" i="15"/>
  <c r="G456" i="15"/>
  <c r="G330" i="15"/>
  <c r="G493" i="15"/>
  <c r="G367" i="15"/>
  <c r="J543" i="15"/>
  <c r="J606" i="15" s="1"/>
  <c r="J669" i="15" s="1"/>
  <c r="F566" i="15"/>
  <c r="F629" i="15" s="1"/>
  <c r="F692" i="15" s="1"/>
  <c r="M557" i="15"/>
  <c r="M620" i="15" s="1"/>
  <c r="M683" i="15" s="1"/>
  <c r="G546" i="15"/>
  <c r="G609" i="15" s="1"/>
  <c r="G672" i="15" s="1"/>
  <c r="F525" i="15"/>
  <c r="F588" i="15"/>
  <c r="F651" i="15" s="1"/>
  <c r="I504" i="15"/>
  <c r="I378" i="15"/>
  <c r="E356" i="15"/>
  <c r="E482" i="15"/>
  <c r="M350" i="15"/>
  <c r="M476" i="15"/>
  <c r="I460" i="15"/>
  <c r="I334" i="15"/>
  <c r="H490" i="15"/>
  <c r="H364" i="15"/>
  <c r="H472" i="15"/>
  <c r="H346" i="15"/>
  <c r="F504" i="15"/>
  <c r="F378" i="15"/>
  <c r="N492" i="15"/>
  <c r="N366" i="15"/>
  <c r="F486" i="15"/>
  <c r="F360" i="15"/>
  <c r="N482" i="15"/>
  <c r="N356" i="15"/>
  <c r="F478" i="15"/>
  <c r="F352" i="15"/>
  <c r="J471" i="15"/>
  <c r="J345" i="15"/>
  <c r="I461" i="15"/>
  <c r="I335" i="15"/>
  <c r="K488" i="15"/>
  <c r="K362" i="15"/>
  <c r="M490" i="15"/>
  <c r="M364" i="15"/>
  <c r="E504" i="15"/>
  <c r="E378" i="15"/>
  <c r="I366" i="15"/>
  <c r="I492" i="15"/>
  <c r="M356" i="15"/>
  <c r="M482" i="15"/>
  <c r="E471" i="15"/>
  <c r="E345" i="15"/>
  <c r="J536" i="15"/>
  <c r="J599" i="15"/>
  <c r="J662" i="15" s="1"/>
  <c r="I562" i="15"/>
  <c r="I625" i="15" s="1"/>
  <c r="I688" i="15" s="1"/>
  <c r="E551" i="15"/>
  <c r="E614" i="15" s="1"/>
  <c r="E677" i="15" s="1"/>
  <c r="E531" i="15"/>
  <c r="E594" i="15" s="1"/>
  <c r="E657" i="15" s="1"/>
  <c r="E577" i="15"/>
  <c r="E640" i="15" s="1"/>
  <c r="E703" i="15" s="1"/>
  <c r="J551" i="15"/>
  <c r="J614" i="15" s="1"/>
  <c r="J677" i="15" s="1"/>
  <c r="J554" i="15"/>
  <c r="J617" i="15" s="1"/>
  <c r="J680" i="15" s="1"/>
  <c r="H511" i="15"/>
  <c r="H385" i="15"/>
  <c r="M555" i="15"/>
  <c r="M618" i="15" s="1"/>
  <c r="M681" i="15" s="1"/>
  <c r="E549" i="15"/>
  <c r="E612" i="15" s="1"/>
  <c r="E675" i="15" s="1"/>
  <c r="F530" i="15"/>
  <c r="F593" i="15" s="1"/>
  <c r="F656" i="15" s="1"/>
  <c r="L349" i="15"/>
  <c r="L475" i="15"/>
  <c r="L493" i="15"/>
  <c r="L367" i="15"/>
  <c r="H466" i="15"/>
  <c r="H340" i="15"/>
  <c r="H359" i="15"/>
  <c r="H485" i="15"/>
  <c r="H510" i="15"/>
  <c r="H384" i="15"/>
  <c r="E574" i="15"/>
  <c r="E637" i="15" s="1"/>
  <c r="E700" i="15" s="1"/>
  <c r="I567" i="15"/>
  <c r="I630" i="15" s="1"/>
  <c r="I693" i="15" s="1"/>
  <c r="G464" i="15"/>
  <c r="G338" i="15"/>
  <c r="K477" i="15"/>
  <c r="K351" i="15"/>
  <c r="K491" i="15"/>
  <c r="K365" i="15"/>
  <c r="G498" i="15"/>
  <c r="G372" i="15"/>
  <c r="G511" i="15"/>
  <c r="G385" i="15"/>
  <c r="G473" i="15"/>
  <c r="G347" i="15"/>
  <c r="G529" i="15"/>
  <c r="G592" i="15" s="1"/>
  <c r="G655" i="15" s="1"/>
  <c r="E534" i="15"/>
  <c r="E597" i="15" s="1"/>
  <c r="E660" i="15" s="1"/>
  <c r="H571" i="15"/>
  <c r="H634" i="15" s="1"/>
  <c r="H697" i="15" s="1"/>
  <c r="L556" i="15"/>
  <c r="L619" i="15" s="1"/>
  <c r="L682" i="15" s="1"/>
  <c r="F526" i="15"/>
  <c r="F589" i="15"/>
  <c r="F652" i="15" s="1"/>
  <c r="G573" i="15"/>
  <c r="G636" i="15" s="1"/>
  <c r="G699" i="15" s="1"/>
  <c r="F541" i="15"/>
  <c r="F604" i="15" s="1"/>
  <c r="F667" i="15" s="1"/>
  <c r="E522" i="15"/>
  <c r="E585" i="15"/>
  <c r="E648" i="15" s="1"/>
  <c r="I579" i="15"/>
  <c r="I642" i="15" s="1"/>
  <c r="I705" i="15" s="1"/>
  <c r="E566" i="15"/>
  <c r="E629" i="15" s="1"/>
  <c r="E692" i="15" s="1"/>
  <c r="L542" i="15"/>
  <c r="L605" i="15" s="1"/>
  <c r="L668" i="15" s="1"/>
  <c r="H560" i="15"/>
  <c r="H623" i="15" s="1"/>
  <c r="H686" i="15" s="1"/>
  <c r="N545" i="15"/>
  <c r="N608" i="15" s="1"/>
  <c r="N671" i="15" s="1"/>
  <c r="G542" i="15"/>
  <c r="G605" i="15" s="1"/>
  <c r="G668" i="15" s="1"/>
  <c r="L490" i="15"/>
  <c r="L364" i="15"/>
  <c r="E382" i="15"/>
  <c r="E508" i="15"/>
  <c r="E489" i="15"/>
  <c r="E363" i="15"/>
  <c r="E354" i="15"/>
  <c r="E480" i="15"/>
  <c r="M474" i="15"/>
  <c r="M348" i="15"/>
  <c r="I464" i="15"/>
  <c r="I338" i="15"/>
  <c r="E457" i="15"/>
  <c r="E331" i="15"/>
  <c r="E580" i="15"/>
  <c r="E643" i="15" s="1"/>
  <c r="E706" i="15" s="1"/>
  <c r="G512" i="15"/>
  <c r="G386" i="15"/>
  <c r="G488" i="15"/>
  <c r="G362" i="15"/>
  <c r="E514" i="15"/>
  <c r="E388" i="15"/>
  <c r="I379" i="15"/>
  <c r="I505" i="15"/>
  <c r="E501" i="15"/>
  <c r="E375" i="15"/>
  <c r="F496" i="15"/>
  <c r="F370" i="15"/>
  <c r="F492" i="15"/>
  <c r="F366" i="15"/>
  <c r="N486" i="15"/>
  <c r="N360" i="15"/>
  <c r="J484" i="15"/>
  <c r="J358" i="15"/>
  <c r="F356" i="15"/>
  <c r="F482" i="15"/>
  <c r="N478" i="15"/>
  <c r="N352" i="15"/>
  <c r="J476" i="15"/>
  <c r="J350" i="15"/>
  <c r="F348" i="15"/>
  <c r="F474" i="15"/>
  <c r="I469" i="15"/>
  <c r="I343" i="15"/>
  <c r="E465" i="15"/>
  <c r="E339" i="15"/>
  <c r="F460" i="15"/>
  <c r="F334" i="15"/>
  <c r="F386" i="15"/>
  <c r="F512" i="15"/>
  <c r="K346" i="15"/>
  <c r="K472" i="15"/>
  <c r="E490" i="15"/>
  <c r="E364" i="15"/>
  <c r="I512" i="15"/>
  <c r="I386" i="15"/>
  <c r="E500" i="15"/>
  <c r="E374" i="15"/>
  <c r="E494" i="15"/>
  <c r="E368" i="15"/>
  <c r="M489" i="15"/>
  <c r="M363" i="15"/>
  <c r="I484" i="15"/>
  <c r="I358" i="15"/>
  <c r="I354" i="15"/>
  <c r="I480" i="15"/>
  <c r="I474" i="15"/>
  <c r="I348" i="15"/>
  <c r="E334" i="15"/>
  <c r="E460" i="15"/>
  <c r="G505" i="15"/>
  <c r="G379" i="15"/>
  <c r="L546" i="15"/>
  <c r="L609" i="15" s="1"/>
  <c r="L672" i="15" s="1"/>
  <c r="H567" i="15"/>
  <c r="H630" i="15" s="1"/>
  <c r="H693" i="15" s="1"/>
  <c r="K558" i="15"/>
  <c r="K621" i="15" s="1"/>
  <c r="K684" i="15" s="1"/>
  <c r="I541" i="15"/>
  <c r="I604" i="15" s="1"/>
  <c r="I667" i="15" s="1"/>
  <c r="I527" i="15"/>
  <c r="I590" i="15" s="1"/>
  <c r="I653" i="15" s="1"/>
  <c r="L558" i="15"/>
  <c r="L621" i="15" s="1"/>
  <c r="L684" i="15" s="1"/>
  <c r="H535" i="15"/>
  <c r="H598" i="15" s="1"/>
  <c r="H661" i="15" s="1"/>
  <c r="F545" i="15"/>
  <c r="F608" i="15" s="1"/>
  <c r="F671" i="15" s="1"/>
  <c r="E581" i="15"/>
  <c r="E644" i="15" s="1"/>
  <c r="E707" i="15" s="1"/>
  <c r="N552" i="15"/>
  <c r="N615" i="15" s="1"/>
  <c r="N678" i="15" s="1"/>
  <c r="E579" i="15"/>
  <c r="E642" i="15" s="1"/>
  <c r="E705" i="15" s="1"/>
  <c r="G504" i="15"/>
  <c r="G378" i="15"/>
  <c r="E559" i="15"/>
  <c r="E622" i="15" s="1"/>
  <c r="E685" i="15" s="1"/>
  <c r="I557" i="15"/>
  <c r="I620" i="15" s="1"/>
  <c r="I683" i="15" s="1"/>
  <c r="G363" i="15"/>
  <c r="G489" i="15"/>
  <c r="M549" i="15"/>
  <c r="M612" i="15" s="1"/>
  <c r="M675" i="15" s="1"/>
  <c r="G358" i="15"/>
  <c r="G484" i="15"/>
  <c r="M545" i="15"/>
  <c r="M608" i="15" s="1"/>
  <c r="M671" i="15" s="1"/>
  <c r="G480" i="15"/>
  <c r="G354" i="15"/>
  <c r="G476" i="15"/>
  <c r="G350" i="15"/>
  <c r="M537" i="15"/>
  <c r="M600" i="15" s="1"/>
  <c r="M663" i="15" s="1"/>
  <c r="G471" i="15"/>
  <c r="G345" i="15"/>
  <c r="H464" i="15"/>
  <c r="H338" i="15"/>
  <c r="E523" i="15"/>
  <c r="E586" i="15" s="1"/>
  <c r="E649" i="15" s="1"/>
  <c r="N520" i="15"/>
  <c r="N583" i="15"/>
  <c r="N646" i="15" s="1"/>
  <c r="L470" i="15"/>
  <c r="L344" i="15"/>
  <c r="L479" i="15"/>
  <c r="L353" i="15"/>
  <c r="L487" i="15"/>
  <c r="L361" i="15"/>
  <c r="H469" i="15"/>
  <c r="H343" i="15"/>
  <c r="H458" i="15"/>
  <c r="H332" i="15"/>
  <c r="H473" i="15"/>
  <c r="H347" i="15"/>
  <c r="H481" i="15"/>
  <c r="H355" i="15"/>
  <c r="H365" i="15"/>
  <c r="H491" i="15"/>
  <c r="H502" i="15"/>
  <c r="H376" i="15"/>
  <c r="H513" i="15"/>
  <c r="H387" i="15"/>
  <c r="H509" i="15"/>
  <c r="H383" i="15"/>
  <c r="M559" i="15"/>
  <c r="M622" i="15"/>
  <c r="M685" i="15" s="1"/>
  <c r="E571" i="15"/>
  <c r="E634" i="15" s="1"/>
  <c r="E697" i="15" s="1"/>
  <c r="I566" i="15"/>
  <c r="I629" i="15" s="1"/>
  <c r="I692" i="15" s="1"/>
  <c r="E590" i="15"/>
  <c r="E653" i="15" s="1"/>
  <c r="K347" i="15"/>
  <c r="K473" i="15"/>
  <c r="K481" i="15"/>
  <c r="K355" i="15"/>
  <c r="K493" i="15"/>
  <c r="K367" i="15"/>
  <c r="G351" i="15"/>
  <c r="G477" i="15"/>
  <c r="G365" i="15"/>
  <c r="G491" i="15"/>
  <c r="G459" i="15"/>
  <c r="G333" i="15"/>
  <c r="G503" i="15"/>
  <c r="G377" i="15"/>
  <c r="G388" i="15"/>
  <c r="G514" i="15"/>
  <c r="G466" i="15"/>
  <c r="G340" i="15"/>
  <c r="G357" i="15"/>
  <c r="G483" i="15"/>
  <c r="G515" i="15"/>
  <c r="G389" i="15"/>
  <c r="N549" i="15"/>
  <c r="N612" i="15" s="1"/>
  <c r="N675" i="15" s="1"/>
  <c r="E543" i="15"/>
  <c r="E606" i="15" s="1"/>
  <c r="E669" i="15" s="1"/>
  <c r="F522" i="15"/>
  <c r="F585" i="15" s="1"/>
  <c r="F648" i="15" s="1"/>
  <c r="J621" i="15"/>
  <c r="J684" i="15" s="1"/>
  <c r="J558" i="15"/>
  <c r="I626" i="15"/>
  <c r="I689" i="15" s="1"/>
  <c r="I545" i="15"/>
  <c r="I608" i="15" s="1"/>
  <c r="I671" i="15" s="1"/>
  <c r="H580" i="15"/>
  <c r="H643" i="15" s="1"/>
  <c r="H706" i="15" s="1"/>
  <c r="F573" i="15"/>
  <c r="F636" i="15" s="1"/>
  <c r="F699" i="15" s="1"/>
  <c r="E563" i="15"/>
  <c r="E626" i="15" s="1"/>
  <c r="E689" i="15" s="1"/>
  <c r="H558" i="15"/>
  <c r="H621" i="15" s="1"/>
  <c r="H684" i="15" s="1"/>
  <c r="F555" i="15"/>
  <c r="F618" i="15" s="1"/>
  <c r="F681" i="15" s="1"/>
  <c r="I531" i="15"/>
  <c r="I594" i="15" s="1"/>
  <c r="I657" i="15" s="1"/>
  <c r="F523" i="15"/>
  <c r="F586" i="15" s="1"/>
  <c r="F649" i="15" s="1"/>
  <c r="J555" i="15"/>
  <c r="J618" i="15" s="1"/>
  <c r="J681" i="15" s="1"/>
  <c r="M543" i="15"/>
  <c r="M606" i="15" s="1"/>
  <c r="M669" i="15" s="1"/>
  <c r="I530" i="15"/>
  <c r="I593" i="15"/>
  <c r="I656" i="15" s="1"/>
  <c r="M520" i="15"/>
  <c r="M583" i="15" s="1"/>
  <c r="M646" i="15" s="1"/>
  <c r="F569" i="15"/>
  <c r="F632" i="15" s="1"/>
  <c r="F695" i="15" s="1"/>
  <c r="L550" i="15"/>
  <c r="L613" i="15" s="1"/>
  <c r="L676" i="15" s="1"/>
  <c r="I526" i="15"/>
  <c r="I589" i="15" s="1"/>
  <c r="I652" i="15" s="1"/>
  <c r="E547" i="15"/>
  <c r="E610" i="15"/>
  <c r="E673" i="15" s="1"/>
  <c r="H544" i="15"/>
  <c r="H607" i="15" s="1"/>
  <c r="H670" i="15" s="1"/>
  <c r="H527" i="15"/>
  <c r="H590" i="15"/>
  <c r="H653" i="15" s="1"/>
  <c r="G521" i="15"/>
  <c r="G584" i="15" s="1"/>
  <c r="I577" i="15"/>
  <c r="I640" i="15" s="1"/>
  <c r="I703" i="15" s="1"/>
  <c r="G550" i="15"/>
  <c r="G613" i="15" s="1"/>
  <c r="G676" i="15" s="1"/>
  <c r="J547" i="15"/>
  <c r="J610" i="15" s="1"/>
  <c r="J673" i="15" s="1"/>
  <c r="K540" i="15"/>
  <c r="K603" i="15" s="1"/>
  <c r="K666" i="15" s="1"/>
  <c r="G472" i="15"/>
  <c r="G346" i="15"/>
  <c r="I360" i="15"/>
  <c r="I486" i="15"/>
  <c r="F554" i="15"/>
  <c r="F617" i="15" s="1"/>
  <c r="F680" i="15" s="1"/>
  <c r="N490" i="15"/>
  <c r="N364" i="15"/>
  <c r="I509" i="15"/>
  <c r="I383" i="15"/>
  <c r="F494" i="15"/>
  <c r="F368" i="15"/>
  <c r="J486" i="15"/>
  <c r="J360" i="15"/>
  <c r="N480" i="15"/>
  <c r="N354" i="15"/>
  <c r="F476" i="15"/>
  <c r="F350" i="15"/>
  <c r="E469" i="15"/>
  <c r="E343" i="15"/>
  <c r="N457" i="15"/>
  <c r="N331" i="15"/>
  <c r="E362" i="15"/>
  <c r="E488" i="15"/>
  <c r="I496" i="15"/>
  <c r="I370" i="15"/>
  <c r="I489" i="15"/>
  <c r="I363" i="15"/>
  <c r="M478" i="15"/>
  <c r="M352" i="15"/>
  <c r="I457" i="15"/>
  <c r="I331" i="15"/>
  <c r="J549" i="15"/>
  <c r="J612" i="15" s="1"/>
  <c r="J675" i="15" s="1"/>
  <c r="I523" i="15"/>
  <c r="I586" i="15" s="1"/>
  <c r="I649" i="15" s="1"/>
  <c r="E536" i="15"/>
  <c r="E599" i="15"/>
  <c r="E662" i="15" s="1"/>
  <c r="M547" i="15"/>
  <c r="M610" i="15" s="1"/>
  <c r="M673" i="15" s="1"/>
  <c r="E520" i="15"/>
  <c r="E583" i="15" s="1"/>
  <c r="J557" i="15"/>
  <c r="J620" i="15" s="1"/>
  <c r="J683" i="15" s="1"/>
  <c r="F537" i="15"/>
  <c r="F600" i="15" s="1"/>
  <c r="N541" i="15"/>
  <c r="N604" i="15" s="1"/>
  <c r="N667" i="15" s="1"/>
  <c r="H508" i="15"/>
  <c r="H382" i="15"/>
  <c r="K492" i="15"/>
  <c r="K366" i="15"/>
  <c r="H467" i="15"/>
  <c r="H341" i="15"/>
  <c r="F520" i="15"/>
  <c r="F583" i="15" s="1"/>
  <c r="L481" i="15"/>
  <c r="L355" i="15"/>
  <c r="H497" i="15"/>
  <c r="H371" i="15"/>
  <c r="H475" i="15"/>
  <c r="H349" i="15"/>
  <c r="H493" i="15"/>
  <c r="H367" i="15"/>
  <c r="H461" i="15"/>
  <c r="H335" i="15"/>
  <c r="E567" i="15"/>
  <c r="E630" i="15" s="1"/>
  <c r="E693" i="15" s="1"/>
  <c r="L553" i="15"/>
  <c r="L616" i="15" s="1"/>
  <c r="L679" i="15" s="1"/>
  <c r="H550" i="15"/>
  <c r="H613" i="15" s="1"/>
  <c r="H676" i="15" s="1"/>
  <c r="L544" i="15"/>
  <c r="L607" i="15" s="1"/>
  <c r="L670" i="15" s="1"/>
  <c r="K349" i="15"/>
  <c r="K475" i="15"/>
  <c r="K369" i="15"/>
  <c r="K495" i="15"/>
  <c r="K522" i="15" s="1"/>
  <c r="G495" i="15"/>
  <c r="G369" i="15"/>
  <c r="G507" i="15"/>
  <c r="G381" i="15"/>
  <c r="G470" i="15"/>
  <c r="G344" i="15"/>
  <c r="I571" i="15"/>
  <c r="I634" i="15" s="1"/>
  <c r="I697" i="15" s="1"/>
  <c r="I534" i="15"/>
  <c r="I597" i="15" s="1"/>
  <c r="I660" i="15" s="1"/>
  <c r="G560" i="15"/>
  <c r="G623" i="15" s="1"/>
  <c r="G686" i="15" s="1"/>
  <c r="I555" i="15"/>
  <c r="I618" i="15" s="1"/>
  <c r="I681" i="15" s="1"/>
  <c r="M539" i="15"/>
  <c r="M602" i="15" s="1"/>
  <c r="M665" i="15" s="1"/>
  <c r="J583" i="15"/>
  <c r="J646" i="15" s="1"/>
  <c r="J602" i="15"/>
  <c r="J665" i="15" s="1"/>
  <c r="J539" i="15"/>
  <c r="M534" i="15"/>
  <c r="M597" i="15" s="1"/>
  <c r="M660" i="15" s="1"/>
  <c r="F511" i="15"/>
  <c r="F385" i="15"/>
  <c r="F563" i="15"/>
  <c r="F626" i="15" s="1"/>
  <c r="F689" i="15" s="1"/>
  <c r="I471" i="15"/>
  <c r="I345" i="15"/>
  <c r="F581" i="15"/>
  <c r="F644" i="15" s="1"/>
  <c r="F707" i="15" s="1"/>
  <c r="E509" i="15"/>
  <c r="E383" i="15"/>
  <c r="I497" i="15"/>
  <c r="I371" i="15"/>
  <c r="J489" i="15"/>
  <c r="J363" i="15"/>
  <c r="J354" i="15"/>
  <c r="J480" i="15"/>
  <c r="N474" i="15"/>
  <c r="N348" i="15"/>
  <c r="F468" i="15"/>
  <c r="F342" i="15"/>
  <c r="J457" i="15"/>
  <c r="J331" i="15"/>
  <c r="I488" i="15"/>
  <c r="I362" i="15"/>
  <c r="E370" i="15"/>
  <c r="E496" i="15"/>
  <c r="M486" i="15"/>
  <c r="M360" i="15"/>
  <c r="I352" i="15"/>
  <c r="I478" i="15"/>
  <c r="F580" i="15"/>
  <c r="F643" i="15" s="1"/>
  <c r="F706" i="15" s="1"/>
  <c r="I643" i="15"/>
  <c r="I706" i="15" s="1"/>
  <c r="I580" i="15"/>
  <c r="I570" i="15"/>
  <c r="I633" i="15" s="1"/>
  <c r="I696" i="15" s="1"/>
  <c r="E557" i="15"/>
  <c r="E620" i="15" s="1"/>
  <c r="E683" i="15" s="1"/>
  <c r="H521" i="15"/>
  <c r="H584" i="15" s="1"/>
  <c r="R9" i="14" s="1"/>
  <c r="F577" i="15"/>
  <c r="F640" i="15" s="1"/>
  <c r="F703" i="15" s="1"/>
  <c r="E575" i="15"/>
  <c r="E638" i="15" s="1"/>
  <c r="E701" i="15" s="1"/>
  <c r="M536" i="15"/>
  <c r="M599" i="15" s="1"/>
  <c r="M662" i="15" s="1"/>
  <c r="I536" i="15"/>
  <c r="I599" i="15" s="1"/>
  <c r="I662" i="15" s="1"/>
  <c r="E570" i="15"/>
  <c r="E633" i="15" s="1"/>
  <c r="E696" i="15" s="1"/>
  <c r="G494" i="15"/>
  <c r="G368" i="15"/>
  <c r="E545" i="15"/>
  <c r="E608" i="15" s="1"/>
  <c r="E671" i="15" s="1"/>
  <c r="E541" i="15"/>
  <c r="E604" i="15" s="1"/>
  <c r="E667" i="15" s="1"/>
  <c r="E537" i="15"/>
  <c r="E600" i="15" s="1"/>
  <c r="E663" i="15" s="1"/>
  <c r="L457" i="15"/>
  <c r="L331" i="15"/>
  <c r="L483" i="15"/>
  <c r="L357" i="15"/>
  <c r="H375" i="15"/>
  <c r="H501" i="15"/>
  <c r="H477" i="15"/>
  <c r="H351" i="15"/>
  <c r="H495" i="15"/>
  <c r="H369" i="15"/>
  <c r="H339" i="15"/>
  <c r="H465" i="15"/>
  <c r="E526" i="15"/>
  <c r="E589" i="15" s="1"/>
  <c r="E652" i="15" s="1"/>
  <c r="F565" i="15"/>
  <c r="F628" i="15" s="1"/>
  <c r="F691" i="15" s="1"/>
  <c r="K456" i="15"/>
  <c r="K330" i="15"/>
  <c r="K485" i="15"/>
  <c r="K359" i="15"/>
  <c r="G485" i="15"/>
  <c r="G359" i="15"/>
  <c r="G467" i="15"/>
  <c r="G341" i="15"/>
  <c r="G458" i="15"/>
  <c r="G332" i="15"/>
  <c r="G506" i="15"/>
  <c r="G380" i="15"/>
  <c r="N537" i="15"/>
  <c r="N600" i="15" s="1"/>
  <c r="N663" i="15" s="1"/>
  <c r="I575" i="15"/>
  <c r="I638" i="15" s="1"/>
  <c r="I701" i="15" s="1"/>
  <c r="N559" i="15"/>
  <c r="N622" i="15" s="1"/>
  <c r="N685" i="15" s="1"/>
  <c r="F549" i="15"/>
  <c r="F612" i="15" s="1"/>
  <c r="F675" i="15" s="1"/>
  <c r="F529" i="15"/>
  <c r="F592" i="15" s="1"/>
  <c r="F655" i="15" s="1"/>
  <c r="I522" i="15"/>
  <c r="I585" i="15"/>
  <c r="I648" i="15" s="1"/>
  <c r="F570" i="15"/>
  <c r="F633" i="15" s="1"/>
  <c r="F696" i="15" s="1"/>
  <c r="K548" i="15"/>
  <c r="K611" i="15" s="1"/>
  <c r="K674" i="15" s="1"/>
  <c r="H523" i="15"/>
  <c r="H586" i="15" s="1"/>
  <c r="H649" i="15" s="1"/>
  <c r="G517" i="15"/>
  <c r="G391" i="15"/>
  <c r="I382" i="15"/>
  <c r="I508" i="15"/>
  <c r="F567" i="15"/>
  <c r="F630" i="15" s="1"/>
  <c r="F693" i="15" s="1"/>
  <c r="I368" i="15"/>
  <c r="I494" i="15"/>
  <c r="M480" i="15"/>
  <c r="M354" i="15"/>
  <c r="E476" i="15"/>
  <c r="E350" i="15"/>
  <c r="E468" i="15"/>
  <c r="E342" i="15"/>
  <c r="M457" i="15"/>
  <c r="M331" i="15"/>
  <c r="I517" i="15"/>
  <c r="I391" i="15"/>
  <c r="L488" i="15"/>
  <c r="L362" i="15"/>
  <c r="I514" i="15"/>
  <c r="I388" i="15"/>
  <c r="F508" i="15"/>
  <c r="F382" i="15"/>
  <c r="I501" i="15"/>
  <c r="I375" i="15"/>
  <c r="E497" i="15"/>
  <c r="E371" i="15"/>
  <c r="J492" i="15"/>
  <c r="J366" i="15"/>
  <c r="F489" i="15"/>
  <c r="F363" i="15"/>
  <c r="N358" i="15"/>
  <c r="N484" i="15"/>
  <c r="J482" i="15"/>
  <c r="J356" i="15"/>
  <c r="F480" i="15"/>
  <c r="F354" i="15"/>
  <c r="N350" i="15"/>
  <c r="N476" i="15"/>
  <c r="J474" i="15"/>
  <c r="J348" i="15"/>
  <c r="F471" i="15"/>
  <c r="F345" i="15"/>
  <c r="I465" i="15"/>
  <c r="I339" i="15"/>
  <c r="E461" i="15"/>
  <c r="E335" i="15"/>
  <c r="F457" i="15"/>
  <c r="F331" i="15"/>
  <c r="F362" i="15"/>
  <c r="F488" i="15"/>
  <c r="M488" i="15"/>
  <c r="M362" i="15"/>
  <c r="E386" i="15"/>
  <c r="E512" i="15"/>
  <c r="I500" i="15"/>
  <c r="I374" i="15"/>
  <c r="M494" i="15"/>
  <c r="M368" i="15"/>
  <c r="E492" i="15"/>
  <c r="E366" i="15"/>
  <c r="E360" i="15"/>
  <c r="E486" i="15"/>
  <c r="I482" i="15"/>
  <c r="I356" i="15"/>
  <c r="I350" i="15"/>
  <c r="I476" i="15"/>
  <c r="I468" i="15"/>
  <c r="I342" i="15"/>
  <c r="N614" i="15"/>
  <c r="N677" i="15" s="1"/>
  <c r="N551" i="15"/>
  <c r="F547" i="15"/>
  <c r="F610" i="15" s="1"/>
  <c r="F673" i="15" s="1"/>
  <c r="N543" i="15"/>
  <c r="N606" i="15" s="1"/>
  <c r="N669" i="15" s="1"/>
  <c r="N539" i="15"/>
  <c r="N602" i="15" s="1"/>
  <c r="N665" i="15" s="1"/>
  <c r="L535" i="15"/>
  <c r="L598" i="15" s="1"/>
  <c r="L661" i="15" s="1"/>
  <c r="G335" i="15"/>
  <c r="G461" i="15"/>
  <c r="K535" i="15"/>
  <c r="K598" i="15" s="1"/>
  <c r="K661" i="15" s="1"/>
  <c r="G564" i="15"/>
  <c r="G627" i="15" s="1"/>
  <c r="G690" i="15" s="1"/>
  <c r="F559" i="15"/>
  <c r="F622" i="15" s="1"/>
  <c r="F685" i="15" s="1"/>
  <c r="N555" i="15"/>
  <c r="N618" i="15" s="1"/>
  <c r="N681" i="15" s="1"/>
  <c r="L538" i="15"/>
  <c r="L601" i="15" s="1"/>
  <c r="L664" i="15" s="1"/>
  <c r="H524" i="15"/>
  <c r="H587" i="15" s="1"/>
  <c r="H650" i="15" s="1"/>
  <c r="H631" i="15"/>
  <c r="H694" i="15" s="1"/>
  <c r="H568" i="15"/>
  <c r="H548" i="15"/>
  <c r="H611" i="15" s="1"/>
  <c r="H674" i="15" s="1"/>
  <c r="F574" i="15"/>
  <c r="F637" i="15" s="1"/>
  <c r="F700" i="15" s="1"/>
  <c r="K486" i="15"/>
  <c r="K360" i="15"/>
  <c r="K482" i="15"/>
  <c r="K356" i="15"/>
  <c r="K478" i="15"/>
  <c r="K352" i="15"/>
  <c r="K474" i="15"/>
  <c r="K348" i="15"/>
  <c r="G460" i="15"/>
  <c r="G334" i="15"/>
  <c r="L456" i="15"/>
  <c r="L330" i="15"/>
  <c r="L351" i="15"/>
  <c r="L477" i="15"/>
  <c r="L485" i="15"/>
  <c r="L359" i="15"/>
  <c r="L495" i="15"/>
  <c r="L522" i="15" s="1"/>
  <c r="L369" i="15"/>
  <c r="H456" i="15"/>
  <c r="H330" i="15"/>
  <c r="H470" i="15"/>
  <c r="H344" i="15"/>
  <c r="H353" i="15"/>
  <c r="H479" i="15"/>
  <c r="H487" i="15"/>
  <c r="H361" i="15"/>
  <c r="H498" i="15"/>
  <c r="H372" i="15"/>
  <c r="H515" i="15"/>
  <c r="H389" i="15"/>
  <c r="H379" i="15"/>
  <c r="H505" i="15"/>
  <c r="G508" i="15"/>
  <c r="G382" i="15"/>
  <c r="F614" i="15"/>
  <c r="F677" i="15" s="1"/>
  <c r="F551" i="15"/>
  <c r="L548" i="15"/>
  <c r="L611" i="15" s="1"/>
  <c r="L674" i="15" s="1"/>
  <c r="H546" i="15"/>
  <c r="H609" i="15" s="1"/>
  <c r="H672" i="15" s="1"/>
  <c r="F543" i="15"/>
  <c r="F606" i="15" s="1"/>
  <c r="F669" i="15" s="1"/>
  <c r="L540" i="15"/>
  <c r="L603" i="15" s="1"/>
  <c r="L666" i="15" s="1"/>
  <c r="J537" i="15"/>
  <c r="J600" i="15" s="1"/>
  <c r="J663" i="15" s="1"/>
  <c r="F534" i="15"/>
  <c r="F597" i="15" s="1"/>
  <c r="F660" i="15" s="1"/>
  <c r="K470" i="15"/>
  <c r="K344" i="15"/>
  <c r="K353" i="15"/>
  <c r="K479" i="15"/>
  <c r="K487" i="15"/>
  <c r="K361" i="15"/>
  <c r="G475" i="15"/>
  <c r="G349" i="15"/>
  <c r="G487" i="15"/>
  <c r="G361" i="15"/>
  <c r="G376" i="15"/>
  <c r="G502" i="15"/>
  <c r="G373" i="15"/>
  <c r="G499" i="15"/>
  <c r="G390" i="15"/>
  <c r="G516" i="15"/>
  <c r="G336" i="15"/>
  <c r="G462" i="15"/>
  <c r="G479" i="15"/>
  <c r="G353" i="15"/>
  <c r="G510" i="15"/>
  <c r="G384" i="15"/>
  <c r="E555" i="15"/>
  <c r="E618" i="15" s="1"/>
  <c r="E681" i="15" s="1"/>
  <c r="G577" i="15"/>
  <c r="G640" i="15" s="1"/>
  <c r="G703" i="15" s="1"/>
  <c r="H564" i="15"/>
  <c r="H627" i="15" s="1"/>
  <c r="H690" i="15" s="1"/>
  <c r="I559" i="15"/>
  <c r="I622" i="15" s="1"/>
  <c r="I685" i="15" s="1"/>
  <c r="G619" i="15"/>
  <c r="G682" i="15" s="1"/>
  <c r="G556" i="15"/>
  <c r="I549" i="15"/>
  <c r="I612" i="15" s="1"/>
  <c r="I675" i="15" s="1"/>
  <c r="G538" i="15"/>
  <c r="G601" i="15" s="1"/>
  <c r="G664" i="15" s="1"/>
  <c r="J534" i="15"/>
  <c r="J597" i="15" s="1"/>
  <c r="J660" i="15" s="1"/>
  <c r="M548" i="15"/>
  <c r="M611" i="15" s="1"/>
  <c r="M674" i="15" s="1"/>
  <c r="G532" i="15"/>
  <c r="G595" i="15" s="1"/>
  <c r="G658" i="15" s="1"/>
  <c r="E466" i="15"/>
  <c r="E530" i="15" s="1"/>
  <c r="I520" i="15"/>
  <c r="I583" i="15" s="1"/>
  <c r="T9" i="20" s="1"/>
  <c r="D28" i="16" l="1"/>
  <c r="AM16" i="21"/>
  <c r="AJ38" i="21"/>
  <c r="AK38" i="21" s="1"/>
  <c r="D26" i="16"/>
  <c r="AM14" i="21"/>
  <c r="AJ36" i="21"/>
  <c r="AK36" i="21" s="1"/>
  <c r="D27" i="16"/>
  <c r="AM15" i="21"/>
  <c r="AJ37" i="21"/>
  <c r="AK37" i="21" s="1"/>
  <c r="D24" i="16"/>
  <c r="AM12" i="21"/>
  <c r="AJ34" i="21"/>
  <c r="AK34" i="21" s="1"/>
  <c r="D23" i="16"/>
  <c r="AJ33" i="21"/>
  <c r="AK33" i="21" s="1"/>
  <c r="AM11" i="21"/>
  <c r="D25" i="16"/>
  <c r="AM13" i="21"/>
  <c r="AJ35" i="21"/>
  <c r="AK35" i="21" s="1"/>
  <c r="X27" i="21"/>
  <c r="AF10" i="21"/>
  <c r="T12" i="20"/>
  <c r="X12" i="20" s="1"/>
  <c r="T13" i="20"/>
  <c r="X13" i="20" s="1"/>
  <c r="T10" i="20"/>
  <c r="T15" i="20"/>
  <c r="X15" i="20" s="1"/>
  <c r="T11" i="20"/>
  <c r="X11" i="20" s="1"/>
  <c r="R10" i="14"/>
  <c r="R11" i="14" s="1"/>
  <c r="E646" i="15"/>
  <c r="D9" i="14"/>
  <c r="D9" i="13"/>
  <c r="D15" i="13" s="1"/>
  <c r="X11" i="14"/>
  <c r="X10" i="14"/>
  <c r="I646" i="15"/>
  <c r="T9" i="14"/>
  <c r="T9" i="13"/>
  <c r="T15" i="13" s="1"/>
  <c r="H647" i="15"/>
  <c r="R9" i="13"/>
  <c r="R15" i="13" s="1"/>
  <c r="G647" i="15"/>
  <c r="N9" i="13"/>
  <c r="N15" i="13" s="1"/>
  <c r="N9" i="14"/>
  <c r="F646" i="15"/>
  <c r="H9" i="13"/>
  <c r="H15" i="13" s="1"/>
  <c r="H9" i="14"/>
  <c r="F663" i="15"/>
  <c r="Z9" i="14"/>
  <c r="F579" i="15"/>
  <c r="F642" i="15"/>
  <c r="F705" i="15" s="1"/>
  <c r="G566" i="15"/>
  <c r="G629" i="15" s="1"/>
  <c r="G692" i="15" s="1"/>
  <c r="H543" i="15"/>
  <c r="H606" i="15" s="1"/>
  <c r="H669" i="15" s="1"/>
  <c r="I540" i="15"/>
  <c r="I603" i="15" s="1"/>
  <c r="I666" i="15" s="1"/>
  <c r="F552" i="15"/>
  <c r="F615" i="15" s="1"/>
  <c r="F678" i="15" s="1"/>
  <c r="I558" i="15"/>
  <c r="I621" i="15"/>
  <c r="I684" i="15" s="1"/>
  <c r="G534" i="15"/>
  <c r="G597" i="15" s="1"/>
  <c r="G660" i="15" s="1"/>
  <c r="H539" i="15"/>
  <c r="H602" i="15" s="1"/>
  <c r="H665" i="15" s="1"/>
  <c r="H572" i="15"/>
  <c r="H635" i="15" s="1"/>
  <c r="H698" i="15" s="1"/>
  <c r="N521" i="15"/>
  <c r="N584" i="15" s="1"/>
  <c r="N647" i="15" s="1"/>
  <c r="J550" i="15"/>
  <c r="J613" i="15" s="1"/>
  <c r="J676" i="15" s="1"/>
  <c r="G536" i="15"/>
  <c r="G599" i="15" s="1"/>
  <c r="G555" i="15"/>
  <c r="G618" i="15" s="1"/>
  <c r="G681" i="15" s="1"/>
  <c r="K537" i="15"/>
  <c r="K600" i="15" s="1"/>
  <c r="K663" i="15" s="1"/>
  <c r="H573" i="15"/>
  <c r="H636" i="15" s="1"/>
  <c r="H699" i="15" s="1"/>
  <c r="H566" i="15"/>
  <c r="H629" i="15" s="1"/>
  <c r="H692" i="15" s="1"/>
  <c r="H608" i="15"/>
  <c r="H671" i="15" s="1"/>
  <c r="H545" i="15"/>
  <c r="H522" i="15"/>
  <c r="H585" i="15" s="1"/>
  <c r="H648" i="15" s="1"/>
  <c r="L551" i="15"/>
  <c r="L614" i="15" s="1"/>
  <c r="L677" i="15" s="1"/>
  <c r="L534" i="15"/>
  <c r="L597" i="15" s="1"/>
  <c r="L660" i="15" s="1"/>
  <c r="G598" i="15"/>
  <c r="G661" i="15" s="1"/>
  <c r="G535" i="15"/>
  <c r="G540" i="15"/>
  <c r="G603" i="15" s="1"/>
  <c r="G666" i="15" s="1"/>
  <c r="G568" i="15"/>
  <c r="G631" i="15" s="1"/>
  <c r="G694" i="15" s="1"/>
  <c r="M553" i="15"/>
  <c r="M616" i="15" s="1"/>
  <c r="M679" i="15" s="1"/>
  <c r="E564" i="15"/>
  <c r="E627" i="15" s="1"/>
  <c r="E690" i="15" s="1"/>
  <c r="E554" i="15"/>
  <c r="E617" i="15" s="1"/>
  <c r="E680" i="15" s="1"/>
  <c r="E592" i="15"/>
  <c r="E655" i="15" s="1"/>
  <c r="E529" i="15"/>
  <c r="N542" i="15"/>
  <c r="N605" i="15" s="1"/>
  <c r="N668" i="15" s="1"/>
  <c r="J548" i="15"/>
  <c r="J611" i="15" s="1"/>
  <c r="J674" i="15" s="1"/>
  <c r="F556" i="15"/>
  <c r="F619" i="15" s="1"/>
  <c r="F682" i="15" s="1"/>
  <c r="E628" i="15"/>
  <c r="E691" i="15" s="1"/>
  <c r="E565" i="15"/>
  <c r="E578" i="15"/>
  <c r="E641" i="15" s="1"/>
  <c r="E704" i="15" s="1"/>
  <c r="G639" i="15"/>
  <c r="G702" i="15" s="1"/>
  <c r="G576" i="15"/>
  <c r="E521" i="15"/>
  <c r="E584" i="15" s="1"/>
  <c r="M538" i="15"/>
  <c r="M601" i="15" s="1"/>
  <c r="M664" i="15" s="1"/>
  <c r="E553" i="15"/>
  <c r="E616" i="15" s="1"/>
  <c r="E679" i="15" s="1"/>
  <c r="L554" i="15"/>
  <c r="L617" i="15" s="1"/>
  <c r="L680" i="15" s="1"/>
  <c r="G575" i="15"/>
  <c r="G638" i="15" s="1"/>
  <c r="G701" i="15" s="1"/>
  <c r="K555" i="15"/>
  <c r="K618" i="15" s="1"/>
  <c r="K681" i="15" s="1"/>
  <c r="G528" i="15"/>
  <c r="G591" i="15"/>
  <c r="G654" i="15" s="1"/>
  <c r="H574" i="15"/>
  <c r="H637" i="15" s="1"/>
  <c r="H700" i="15" s="1"/>
  <c r="H530" i="15"/>
  <c r="H593" i="15" s="1"/>
  <c r="H656" i="15" s="1"/>
  <c r="H575" i="15"/>
  <c r="H638" i="15" s="1"/>
  <c r="H701" i="15" s="1"/>
  <c r="E535" i="15"/>
  <c r="E598" i="15" s="1"/>
  <c r="E661" i="15" s="1"/>
  <c r="M617" i="15"/>
  <c r="M680" i="15" s="1"/>
  <c r="M554" i="15"/>
  <c r="I525" i="15"/>
  <c r="I588" i="15" s="1"/>
  <c r="I651" i="15" s="1"/>
  <c r="F542" i="15"/>
  <c r="F605" i="15" s="1"/>
  <c r="F668" i="15" s="1"/>
  <c r="F550" i="15"/>
  <c r="F613" i="15" s="1"/>
  <c r="F676" i="15" s="1"/>
  <c r="F568" i="15"/>
  <c r="F631" i="15" s="1"/>
  <c r="F694" i="15" s="1"/>
  <c r="H554" i="15"/>
  <c r="H617" i="15" s="1"/>
  <c r="H680" i="15" s="1"/>
  <c r="I568" i="15"/>
  <c r="I631" i="15" s="1"/>
  <c r="I694" i="15" s="1"/>
  <c r="G557" i="15"/>
  <c r="G620" i="15" s="1"/>
  <c r="G683" i="15" s="1"/>
  <c r="G590" i="15"/>
  <c r="G653" i="15" s="1"/>
  <c r="G527" i="15"/>
  <c r="K547" i="15"/>
  <c r="K610" i="15" s="1"/>
  <c r="K673" i="15" s="1"/>
  <c r="H526" i="15"/>
  <c r="H589" i="15" s="1"/>
  <c r="H652" i="15" s="1"/>
  <c r="L537" i="15"/>
  <c r="L600" i="15" s="1"/>
  <c r="L663" i="15" s="1"/>
  <c r="G565" i="15"/>
  <c r="G628" i="15" s="1"/>
  <c r="G691" i="15" s="1"/>
  <c r="M535" i="15"/>
  <c r="M598" i="15" s="1"/>
  <c r="M661" i="15" s="1"/>
  <c r="I554" i="15"/>
  <c r="I617" i="15" s="1"/>
  <c r="I680" i="15" s="1"/>
  <c r="F528" i="15"/>
  <c r="F591" i="15" s="1"/>
  <c r="F654" i="15" s="1"/>
  <c r="N553" i="15"/>
  <c r="N616" i="15" s="1"/>
  <c r="N679" i="15" s="1"/>
  <c r="E569" i="15"/>
  <c r="E632" i="15" s="1"/>
  <c r="E695" i="15" s="1"/>
  <c r="E528" i="15"/>
  <c r="E591" i="15" s="1"/>
  <c r="E654" i="15" s="1"/>
  <c r="E542" i="15"/>
  <c r="E605" i="15" s="1"/>
  <c r="E668" i="15" s="1"/>
  <c r="G580" i="15"/>
  <c r="G643" i="15" s="1"/>
  <c r="G706" i="15" s="1"/>
  <c r="K543" i="15"/>
  <c r="K606" i="15" s="1"/>
  <c r="K669" i="15" s="1"/>
  <c r="H569" i="15"/>
  <c r="H632" i="15" s="1"/>
  <c r="H695" i="15" s="1"/>
  <c r="E550" i="15"/>
  <c r="E613" i="15" s="1"/>
  <c r="E676" i="15" s="1"/>
  <c r="E576" i="15"/>
  <c r="E639" i="15" s="1"/>
  <c r="E702" i="15" s="1"/>
  <c r="N540" i="15"/>
  <c r="N603" i="15" s="1"/>
  <c r="N666" i="15" s="1"/>
  <c r="I572" i="15"/>
  <c r="I635" i="15" s="1"/>
  <c r="I698" i="15" s="1"/>
  <c r="E593" i="15"/>
  <c r="E656" i="15" s="1"/>
  <c r="H529" i="15"/>
  <c r="H592" i="15" s="1"/>
  <c r="H655" i="15" s="1"/>
  <c r="I542" i="15"/>
  <c r="I605" i="15" s="1"/>
  <c r="I668" i="15" s="1"/>
  <c r="E560" i="15"/>
  <c r="E623" i="15" s="1"/>
  <c r="E686" i="15" s="1"/>
  <c r="G559" i="15"/>
  <c r="G622" i="15" s="1"/>
  <c r="G685" i="15" s="1"/>
  <c r="H525" i="15"/>
  <c r="H588" i="15" s="1"/>
  <c r="H651" i="15" s="1"/>
  <c r="L545" i="15"/>
  <c r="L608" i="15" s="1"/>
  <c r="L671" i="15" s="1"/>
  <c r="H531" i="15"/>
  <c r="H594" i="15" s="1"/>
  <c r="H657" i="15" s="1"/>
  <c r="M542" i="15"/>
  <c r="M605" i="15" s="1"/>
  <c r="M668" i="15" s="1"/>
  <c r="I560" i="15"/>
  <c r="I623" i="15" s="1"/>
  <c r="I686" i="15" s="1"/>
  <c r="F540" i="15"/>
  <c r="F603" i="15" s="1"/>
  <c r="F666" i="15" s="1"/>
  <c r="I573" i="15"/>
  <c r="I636" i="15" s="1"/>
  <c r="I699" i="15" s="1"/>
  <c r="G574" i="15"/>
  <c r="G637" i="15" s="1"/>
  <c r="G700" i="15" s="1"/>
  <c r="G551" i="15"/>
  <c r="G614" i="15" s="1"/>
  <c r="G677" i="15" s="1"/>
  <c r="K551" i="15"/>
  <c r="K614" i="15" s="1"/>
  <c r="K677" i="15" s="1"/>
  <c r="K534" i="15"/>
  <c r="K597" i="15" s="1"/>
  <c r="K660" i="15" s="1"/>
  <c r="G572" i="15"/>
  <c r="G635" i="15" s="1"/>
  <c r="G698" i="15" s="1"/>
  <c r="H579" i="15"/>
  <c r="H642" i="15" s="1"/>
  <c r="H705" i="15" s="1"/>
  <c r="H551" i="15"/>
  <c r="H614" i="15" s="1"/>
  <c r="H677" i="15" s="1"/>
  <c r="H534" i="15"/>
  <c r="H597" i="15" s="1"/>
  <c r="H660" i="15" s="1"/>
  <c r="L559" i="15"/>
  <c r="L622" i="15" s="1"/>
  <c r="L685" i="15" s="1"/>
  <c r="G524" i="15"/>
  <c r="G587" i="15" s="1"/>
  <c r="G650" i="15" s="1"/>
  <c r="K542" i="15"/>
  <c r="K605" i="15" s="1"/>
  <c r="K668" i="15" s="1"/>
  <c r="K550" i="15"/>
  <c r="K613" i="15" s="1"/>
  <c r="K676" i="15" s="1"/>
  <c r="I532" i="15"/>
  <c r="I595" i="15" s="1"/>
  <c r="I658" i="15" s="1"/>
  <c r="I546" i="15"/>
  <c r="I609" i="15" s="1"/>
  <c r="I672" i="15" s="1"/>
  <c r="E556" i="15"/>
  <c r="E619" i="15" s="1"/>
  <c r="E682" i="15" s="1"/>
  <c r="I564" i="15"/>
  <c r="I627" i="15" s="1"/>
  <c r="I690" i="15" s="1"/>
  <c r="M552" i="15"/>
  <c r="M615" i="15" s="1"/>
  <c r="M678" i="15" s="1"/>
  <c r="F521" i="15"/>
  <c r="F584" i="15" s="1"/>
  <c r="I529" i="15"/>
  <c r="I592" i="15" s="1"/>
  <c r="I655" i="15" s="1"/>
  <c r="J538" i="15"/>
  <c r="J601" i="15" s="1"/>
  <c r="J664" i="15" s="1"/>
  <c r="F544" i="15"/>
  <c r="F607" i="15" s="1"/>
  <c r="F670" i="15" s="1"/>
  <c r="J556" i="15"/>
  <c r="J619" i="15" s="1"/>
  <c r="J682" i="15" s="1"/>
  <c r="I565" i="15"/>
  <c r="I628" i="15" s="1"/>
  <c r="I691" i="15" s="1"/>
  <c r="I578" i="15"/>
  <c r="I641" i="15" s="1"/>
  <c r="I704" i="15" s="1"/>
  <c r="I581" i="15"/>
  <c r="I644" i="15" s="1"/>
  <c r="I707" i="15" s="1"/>
  <c r="E532" i="15"/>
  <c r="E595" i="15" s="1"/>
  <c r="E658" i="15" s="1"/>
  <c r="M544" i="15"/>
  <c r="M607" i="15" s="1"/>
  <c r="M670" i="15" s="1"/>
  <c r="G581" i="15"/>
  <c r="G644" i="15" s="1"/>
  <c r="G707" i="15" s="1"/>
  <c r="G522" i="15"/>
  <c r="G585" i="15" s="1"/>
  <c r="G648" i="15" s="1"/>
  <c r="G549" i="15"/>
  <c r="G612" i="15"/>
  <c r="G675" i="15" s="1"/>
  <c r="K520" i="15"/>
  <c r="K583" i="15" s="1"/>
  <c r="K646" i="15" s="1"/>
  <c r="H559" i="15"/>
  <c r="H622" i="15" s="1"/>
  <c r="H685" i="15" s="1"/>
  <c r="L521" i="15"/>
  <c r="L584" i="15" s="1"/>
  <c r="L647" i="15" s="1"/>
  <c r="G558" i="15"/>
  <c r="G621" i="15" s="1"/>
  <c r="G684" i="15" s="1"/>
  <c r="M550" i="15"/>
  <c r="M613" i="15" s="1"/>
  <c r="M676" i="15" s="1"/>
  <c r="I552" i="15"/>
  <c r="I615" i="15" s="1"/>
  <c r="I678" i="15" s="1"/>
  <c r="F532" i="15"/>
  <c r="F595" i="15" s="1"/>
  <c r="F658" i="15" s="1"/>
  <c r="I561" i="15"/>
  <c r="I624" i="15" s="1"/>
  <c r="I687" i="15" s="1"/>
  <c r="K539" i="15"/>
  <c r="K602" i="15" s="1"/>
  <c r="K665" i="15" s="1"/>
  <c r="G523" i="15"/>
  <c r="G586" i="15" s="1"/>
  <c r="G649" i="15" s="1"/>
  <c r="K545" i="15"/>
  <c r="K608" i="15" s="1"/>
  <c r="K671" i="15" s="1"/>
  <c r="E524" i="15"/>
  <c r="E587" i="15" s="1"/>
  <c r="E650" i="15" s="1"/>
  <c r="I544" i="15"/>
  <c r="I607" i="15" s="1"/>
  <c r="I670" i="15" s="1"/>
  <c r="F576" i="15"/>
  <c r="F639" i="15" s="1"/>
  <c r="F702" i="15" s="1"/>
  <c r="F538" i="15"/>
  <c r="F601" i="15" s="1"/>
  <c r="F664" i="15" s="1"/>
  <c r="L539" i="15"/>
  <c r="L602" i="15" s="1"/>
  <c r="L665" i="15" s="1"/>
  <c r="I556" i="15"/>
  <c r="I619" i="15" s="1"/>
  <c r="I682" i="15" s="1"/>
  <c r="M540" i="15"/>
  <c r="M603" i="15" s="1"/>
  <c r="M666" i="15" s="1"/>
  <c r="H570" i="15"/>
  <c r="H633" i="15"/>
  <c r="H696" i="15" s="1"/>
  <c r="M556" i="15"/>
  <c r="M619" i="15" s="1"/>
  <c r="M682" i="15" s="1"/>
  <c r="J542" i="15"/>
  <c r="J605" i="15" s="1"/>
  <c r="J668" i="15" s="1"/>
  <c r="G526" i="15"/>
  <c r="G589" i="15"/>
  <c r="G652" i="15" s="1"/>
  <c r="G563" i="15"/>
  <c r="G626" i="15" s="1"/>
  <c r="G689" i="15" s="1"/>
  <c r="L541" i="15"/>
  <c r="L604" i="15" s="1"/>
  <c r="L667" i="15" s="1"/>
  <c r="G525" i="15"/>
  <c r="G588" i="15" s="1"/>
  <c r="G651" i="15" s="1"/>
  <c r="N548" i="15"/>
  <c r="N611" i="15" s="1"/>
  <c r="N674" i="15" s="1"/>
  <c r="H565" i="15"/>
  <c r="H628" i="15" s="1"/>
  <c r="H691" i="15" s="1"/>
  <c r="J544" i="15"/>
  <c r="J607" i="15" s="1"/>
  <c r="J670" i="15" s="1"/>
  <c r="G571" i="15"/>
  <c r="G634" i="15" s="1"/>
  <c r="G697" i="15" s="1"/>
  <c r="H557" i="15"/>
  <c r="H620" i="15" s="1"/>
  <c r="H683" i="15" s="1"/>
  <c r="H561" i="15"/>
  <c r="H624" i="15" s="1"/>
  <c r="H687" i="15" s="1"/>
  <c r="K556" i="15"/>
  <c r="K619" i="15" s="1"/>
  <c r="K682" i="15" s="1"/>
  <c r="I521" i="15"/>
  <c r="I584" i="15" s="1"/>
  <c r="V9" i="20" s="1"/>
  <c r="I553" i="15"/>
  <c r="I616" i="15" s="1"/>
  <c r="I679" i="15" s="1"/>
  <c r="E533" i="15"/>
  <c r="E596" i="15" s="1"/>
  <c r="E659" i="15" s="1"/>
  <c r="N544" i="15"/>
  <c r="N607" i="15" s="1"/>
  <c r="N670" i="15" s="1"/>
  <c r="F558" i="15"/>
  <c r="F621" i="15" s="1"/>
  <c r="F684" i="15" s="1"/>
  <c r="N554" i="15"/>
  <c r="N617" i="15" s="1"/>
  <c r="N680" i="15" s="1"/>
  <c r="G547" i="15"/>
  <c r="G610" i="15" s="1"/>
  <c r="G673" i="15" s="1"/>
  <c r="G578" i="15"/>
  <c r="G641" i="15" s="1"/>
  <c r="G704" i="15" s="1"/>
  <c r="G541" i="15"/>
  <c r="G604" i="15" s="1"/>
  <c r="G667" i="15" s="1"/>
  <c r="H577" i="15"/>
  <c r="H640" i="15" s="1"/>
  <c r="H703" i="15" s="1"/>
  <c r="H537" i="15"/>
  <c r="H600" i="15" s="1"/>
  <c r="H663" i="15" s="1"/>
  <c r="H533" i="15"/>
  <c r="H596" i="15" s="1"/>
  <c r="H659" i="15" s="1"/>
  <c r="L543" i="15"/>
  <c r="L606" i="15" s="1"/>
  <c r="L669" i="15" s="1"/>
  <c r="H528" i="15"/>
  <c r="H591" i="15" s="1"/>
  <c r="H654" i="15" s="1"/>
  <c r="G544" i="15"/>
  <c r="G607" i="15" s="1"/>
  <c r="G670" i="15" s="1"/>
  <c r="G569" i="15"/>
  <c r="G632" i="15" s="1"/>
  <c r="G695" i="15" s="1"/>
  <c r="I538" i="15"/>
  <c r="I601" i="15" s="1"/>
  <c r="I664" i="15" s="1"/>
  <c r="I548" i="15"/>
  <c r="I611" i="15" s="1"/>
  <c r="I674" i="15" s="1"/>
  <c r="E558" i="15"/>
  <c r="E621" i="15" s="1"/>
  <c r="E684" i="15" s="1"/>
  <c r="I576" i="15"/>
  <c r="I639" i="15" s="1"/>
  <c r="I702" i="15" s="1"/>
  <c r="F524" i="15"/>
  <c r="F587" i="15" s="1"/>
  <c r="F650" i="15" s="1"/>
  <c r="I533" i="15"/>
  <c r="I596" i="15" s="1"/>
  <c r="I659" i="15" s="1"/>
  <c r="J540" i="15"/>
  <c r="J603" i="15" s="1"/>
  <c r="J666" i="15" s="1"/>
  <c r="N550" i="15"/>
  <c r="N613" i="15" s="1"/>
  <c r="N676" i="15" s="1"/>
  <c r="F560" i="15"/>
  <c r="F623" i="15" s="1"/>
  <c r="F686" i="15" s="1"/>
  <c r="G552" i="15"/>
  <c r="G615" i="15" s="1"/>
  <c r="G678" i="15" s="1"/>
  <c r="I528" i="15"/>
  <c r="I591" i="15" s="1"/>
  <c r="I654" i="15" s="1"/>
  <c r="G537" i="15"/>
  <c r="G600" i="15"/>
  <c r="G562" i="15"/>
  <c r="G625" i="15" s="1"/>
  <c r="G688" i="15" s="1"/>
  <c r="K541" i="15"/>
  <c r="K604" i="15" s="1"/>
  <c r="K667" i="15" s="1"/>
  <c r="L557" i="15"/>
  <c r="L620" i="15" s="1"/>
  <c r="L683" i="15" s="1"/>
  <c r="E568" i="15"/>
  <c r="E631" i="15" s="1"/>
  <c r="E694" i="15" s="1"/>
  <c r="K552" i="15"/>
  <c r="K615" i="15" s="1"/>
  <c r="K678" i="15" s="1"/>
  <c r="J535" i="15"/>
  <c r="J598" i="15" s="1"/>
  <c r="J661" i="15" s="1"/>
  <c r="N546" i="15"/>
  <c r="N609" i="15" s="1"/>
  <c r="N672" i="15" s="1"/>
  <c r="N556" i="15"/>
  <c r="N619" i="15" s="1"/>
  <c r="N682" i="15" s="1"/>
  <c r="H536" i="15"/>
  <c r="H599" i="15" s="1"/>
  <c r="H662" i="15" s="1"/>
  <c r="I524" i="15"/>
  <c r="I587" i="15" s="1"/>
  <c r="I650" i="15" s="1"/>
  <c r="G520" i="15"/>
  <c r="G583" i="15" s="1"/>
  <c r="H578" i="15"/>
  <c r="H641" i="15" s="1"/>
  <c r="H704" i="15" s="1"/>
  <c r="H547" i="15"/>
  <c r="H610" i="15" s="1"/>
  <c r="H673" i="15" s="1"/>
  <c r="E548" i="15"/>
  <c r="E611" i="15" s="1"/>
  <c r="E674" i="15" s="1"/>
  <c r="H581" i="15"/>
  <c r="H644" i="15" s="1"/>
  <c r="H707" i="15" s="1"/>
  <c r="N535" i="15"/>
  <c r="N598" i="15" s="1"/>
  <c r="N661" i="15" s="1"/>
  <c r="F548" i="15"/>
  <c r="F611" i="15" s="1"/>
  <c r="F674" i="15" s="1"/>
  <c r="L536" i="15"/>
  <c r="L599" i="15" s="1"/>
  <c r="L662" i="15" s="1"/>
  <c r="E538" i="15"/>
  <c r="E601" i="15" s="1"/>
  <c r="E664" i="15" s="1"/>
  <c r="F571" i="15"/>
  <c r="F634" i="15" s="1"/>
  <c r="F697" i="15" s="1"/>
  <c r="G543" i="15"/>
  <c r="G606" i="15" s="1"/>
  <c r="G669" i="15" s="1"/>
  <c r="G539" i="15"/>
  <c r="G602" i="15"/>
  <c r="G665" i="15" s="1"/>
  <c r="H562" i="15"/>
  <c r="H625" i="15" s="1"/>
  <c r="H688" i="15" s="1"/>
  <c r="H520" i="15"/>
  <c r="H583" i="15" s="1"/>
  <c r="L549" i="15"/>
  <c r="L612" i="15" s="1"/>
  <c r="L675" i="15" s="1"/>
  <c r="L520" i="15"/>
  <c r="L583" i="15" s="1"/>
  <c r="L646" i="15" s="1"/>
  <c r="K538" i="15"/>
  <c r="K601" i="15" s="1"/>
  <c r="K664" i="15" s="1"/>
  <c r="K546" i="15"/>
  <c r="K609" i="15" s="1"/>
  <c r="K672" i="15" s="1"/>
  <c r="M558" i="15"/>
  <c r="M621" i="15" s="1"/>
  <c r="M684" i="15" s="1"/>
  <c r="E525" i="15"/>
  <c r="E588" i="15" s="1"/>
  <c r="E651" i="15" s="1"/>
  <c r="F535" i="15"/>
  <c r="F598" i="15" s="1"/>
  <c r="F661" i="15" s="1"/>
  <c r="J546" i="15"/>
  <c r="J609" i="15" s="1"/>
  <c r="J672" i="15" s="1"/>
  <c r="F553" i="15"/>
  <c r="F616" i="15" s="1"/>
  <c r="F679" i="15" s="1"/>
  <c r="E561" i="15"/>
  <c r="E624" i="15" s="1"/>
  <c r="E687" i="15" s="1"/>
  <c r="F572" i="15"/>
  <c r="F635" i="15" s="1"/>
  <c r="F698" i="15" s="1"/>
  <c r="L552" i="15"/>
  <c r="L615" i="15" s="1"/>
  <c r="L678" i="15" s="1"/>
  <c r="M521" i="15"/>
  <c r="M584" i="15" s="1"/>
  <c r="M647" i="15" s="1"/>
  <c r="E540" i="15"/>
  <c r="E603" i="15" s="1"/>
  <c r="E666" i="15" s="1"/>
  <c r="G570" i="15"/>
  <c r="G633" i="15"/>
  <c r="G696" i="15" s="1"/>
  <c r="G531" i="15"/>
  <c r="G594" i="15" s="1"/>
  <c r="G657" i="15" s="1"/>
  <c r="K549" i="15"/>
  <c r="K612" i="15" s="1"/>
  <c r="K675" i="15" s="1"/>
  <c r="H541" i="15"/>
  <c r="H604" i="15" s="1"/>
  <c r="H667" i="15" s="1"/>
  <c r="L547" i="15"/>
  <c r="L610" i="15" s="1"/>
  <c r="L673" i="15" s="1"/>
  <c r="J521" i="15"/>
  <c r="J584" i="15" s="1"/>
  <c r="J647" i="15" s="1"/>
  <c r="N538" i="15"/>
  <c r="N601" i="15" s="1"/>
  <c r="N664" i="15" s="1"/>
  <c r="J553" i="15"/>
  <c r="J616" i="15" s="1"/>
  <c r="J679" i="15" s="1"/>
  <c r="E573" i="15"/>
  <c r="E636" i="15" s="1"/>
  <c r="E699" i="15" s="1"/>
  <c r="I535" i="15"/>
  <c r="I598" i="15" s="1"/>
  <c r="I661" i="15" s="1"/>
  <c r="F575" i="15"/>
  <c r="F638" i="15" s="1"/>
  <c r="F701" i="15" s="1"/>
  <c r="K559" i="15"/>
  <c r="K622" i="15" s="1"/>
  <c r="K685" i="15" s="1"/>
  <c r="E552" i="15"/>
  <c r="E615" i="15" s="1"/>
  <c r="E678" i="15" s="1"/>
  <c r="I550" i="15"/>
  <c r="I613" i="15" s="1"/>
  <c r="I676" i="15" s="1"/>
  <c r="G579" i="15"/>
  <c r="G642" i="15" s="1"/>
  <c r="G705" i="15" s="1"/>
  <c r="G530" i="15"/>
  <c r="G593" i="15"/>
  <c r="G656" i="15" s="1"/>
  <c r="G567" i="15"/>
  <c r="G630" i="15" s="1"/>
  <c r="G693" i="15" s="1"/>
  <c r="K557" i="15"/>
  <c r="K620" i="15" s="1"/>
  <c r="K683" i="15" s="1"/>
  <c r="H555" i="15"/>
  <c r="H618" i="15" s="1"/>
  <c r="H681" i="15" s="1"/>
  <c r="G548" i="15"/>
  <c r="G611" i="15" s="1"/>
  <c r="G674" i="15" s="1"/>
  <c r="G553" i="15"/>
  <c r="G616" i="15" s="1"/>
  <c r="G679" i="15" s="1"/>
  <c r="K536" i="15"/>
  <c r="K599" i="15"/>
  <c r="K662" i="15" s="1"/>
  <c r="F546" i="15"/>
  <c r="F609" i="15" s="1"/>
  <c r="F672" i="15" s="1"/>
  <c r="I569" i="15"/>
  <c r="I632" i="15" s="1"/>
  <c r="I695" i="15" s="1"/>
  <c r="E544" i="15"/>
  <c r="E607" i="15" s="1"/>
  <c r="E670" i="15" s="1"/>
  <c r="E572" i="15"/>
  <c r="E635" i="15" s="1"/>
  <c r="E698" i="15" s="1"/>
  <c r="H549" i="15"/>
  <c r="H612" i="15" s="1"/>
  <c r="H675" i="15" s="1"/>
  <c r="M546" i="15"/>
  <c r="M609" i="15" s="1"/>
  <c r="M672" i="15" s="1"/>
  <c r="E546" i="15"/>
  <c r="E609" i="15" s="1"/>
  <c r="E672" i="15" s="1"/>
  <c r="G545" i="15"/>
  <c r="G608" i="15" s="1"/>
  <c r="G671" i="15" s="1"/>
  <c r="K521" i="15"/>
  <c r="K584" i="15" s="1"/>
  <c r="K647" i="15" s="1"/>
  <c r="L555" i="15"/>
  <c r="L618" i="15" s="1"/>
  <c r="L681" i="15" s="1"/>
  <c r="G554" i="15"/>
  <c r="G617" i="15" s="1"/>
  <c r="G680" i="15" s="1"/>
  <c r="F564" i="15"/>
  <c r="F627" i="15" s="1"/>
  <c r="F690" i="15" s="1"/>
  <c r="AL34" i="21" l="1"/>
  <c r="AK12" i="21"/>
  <c r="AL38" i="21"/>
  <c r="AK16" i="21"/>
  <c r="AK13" i="21"/>
  <c r="AL35" i="21"/>
  <c r="AL33" i="21"/>
  <c r="AK11" i="21"/>
  <c r="AL36" i="21"/>
  <c r="AK14" i="21"/>
  <c r="AL37" i="21"/>
  <c r="AK15" i="21"/>
  <c r="V15" i="20"/>
  <c r="Z15" i="20" s="1"/>
  <c r="AB15" i="20" s="1"/>
  <c r="V11" i="20"/>
  <c r="Z11" i="20" s="1"/>
  <c r="AB11" i="20" s="1"/>
  <c r="V12" i="20"/>
  <c r="Z12" i="20" s="1"/>
  <c r="AB12" i="20" s="1"/>
  <c r="V13" i="20"/>
  <c r="Z13" i="20" s="1"/>
  <c r="AB13" i="20" s="1"/>
  <c r="V10" i="20"/>
  <c r="X26" i="14"/>
  <c r="X10" i="20"/>
  <c r="T16" i="20"/>
  <c r="AF27" i="21"/>
  <c r="AJ10" i="21"/>
  <c r="X19" i="14"/>
  <c r="X25" i="14"/>
  <c r="X24" i="14"/>
  <c r="X18" i="14"/>
  <c r="X28" i="14"/>
  <c r="E647" i="15"/>
  <c r="F9" i="14"/>
  <c r="F9" i="13"/>
  <c r="F15" i="13" s="1"/>
  <c r="H646" i="15"/>
  <c r="P9" i="14"/>
  <c r="P9" i="13"/>
  <c r="G663" i="15"/>
  <c r="AD9" i="14"/>
  <c r="G646" i="15"/>
  <c r="L9" i="14"/>
  <c r="L9" i="13"/>
  <c r="L15" i="13" s="1"/>
  <c r="T10" i="14"/>
  <c r="T11" i="14"/>
  <c r="I647" i="15"/>
  <c r="V9" i="13"/>
  <c r="V15" i="13" s="1"/>
  <c r="V9" i="14"/>
  <c r="D11" i="14"/>
  <c r="D10" i="14"/>
  <c r="G662" i="15"/>
  <c r="AB9" i="14"/>
  <c r="N11" i="14"/>
  <c r="N10" i="14"/>
  <c r="H11" i="14"/>
  <c r="H10" i="14"/>
  <c r="F647" i="15"/>
  <c r="J9" i="14"/>
  <c r="J9" i="13"/>
  <c r="J15" i="13" s="1"/>
  <c r="Z15" i="13" s="1"/>
  <c r="Z11" i="14"/>
  <c r="Z10" i="14"/>
  <c r="D20" i="16" l="1"/>
  <c r="E20" i="16" s="1"/>
  <c r="F20" i="16" s="1"/>
  <c r="AB24" i="20"/>
  <c r="AC24" i="20" s="1"/>
  <c r="AE15" i="20"/>
  <c r="D18" i="16"/>
  <c r="AB22" i="20"/>
  <c r="AC22" i="20" s="1"/>
  <c r="AE13" i="20"/>
  <c r="D17" i="16"/>
  <c r="AB21" i="20"/>
  <c r="AC21" i="20" s="1"/>
  <c r="AE12" i="20"/>
  <c r="AJ32" i="21"/>
  <c r="AK32" i="21" s="1"/>
  <c r="AM10" i="21"/>
  <c r="AM27" i="21" s="1"/>
  <c r="D16" i="16"/>
  <c r="AB20" i="20"/>
  <c r="AC20" i="20" s="1"/>
  <c r="AE11" i="20"/>
  <c r="X16" i="20"/>
  <c r="D22" i="16"/>
  <c r="D21" i="16" s="1"/>
  <c r="AJ27" i="21"/>
  <c r="P15" i="13"/>
  <c r="X15" i="13" s="1"/>
  <c r="AB15" i="13" s="1"/>
  <c r="C18" i="16" s="1"/>
  <c r="P12" i="13"/>
  <c r="Z10" i="20"/>
  <c r="Z16" i="20" s="1"/>
  <c r="V16" i="20"/>
  <c r="Z26" i="14"/>
  <c r="T26" i="14"/>
  <c r="L13" i="13"/>
  <c r="L14" i="13"/>
  <c r="L17" i="13"/>
  <c r="Z18" i="14"/>
  <c r="T25" i="14"/>
  <c r="Z25" i="14"/>
  <c r="N17" i="14"/>
  <c r="T19" i="14"/>
  <c r="H18" i="14"/>
  <c r="T24" i="14"/>
  <c r="T18" i="14"/>
  <c r="N18" i="14"/>
  <c r="D18" i="14"/>
  <c r="N14" i="14"/>
  <c r="AD11" i="14"/>
  <c r="H19" i="14"/>
  <c r="T28" i="14"/>
  <c r="N19" i="14"/>
  <c r="Z28" i="14"/>
  <c r="N13" i="14"/>
  <c r="N16" i="14"/>
  <c r="Z19" i="14"/>
  <c r="Z24" i="14"/>
  <c r="D15" i="14"/>
  <c r="P11" i="14"/>
  <c r="P10" i="14"/>
  <c r="AB11" i="14"/>
  <c r="AB10" i="14"/>
  <c r="AB26" i="14" s="1"/>
  <c r="V11" i="14"/>
  <c r="V10" i="14"/>
  <c r="L11" i="14"/>
  <c r="L10" i="14"/>
  <c r="F10" i="14"/>
  <c r="F11" i="14"/>
  <c r="J11" i="14"/>
  <c r="J10" i="14"/>
  <c r="AC12" i="20" l="1"/>
  <c r="AD21" i="20"/>
  <c r="AC11" i="20"/>
  <c r="AD20" i="20"/>
  <c r="AD22" i="20"/>
  <c r="AC13" i="20"/>
  <c r="E18" i="16"/>
  <c r="F18" i="16" s="1"/>
  <c r="AL32" i="21"/>
  <c r="AL49" i="21" s="1"/>
  <c r="AK49" i="21"/>
  <c r="AK10" i="21"/>
  <c r="AK27" i="21" s="1"/>
  <c r="AD24" i="20"/>
  <c r="AC15" i="20"/>
  <c r="AB10" i="20"/>
  <c r="V26" i="14"/>
  <c r="P19" i="14"/>
  <c r="J18" i="14"/>
  <c r="L19" i="14"/>
  <c r="AB19" i="14"/>
  <c r="V28" i="14"/>
  <c r="P15" i="14"/>
  <c r="F18" i="14"/>
  <c r="V24" i="14"/>
  <c r="V18" i="14"/>
  <c r="AB28" i="14"/>
  <c r="P16" i="14"/>
  <c r="P18" i="14"/>
  <c r="L17" i="14"/>
  <c r="V19" i="14"/>
  <c r="V25" i="14"/>
  <c r="AB24" i="14"/>
  <c r="P14" i="14"/>
  <c r="F19" i="14"/>
  <c r="L18" i="14"/>
  <c r="J19" i="14"/>
  <c r="AB25" i="14"/>
  <c r="AB18" i="14"/>
  <c r="P17" i="14"/>
  <c r="L13" i="14"/>
  <c r="L16" i="14"/>
  <c r="L14" i="14"/>
  <c r="CH16" i="11"/>
  <c r="D15" i="16" l="1"/>
  <c r="AB19" i="20"/>
  <c r="AC19" i="20" s="1"/>
  <c r="AE10" i="20"/>
  <c r="AE16" i="20" s="1"/>
  <c r="AB16" i="20"/>
  <c r="D14" i="16"/>
  <c r="D39" i="16" s="1"/>
  <c r="AF19" i="14"/>
  <c r="AF18" i="14"/>
  <c r="AC25" i="20" l="1"/>
  <c r="AD19" i="20"/>
  <c r="AD25" i="20" s="1"/>
  <c r="AC10" i="20"/>
  <c r="AC16" i="20" s="1"/>
  <c r="N15" i="14"/>
  <c r="L15" i="14"/>
  <c r="K29" i="14" l="1"/>
  <c r="AE19" i="14"/>
  <c r="AG19" i="14"/>
  <c r="AE18" i="14"/>
  <c r="AG18" i="14"/>
  <c r="AI18" i="14" l="1"/>
  <c r="AI19" i="14"/>
  <c r="E29" i="14"/>
  <c r="G29" i="14"/>
  <c r="I29" i="14"/>
  <c r="M29" i="14"/>
  <c r="O29" i="14"/>
  <c r="Q29" i="14"/>
  <c r="S29" i="14"/>
  <c r="U29" i="14"/>
  <c r="W29" i="14"/>
  <c r="Y29" i="14"/>
  <c r="AA29" i="14"/>
  <c r="AC29" i="14"/>
  <c r="C29" i="14"/>
  <c r="AE13" i="14" l="1"/>
  <c r="AG13" i="14"/>
  <c r="AI13" i="14" l="1"/>
  <c r="CI11" i="11" l="1"/>
  <c r="CI15" i="11"/>
  <c r="CI10" i="11"/>
  <c r="CI13" i="11"/>
  <c r="CI9" i="11"/>
  <c r="CI12" i="11"/>
  <c r="CI8" i="11"/>
  <c r="T16" i="11"/>
  <c r="S16" i="11"/>
  <c r="R16" i="11"/>
  <c r="Q16" i="11"/>
  <c r="P16" i="11"/>
  <c r="O16" i="11"/>
  <c r="N16" i="11"/>
  <c r="M16" i="11"/>
  <c r="U15" i="11"/>
  <c r="U13" i="11"/>
  <c r="U12" i="11"/>
  <c r="U11" i="11"/>
  <c r="U10" i="11"/>
  <c r="U9" i="11"/>
  <c r="U8" i="11"/>
  <c r="U7" i="11"/>
  <c r="U6" i="11"/>
  <c r="U16" i="11" l="1"/>
  <c r="AE15" i="14" l="1"/>
  <c r="AG16" i="14" l="1"/>
  <c r="AE16" i="14"/>
  <c r="AG15" i="14"/>
  <c r="AG14" i="14"/>
  <c r="AE14" i="14"/>
  <c r="AG12" i="14"/>
  <c r="U18" i="13"/>
  <c r="S18" i="13"/>
  <c r="Q18" i="13"/>
  <c r="O18" i="13"/>
  <c r="M18" i="13"/>
  <c r="K18" i="13"/>
  <c r="I18" i="13"/>
  <c r="G18" i="13"/>
  <c r="E18" i="13"/>
  <c r="C18" i="13"/>
  <c r="Y17" i="13"/>
  <c r="W17" i="13"/>
  <c r="Y13" i="13"/>
  <c r="W13" i="13"/>
  <c r="Y12" i="13"/>
  <c r="W12" i="13"/>
  <c r="Z11" i="13"/>
  <c r="X11" i="13"/>
  <c r="Z10" i="13"/>
  <c r="X10" i="13"/>
  <c r="V14" i="13"/>
  <c r="T14" i="13"/>
  <c r="R14" i="13"/>
  <c r="P14" i="13"/>
  <c r="J14" i="13"/>
  <c r="H14" i="13"/>
  <c r="F14" i="13"/>
  <c r="D14" i="13"/>
  <c r="N14" i="13" l="1"/>
  <c r="Z14" i="13" s="1"/>
  <c r="X14" i="13"/>
  <c r="R17" i="14"/>
  <c r="R13" i="14"/>
  <c r="R14" i="14"/>
  <c r="R18" i="14"/>
  <c r="R15" i="14"/>
  <c r="R19" i="14"/>
  <c r="R16" i="14"/>
  <c r="H13" i="14"/>
  <c r="L12" i="14"/>
  <c r="H17" i="14"/>
  <c r="X17" i="14"/>
  <c r="AE29" i="14"/>
  <c r="F17" i="14"/>
  <c r="V17" i="14"/>
  <c r="AG29" i="14"/>
  <c r="D17" i="14"/>
  <c r="T17" i="14"/>
  <c r="J17" i="14"/>
  <c r="AB17" i="14"/>
  <c r="J13" i="14"/>
  <c r="H12" i="14"/>
  <c r="H14" i="14"/>
  <c r="H15" i="14"/>
  <c r="P13" i="14"/>
  <c r="X13" i="14"/>
  <c r="D13" i="14"/>
  <c r="T13" i="14"/>
  <c r="AB13" i="14"/>
  <c r="F13" i="14"/>
  <c r="V13" i="14"/>
  <c r="AD10" i="14"/>
  <c r="AD26" i="14" s="1"/>
  <c r="E36" i="16" s="1"/>
  <c r="F36" i="16" s="1"/>
  <c r="AI16" i="14"/>
  <c r="AI15" i="14"/>
  <c r="AI12" i="14"/>
  <c r="T15" i="14"/>
  <c r="AB15" i="14"/>
  <c r="Y18" i="13"/>
  <c r="H13" i="13"/>
  <c r="P13" i="13"/>
  <c r="D17" i="13"/>
  <c r="L12" i="13"/>
  <c r="T17" i="13"/>
  <c r="R13" i="13"/>
  <c r="AA13" i="13"/>
  <c r="AA17" i="13"/>
  <c r="F17" i="13"/>
  <c r="N17" i="13"/>
  <c r="V17" i="13"/>
  <c r="AB16" i="14"/>
  <c r="D16" i="14"/>
  <c r="D13" i="13"/>
  <c r="T13" i="13"/>
  <c r="X12" i="14"/>
  <c r="D14" i="14"/>
  <c r="T16" i="14"/>
  <c r="X15" i="14"/>
  <c r="R12" i="14"/>
  <c r="P12" i="14"/>
  <c r="T14" i="14"/>
  <c r="W18" i="13"/>
  <c r="J17" i="13"/>
  <c r="J12" i="13"/>
  <c r="V12" i="13"/>
  <c r="F13" i="13"/>
  <c r="N13" i="13"/>
  <c r="V13" i="13"/>
  <c r="N12" i="13"/>
  <c r="F15" i="14"/>
  <c r="V15" i="14"/>
  <c r="AB14" i="14"/>
  <c r="R12" i="13"/>
  <c r="F12" i="13"/>
  <c r="J16" i="14"/>
  <c r="J14" i="14"/>
  <c r="J15" i="14"/>
  <c r="F16" i="14"/>
  <c r="F14" i="14"/>
  <c r="V16" i="14"/>
  <c r="V14" i="14"/>
  <c r="H17" i="13"/>
  <c r="H12" i="13"/>
  <c r="D12" i="13"/>
  <c r="T12" i="13"/>
  <c r="J13" i="13"/>
  <c r="H16" i="14"/>
  <c r="X16" i="14"/>
  <c r="X14" i="14"/>
  <c r="J12" i="14"/>
  <c r="AI14" i="14"/>
  <c r="AA12" i="13"/>
  <c r="D12" i="14"/>
  <c r="T12" i="14"/>
  <c r="AB12" i="14"/>
  <c r="F12" i="14"/>
  <c r="N12" i="14"/>
  <c r="V12" i="14"/>
  <c r="AF17" i="14" l="1"/>
  <c r="AD19" i="14"/>
  <c r="AD25" i="14"/>
  <c r="E35" i="16" s="1"/>
  <c r="F35" i="16" s="1"/>
  <c r="AD18" i="14"/>
  <c r="AH18" i="14" s="1"/>
  <c r="AD24" i="14"/>
  <c r="AD28" i="14"/>
  <c r="AF15" i="14"/>
  <c r="AF16" i="14"/>
  <c r="AF13" i="14"/>
  <c r="AH19" i="14"/>
  <c r="AF14" i="14"/>
  <c r="AB14" i="13"/>
  <c r="C17" i="16" s="1"/>
  <c r="E17" i="16" s="1"/>
  <c r="F17" i="16" s="1"/>
  <c r="AI29" i="14"/>
  <c r="Z17" i="14"/>
  <c r="V29" i="14"/>
  <c r="P29" i="14"/>
  <c r="AB29" i="14"/>
  <c r="D29" i="14"/>
  <c r="X29" i="14"/>
  <c r="R29" i="14"/>
  <c r="H29" i="14"/>
  <c r="L29" i="14"/>
  <c r="N29" i="14"/>
  <c r="J29" i="14"/>
  <c r="F29" i="14"/>
  <c r="T29" i="14"/>
  <c r="Z13" i="14"/>
  <c r="N18" i="13"/>
  <c r="L18" i="13"/>
  <c r="AA18" i="13"/>
  <c r="X17" i="13"/>
  <c r="T18" i="13"/>
  <c r="X13" i="13"/>
  <c r="AF12" i="14"/>
  <c r="Z12" i="14"/>
  <c r="Z17" i="13"/>
  <c r="P18" i="13"/>
  <c r="Z13" i="13"/>
  <c r="V18" i="13"/>
  <c r="H18" i="13"/>
  <c r="Z12" i="13"/>
  <c r="F18" i="13"/>
  <c r="Z15" i="14"/>
  <c r="Z14" i="14"/>
  <c r="J18" i="13"/>
  <c r="D18" i="13"/>
  <c r="X12" i="13"/>
  <c r="R18" i="13"/>
  <c r="Z16" i="14"/>
  <c r="E34" i="16" l="1"/>
  <c r="F34" i="16" s="1"/>
  <c r="AJ19" i="14"/>
  <c r="E29" i="16" s="1"/>
  <c r="F29" i="16" s="1"/>
  <c r="AJ18" i="14"/>
  <c r="E28" i="16" s="1"/>
  <c r="F28" i="16" s="1"/>
  <c r="AF29" i="14"/>
  <c r="AD17" i="14"/>
  <c r="AH17" i="14" s="1"/>
  <c r="AJ17" i="14" s="1"/>
  <c r="E27" i="16" s="1"/>
  <c r="F27" i="16" s="1"/>
  <c r="Z29" i="14"/>
  <c r="AD14" i="14"/>
  <c r="AD16" i="14"/>
  <c r="AD13" i="14"/>
  <c r="AD15" i="14"/>
  <c r="AH15" i="14" s="1"/>
  <c r="AD12" i="14"/>
  <c r="AH12" i="14" s="1"/>
  <c r="AJ12" i="14" s="1"/>
  <c r="E22" i="16" s="1"/>
  <c r="F22" i="16" s="1"/>
  <c r="AB13" i="13"/>
  <c r="C16" i="16" s="1"/>
  <c r="E16" i="16" s="1"/>
  <c r="F16" i="16" s="1"/>
  <c r="AB17" i="13"/>
  <c r="Z18" i="13"/>
  <c r="X18" i="13"/>
  <c r="AB12" i="13"/>
  <c r="C15" i="16" s="1"/>
  <c r="C14" i="16" l="1"/>
  <c r="E15" i="16"/>
  <c r="F15" i="16" s="1"/>
  <c r="AH14" i="14"/>
  <c r="AJ14" i="14" s="1"/>
  <c r="E24" i="16" s="1"/>
  <c r="F24" i="16" s="1"/>
  <c r="AH16" i="14"/>
  <c r="AJ16" i="14" s="1"/>
  <c r="E26" i="16" s="1"/>
  <c r="F26" i="16" s="1"/>
  <c r="AJ15" i="14"/>
  <c r="E25" i="16" s="1"/>
  <c r="F25" i="16" s="1"/>
  <c r="AH13" i="14"/>
  <c r="AD29" i="14"/>
  <c r="AB18" i="13"/>
  <c r="AH29" i="14" l="1"/>
  <c r="AJ13" i="14"/>
  <c r="E23" i="16" s="1"/>
  <c r="F23" i="16" s="1"/>
  <c r="AJ29" i="14" l="1"/>
  <c r="D29" i="1"/>
  <c r="E29" i="1" s="1"/>
  <c r="D30" i="1"/>
  <c r="E30" i="1"/>
  <c r="D31" i="1"/>
  <c r="E31" i="1" s="1"/>
  <c r="D32" i="1"/>
  <c r="E32" i="1"/>
  <c r="D33" i="1"/>
  <c r="E33" i="1" s="1"/>
  <c r="D34" i="1"/>
  <c r="E34" i="1"/>
  <c r="D35" i="1"/>
  <c r="E35" i="1" s="1"/>
  <c r="D36" i="1"/>
  <c r="E36" i="1"/>
  <c r="D37" i="1"/>
  <c r="E37" i="1" s="1"/>
  <c r="D38" i="1"/>
  <c r="E38" i="1"/>
  <c r="D39" i="1"/>
  <c r="E39" i="1" s="1"/>
  <c r="D40" i="1"/>
  <c r="E40" i="1"/>
  <c r="D41" i="1"/>
  <c r="E41" i="1" s="1"/>
  <c r="D42" i="1"/>
  <c r="E42" i="1"/>
  <c r="D43" i="1"/>
  <c r="E43" i="1" s="1"/>
  <c r="D44" i="1"/>
  <c r="E44" i="1"/>
  <c r="D45" i="1"/>
  <c r="E45" i="1" s="1"/>
  <c r="D46" i="1"/>
  <c r="E46" i="1"/>
  <c r="D47" i="1"/>
  <c r="E47" i="1" s="1"/>
  <c r="D48" i="1"/>
  <c r="E48" i="1"/>
  <c r="D49" i="1"/>
  <c r="E49" i="1" s="1"/>
  <c r="D50" i="1"/>
  <c r="E50" i="1"/>
  <c r="D51" i="1"/>
  <c r="E51" i="1" s="1"/>
  <c r="D52" i="1"/>
  <c r="E52" i="1"/>
  <c r="D53" i="1"/>
  <c r="E53" i="1" s="1"/>
  <c r="D54" i="1"/>
  <c r="E54" i="1"/>
  <c r="D55" i="1"/>
  <c r="E55" i="1" s="1"/>
  <c r="D56" i="1"/>
  <c r="E56" i="1"/>
  <c r="D57" i="1"/>
  <c r="E57" i="1" s="1"/>
  <c r="D58" i="1"/>
  <c r="E58" i="1"/>
  <c r="D59" i="1"/>
  <c r="E59" i="1" s="1"/>
  <c r="D60" i="1"/>
  <c r="E60" i="1"/>
  <c r="D61" i="1"/>
  <c r="E61" i="1" s="1"/>
  <c r="D62" i="1"/>
  <c r="E62" i="1"/>
  <c r="D63" i="1"/>
  <c r="E63" i="1" s="1"/>
  <c r="E28" i="1"/>
  <c r="D28" i="1"/>
  <c r="E73" i="2" l="1"/>
  <c r="F73" i="2"/>
  <c r="E74" i="2"/>
  <c r="F74" i="2"/>
  <c r="E75" i="2"/>
  <c r="F75" i="2"/>
  <c r="E76" i="2"/>
  <c r="F76" i="2"/>
  <c r="E77" i="2"/>
  <c r="F77" i="2"/>
  <c r="E78" i="2"/>
  <c r="F78" i="2"/>
  <c r="E79" i="2"/>
  <c r="F79" i="2"/>
  <c r="E80" i="2"/>
  <c r="F80" i="2"/>
  <c r="E81" i="2"/>
  <c r="F81" i="2"/>
  <c r="E82" i="2"/>
  <c r="F82" i="2"/>
  <c r="E83" i="2"/>
  <c r="F83" i="2"/>
  <c r="E84" i="2"/>
  <c r="F84" i="2"/>
  <c r="E85" i="2"/>
  <c r="F85" i="2"/>
  <c r="E86" i="2"/>
  <c r="F86" i="2"/>
  <c r="E87" i="2"/>
  <c r="F87" i="2"/>
  <c r="E88" i="2"/>
  <c r="F88" i="2"/>
  <c r="E89" i="2"/>
  <c r="F89" i="2"/>
  <c r="E90" i="2"/>
  <c r="F90" i="2"/>
  <c r="E91" i="2"/>
  <c r="F91" i="2"/>
  <c r="E92" i="2"/>
  <c r="F92" i="2"/>
  <c r="E93" i="2"/>
  <c r="F93" i="2"/>
  <c r="E94" i="2"/>
  <c r="F94" i="2"/>
  <c r="E95" i="2"/>
  <c r="F95" i="2"/>
  <c r="E96" i="2"/>
  <c r="F96" i="2"/>
  <c r="E97" i="2"/>
  <c r="F97" i="2"/>
  <c r="E98" i="2"/>
  <c r="F98" i="2"/>
  <c r="E99" i="2"/>
  <c r="F99" i="2"/>
  <c r="E100" i="2"/>
  <c r="F100" i="2"/>
  <c r="E101" i="2"/>
  <c r="F101" i="2"/>
  <c r="E102" i="2"/>
  <c r="F102" i="2"/>
  <c r="E103" i="2"/>
  <c r="F103" i="2"/>
  <c r="E104" i="2"/>
  <c r="F104" i="2"/>
  <c r="E105" i="2"/>
  <c r="F105" i="2"/>
  <c r="E106" i="2"/>
  <c r="F106" i="2"/>
  <c r="E107" i="2"/>
  <c r="F107" i="2"/>
  <c r="F72" i="2"/>
  <c r="E72" i="2"/>
  <c r="F420" i="2" l="1"/>
  <c r="J420" i="2" s="1"/>
  <c r="E420" i="2"/>
  <c r="I420" i="2" s="1"/>
  <c r="D420" i="2"/>
  <c r="D419" i="2"/>
  <c r="D367" i="2"/>
  <c r="H367" i="2" s="1"/>
  <c r="D366" i="2"/>
  <c r="D364" i="2"/>
  <c r="H364" i="2" s="1"/>
  <c r="D359" i="2"/>
  <c r="D358" i="2"/>
  <c r="H358" i="2" s="1"/>
  <c r="D357" i="2"/>
  <c r="D355" i="2"/>
  <c r="H355" i="2" s="1"/>
  <c r="D351" i="2"/>
  <c r="D350" i="2"/>
  <c r="H350" i="2" s="1"/>
  <c r="D348" i="2"/>
  <c r="D347" i="2"/>
  <c r="H347" i="2" s="1"/>
  <c r="D346" i="2"/>
  <c r="D345" i="2"/>
  <c r="H345" i="2" s="1"/>
  <c r="D342" i="2"/>
  <c r="D341" i="2"/>
  <c r="D339" i="2"/>
  <c r="D338" i="2"/>
  <c r="H338" i="2" s="1"/>
  <c r="D337" i="2"/>
  <c r="D336" i="2"/>
  <c r="H336" i="2" s="1"/>
  <c r="D333" i="2"/>
  <c r="D332" i="2"/>
  <c r="H332" i="2" s="1"/>
  <c r="D329" i="2"/>
  <c r="H329" i="2" s="1"/>
  <c r="D328" i="2"/>
  <c r="H328" i="2" s="1"/>
  <c r="F327" i="2"/>
  <c r="G327" i="2" s="1"/>
  <c r="E327" i="2"/>
  <c r="D327" i="2"/>
  <c r="F326" i="2"/>
  <c r="G326" i="2" s="1"/>
  <c r="E326" i="2"/>
  <c r="D326" i="2"/>
  <c r="H326" i="2" s="1"/>
  <c r="F325" i="2"/>
  <c r="G325" i="2" s="1"/>
  <c r="E325" i="2"/>
  <c r="D325" i="2"/>
  <c r="F324" i="2"/>
  <c r="G324" i="2" s="1"/>
  <c r="E324" i="2"/>
  <c r="D324" i="2"/>
  <c r="H324" i="2" s="1"/>
  <c r="J324" i="2" s="1"/>
  <c r="K324" i="2" s="1"/>
  <c r="F323" i="2"/>
  <c r="E323" i="2"/>
  <c r="I323" i="2" s="1"/>
  <c r="D323" i="2"/>
  <c r="H323" i="2" s="1"/>
  <c r="F321" i="2"/>
  <c r="J321" i="2" s="1"/>
  <c r="K321" i="2" s="1"/>
  <c r="E321" i="2"/>
  <c r="D321" i="2"/>
  <c r="H321" i="2" s="1"/>
  <c r="F320" i="2"/>
  <c r="E320" i="2"/>
  <c r="D320" i="2"/>
  <c r="F319" i="2"/>
  <c r="E319" i="2"/>
  <c r="D319" i="2"/>
  <c r="F318" i="2"/>
  <c r="E318" i="2"/>
  <c r="I318" i="2" s="1"/>
  <c r="D318" i="2"/>
  <c r="F317" i="2"/>
  <c r="J317" i="2" s="1"/>
  <c r="K317" i="2" s="1"/>
  <c r="E317" i="2"/>
  <c r="D317" i="2"/>
  <c r="H317" i="2" s="1"/>
  <c r="J263" i="2"/>
  <c r="I263" i="2"/>
  <c r="H263" i="2"/>
  <c r="F263" i="2"/>
  <c r="G263" i="2" s="1"/>
  <c r="E263" i="2"/>
  <c r="D263" i="2"/>
  <c r="J262" i="2"/>
  <c r="I262" i="2"/>
  <c r="H262" i="2"/>
  <c r="F262" i="2"/>
  <c r="E262" i="2"/>
  <c r="D262" i="2"/>
  <c r="F261" i="2"/>
  <c r="E261" i="2"/>
  <c r="I261" i="2" s="1"/>
  <c r="D261" i="2"/>
  <c r="H261" i="2" s="1"/>
  <c r="F260" i="2"/>
  <c r="J260" i="2" s="1"/>
  <c r="E260" i="2"/>
  <c r="I260" i="2" s="1"/>
  <c r="D260" i="2"/>
  <c r="F259" i="2"/>
  <c r="E259" i="2"/>
  <c r="I259" i="2" s="1"/>
  <c r="D259" i="2"/>
  <c r="H259" i="2" s="1"/>
  <c r="F258" i="2"/>
  <c r="J258" i="2" s="1"/>
  <c r="E258" i="2"/>
  <c r="I258" i="2" s="1"/>
  <c r="D258" i="2"/>
  <c r="H258" i="2" s="1"/>
  <c r="F257" i="2"/>
  <c r="E257" i="2"/>
  <c r="D257" i="2"/>
  <c r="H257" i="2" s="1"/>
  <c r="F256" i="2"/>
  <c r="J256" i="2" s="1"/>
  <c r="E256" i="2"/>
  <c r="I256" i="2" s="1"/>
  <c r="D256" i="2"/>
  <c r="H256" i="2" s="1"/>
  <c r="F255" i="2"/>
  <c r="E255" i="2"/>
  <c r="I255" i="2" s="1"/>
  <c r="D255" i="2"/>
  <c r="H255" i="2" s="1"/>
  <c r="F254" i="2"/>
  <c r="J254" i="2" s="1"/>
  <c r="E254" i="2"/>
  <c r="I254" i="2" s="1"/>
  <c r="D254" i="2"/>
  <c r="H254" i="2" s="1"/>
  <c r="F253" i="2"/>
  <c r="E253" i="2"/>
  <c r="I253" i="2" s="1"/>
  <c r="D253" i="2"/>
  <c r="H253" i="2" s="1"/>
  <c r="F252" i="2"/>
  <c r="J252" i="2" s="1"/>
  <c r="E252" i="2"/>
  <c r="I252" i="2" s="1"/>
  <c r="D252" i="2"/>
  <c r="F251" i="2"/>
  <c r="E251" i="2"/>
  <c r="I251" i="2" s="1"/>
  <c r="D251" i="2"/>
  <c r="H251" i="2" s="1"/>
  <c r="F250" i="2"/>
  <c r="J250" i="2" s="1"/>
  <c r="E250" i="2"/>
  <c r="I250" i="2" s="1"/>
  <c r="D250" i="2"/>
  <c r="H250" i="2" s="1"/>
  <c r="F249" i="2"/>
  <c r="E249" i="2"/>
  <c r="D249" i="2"/>
  <c r="H249" i="2" s="1"/>
  <c r="F248" i="2"/>
  <c r="J248" i="2" s="1"/>
  <c r="E248" i="2"/>
  <c r="I248" i="2" s="1"/>
  <c r="D248" i="2"/>
  <c r="H248" i="2" s="1"/>
  <c r="F247" i="2"/>
  <c r="E247" i="2"/>
  <c r="I247" i="2" s="1"/>
  <c r="D247" i="2"/>
  <c r="H247" i="2" s="1"/>
  <c r="F246" i="2"/>
  <c r="J246" i="2" s="1"/>
  <c r="E246" i="2"/>
  <c r="I246" i="2" s="1"/>
  <c r="D246" i="2"/>
  <c r="F245" i="2"/>
  <c r="E245" i="2"/>
  <c r="I245" i="2" s="1"/>
  <c r="D245" i="2"/>
  <c r="H245" i="2" s="1"/>
  <c r="F244" i="2"/>
  <c r="J244" i="2" s="1"/>
  <c r="E244" i="2"/>
  <c r="I244" i="2" s="1"/>
  <c r="D244" i="2"/>
  <c r="F243" i="2"/>
  <c r="E243" i="2"/>
  <c r="D243" i="2"/>
  <c r="H243" i="2" s="1"/>
  <c r="F242" i="2"/>
  <c r="J242" i="2" s="1"/>
  <c r="E242" i="2"/>
  <c r="I242" i="2" s="1"/>
  <c r="D242" i="2"/>
  <c r="H242" i="2" s="1"/>
  <c r="F241" i="2"/>
  <c r="E241" i="2"/>
  <c r="D241" i="2"/>
  <c r="H241" i="2" s="1"/>
  <c r="F240" i="2"/>
  <c r="J240" i="2" s="1"/>
  <c r="E240" i="2"/>
  <c r="I240" i="2" s="1"/>
  <c r="D240" i="2"/>
  <c r="H240" i="2" s="1"/>
  <c r="F239" i="2"/>
  <c r="E239" i="2"/>
  <c r="I239" i="2" s="1"/>
  <c r="D239" i="2"/>
  <c r="H239" i="2" s="1"/>
  <c r="F238" i="2"/>
  <c r="J238" i="2" s="1"/>
  <c r="E238" i="2"/>
  <c r="I238" i="2" s="1"/>
  <c r="D238" i="2"/>
  <c r="H238" i="2" s="1"/>
  <c r="F237" i="2"/>
  <c r="E237" i="2"/>
  <c r="I237" i="2" s="1"/>
  <c r="D237" i="2"/>
  <c r="H237" i="2" s="1"/>
  <c r="F236" i="2"/>
  <c r="J236" i="2" s="1"/>
  <c r="E236" i="2"/>
  <c r="I236" i="2" s="1"/>
  <c r="D236" i="2"/>
  <c r="F235" i="2"/>
  <c r="E235" i="2"/>
  <c r="I235" i="2" s="1"/>
  <c r="D235" i="2"/>
  <c r="H235" i="2" s="1"/>
  <c r="F234" i="2"/>
  <c r="J234" i="2" s="1"/>
  <c r="E234" i="2"/>
  <c r="I234" i="2" s="1"/>
  <c r="D234" i="2"/>
  <c r="H234" i="2" s="1"/>
  <c r="F233" i="2"/>
  <c r="E233" i="2"/>
  <c r="D233" i="2"/>
  <c r="H233" i="2" s="1"/>
  <c r="F232" i="2"/>
  <c r="J232" i="2" s="1"/>
  <c r="E232" i="2"/>
  <c r="I232" i="2" s="1"/>
  <c r="D232" i="2"/>
  <c r="H232" i="2" s="1"/>
  <c r="F231" i="2"/>
  <c r="E231" i="2"/>
  <c r="I231" i="2" s="1"/>
  <c r="D231" i="2"/>
  <c r="H231" i="2" s="1"/>
  <c r="F230" i="2"/>
  <c r="J230" i="2" s="1"/>
  <c r="E230" i="2"/>
  <c r="I230" i="2" s="1"/>
  <c r="D230" i="2"/>
  <c r="H230" i="2" s="1"/>
  <c r="F229" i="2"/>
  <c r="E229" i="2"/>
  <c r="I229" i="2" s="1"/>
  <c r="D229" i="2"/>
  <c r="H229" i="2" s="1"/>
  <c r="F228" i="2"/>
  <c r="J228" i="2" s="1"/>
  <c r="E228" i="2"/>
  <c r="I228" i="2" s="1"/>
  <c r="D228" i="2"/>
  <c r="F227" i="2"/>
  <c r="E227" i="2"/>
  <c r="I227" i="2" s="1"/>
  <c r="D227" i="2"/>
  <c r="H227" i="2" s="1"/>
  <c r="F226" i="2"/>
  <c r="J226" i="2" s="1"/>
  <c r="E226" i="2"/>
  <c r="I226" i="2" s="1"/>
  <c r="D226" i="2"/>
  <c r="H226" i="2" s="1"/>
  <c r="F225" i="2"/>
  <c r="E225" i="2"/>
  <c r="D225" i="2"/>
  <c r="H225" i="2" s="1"/>
  <c r="F223" i="2"/>
  <c r="J223" i="2" s="1"/>
  <c r="E223" i="2"/>
  <c r="D223" i="2"/>
  <c r="H223" i="2" s="1"/>
  <c r="F222" i="2"/>
  <c r="E222" i="2"/>
  <c r="I222" i="2" s="1"/>
  <c r="D222" i="2"/>
  <c r="H222" i="2" s="1"/>
  <c r="F221" i="2"/>
  <c r="E221" i="2"/>
  <c r="I221" i="2" s="1"/>
  <c r="D221" i="2"/>
  <c r="H221" i="2" s="1"/>
  <c r="F220" i="2"/>
  <c r="E220" i="2"/>
  <c r="I220" i="2" s="1"/>
  <c r="D220" i="2"/>
  <c r="F219" i="2"/>
  <c r="G219" i="2" s="1"/>
  <c r="E219" i="2"/>
  <c r="I219" i="2" s="1"/>
  <c r="D219" i="2"/>
  <c r="H219" i="2" s="1"/>
  <c r="F218" i="2"/>
  <c r="E218" i="2"/>
  <c r="I218" i="2" s="1"/>
  <c r="D218" i="2"/>
  <c r="F217" i="2"/>
  <c r="J217" i="2" s="1"/>
  <c r="K217" i="2" s="1"/>
  <c r="E217" i="2"/>
  <c r="D217" i="2"/>
  <c r="H217" i="2" s="1"/>
  <c r="F216" i="2"/>
  <c r="G216" i="2" s="1"/>
  <c r="E216" i="2"/>
  <c r="I216" i="2" s="1"/>
  <c r="D216" i="2"/>
  <c r="H216" i="2" s="1"/>
  <c r="F215" i="2"/>
  <c r="G215" i="2" s="1"/>
  <c r="E215" i="2"/>
  <c r="D215" i="2"/>
  <c r="F214" i="2"/>
  <c r="G214" i="2" s="1"/>
  <c r="E214" i="2"/>
  <c r="I214" i="2" s="1"/>
  <c r="D214" i="2"/>
  <c r="H214" i="2" s="1"/>
  <c r="F213" i="2"/>
  <c r="J213" i="2" s="1"/>
  <c r="K213" i="2" s="1"/>
  <c r="E213" i="2"/>
  <c r="I213" i="2" s="1"/>
  <c r="D213" i="2"/>
  <c r="H213" i="2" s="1"/>
  <c r="F212" i="2"/>
  <c r="E212" i="2"/>
  <c r="I212" i="2" s="1"/>
  <c r="D212" i="2"/>
  <c r="F211" i="2"/>
  <c r="G211" i="2" s="1"/>
  <c r="E211" i="2"/>
  <c r="I211" i="2" s="1"/>
  <c r="D211" i="2"/>
  <c r="H211" i="2" s="1"/>
  <c r="F108" i="2"/>
  <c r="G108" i="2" s="1"/>
  <c r="E108" i="2"/>
  <c r="D108" i="2"/>
  <c r="J107" i="2"/>
  <c r="D107" i="2"/>
  <c r="D106" i="2"/>
  <c r="J105" i="2"/>
  <c r="D105" i="2"/>
  <c r="D104" i="2"/>
  <c r="J103" i="2"/>
  <c r="D103" i="2"/>
  <c r="D102" i="2"/>
  <c r="J101" i="2"/>
  <c r="D101" i="2"/>
  <c r="D100" i="2"/>
  <c r="H100" i="2" s="1"/>
  <c r="J99" i="2"/>
  <c r="D99" i="2"/>
  <c r="D98" i="2"/>
  <c r="H98" i="2" s="1"/>
  <c r="D97" i="2"/>
  <c r="D96" i="2"/>
  <c r="J95" i="2"/>
  <c r="D95" i="2"/>
  <c r="D94" i="2"/>
  <c r="H94" i="2" s="1"/>
  <c r="J93" i="2"/>
  <c r="D93" i="2"/>
  <c r="D92" i="2"/>
  <c r="H92" i="2" s="1"/>
  <c r="D91" i="2"/>
  <c r="D90" i="2"/>
  <c r="H90" i="2" s="1"/>
  <c r="D89" i="2"/>
  <c r="D88" i="2"/>
  <c r="D87" i="2"/>
  <c r="D86" i="2"/>
  <c r="H86" i="2" s="1"/>
  <c r="J85" i="2"/>
  <c r="D85" i="2"/>
  <c r="D84" i="2"/>
  <c r="H84" i="2" s="1"/>
  <c r="J83" i="2"/>
  <c r="D83" i="2"/>
  <c r="D82" i="2"/>
  <c r="J81" i="2"/>
  <c r="D81" i="2"/>
  <c r="D80" i="2"/>
  <c r="D79" i="2"/>
  <c r="D78" i="2"/>
  <c r="J77" i="2"/>
  <c r="D77" i="2"/>
  <c r="D76" i="2"/>
  <c r="H76" i="2" s="1"/>
  <c r="D75" i="2"/>
  <c r="D74" i="2"/>
  <c r="D73" i="2"/>
  <c r="D72" i="2"/>
  <c r="F69" i="2"/>
  <c r="F121" i="2" s="1"/>
  <c r="E69" i="2"/>
  <c r="D69" i="2"/>
  <c r="H69" i="2" s="1"/>
  <c r="F68" i="2"/>
  <c r="J68" i="2" s="1"/>
  <c r="E68" i="2"/>
  <c r="D68" i="2"/>
  <c r="F67" i="2"/>
  <c r="J67" i="2" s="1"/>
  <c r="K67" i="2" s="1"/>
  <c r="E67" i="2"/>
  <c r="D67" i="2"/>
  <c r="H67" i="2" s="1"/>
  <c r="F66" i="2"/>
  <c r="G66" i="2" s="1"/>
  <c r="E66" i="2"/>
  <c r="I66" i="2" s="1"/>
  <c r="D66" i="2"/>
  <c r="F65" i="2"/>
  <c r="G65" i="2" s="1"/>
  <c r="E65" i="2"/>
  <c r="I65" i="2" s="1"/>
  <c r="D65" i="2"/>
  <c r="H65" i="2" s="1"/>
  <c r="F64" i="2"/>
  <c r="J64" i="2" s="1"/>
  <c r="E64" i="2"/>
  <c r="D64" i="2"/>
  <c r="H64" i="2" s="1"/>
  <c r="F63" i="2"/>
  <c r="E63" i="2"/>
  <c r="D63" i="2"/>
  <c r="H63" i="2" s="1"/>
  <c r="F62" i="2"/>
  <c r="G62" i="2" s="1"/>
  <c r="E62" i="2"/>
  <c r="D62" i="2"/>
  <c r="F61" i="2"/>
  <c r="J61" i="2" s="1"/>
  <c r="E61" i="2"/>
  <c r="I61" i="2" s="1"/>
  <c r="D61" i="2"/>
  <c r="H61" i="2" s="1"/>
  <c r="F60" i="2"/>
  <c r="J60" i="2" s="1"/>
  <c r="E60" i="2"/>
  <c r="I60" i="2" s="1"/>
  <c r="D60" i="2"/>
  <c r="H60" i="2" s="1"/>
  <c r="F59" i="2"/>
  <c r="G59" i="2" s="1"/>
  <c r="E59" i="2"/>
  <c r="D59" i="2"/>
  <c r="H59" i="2" s="1"/>
  <c r="F58" i="2"/>
  <c r="G58" i="2" s="1"/>
  <c r="E58" i="2"/>
  <c r="I58" i="2" s="1"/>
  <c r="D58" i="2"/>
  <c r="F57" i="2"/>
  <c r="J57" i="2" s="1"/>
  <c r="E57" i="2"/>
  <c r="I57" i="2" s="1"/>
  <c r="D57" i="2"/>
  <c r="J29" i="2"/>
  <c r="J30" i="2" s="1"/>
  <c r="J31" i="2" s="1"/>
  <c r="F29" i="2"/>
  <c r="D29" i="2"/>
  <c r="D30" i="2" s="1"/>
  <c r="D134" i="2" s="1"/>
  <c r="J19" i="2"/>
  <c r="I19" i="2"/>
  <c r="H19" i="2"/>
  <c r="F19" i="2"/>
  <c r="E19" i="2"/>
  <c r="D19" i="2"/>
  <c r="J18" i="2"/>
  <c r="I18" i="2"/>
  <c r="H18" i="2"/>
  <c r="F18" i="2"/>
  <c r="E18" i="2"/>
  <c r="D18" i="2"/>
  <c r="J17" i="2"/>
  <c r="I17" i="2"/>
  <c r="H17" i="2"/>
  <c r="F17" i="2"/>
  <c r="E17" i="2"/>
  <c r="D17" i="2"/>
  <c r="J16" i="2"/>
  <c r="I16" i="2"/>
  <c r="H16" i="2"/>
  <c r="F16" i="2"/>
  <c r="E16" i="2"/>
  <c r="D16" i="2"/>
  <c r="F14" i="2"/>
  <c r="F118" i="2" s="1"/>
  <c r="D11" i="2"/>
  <c r="D10" i="2"/>
  <c r="D114" i="2" s="1"/>
  <c r="D9" i="2"/>
  <c r="D113" i="2" s="1"/>
  <c r="F8" i="2"/>
  <c r="G8" i="2" s="1"/>
  <c r="F7" i="2"/>
  <c r="G7" i="2" s="1"/>
  <c r="F6" i="2"/>
  <c r="G6" i="2" s="1"/>
  <c r="J522" i="2"/>
  <c r="I522" i="2"/>
  <c r="H522" i="2"/>
  <c r="F522" i="2"/>
  <c r="E522" i="2"/>
  <c r="D522" i="2"/>
  <c r="J520" i="2"/>
  <c r="I520" i="2"/>
  <c r="H520" i="2"/>
  <c r="F520" i="2"/>
  <c r="E520" i="2"/>
  <c r="D520" i="2"/>
  <c r="J519" i="2"/>
  <c r="I519" i="2"/>
  <c r="H519" i="2"/>
  <c r="F519" i="2"/>
  <c r="E519" i="2"/>
  <c r="D519" i="2"/>
  <c r="J517" i="2"/>
  <c r="I517" i="2"/>
  <c r="H517" i="2"/>
  <c r="F517" i="2"/>
  <c r="E517" i="2"/>
  <c r="D517" i="2"/>
  <c r="J513" i="2"/>
  <c r="I513" i="2"/>
  <c r="H513" i="2"/>
  <c r="F513" i="2"/>
  <c r="E513" i="2"/>
  <c r="D513" i="2"/>
  <c r="J511" i="2"/>
  <c r="I511" i="2"/>
  <c r="H511" i="2"/>
  <c r="F511" i="2"/>
  <c r="E511" i="2"/>
  <c r="D511" i="2"/>
  <c r="J506" i="2"/>
  <c r="I506" i="2"/>
  <c r="H506" i="2"/>
  <c r="F506" i="2"/>
  <c r="E506" i="2"/>
  <c r="D506" i="2"/>
  <c r="J497" i="2"/>
  <c r="I497" i="2"/>
  <c r="H497" i="2"/>
  <c r="F497" i="2"/>
  <c r="E497" i="2"/>
  <c r="D497" i="2"/>
  <c r="H420" i="2"/>
  <c r="H419" i="2"/>
  <c r="H366" i="2"/>
  <c r="H359" i="2"/>
  <c r="H357" i="2"/>
  <c r="H351" i="2"/>
  <c r="H348" i="2"/>
  <c r="H346" i="2"/>
  <c r="H342" i="2"/>
  <c r="H341" i="2"/>
  <c r="H339" i="2"/>
  <c r="H337" i="2"/>
  <c r="H333" i="2"/>
  <c r="J331" i="2"/>
  <c r="I331" i="2"/>
  <c r="H331" i="2"/>
  <c r="J330" i="2"/>
  <c r="I330" i="2"/>
  <c r="H330" i="2"/>
  <c r="H327" i="2"/>
  <c r="J327" i="2" s="1"/>
  <c r="K327" i="2" s="1"/>
  <c r="I325" i="2"/>
  <c r="H325" i="2"/>
  <c r="J325" i="2" s="1"/>
  <c r="K325" i="2" s="1"/>
  <c r="K322" i="2"/>
  <c r="G322" i="2"/>
  <c r="G321" i="2"/>
  <c r="I321" i="2"/>
  <c r="H320" i="2"/>
  <c r="I320" i="2"/>
  <c r="I319" i="2"/>
  <c r="H319" i="2"/>
  <c r="H318" i="2"/>
  <c r="G317" i="2"/>
  <c r="I317" i="2"/>
  <c r="E265" i="2"/>
  <c r="F265" i="2" s="1"/>
  <c r="H265" i="2" s="1"/>
  <c r="I265" i="2" s="1"/>
  <c r="J265" i="2" s="1"/>
  <c r="K265" i="2" s="1"/>
  <c r="H264" i="2"/>
  <c r="I264" i="2" s="1"/>
  <c r="J264" i="2" s="1"/>
  <c r="K264" i="2" s="1"/>
  <c r="E264" i="2"/>
  <c r="F264" i="2" s="1"/>
  <c r="G264" i="2" s="1"/>
  <c r="K263" i="2"/>
  <c r="K262" i="2"/>
  <c r="G262" i="2"/>
  <c r="J261" i="2"/>
  <c r="H260" i="2"/>
  <c r="J259" i="2"/>
  <c r="J257" i="2"/>
  <c r="I257" i="2"/>
  <c r="J255" i="2"/>
  <c r="J253" i="2"/>
  <c r="H252" i="2"/>
  <c r="J251" i="2"/>
  <c r="J249" i="2"/>
  <c r="I249" i="2"/>
  <c r="J247" i="2"/>
  <c r="H246" i="2"/>
  <c r="J245" i="2"/>
  <c r="H244" i="2"/>
  <c r="J243" i="2"/>
  <c r="I243" i="2"/>
  <c r="J241" i="2"/>
  <c r="I241" i="2"/>
  <c r="J239" i="2"/>
  <c r="J237" i="2"/>
  <c r="H236" i="2"/>
  <c r="J235" i="2"/>
  <c r="J233" i="2"/>
  <c r="I233" i="2"/>
  <c r="J231" i="2"/>
  <c r="J229" i="2"/>
  <c r="H228" i="2"/>
  <c r="J227" i="2"/>
  <c r="J225" i="2"/>
  <c r="I225" i="2"/>
  <c r="J224" i="2"/>
  <c r="I224" i="2"/>
  <c r="H224" i="2"/>
  <c r="I223" i="2"/>
  <c r="J222" i="2"/>
  <c r="G220" i="2"/>
  <c r="H220" i="2"/>
  <c r="G218" i="2"/>
  <c r="H218" i="2"/>
  <c r="G217" i="2"/>
  <c r="I217" i="2"/>
  <c r="H215" i="2"/>
  <c r="I215" i="2"/>
  <c r="G212" i="2"/>
  <c r="H212" i="2"/>
  <c r="J176" i="2"/>
  <c r="J177" i="2" s="1"/>
  <c r="J178" i="2" s="1"/>
  <c r="J179" i="2" s="1"/>
  <c r="J180" i="2" s="1"/>
  <c r="J181" i="2" s="1"/>
  <c r="J182" i="2" s="1"/>
  <c r="J183" i="2" s="1"/>
  <c r="J175" i="2"/>
  <c r="I175" i="2"/>
  <c r="I176" i="2" s="1"/>
  <c r="I177" i="2" s="1"/>
  <c r="I178" i="2" s="1"/>
  <c r="I179" i="2" s="1"/>
  <c r="I180" i="2" s="1"/>
  <c r="I181" i="2" s="1"/>
  <c r="I182" i="2" s="1"/>
  <c r="I183" i="2" s="1"/>
  <c r="H175" i="2"/>
  <c r="H176" i="2" s="1"/>
  <c r="H177" i="2" s="1"/>
  <c r="H178" i="2" s="1"/>
  <c r="H179" i="2" s="1"/>
  <c r="H180" i="2" s="1"/>
  <c r="H181" i="2" s="1"/>
  <c r="H182" i="2" s="1"/>
  <c r="H183" i="2" s="1"/>
  <c r="F174" i="2"/>
  <c r="E174" i="2"/>
  <c r="D174" i="2"/>
  <c r="F173" i="2"/>
  <c r="E173" i="2"/>
  <c r="D173" i="2"/>
  <c r="F172" i="2"/>
  <c r="E172" i="2"/>
  <c r="D172" i="2"/>
  <c r="F171" i="2"/>
  <c r="E171" i="2"/>
  <c r="D171" i="2"/>
  <c r="F170" i="2"/>
  <c r="E170" i="2"/>
  <c r="D170" i="2"/>
  <c r="F169" i="2"/>
  <c r="E169" i="2"/>
  <c r="D169" i="2"/>
  <c r="F168" i="2"/>
  <c r="E168" i="2"/>
  <c r="D168" i="2"/>
  <c r="F167" i="2"/>
  <c r="E167" i="2"/>
  <c r="D167" i="2"/>
  <c r="F166" i="2"/>
  <c r="E166" i="2"/>
  <c r="D166" i="2"/>
  <c r="F165" i="2"/>
  <c r="E165" i="2"/>
  <c r="D165" i="2"/>
  <c r="F164" i="2"/>
  <c r="E164" i="2"/>
  <c r="D164" i="2"/>
  <c r="F163" i="2"/>
  <c r="E163" i="2"/>
  <c r="D163" i="2"/>
  <c r="F162" i="2"/>
  <c r="E162" i="2"/>
  <c r="D162" i="2"/>
  <c r="K161" i="2"/>
  <c r="F161" i="2"/>
  <c r="G161" i="2" s="1"/>
  <c r="E161" i="2"/>
  <c r="D161" i="2"/>
  <c r="F160" i="2"/>
  <c r="F175" i="2" s="1"/>
  <c r="F176" i="2" s="1"/>
  <c r="F177" i="2" s="1"/>
  <c r="F178" i="2" s="1"/>
  <c r="F179" i="2" s="1"/>
  <c r="F180" i="2" s="1"/>
  <c r="F181" i="2" s="1"/>
  <c r="F182" i="2" s="1"/>
  <c r="F183" i="2" s="1"/>
  <c r="E160" i="2"/>
  <c r="E175" i="2" s="1"/>
  <c r="E176" i="2" s="1"/>
  <c r="E177" i="2" s="1"/>
  <c r="E178" i="2" s="1"/>
  <c r="E179" i="2" s="1"/>
  <c r="E180" i="2" s="1"/>
  <c r="E181" i="2" s="1"/>
  <c r="E182" i="2" s="1"/>
  <c r="E183" i="2" s="1"/>
  <c r="D160" i="2"/>
  <c r="D175" i="2" s="1"/>
  <c r="D176" i="2" s="1"/>
  <c r="D177" i="2" s="1"/>
  <c r="D178" i="2" s="1"/>
  <c r="D179" i="2" s="1"/>
  <c r="D180" i="2" s="1"/>
  <c r="D181" i="2" s="1"/>
  <c r="D182" i="2" s="1"/>
  <c r="D183" i="2" s="1"/>
  <c r="J108" i="2"/>
  <c r="K108" i="2" s="1"/>
  <c r="I108" i="2"/>
  <c r="I123" i="2" s="1"/>
  <c r="H107" i="2"/>
  <c r="H106" i="2"/>
  <c r="H105" i="2"/>
  <c r="H104" i="2"/>
  <c r="H103" i="2"/>
  <c r="H102" i="2"/>
  <c r="H101" i="2"/>
  <c r="H99" i="2"/>
  <c r="J97" i="2"/>
  <c r="H97" i="2"/>
  <c r="H96" i="2"/>
  <c r="H95" i="2"/>
  <c r="H93" i="2"/>
  <c r="J91" i="2"/>
  <c r="H91" i="2"/>
  <c r="J90" i="2"/>
  <c r="J89" i="2"/>
  <c r="H89" i="2"/>
  <c r="H88" i="2"/>
  <c r="J87" i="2"/>
  <c r="H87" i="2"/>
  <c r="I87" i="2"/>
  <c r="H85" i="2"/>
  <c r="J84" i="2"/>
  <c r="H83" i="2"/>
  <c r="H82" i="2"/>
  <c r="H81" i="2"/>
  <c r="H80" i="2"/>
  <c r="J79" i="2"/>
  <c r="H79" i="2"/>
  <c r="H78" i="2"/>
  <c r="H77" i="2"/>
  <c r="J75" i="2"/>
  <c r="H75" i="2"/>
  <c r="H74" i="2"/>
  <c r="J73" i="2"/>
  <c r="H73" i="2"/>
  <c r="H72" i="2"/>
  <c r="J71" i="2"/>
  <c r="J123" i="2" s="1"/>
  <c r="I71" i="2"/>
  <c r="H71" i="2"/>
  <c r="J70" i="2"/>
  <c r="I70" i="2"/>
  <c r="H70" i="2"/>
  <c r="J69" i="2"/>
  <c r="J121" i="2" s="1"/>
  <c r="I69" i="2"/>
  <c r="H68" i="2"/>
  <c r="I68" i="2"/>
  <c r="I67" i="2"/>
  <c r="G67" i="2"/>
  <c r="K66" i="2"/>
  <c r="J66" i="2"/>
  <c r="H66" i="2"/>
  <c r="J65" i="2"/>
  <c r="G64" i="2"/>
  <c r="I64" i="2"/>
  <c r="I63" i="2"/>
  <c r="K62" i="2"/>
  <c r="J62" i="2"/>
  <c r="I62" i="2"/>
  <c r="H62" i="2"/>
  <c r="G61" i="2"/>
  <c r="G60" i="2"/>
  <c r="I59" i="2"/>
  <c r="J59" i="2"/>
  <c r="K59" i="2" s="1"/>
  <c r="J58" i="2"/>
  <c r="H58" i="2"/>
  <c r="H57" i="2"/>
  <c r="K56" i="2"/>
  <c r="G56" i="2"/>
  <c r="H30" i="2"/>
  <c r="D123" i="2"/>
  <c r="D120" i="2"/>
  <c r="G14" i="2"/>
  <c r="F110" i="2"/>
  <c r="F4" i="2"/>
  <c r="G4" i="2" s="1"/>
  <c r="E4" i="2"/>
  <c r="I4" i="2" s="1"/>
  <c r="D4" i="2"/>
  <c r="BX5" i="11"/>
  <c r="CB5" i="11"/>
  <c r="CB16" i="11"/>
  <c r="CA16" i="11"/>
  <c r="BZ16" i="11"/>
  <c r="BY16" i="11"/>
  <c r="BX16" i="11"/>
  <c r="BW16" i="11"/>
  <c r="BV16" i="11"/>
  <c r="BU16" i="11"/>
  <c r="CC15" i="11"/>
  <c r="CC13" i="11"/>
  <c r="CC12" i="11"/>
  <c r="CC11" i="11"/>
  <c r="CC10" i="11"/>
  <c r="CC9" i="11"/>
  <c r="CC8" i="11"/>
  <c r="CC7" i="11"/>
  <c r="CC6" i="11"/>
  <c r="AN5" i="11"/>
  <c r="AX16" i="11"/>
  <c r="AW16" i="11"/>
  <c r="AV16" i="11"/>
  <c r="AU16" i="11"/>
  <c r="AT16" i="11"/>
  <c r="AS16" i="11"/>
  <c r="AR16" i="11"/>
  <c r="AQ16" i="11"/>
  <c r="AY15" i="11"/>
  <c r="AY13" i="11"/>
  <c r="AY12" i="11"/>
  <c r="AY11" i="11"/>
  <c r="AY10" i="11"/>
  <c r="AY9" i="11"/>
  <c r="AY8" i="11"/>
  <c r="AY7" i="11"/>
  <c r="AY6" i="11"/>
  <c r="AO15" i="11"/>
  <c r="AO13" i="11"/>
  <c r="AO12" i="11"/>
  <c r="AO11" i="11"/>
  <c r="AO10" i="11"/>
  <c r="AO9" i="11"/>
  <c r="AO8" i="11"/>
  <c r="AO7" i="11"/>
  <c r="AO6" i="11"/>
  <c r="AN16" i="11"/>
  <c r="AM16" i="11"/>
  <c r="AL16" i="11"/>
  <c r="AK16" i="11"/>
  <c r="AJ16" i="11"/>
  <c r="AI16" i="11"/>
  <c r="AH16" i="11"/>
  <c r="AG16" i="11"/>
  <c r="D16" i="11"/>
  <c r="E16" i="11"/>
  <c r="F16" i="11"/>
  <c r="G16" i="11"/>
  <c r="H16" i="11"/>
  <c r="I16" i="11"/>
  <c r="J16" i="11"/>
  <c r="W16" i="11"/>
  <c r="X16" i="11"/>
  <c r="Y16" i="11"/>
  <c r="Z16" i="11"/>
  <c r="AA16" i="11"/>
  <c r="AB16" i="11"/>
  <c r="AC16" i="11"/>
  <c r="AD16" i="11"/>
  <c r="C16" i="11"/>
  <c r="K7" i="11"/>
  <c r="K8" i="11"/>
  <c r="K9" i="11"/>
  <c r="K10" i="11"/>
  <c r="K11" i="11"/>
  <c r="K12" i="11"/>
  <c r="K13" i="11"/>
  <c r="K15" i="11"/>
  <c r="K6" i="11"/>
  <c r="D576" i="2"/>
  <c r="E576" i="2"/>
  <c r="F576" i="2"/>
  <c r="H576" i="2"/>
  <c r="I576" i="2"/>
  <c r="J576" i="2"/>
  <c r="D577" i="2"/>
  <c r="E577" i="2"/>
  <c r="F577" i="2"/>
  <c r="H577" i="2"/>
  <c r="I577" i="2"/>
  <c r="J577" i="2"/>
  <c r="D578" i="2"/>
  <c r="E578" i="2"/>
  <c r="F578" i="2"/>
  <c r="H578" i="2"/>
  <c r="I578" i="2"/>
  <c r="J578" i="2"/>
  <c r="D579" i="2"/>
  <c r="E579" i="2"/>
  <c r="F579" i="2"/>
  <c r="H579" i="2"/>
  <c r="I579" i="2"/>
  <c r="J579" i="2"/>
  <c r="D580" i="2"/>
  <c r="E580" i="2"/>
  <c r="F580" i="2"/>
  <c r="H580" i="2"/>
  <c r="I580" i="2"/>
  <c r="J580" i="2"/>
  <c r="D581" i="2"/>
  <c r="E581" i="2"/>
  <c r="F581" i="2"/>
  <c r="H581" i="2"/>
  <c r="I581" i="2"/>
  <c r="J581" i="2"/>
  <c r="D582" i="2"/>
  <c r="E582" i="2"/>
  <c r="F582" i="2"/>
  <c r="H582" i="2"/>
  <c r="I582" i="2"/>
  <c r="J582" i="2"/>
  <c r="D583" i="2"/>
  <c r="E583" i="2"/>
  <c r="F583" i="2"/>
  <c r="H583" i="2"/>
  <c r="I583" i="2"/>
  <c r="J583" i="2"/>
  <c r="D584" i="2"/>
  <c r="E584" i="2"/>
  <c r="F584" i="2"/>
  <c r="H584" i="2"/>
  <c r="I584" i="2"/>
  <c r="J584" i="2"/>
  <c r="D585" i="2"/>
  <c r="E585" i="2"/>
  <c r="F585" i="2"/>
  <c r="H585" i="2"/>
  <c r="I585" i="2"/>
  <c r="J585" i="2"/>
  <c r="D586" i="2"/>
  <c r="E586" i="2"/>
  <c r="F586" i="2"/>
  <c r="H586" i="2"/>
  <c r="I586" i="2"/>
  <c r="J586" i="2"/>
  <c r="D587" i="2"/>
  <c r="E587" i="2"/>
  <c r="F587" i="2"/>
  <c r="H587" i="2"/>
  <c r="I587" i="2"/>
  <c r="J587" i="2"/>
  <c r="D588" i="2"/>
  <c r="E588" i="2"/>
  <c r="F588" i="2"/>
  <c r="H588" i="2"/>
  <c r="I588" i="2"/>
  <c r="J588" i="2"/>
  <c r="D589" i="2"/>
  <c r="E589" i="2"/>
  <c r="F589" i="2"/>
  <c r="H589" i="2"/>
  <c r="I589" i="2"/>
  <c r="J589" i="2"/>
  <c r="D590" i="2"/>
  <c r="E590" i="2"/>
  <c r="F590" i="2"/>
  <c r="H590" i="2"/>
  <c r="I590" i="2"/>
  <c r="J590" i="2"/>
  <c r="D591" i="2"/>
  <c r="E591" i="2"/>
  <c r="F591" i="2"/>
  <c r="H591" i="2"/>
  <c r="I591" i="2"/>
  <c r="J591" i="2"/>
  <c r="D592" i="2"/>
  <c r="E592" i="2"/>
  <c r="F592" i="2"/>
  <c r="H592" i="2"/>
  <c r="I592" i="2"/>
  <c r="J592" i="2"/>
  <c r="D593" i="2"/>
  <c r="E593" i="2"/>
  <c r="F593" i="2"/>
  <c r="H593" i="2"/>
  <c r="I593" i="2"/>
  <c r="J593" i="2"/>
  <c r="D594" i="2"/>
  <c r="E594" i="2"/>
  <c r="F594" i="2"/>
  <c r="H594" i="2"/>
  <c r="I594" i="2"/>
  <c r="J594" i="2"/>
  <c r="D595" i="2"/>
  <c r="E595" i="2"/>
  <c r="F595" i="2"/>
  <c r="H595" i="2"/>
  <c r="I595" i="2"/>
  <c r="J595" i="2"/>
  <c r="D596" i="2"/>
  <c r="E596" i="2"/>
  <c r="F596" i="2"/>
  <c r="H596" i="2"/>
  <c r="I596" i="2"/>
  <c r="J596" i="2"/>
  <c r="D597" i="2"/>
  <c r="E597" i="2"/>
  <c r="F597" i="2"/>
  <c r="H597" i="2"/>
  <c r="I597" i="2"/>
  <c r="J597" i="2"/>
  <c r="D598" i="2"/>
  <c r="E598" i="2"/>
  <c r="F598" i="2"/>
  <c r="H598" i="2"/>
  <c r="I598" i="2"/>
  <c r="J598" i="2"/>
  <c r="D600" i="2"/>
  <c r="E600" i="2"/>
  <c r="F600" i="2"/>
  <c r="H600" i="2"/>
  <c r="I600" i="2"/>
  <c r="J600" i="2"/>
  <c r="D601" i="2"/>
  <c r="E601" i="2"/>
  <c r="F601" i="2"/>
  <c r="H601" i="2"/>
  <c r="I601" i="2"/>
  <c r="J601" i="2"/>
  <c r="D602" i="2"/>
  <c r="E602" i="2"/>
  <c r="F602" i="2"/>
  <c r="H602" i="2"/>
  <c r="I602" i="2"/>
  <c r="J602" i="2"/>
  <c r="D603" i="2"/>
  <c r="E603" i="2"/>
  <c r="F603" i="2"/>
  <c r="H603" i="2"/>
  <c r="I603" i="2"/>
  <c r="J603" i="2"/>
  <c r="D604" i="2"/>
  <c r="E604" i="2"/>
  <c r="F604" i="2"/>
  <c r="H604" i="2"/>
  <c r="I604" i="2"/>
  <c r="J604" i="2"/>
  <c r="D605" i="2"/>
  <c r="E605" i="2"/>
  <c r="F605" i="2"/>
  <c r="H605" i="2"/>
  <c r="I605" i="2"/>
  <c r="J605" i="2"/>
  <c r="D606" i="2"/>
  <c r="E606" i="2"/>
  <c r="F606" i="2"/>
  <c r="H606" i="2"/>
  <c r="I606" i="2"/>
  <c r="J606" i="2"/>
  <c r="D607" i="2"/>
  <c r="E607" i="2"/>
  <c r="F607" i="2"/>
  <c r="H607" i="2"/>
  <c r="I607" i="2"/>
  <c r="J607" i="2"/>
  <c r="D609" i="2"/>
  <c r="E609" i="2"/>
  <c r="F609" i="2"/>
  <c r="H609" i="2"/>
  <c r="I609" i="2"/>
  <c r="J609" i="2"/>
  <c r="D610" i="2"/>
  <c r="E610" i="2"/>
  <c r="F610" i="2"/>
  <c r="H610" i="2"/>
  <c r="I610" i="2"/>
  <c r="J610" i="2"/>
  <c r="D611" i="2"/>
  <c r="E611" i="2"/>
  <c r="F611" i="2"/>
  <c r="H611" i="2"/>
  <c r="I611" i="2"/>
  <c r="J611" i="2"/>
  <c r="D612" i="2"/>
  <c r="E612" i="2"/>
  <c r="F612" i="2"/>
  <c r="H612" i="2"/>
  <c r="I612" i="2"/>
  <c r="J612" i="2"/>
  <c r="D616" i="2"/>
  <c r="E616" i="2"/>
  <c r="F616" i="2"/>
  <c r="H616" i="2"/>
  <c r="I616" i="2"/>
  <c r="J616" i="2"/>
  <c r="D617" i="2"/>
  <c r="E617" i="2"/>
  <c r="F617" i="2"/>
  <c r="H617" i="2"/>
  <c r="I617" i="2"/>
  <c r="J617" i="2"/>
  <c r="D618" i="2"/>
  <c r="E618" i="2"/>
  <c r="F618" i="2"/>
  <c r="H618" i="2"/>
  <c r="I618" i="2"/>
  <c r="J618" i="2"/>
  <c r="D625" i="2"/>
  <c r="E625" i="2"/>
  <c r="F625" i="2"/>
  <c r="H625" i="2"/>
  <c r="I625" i="2"/>
  <c r="J625" i="2"/>
  <c r="D626" i="2"/>
  <c r="E626" i="2"/>
  <c r="F626" i="2"/>
  <c r="H626" i="2"/>
  <c r="I626" i="2"/>
  <c r="J626" i="2"/>
  <c r="D627" i="2"/>
  <c r="E627" i="2"/>
  <c r="F627" i="2"/>
  <c r="H627" i="2"/>
  <c r="I627" i="2"/>
  <c r="J627" i="2"/>
  <c r="D628" i="2"/>
  <c r="E628" i="2"/>
  <c r="F628" i="2"/>
  <c r="H628" i="2"/>
  <c r="I628" i="2"/>
  <c r="J628" i="2"/>
  <c r="D629" i="2"/>
  <c r="E629" i="2"/>
  <c r="F629" i="2"/>
  <c r="H629" i="2"/>
  <c r="I629" i="2"/>
  <c r="J629" i="2"/>
  <c r="D630" i="2"/>
  <c r="E630" i="2"/>
  <c r="F630" i="2"/>
  <c r="H630" i="2"/>
  <c r="I630" i="2"/>
  <c r="J630" i="2"/>
  <c r="D631" i="2"/>
  <c r="E631" i="2"/>
  <c r="F631" i="2"/>
  <c r="H631" i="2"/>
  <c r="I631" i="2"/>
  <c r="J631" i="2"/>
  <c r="D632" i="2"/>
  <c r="E632" i="2"/>
  <c r="F632" i="2"/>
  <c r="H632" i="2"/>
  <c r="I632" i="2"/>
  <c r="J632" i="2"/>
  <c r="D633" i="2"/>
  <c r="E633" i="2"/>
  <c r="F633" i="2"/>
  <c r="H633" i="2"/>
  <c r="I633" i="2"/>
  <c r="J633" i="2"/>
  <c r="D634" i="2"/>
  <c r="E634" i="2"/>
  <c r="F634" i="2"/>
  <c r="H634" i="2"/>
  <c r="I634" i="2"/>
  <c r="J634" i="2"/>
  <c r="D635" i="2"/>
  <c r="E635" i="2"/>
  <c r="F635" i="2"/>
  <c r="H635" i="2"/>
  <c r="I635" i="2"/>
  <c r="J635" i="2"/>
  <c r="D636" i="2"/>
  <c r="E636" i="2"/>
  <c r="F636" i="2"/>
  <c r="H636" i="2"/>
  <c r="I636" i="2"/>
  <c r="J636" i="2"/>
  <c r="D637" i="2"/>
  <c r="E637" i="2"/>
  <c r="F637" i="2"/>
  <c r="H637" i="2"/>
  <c r="I637" i="2"/>
  <c r="J637" i="2"/>
  <c r="D638" i="2"/>
  <c r="E638" i="2"/>
  <c r="F638" i="2"/>
  <c r="H638" i="2"/>
  <c r="I638" i="2"/>
  <c r="J638" i="2"/>
  <c r="D639" i="2"/>
  <c r="E639" i="2"/>
  <c r="F639" i="2"/>
  <c r="H639" i="2"/>
  <c r="I639" i="2"/>
  <c r="J639" i="2"/>
  <c r="D640" i="2"/>
  <c r="E640" i="2"/>
  <c r="F640" i="2"/>
  <c r="H640" i="2"/>
  <c r="I640" i="2"/>
  <c r="J640" i="2"/>
  <c r="D641" i="2"/>
  <c r="E641" i="2"/>
  <c r="F641" i="2"/>
  <c r="H641" i="2"/>
  <c r="I641" i="2"/>
  <c r="J641" i="2"/>
  <c r="D642" i="2"/>
  <c r="E642" i="2"/>
  <c r="F642" i="2"/>
  <c r="H642" i="2"/>
  <c r="I642" i="2"/>
  <c r="J642" i="2"/>
  <c r="D643" i="2"/>
  <c r="E643" i="2"/>
  <c r="F643" i="2"/>
  <c r="H643" i="2"/>
  <c r="I643" i="2"/>
  <c r="J643" i="2"/>
  <c r="D644" i="2"/>
  <c r="E644" i="2"/>
  <c r="F644" i="2"/>
  <c r="H644" i="2"/>
  <c r="I644" i="2"/>
  <c r="J644" i="2"/>
  <c r="D645" i="2"/>
  <c r="E645" i="2"/>
  <c r="F645" i="2"/>
  <c r="H645" i="2"/>
  <c r="I645" i="2"/>
  <c r="J645" i="2"/>
  <c r="D646" i="2"/>
  <c r="E646" i="2"/>
  <c r="F646" i="2"/>
  <c r="H646" i="2"/>
  <c r="I646" i="2"/>
  <c r="J646" i="2"/>
  <c r="D647" i="2"/>
  <c r="E647" i="2"/>
  <c r="F647" i="2"/>
  <c r="H647" i="2"/>
  <c r="I647" i="2"/>
  <c r="J647" i="2"/>
  <c r="D648" i="2"/>
  <c r="E648" i="2"/>
  <c r="F648" i="2"/>
  <c r="H648" i="2"/>
  <c r="I648" i="2"/>
  <c r="J648" i="2"/>
  <c r="D649" i="2"/>
  <c r="E649" i="2"/>
  <c r="F649" i="2"/>
  <c r="H649" i="2"/>
  <c r="I649" i="2"/>
  <c r="J649" i="2"/>
  <c r="D651" i="2"/>
  <c r="E651" i="2"/>
  <c r="F651" i="2"/>
  <c r="H651" i="2"/>
  <c r="I651" i="2"/>
  <c r="J651" i="2"/>
  <c r="D652" i="2"/>
  <c r="E652" i="2"/>
  <c r="F652" i="2"/>
  <c r="H652" i="2"/>
  <c r="I652" i="2"/>
  <c r="J652" i="2"/>
  <c r="D653" i="2"/>
  <c r="E653" i="2"/>
  <c r="F653" i="2"/>
  <c r="H653" i="2"/>
  <c r="I653" i="2"/>
  <c r="J653" i="2"/>
  <c r="D654" i="2"/>
  <c r="E654" i="2"/>
  <c r="F654" i="2"/>
  <c r="H654" i="2"/>
  <c r="I654" i="2"/>
  <c r="J654" i="2"/>
  <c r="D655" i="2"/>
  <c r="E655" i="2"/>
  <c r="F655" i="2"/>
  <c r="H655" i="2"/>
  <c r="I655" i="2"/>
  <c r="J655" i="2"/>
  <c r="D656" i="2"/>
  <c r="E656" i="2"/>
  <c r="F656" i="2"/>
  <c r="H656" i="2"/>
  <c r="I656" i="2"/>
  <c r="J656" i="2"/>
  <c r="D657" i="2"/>
  <c r="E657" i="2"/>
  <c r="F657" i="2"/>
  <c r="H657" i="2"/>
  <c r="I657" i="2"/>
  <c r="J657" i="2"/>
  <c r="D658" i="2"/>
  <c r="E658" i="2"/>
  <c r="F658" i="2"/>
  <c r="H658" i="2"/>
  <c r="I658" i="2"/>
  <c r="J658" i="2"/>
  <c r="D660" i="2"/>
  <c r="E660" i="2"/>
  <c r="F660" i="2"/>
  <c r="H660" i="2"/>
  <c r="I660" i="2"/>
  <c r="J660" i="2"/>
  <c r="D661" i="2"/>
  <c r="E661" i="2"/>
  <c r="F661" i="2"/>
  <c r="H661" i="2"/>
  <c r="I661" i="2"/>
  <c r="J661" i="2"/>
  <c r="D662" i="2"/>
  <c r="E662" i="2"/>
  <c r="F662" i="2"/>
  <c r="H662" i="2"/>
  <c r="I662" i="2"/>
  <c r="J662" i="2"/>
  <c r="D663" i="2"/>
  <c r="E663" i="2"/>
  <c r="F663" i="2"/>
  <c r="H663" i="2"/>
  <c r="I663" i="2"/>
  <c r="J663" i="2"/>
  <c r="D667" i="2"/>
  <c r="E667" i="2"/>
  <c r="F667" i="2"/>
  <c r="H667" i="2"/>
  <c r="I667" i="2"/>
  <c r="J667" i="2"/>
  <c r="D668" i="2"/>
  <c r="E668" i="2"/>
  <c r="F668" i="2"/>
  <c r="H668" i="2"/>
  <c r="I668" i="2"/>
  <c r="J668" i="2"/>
  <c r="C6" i="1"/>
  <c r="D6" i="1"/>
  <c r="D7" i="1" s="1"/>
  <c r="E6" i="1"/>
  <c r="C7" i="1"/>
  <c r="E7" i="1"/>
  <c r="C8" i="1"/>
  <c r="H29" i="2" s="1"/>
  <c r="D8" i="1"/>
  <c r="C10" i="1"/>
  <c r="D15" i="2" s="1"/>
  <c r="E10" i="1"/>
  <c r="I72" i="2"/>
  <c r="J72" i="2"/>
  <c r="I73" i="2"/>
  <c r="I74" i="2"/>
  <c r="J74" i="2"/>
  <c r="I75" i="2"/>
  <c r="I76" i="2"/>
  <c r="J76" i="2"/>
  <c r="I77" i="2"/>
  <c r="I78" i="2"/>
  <c r="J78" i="2"/>
  <c r="I79" i="2"/>
  <c r="I80" i="2"/>
  <c r="J80" i="2"/>
  <c r="I81" i="2"/>
  <c r="I82" i="2"/>
  <c r="J82" i="2"/>
  <c r="I83" i="2"/>
  <c r="I84" i="2"/>
  <c r="I85" i="2"/>
  <c r="I86" i="2"/>
  <c r="J86" i="2"/>
  <c r="I88" i="2"/>
  <c r="J88" i="2"/>
  <c r="I89" i="2"/>
  <c r="I90" i="2"/>
  <c r="I91" i="2"/>
  <c r="I92" i="2"/>
  <c r="J92" i="2"/>
  <c r="I93" i="2"/>
  <c r="I94" i="2"/>
  <c r="J94" i="2"/>
  <c r="I95" i="2"/>
  <c r="I96" i="2"/>
  <c r="J96" i="2"/>
  <c r="I97" i="2"/>
  <c r="I98" i="2"/>
  <c r="J98" i="2"/>
  <c r="I99" i="2"/>
  <c r="I100" i="2"/>
  <c r="J100" i="2"/>
  <c r="I101" i="2"/>
  <c r="I102" i="2"/>
  <c r="J102" i="2"/>
  <c r="I103" i="2"/>
  <c r="I104" i="2"/>
  <c r="J104" i="2"/>
  <c r="I105" i="2"/>
  <c r="I106" i="2"/>
  <c r="J106" i="2"/>
  <c r="I107" i="2"/>
  <c r="D70" i="1"/>
  <c r="E70" i="1"/>
  <c r="D71" i="1"/>
  <c r="D73" i="1"/>
  <c r="E73" i="1"/>
  <c r="D83" i="1"/>
  <c r="E419" i="2" s="1"/>
  <c r="I419" i="2" s="1"/>
  <c r="E83" i="1"/>
  <c r="F419" i="2" s="1"/>
  <c r="F267" i="2" l="1"/>
  <c r="D280" i="2"/>
  <c r="F289" i="2"/>
  <c r="F275" i="2"/>
  <c r="G274" i="2"/>
  <c r="G273" i="2"/>
  <c r="D289" i="2"/>
  <c r="AE16" i="11"/>
  <c r="AO16" i="11"/>
  <c r="K16" i="11"/>
  <c r="CC16" i="11"/>
  <c r="E328" i="2"/>
  <c r="I328" i="2" s="1"/>
  <c r="E329" i="2"/>
  <c r="I329" i="2" s="1"/>
  <c r="AY16" i="11"/>
  <c r="CE16" i="11"/>
  <c r="H20" i="2"/>
  <c r="D20" i="2"/>
  <c r="CG16" i="11"/>
  <c r="E29" i="2"/>
  <c r="E30" i="2" s="1"/>
  <c r="E134" i="2" s="1"/>
  <c r="E291" i="2" s="1"/>
  <c r="I29" i="2"/>
  <c r="I30" i="2" s="1"/>
  <c r="I31" i="2" s="1"/>
  <c r="I32" i="2" s="1"/>
  <c r="E364" i="2"/>
  <c r="I364" i="2" s="1"/>
  <c r="E355" i="2"/>
  <c r="I355" i="2" s="1"/>
  <c r="E347" i="2"/>
  <c r="I347" i="2" s="1"/>
  <c r="E341" i="2"/>
  <c r="I341" i="2" s="1"/>
  <c r="E367" i="2"/>
  <c r="I367" i="2" s="1"/>
  <c r="E358" i="2"/>
  <c r="I358" i="2" s="1"/>
  <c r="E350" i="2"/>
  <c r="I350" i="2" s="1"/>
  <c r="E345" i="2"/>
  <c r="I345" i="2" s="1"/>
  <c r="E366" i="2"/>
  <c r="I366" i="2" s="1"/>
  <c r="E359" i="2"/>
  <c r="I359" i="2" s="1"/>
  <c r="E357" i="2"/>
  <c r="I357" i="2" s="1"/>
  <c r="E351" i="2"/>
  <c r="I351" i="2" s="1"/>
  <c r="E348" i="2"/>
  <c r="I348" i="2" s="1"/>
  <c r="E346" i="2"/>
  <c r="I346" i="2" s="1"/>
  <c r="E342" i="2"/>
  <c r="I342" i="2" s="1"/>
  <c r="E20" i="2"/>
  <c r="I20" i="2"/>
  <c r="I21" i="2" s="1"/>
  <c r="I22" i="2" s="1"/>
  <c r="I280" i="2"/>
  <c r="G63" i="2"/>
  <c r="J63" i="2"/>
  <c r="K63" i="2" s="1"/>
  <c r="J319" i="2"/>
  <c r="K319" i="2" s="1"/>
  <c r="G319" i="2"/>
  <c r="J326" i="2"/>
  <c r="K326" i="2" s="1"/>
  <c r="I326" i="2"/>
  <c r="E336" i="2"/>
  <c r="I336" i="2" s="1"/>
  <c r="E338" i="2"/>
  <c r="I338" i="2" s="1"/>
  <c r="E332" i="2"/>
  <c r="I332" i="2" s="1"/>
  <c r="E339" i="2"/>
  <c r="I339" i="2" s="1"/>
  <c r="E337" i="2"/>
  <c r="I337" i="2" s="1"/>
  <c r="E333" i="2"/>
  <c r="I333" i="2" s="1"/>
  <c r="E71" i="1"/>
  <c r="D10" i="1"/>
  <c r="J20" i="2"/>
  <c r="F20" i="2"/>
  <c r="F21" i="2" s="1"/>
  <c r="F125" i="2" s="1"/>
  <c r="CF16" i="11"/>
  <c r="G419" i="2"/>
  <c r="J419" i="2"/>
  <c r="K419" i="2" s="1"/>
  <c r="J15" i="2"/>
  <c r="J13" i="2"/>
  <c r="K13" i="2" s="1"/>
  <c r="J11" i="2"/>
  <c r="J9" i="2"/>
  <c r="K9" i="2" s="1"/>
  <c r="J7" i="2"/>
  <c r="K7" i="2" s="1"/>
  <c r="K111" i="2" s="1"/>
  <c r="J5" i="2"/>
  <c r="K5" i="2" s="1"/>
  <c r="J14" i="2"/>
  <c r="K14" i="2" s="1"/>
  <c r="K118" i="2" s="1"/>
  <c r="J12" i="2"/>
  <c r="K12" i="2" s="1"/>
  <c r="J10" i="2"/>
  <c r="K10" i="2" s="1"/>
  <c r="K114" i="2" s="1"/>
  <c r="J8" i="2"/>
  <c r="K8" i="2" s="1"/>
  <c r="J6" i="2"/>
  <c r="K6" i="2" s="1"/>
  <c r="F15" i="2"/>
  <c r="G15" i="2" s="1"/>
  <c r="F13" i="2"/>
  <c r="G13" i="2" s="1"/>
  <c r="G117" i="2" s="1"/>
  <c r="F9" i="2"/>
  <c r="G9" i="2" s="1"/>
  <c r="F5" i="2"/>
  <c r="G5" i="2" s="1"/>
  <c r="G109" i="2" s="1"/>
  <c r="G57" i="2"/>
  <c r="J118" i="2"/>
  <c r="G213" i="2"/>
  <c r="D6" i="2"/>
  <c r="D110" i="2" s="1"/>
  <c r="D369" i="2" s="1"/>
  <c r="F11" i="2"/>
  <c r="G11" i="2" s="1"/>
  <c r="G115" i="2" s="1"/>
  <c r="D13" i="2"/>
  <c r="D117" i="2" s="1"/>
  <c r="D274" i="2" s="1"/>
  <c r="G112" i="2"/>
  <c r="J221" i="2"/>
  <c r="K221" i="2" s="1"/>
  <c r="G221" i="2"/>
  <c r="F366" i="2"/>
  <c r="J366" i="2" s="1"/>
  <c r="F357" i="2"/>
  <c r="J357" i="2" s="1"/>
  <c r="F348" i="2"/>
  <c r="J348" i="2" s="1"/>
  <c r="F342" i="2"/>
  <c r="J342" i="2" s="1"/>
  <c r="F359" i="2"/>
  <c r="J359" i="2" s="1"/>
  <c r="F351" i="2"/>
  <c r="J351" i="2" s="1"/>
  <c r="F346" i="2"/>
  <c r="J346" i="2" s="1"/>
  <c r="F367" i="2"/>
  <c r="J367" i="2" s="1"/>
  <c r="F364" i="2"/>
  <c r="J364" i="2" s="1"/>
  <c r="F358" i="2"/>
  <c r="J358" i="2" s="1"/>
  <c r="F355" i="2"/>
  <c r="J355" i="2" s="1"/>
  <c r="F350" i="2"/>
  <c r="J350" i="2" s="1"/>
  <c r="F347" i="2"/>
  <c r="J347" i="2" s="1"/>
  <c r="F345" i="2"/>
  <c r="J345" i="2" s="1"/>
  <c r="F341" i="2"/>
  <c r="J341" i="2" s="1"/>
  <c r="F329" i="2"/>
  <c r="J329" i="2" s="1"/>
  <c r="F328" i="2"/>
  <c r="J328" i="2" s="1"/>
  <c r="J124" i="2"/>
  <c r="H14" i="2"/>
  <c r="H12" i="2"/>
  <c r="H10" i="2"/>
  <c r="H8" i="2"/>
  <c r="H6" i="2"/>
  <c r="H15" i="2"/>
  <c r="H13" i="2"/>
  <c r="H11" i="2"/>
  <c r="H9" i="2"/>
  <c r="H7" i="2"/>
  <c r="H5" i="2"/>
  <c r="D12" i="2"/>
  <c r="D116" i="2" s="1"/>
  <c r="D8" i="2"/>
  <c r="D112" i="2" s="1"/>
  <c r="D269" i="2" s="1"/>
  <c r="D5" i="2"/>
  <c r="D109" i="2" s="1"/>
  <c r="D7" i="2"/>
  <c r="D111" i="2" s="1"/>
  <c r="F10" i="2"/>
  <c r="F12" i="2"/>
  <c r="G12" i="2" s="1"/>
  <c r="G116" i="2" s="1"/>
  <c r="D14" i="2"/>
  <c r="D118" i="2" s="1"/>
  <c r="J120" i="2"/>
  <c r="J122" i="2"/>
  <c r="D124" i="2"/>
  <c r="D383" i="2" s="1"/>
  <c r="D121" i="2"/>
  <c r="G111" i="2"/>
  <c r="G113" i="2"/>
  <c r="G270" i="2" s="1"/>
  <c r="G119" i="2"/>
  <c r="G378" i="2" s="1"/>
  <c r="K58" i="2"/>
  <c r="J112" i="2"/>
  <c r="K60" i="2"/>
  <c r="J116" i="2"/>
  <c r="K64" i="2"/>
  <c r="K116" i="2" s="1"/>
  <c r="J134" i="2"/>
  <c r="G110" i="2"/>
  <c r="G118" i="2"/>
  <c r="I121" i="2"/>
  <c r="I380" i="2" s="1"/>
  <c r="F109" i="2"/>
  <c r="F266" i="2" s="1"/>
  <c r="F421" i="2" s="1"/>
  <c r="F115" i="2"/>
  <c r="F272" i="2" s="1"/>
  <c r="F117" i="2"/>
  <c r="F274" i="2" s="1"/>
  <c r="D119" i="2"/>
  <c r="D122" i="2"/>
  <c r="F123" i="2"/>
  <c r="F280" i="2" s="1"/>
  <c r="F124" i="2"/>
  <c r="F281" i="2" s="1"/>
  <c r="J133" i="2"/>
  <c r="J109" i="2"/>
  <c r="J117" i="2"/>
  <c r="H108" i="2"/>
  <c r="H134" i="2" s="1"/>
  <c r="F122" i="2"/>
  <c r="F279" i="2" s="1"/>
  <c r="I324" i="2"/>
  <c r="I327" i="2"/>
  <c r="D381" i="2"/>
  <c r="F111" i="2"/>
  <c r="F268" i="2" s="1"/>
  <c r="F112" i="2"/>
  <c r="F269" i="2" s="1"/>
  <c r="F113" i="2"/>
  <c r="F270" i="2" s="1"/>
  <c r="D115" i="2"/>
  <c r="D272" i="2" s="1"/>
  <c r="F119" i="2"/>
  <c r="F276" i="2" s="1"/>
  <c r="F120" i="2"/>
  <c r="F277" i="2" s="1"/>
  <c r="F133" i="2"/>
  <c r="F290" i="2" s="1"/>
  <c r="J113" i="2"/>
  <c r="H31" i="2"/>
  <c r="J135" i="2"/>
  <c r="J32" i="2"/>
  <c r="I416" i="2"/>
  <c r="I414" i="2"/>
  <c r="I411" i="2"/>
  <c r="I407" i="2"/>
  <c r="I405" i="2"/>
  <c r="I391" i="2"/>
  <c r="I400" i="2"/>
  <c r="I413" i="2"/>
  <c r="I311" i="2"/>
  <c r="I309" i="2"/>
  <c r="I305" i="2"/>
  <c r="I303" i="2"/>
  <c r="I312" i="2"/>
  <c r="I382" i="2"/>
  <c r="I298" i="2"/>
  <c r="I314" i="2"/>
  <c r="I278" i="2"/>
  <c r="E123" i="2"/>
  <c r="E280" i="2" s="1"/>
  <c r="I289" i="2"/>
  <c r="E121" i="2"/>
  <c r="E278" i="2" s="1"/>
  <c r="E120" i="2"/>
  <c r="E277" i="2" s="1"/>
  <c r="I125" i="2"/>
  <c r="I282" i="2" s="1"/>
  <c r="H21" i="2"/>
  <c r="E133" i="2"/>
  <c r="E290" i="2" s="1"/>
  <c r="I135" i="2"/>
  <c r="I292" i="2" s="1"/>
  <c r="K57" i="2"/>
  <c r="K109" i="2" s="1"/>
  <c r="K61" i="2"/>
  <c r="K113" i="2" s="1"/>
  <c r="K65" i="2"/>
  <c r="K117" i="2" s="1"/>
  <c r="E31" i="2"/>
  <c r="E414" i="2"/>
  <c r="E413" i="2"/>
  <c r="E400" i="2"/>
  <c r="E314" i="2"/>
  <c r="E309" i="2"/>
  <c r="E405" i="2"/>
  <c r="E312" i="2"/>
  <c r="E305" i="2"/>
  <c r="E379" i="2"/>
  <c r="E311" i="2"/>
  <c r="E407" i="2"/>
  <c r="E391" i="2"/>
  <c r="E298" i="2"/>
  <c r="E411" i="2"/>
  <c r="E303" i="2"/>
  <c r="E416" i="2"/>
  <c r="K112" i="2"/>
  <c r="E122" i="2"/>
  <c r="E279" i="2" s="1"/>
  <c r="J21" i="2"/>
  <c r="D278" i="2"/>
  <c r="D380" i="2"/>
  <c r="J214" i="2"/>
  <c r="K214" i="2" s="1"/>
  <c r="J218" i="2"/>
  <c r="K218" i="2" s="1"/>
  <c r="F413" i="2"/>
  <c r="F400" i="2"/>
  <c r="F416" i="2"/>
  <c r="F411" i="2"/>
  <c r="F407" i="2"/>
  <c r="F391" i="2"/>
  <c r="F380" i="2"/>
  <c r="F377" i="2"/>
  <c r="F369" i="2"/>
  <c r="F314" i="2"/>
  <c r="F405" i="2"/>
  <c r="F378" i="2"/>
  <c r="F376" i="2"/>
  <c r="F370" i="2"/>
  <c r="F312" i="2"/>
  <c r="F298" i="2"/>
  <c r="F381" i="2"/>
  <c r="F311" i="2"/>
  <c r="F303" i="2"/>
  <c r="J4" i="2"/>
  <c r="D21" i="2"/>
  <c r="D133" i="2"/>
  <c r="D290" i="2" s="1"/>
  <c r="F30" i="2"/>
  <c r="D31" i="2"/>
  <c r="J211" i="2"/>
  <c r="K211" i="2" s="1"/>
  <c r="J215" i="2"/>
  <c r="K215" i="2" s="1"/>
  <c r="J219" i="2"/>
  <c r="K219" i="2" s="1"/>
  <c r="G265" i="2"/>
  <c r="G370" i="2" s="1"/>
  <c r="D312" i="2"/>
  <c r="E289" i="2"/>
  <c r="J212" i="2"/>
  <c r="K212" i="2" s="1"/>
  <c r="J216" i="2"/>
  <c r="K216" i="2" s="1"/>
  <c r="J220" i="2"/>
  <c r="K220" i="2" s="1"/>
  <c r="F305" i="2"/>
  <c r="D416" i="2"/>
  <c r="D414" i="2"/>
  <c r="D411" i="2"/>
  <c r="D407" i="2"/>
  <c r="D405" i="2"/>
  <c r="D393" i="2"/>
  <c r="D391" i="2"/>
  <c r="D413" i="2"/>
  <c r="D382" i="2"/>
  <c r="D378" i="2"/>
  <c r="D376" i="2"/>
  <c r="D372" i="2"/>
  <c r="D368" i="2"/>
  <c r="D400" i="2"/>
  <c r="D379" i="2"/>
  <c r="D377" i="2"/>
  <c r="D375" i="2"/>
  <c r="D373" i="2"/>
  <c r="D371" i="2"/>
  <c r="D314" i="2"/>
  <c r="D311" i="2"/>
  <c r="D309" i="2"/>
  <c r="D305" i="2"/>
  <c r="D303" i="2"/>
  <c r="D298" i="2"/>
  <c r="H4" i="2"/>
  <c r="H289" i="2" s="1"/>
  <c r="D266" i="2"/>
  <c r="H110" i="2"/>
  <c r="H111" i="2"/>
  <c r="H112" i="2"/>
  <c r="H269" i="2" s="1"/>
  <c r="D270" i="2"/>
  <c r="H113" i="2"/>
  <c r="D271" i="2"/>
  <c r="H114" i="2"/>
  <c r="H271" i="2" s="1"/>
  <c r="H115" i="2"/>
  <c r="D273" i="2"/>
  <c r="H116" i="2"/>
  <c r="H117" i="2"/>
  <c r="D275" i="2"/>
  <c r="H118" i="2"/>
  <c r="D276" i="2"/>
  <c r="H119" i="2"/>
  <c r="D277" i="2"/>
  <c r="I120" i="2"/>
  <c r="I277" i="2" s="1"/>
  <c r="F278" i="2"/>
  <c r="D279" i="2"/>
  <c r="I122" i="2"/>
  <c r="D281" i="2"/>
  <c r="F282" i="2"/>
  <c r="D291" i="2"/>
  <c r="I134" i="2"/>
  <c r="I291" i="2" s="1"/>
  <c r="F309" i="2"/>
  <c r="F414" i="2"/>
  <c r="J318" i="2"/>
  <c r="K318" i="2" s="1"/>
  <c r="G318" i="2"/>
  <c r="G320" i="2"/>
  <c r="J320" i="2"/>
  <c r="K320" i="2" s="1"/>
  <c r="G323" i="2"/>
  <c r="J323" i="2"/>
  <c r="K323" i="2" s="1"/>
  <c r="H275" i="2" l="1"/>
  <c r="H267" i="2"/>
  <c r="F424" i="2"/>
  <c r="F475" i="2" s="1"/>
  <c r="Y5" i="11" s="1"/>
  <c r="H273" i="2"/>
  <c r="F422" i="2"/>
  <c r="CI16" i="11"/>
  <c r="E392" i="2"/>
  <c r="F432" i="2"/>
  <c r="F483" i="2" s="1"/>
  <c r="D370" i="2"/>
  <c r="D268" i="2"/>
  <c r="G275" i="2"/>
  <c r="H291" i="2"/>
  <c r="K11" i="2"/>
  <c r="K115" i="2" s="1"/>
  <c r="J115" i="2"/>
  <c r="E15" i="2"/>
  <c r="E119" i="2" s="1"/>
  <c r="E13" i="2"/>
  <c r="E117" i="2" s="1"/>
  <c r="E376" i="2" s="1"/>
  <c r="E11" i="2"/>
  <c r="E115" i="2" s="1"/>
  <c r="E9" i="2"/>
  <c r="E113" i="2" s="1"/>
  <c r="E7" i="2"/>
  <c r="E111" i="2" s="1"/>
  <c r="E5" i="2"/>
  <c r="E109" i="2" s="1"/>
  <c r="E266" i="2" s="1"/>
  <c r="E422" i="2" s="1"/>
  <c r="E14" i="2"/>
  <c r="E118" i="2" s="1"/>
  <c r="E12" i="2"/>
  <c r="E116" i="2" s="1"/>
  <c r="E273" i="2" s="1"/>
  <c r="E10" i="2"/>
  <c r="E114" i="2" s="1"/>
  <c r="E8" i="2"/>
  <c r="E112" i="2" s="1"/>
  <c r="E269" i="2" s="1"/>
  <c r="E6" i="2"/>
  <c r="E110" i="2" s="1"/>
  <c r="I14" i="2"/>
  <c r="I118" i="2" s="1"/>
  <c r="I275" i="2" s="1"/>
  <c r="I10" i="2"/>
  <c r="I114" i="2" s="1"/>
  <c r="I6" i="2"/>
  <c r="I110" i="2" s="1"/>
  <c r="I267" i="2" s="1"/>
  <c r="I8" i="2"/>
  <c r="I112" i="2" s="1"/>
  <c r="I269" i="2" s="1"/>
  <c r="I15" i="2"/>
  <c r="I119" i="2" s="1"/>
  <c r="I276" i="2" s="1"/>
  <c r="I13" i="2"/>
  <c r="I117" i="2" s="1"/>
  <c r="I274" i="2" s="1"/>
  <c r="I11" i="2"/>
  <c r="I115" i="2" s="1"/>
  <c r="I9" i="2"/>
  <c r="I113" i="2" s="1"/>
  <c r="I270" i="2" s="1"/>
  <c r="I7" i="2"/>
  <c r="I111" i="2" s="1"/>
  <c r="I268" i="2" s="1"/>
  <c r="I5" i="2"/>
  <c r="I109" i="2" s="1"/>
  <c r="I266" i="2" s="1"/>
  <c r="I421" i="2" s="1"/>
  <c r="I437" i="2" s="1"/>
  <c r="I488" i="2" s="1"/>
  <c r="I12" i="2"/>
  <c r="I116" i="2" s="1"/>
  <c r="I273" i="2" s="1"/>
  <c r="G374" i="2"/>
  <c r="D267" i="2"/>
  <c r="D374" i="2"/>
  <c r="F22" i="2"/>
  <c r="F23" i="2" s="1"/>
  <c r="F368" i="2"/>
  <c r="F423" i="2" s="1"/>
  <c r="F474" i="2" s="1"/>
  <c r="E5" i="11" s="1"/>
  <c r="F433" i="2"/>
  <c r="F484" i="2" s="1"/>
  <c r="F392" i="2"/>
  <c r="F447" i="2" s="1"/>
  <c r="F498" i="2" s="1"/>
  <c r="H123" i="2"/>
  <c r="H280" i="2" s="1"/>
  <c r="E393" i="2"/>
  <c r="G272" i="2"/>
  <c r="F116" i="2"/>
  <c r="J111" i="2"/>
  <c r="J114" i="2"/>
  <c r="F114" i="2"/>
  <c r="G10" i="2"/>
  <c r="G114" i="2" s="1"/>
  <c r="F337" i="2"/>
  <c r="J337" i="2" s="1"/>
  <c r="F339" i="2"/>
  <c r="J339" i="2" s="1"/>
  <c r="F333" i="2"/>
  <c r="J333" i="2" s="1"/>
  <c r="F338" i="2"/>
  <c r="J338" i="2" s="1"/>
  <c r="F336" i="2"/>
  <c r="J336" i="2" s="1"/>
  <c r="F332" i="2"/>
  <c r="J332" i="2" s="1"/>
  <c r="F431" i="2"/>
  <c r="F482" i="2" s="1"/>
  <c r="H276" i="2"/>
  <c r="H274" i="2"/>
  <c r="H272" i="2"/>
  <c r="H270" i="2"/>
  <c r="H268" i="2"/>
  <c r="H109" i="2"/>
  <c r="H266" i="2" s="1"/>
  <c r="H422" i="2" s="1"/>
  <c r="F436" i="2"/>
  <c r="F487" i="2" s="1"/>
  <c r="F425" i="2"/>
  <c r="F476" i="2" s="1"/>
  <c r="F383" i="2"/>
  <c r="F438" i="2" s="1"/>
  <c r="F489" i="2" s="1"/>
  <c r="J110" i="2"/>
  <c r="K15" i="2"/>
  <c r="K119" i="2" s="1"/>
  <c r="J119" i="2"/>
  <c r="J378" i="2" s="1"/>
  <c r="I124" i="2"/>
  <c r="I281" i="2" s="1"/>
  <c r="I133" i="2"/>
  <c r="I290" i="2" s="1"/>
  <c r="J267" i="2"/>
  <c r="F374" i="2"/>
  <c r="F429" i="2" s="1"/>
  <c r="F480" i="2" s="1"/>
  <c r="O5" i="11" s="1"/>
  <c r="F371" i="2"/>
  <c r="F426" i="2" s="1"/>
  <c r="F477" i="2" s="1"/>
  <c r="F379" i="2"/>
  <c r="F434" i="2" s="1"/>
  <c r="F485" i="2" s="1"/>
  <c r="H133" i="2"/>
  <c r="H290" i="2" s="1"/>
  <c r="K110" i="2"/>
  <c r="E21" i="2"/>
  <c r="E124" i="2"/>
  <c r="F382" i="2"/>
  <c r="F437" i="2" s="1"/>
  <c r="F488" i="2" s="1"/>
  <c r="E382" i="2"/>
  <c r="I371" i="2"/>
  <c r="I372" i="2"/>
  <c r="I393" i="2"/>
  <c r="F372" i="2"/>
  <c r="F427" i="2" s="1"/>
  <c r="F478" i="2" s="1"/>
  <c r="E368" i="2"/>
  <c r="I394" i="2"/>
  <c r="I384" i="2"/>
  <c r="H121" i="2"/>
  <c r="H122" i="2"/>
  <c r="H279" i="2" s="1"/>
  <c r="H120" i="2"/>
  <c r="H277" i="2" s="1"/>
  <c r="H124" i="2"/>
  <c r="H281" i="2" s="1"/>
  <c r="J269" i="2"/>
  <c r="H125" i="2"/>
  <c r="H282" i="2" s="1"/>
  <c r="H22" i="2"/>
  <c r="I279" i="2"/>
  <c r="I381" i="2"/>
  <c r="I377" i="2"/>
  <c r="I271" i="2"/>
  <c r="I373" i="2"/>
  <c r="I369" i="2"/>
  <c r="I136" i="2"/>
  <c r="I33" i="2"/>
  <c r="E274" i="2"/>
  <c r="I392" i="2"/>
  <c r="J416" i="2"/>
  <c r="J414" i="2"/>
  <c r="J413" i="2"/>
  <c r="J400" i="2"/>
  <c r="J394" i="2"/>
  <c r="J392" i="2"/>
  <c r="J382" i="2"/>
  <c r="J380" i="2"/>
  <c r="J383" i="2"/>
  <c r="J379" i="2"/>
  <c r="J314" i="2"/>
  <c r="J411" i="2"/>
  <c r="J376" i="2"/>
  <c r="J372" i="2"/>
  <c r="J368" i="2"/>
  <c r="J311" i="2"/>
  <c r="J303" i="2"/>
  <c r="J407" i="2"/>
  <c r="J391" i="2"/>
  <c r="J374" i="2"/>
  <c r="J370" i="2"/>
  <c r="J298" i="2"/>
  <c r="J373" i="2"/>
  <c r="J312" i="2"/>
  <c r="J305" i="2"/>
  <c r="J381" i="2"/>
  <c r="J375" i="2"/>
  <c r="J405" i="2"/>
  <c r="J377" i="2"/>
  <c r="J369" i="2"/>
  <c r="J393" i="2"/>
  <c r="J371" i="2"/>
  <c r="J309" i="2"/>
  <c r="K4" i="2"/>
  <c r="J266" i="2"/>
  <c r="J270" i="2"/>
  <c r="J271" i="2"/>
  <c r="J273" i="2"/>
  <c r="J268" i="2"/>
  <c r="J280" i="2"/>
  <c r="J281" i="2"/>
  <c r="J278" i="2"/>
  <c r="J291" i="2"/>
  <c r="J274" i="2"/>
  <c r="J275" i="2"/>
  <c r="J290" i="2"/>
  <c r="J277" i="2"/>
  <c r="J289" i="2"/>
  <c r="J272" i="2"/>
  <c r="E135" i="2"/>
  <c r="E32" i="2"/>
  <c r="J279" i="2"/>
  <c r="G371" i="2"/>
  <c r="G375" i="2"/>
  <c r="E381" i="2"/>
  <c r="I126" i="2"/>
  <c r="I23" i="2"/>
  <c r="G268" i="2"/>
  <c r="F435" i="2"/>
  <c r="F486" i="2" s="1"/>
  <c r="D422" i="2"/>
  <c r="D438" i="2" s="1"/>
  <c r="D489" i="2" s="1"/>
  <c r="D421" i="2"/>
  <c r="D430" i="2" s="1"/>
  <c r="D481" i="2" s="1"/>
  <c r="D135" i="2"/>
  <c r="D32" i="2"/>
  <c r="F126" i="2"/>
  <c r="J125" i="2"/>
  <c r="J282" i="2" s="1"/>
  <c r="J22" i="2"/>
  <c r="G368" i="2"/>
  <c r="G372" i="2"/>
  <c r="G376" i="2"/>
  <c r="G267" i="2"/>
  <c r="I379" i="2"/>
  <c r="I368" i="2"/>
  <c r="I376" i="2"/>
  <c r="J292" i="2"/>
  <c r="G266" i="2"/>
  <c r="G276" i="2"/>
  <c r="E375" i="2"/>
  <c r="G271" i="2"/>
  <c r="I383" i="2"/>
  <c r="J136" i="2"/>
  <c r="J293" i="2" s="1"/>
  <c r="J33" i="2"/>
  <c r="G269" i="2"/>
  <c r="H416" i="2"/>
  <c r="H411" i="2"/>
  <c r="H407" i="2"/>
  <c r="H405" i="2"/>
  <c r="H393" i="2"/>
  <c r="H391" i="2"/>
  <c r="H379" i="2"/>
  <c r="H314" i="2"/>
  <c r="H414" i="2"/>
  <c r="H375" i="2"/>
  <c r="H371" i="2"/>
  <c r="H305" i="2"/>
  <c r="H298" i="2"/>
  <c r="H413" i="2"/>
  <c r="H380" i="2"/>
  <c r="H377" i="2"/>
  <c r="H373" i="2"/>
  <c r="H369" i="2"/>
  <c r="H309" i="2"/>
  <c r="H392" i="2"/>
  <c r="H376" i="2"/>
  <c r="H368" i="2"/>
  <c r="H378" i="2"/>
  <c r="H370" i="2"/>
  <c r="H312" i="2"/>
  <c r="H303" i="2"/>
  <c r="H400" i="2"/>
  <c r="H372" i="2"/>
  <c r="H374" i="2"/>
  <c r="H311" i="2"/>
  <c r="D392" i="2"/>
  <c r="F134" i="2"/>
  <c r="F31" i="2"/>
  <c r="D22" i="2"/>
  <c r="D125" i="2"/>
  <c r="G369" i="2"/>
  <c r="G373" i="2"/>
  <c r="G377" i="2"/>
  <c r="E380" i="2"/>
  <c r="H278" i="2"/>
  <c r="E421" i="2"/>
  <c r="I370" i="2"/>
  <c r="I378" i="2"/>
  <c r="H135" i="2"/>
  <c r="H292" i="2" s="1"/>
  <c r="H32" i="2"/>
  <c r="I422" i="2" l="1"/>
  <c r="K268" i="2"/>
  <c r="K375" i="2"/>
  <c r="K376" i="2"/>
  <c r="K374" i="2"/>
  <c r="K378" i="2"/>
  <c r="K377" i="2"/>
  <c r="I423" i="2"/>
  <c r="I474" i="2" s="1"/>
  <c r="H5" i="11" s="1"/>
  <c r="I425" i="2"/>
  <c r="I476" i="2" s="1"/>
  <c r="K266" i="2"/>
  <c r="K421" i="2" s="1"/>
  <c r="K267" i="2"/>
  <c r="K370" i="2"/>
  <c r="K274" i="2"/>
  <c r="K275" i="2"/>
  <c r="K273" i="2"/>
  <c r="K276" i="2"/>
  <c r="I434" i="2"/>
  <c r="I485" i="2" s="1"/>
  <c r="J434" i="2"/>
  <c r="J485" i="2" s="1"/>
  <c r="I439" i="2"/>
  <c r="I490" i="2" s="1"/>
  <c r="H421" i="2"/>
  <c r="H424" i="2" s="1"/>
  <c r="H475" i="2" s="1"/>
  <c r="AA5" i="11" s="1"/>
  <c r="D425" i="2"/>
  <c r="D476" i="2" s="1"/>
  <c r="E436" i="2"/>
  <c r="E487" i="2" s="1"/>
  <c r="E423" i="2"/>
  <c r="E474" i="2" s="1"/>
  <c r="D5" i="11" s="1"/>
  <c r="F271" i="2"/>
  <c r="F373" i="2"/>
  <c r="F273" i="2"/>
  <c r="F375" i="2"/>
  <c r="E270" i="2"/>
  <c r="E372" i="2"/>
  <c r="F384" i="2"/>
  <c r="F439" i="2" s="1"/>
  <c r="F490" i="2" s="1"/>
  <c r="H382" i="2"/>
  <c r="H437" i="2" s="1"/>
  <c r="H488" i="2" s="1"/>
  <c r="H383" i="2"/>
  <c r="H438" i="2" s="1"/>
  <c r="H489" i="2" s="1"/>
  <c r="I375" i="2"/>
  <c r="I430" i="2" s="1"/>
  <c r="I481" i="2" s="1"/>
  <c r="K270" i="2"/>
  <c r="E371" i="2"/>
  <c r="E426" i="2" s="1"/>
  <c r="E477" i="2" s="1"/>
  <c r="I448" i="2"/>
  <c r="I499" i="2" s="1"/>
  <c r="E281" i="2"/>
  <c r="E383" i="2"/>
  <c r="E267" i="2"/>
  <c r="E369" i="2"/>
  <c r="E275" i="2"/>
  <c r="E377" i="2"/>
  <c r="E272" i="2"/>
  <c r="E374" i="2"/>
  <c r="E125" i="2"/>
  <c r="E22" i="2"/>
  <c r="I272" i="2"/>
  <c r="I374" i="2"/>
  <c r="E434" i="2"/>
  <c r="E485" i="2" s="1"/>
  <c r="K272" i="2"/>
  <c r="D447" i="2"/>
  <c r="D498" i="2" s="1"/>
  <c r="K269" i="2"/>
  <c r="J276" i="2"/>
  <c r="E271" i="2"/>
  <c r="E373" i="2"/>
  <c r="E268" i="2"/>
  <c r="E370" i="2"/>
  <c r="E276" i="2"/>
  <c r="E378" i="2"/>
  <c r="H434" i="2"/>
  <c r="H485" i="2" s="1"/>
  <c r="I426" i="2"/>
  <c r="I477" i="2" s="1"/>
  <c r="D433" i="2"/>
  <c r="D484" i="2" s="1"/>
  <c r="D436" i="2"/>
  <c r="D487" i="2" s="1"/>
  <c r="D426" i="2"/>
  <c r="D477" i="2" s="1"/>
  <c r="E447" i="2"/>
  <c r="E498" i="2" s="1"/>
  <c r="H381" i="2"/>
  <c r="E430" i="2"/>
  <c r="E481" i="2" s="1"/>
  <c r="I431" i="2"/>
  <c r="I482" i="2" s="1"/>
  <c r="I435" i="2"/>
  <c r="I486" i="2" s="1"/>
  <c r="D437" i="2"/>
  <c r="D488" i="2" s="1"/>
  <c r="D432" i="2"/>
  <c r="D483" i="2" s="1"/>
  <c r="D434" i="2"/>
  <c r="D485" i="2" s="1"/>
  <c r="I433" i="2"/>
  <c r="I484" i="2" s="1"/>
  <c r="E435" i="2"/>
  <c r="E486" i="2" s="1"/>
  <c r="H394" i="2"/>
  <c r="D448" i="2"/>
  <c r="D499" i="2" s="1"/>
  <c r="I438" i="2"/>
  <c r="I489" i="2" s="1"/>
  <c r="I427" i="2"/>
  <c r="I478" i="2" s="1"/>
  <c r="D423" i="2"/>
  <c r="D474" i="2" s="1"/>
  <c r="C5" i="11" s="1"/>
  <c r="D427" i="2"/>
  <c r="D478" i="2" s="1"/>
  <c r="I449" i="2"/>
  <c r="I500" i="2" s="1"/>
  <c r="D424" i="2"/>
  <c r="D475" i="2" s="1"/>
  <c r="W5" i="11" s="1"/>
  <c r="H136" i="2"/>
  <c r="H33" i="2"/>
  <c r="D282" i="2"/>
  <c r="D384" i="2"/>
  <c r="H126" i="2"/>
  <c r="H23" i="2"/>
  <c r="F283" i="2"/>
  <c r="F385" i="2"/>
  <c r="J422" i="2"/>
  <c r="J438" i="2" s="1"/>
  <c r="J489" i="2" s="1"/>
  <c r="J421" i="2"/>
  <c r="J448" i="2" s="1"/>
  <c r="J499" i="2" s="1"/>
  <c r="J395" i="2"/>
  <c r="E431" i="2"/>
  <c r="E482" i="2" s="1"/>
  <c r="I428" i="2"/>
  <c r="I479" i="2" s="1"/>
  <c r="F135" i="2"/>
  <c r="F32" i="2"/>
  <c r="H384" i="2"/>
  <c r="H439" i="2" s="1"/>
  <c r="H490" i="2" s="1"/>
  <c r="F127" i="2"/>
  <c r="F24" i="2"/>
  <c r="D429" i="2"/>
  <c r="D480" i="2" s="1"/>
  <c r="M5" i="11" s="1"/>
  <c r="I24" i="2"/>
  <c r="I127" i="2"/>
  <c r="E136" i="2"/>
  <c r="E33" i="2"/>
  <c r="K373" i="2"/>
  <c r="K372" i="2"/>
  <c r="K371" i="2"/>
  <c r="K369" i="2"/>
  <c r="K368" i="2"/>
  <c r="I447" i="2"/>
  <c r="I498" i="2" s="1"/>
  <c r="I137" i="2"/>
  <c r="I34" i="2"/>
  <c r="D428" i="2"/>
  <c r="D479" i="2" s="1"/>
  <c r="K271" i="2"/>
  <c r="D435" i="2"/>
  <c r="D486" i="2" s="1"/>
  <c r="D292" i="2"/>
  <c r="D394" i="2"/>
  <c r="D126" i="2"/>
  <c r="D23" i="2"/>
  <c r="E448" i="2"/>
  <c r="E499" i="2" s="1"/>
  <c r="F291" i="2"/>
  <c r="F393" i="2"/>
  <c r="J137" i="2"/>
  <c r="J34" i="2"/>
  <c r="G421" i="2"/>
  <c r="G430" i="2" s="1"/>
  <c r="G481" i="2" s="1"/>
  <c r="E437" i="2"/>
  <c r="E488" i="2" s="1"/>
  <c r="J126" i="2"/>
  <c r="J23" i="2"/>
  <c r="D136" i="2"/>
  <c r="D33" i="2"/>
  <c r="D431" i="2"/>
  <c r="D482" i="2" s="1"/>
  <c r="I283" i="2"/>
  <c r="I385" i="2"/>
  <c r="E292" i="2"/>
  <c r="E394" i="2"/>
  <c r="J384" i="2"/>
  <c r="I293" i="2"/>
  <c r="I395" i="2"/>
  <c r="I424" i="2"/>
  <c r="I475" i="2" s="1"/>
  <c r="I432" i="2"/>
  <c r="I483" i="2" s="1"/>
  <c r="I436" i="2"/>
  <c r="I487" i="2" s="1"/>
  <c r="H428" i="2" l="1"/>
  <c r="H479" i="2" s="1"/>
  <c r="H447" i="2"/>
  <c r="H498" i="2" s="1"/>
  <c r="H435" i="2"/>
  <c r="H486" i="2" s="1"/>
  <c r="H449" i="2"/>
  <c r="H500" i="2" s="1"/>
  <c r="H448" i="2"/>
  <c r="H499" i="2" s="1"/>
  <c r="H431" i="2"/>
  <c r="H482" i="2" s="1"/>
  <c r="J439" i="2"/>
  <c r="J490" i="2" s="1"/>
  <c r="H430" i="2"/>
  <c r="H481" i="2" s="1"/>
  <c r="H436" i="2"/>
  <c r="H487" i="2" s="1"/>
  <c r="E428" i="2"/>
  <c r="E479" i="2" s="1"/>
  <c r="H426" i="2"/>
  <c r="H477" i="2" s="1"/>
  <c r="E424" i="2"/>
  <c r="E475" i="2" s="1"/>
  <c r="X5" i="11" s="1"/>
  <c r="K425" i="2"/>
  <c r="K476" i="2" s="1"/>
  <c r="K426" i="2"/>
  <c r="K477" i="2" s="1"/>
  <c r="K433" i="2"/>
  <c r="K484" i="2" s="1"/>
  <c r="K429" i="2"/>
  <c r="K480" i="2" s="1"/>
  <c r="T5" i="11" s="1"/>
  <c r="H433" i="2"/>
  <c r="H484" i="2" s="1"/>
  <c r="H429" i="2"/>
  <c r="H480" i="2" s="1"/>
  <c r="Q5" i="11" s="1"/>
  <c r="F430" i="2"/>
  <c r="F481" i="2" s="1"/>
  <c r="H423" i="2"/>
  <c r="H474" i="2" s="1"/>
  <c r="G5" i="11" s="1"/>
  <c r="H427" i="2"/>
  <c r="H478" i="2" s="1"/>
  <c r="H425" i="2"/>
  <c r="H476" i="2" s="1"/>
  <c r="G433" i="2"/>
  <c r="G484" i="2" s="1"/>
  <c r="E425" i="2"/>
  <c r="E476" i="2" s="1"/>
  <c r="E429" i="2"/>
  <c r="E480" i="2" s="1"/>
  <c r="N5" i="11" s="1"/>
  <c r="E433" i="2"/>
  <c r="E484" i="2" s="1"/>
  <c r="E427" i="2"/>
  <c r="E478" i="2" s="1"/>
  <c r="H432" i="2"/>
  <c r="H483" i="2" s="1"/>
  <c r="I429" i="2"/>
  <c r="I480" i="2" s="1"/>
  <c r="R5" i="11" s="1"/>
  <c r="E438" i="2"/>
  <c r="E489" i="2" s="1"/>
  <c r="E126" i="2"/>
  <c r="E23" i="2"/>
  <c r="D439" i="2"/>
  <c r="D490" i="2" s="1"/>
  <c r="E282" i="2"/>
  <c r="E384" i="2"/>
  <c r="E432" i="2"/>
  <c r="E483" i="2" s="1"/>
  <c r="E449" i="2"/>
  <c r="E500" i="2" s="1"/>
  <c r="J425" i="2"/>
  <c r="J476" i="2" s="1"/>
  <c r="D449" i="2"/>
  <c r="D500" i="2" s="1"/>
  <c r="K423" i="2"/>
  <c r="K474" i="2" s="1"/>
  <c r="J5" i="11" s="1"/>
  <c r="K427" i="2"/>
  <c r="K478" i="2" s="1"/>
  <c r="K431" i="2"/>
  <c r="K482" i="2" s="1"/>
  <c r="J428" i="2"/>
  <c r="J479" i="2" s="1"/>
  <c r="K432" i="2"/>
  <c r="K483" i="2" s="1"/>
  <c r="F428" i="2"/>
  <c r="F479" i="2" s="1"/>
  <c r="J426" i="2"/>
  <c r="J477" i="2" s="1"/>
  <c r="J429" i="2"/>
  <c r="J480" i="2" s="1"/>
  <c r="S5" i="11" s="1"/>
  <c r="G426" i="2"/>
  <c r="G477" i="2" s="1"/>
  <c r="F440" i="2"/>
  <c r="F491" i="2" s="1"/>
  <c r="G423" i="2"/>
  <c r="G474" i="2" s="1"/>
  <c r="F5" i="11" s="1"/>
  <c r="F448" i="2"/>
  <c r="F499" i="2" s="1"/>
  <c r="J433" i="2"/>
  <c r="J484" i="2" s="1"/>
  <c r="K430" i="2"/>
  <c r="K481" i="2" s="1"/>
  <c r="J423" i="2"/>
  <c r="J474" i="2" s="1"/>
  <c r="J437" i="2"/>
  <c r="J488" i="2" s="1"/>
  <c r="J449" i="2"/>
  <c r="J500" i="2" s="1"/>
  <c r="J427" i="2"/>
  <c r="J478" i="2" s="1"/>
  <c r="D293" i="2"/>
  <c r="D395" i="2"/>
  <c r="J294" i="2"/>
  <c r="J396" i="2"/>
  <c r="J283" i="2"/>
  <c r="J385" i="2"/>
  <c r="D283" i="2"/>
  <c r="D385" i="2"/>
  <c r="E293" i="2"/>
  <c r="E395" i="2"/>
  <c r="I128" i="2"/>
  <c r="I25" i="2"/>
  <c r="H127" i="2"/>
  <c r="H24" i="2"/>
  <c r="G432" i="2"/>
  <c r="G483" i="2" s="1"/>
  <c r="I450" i="2"/>
  <c r="I501" i="2" s="1"/>
  <c r="J431" i="2"/>
  <c r="J482" i="2" s="1"/>
  <c r="J436" i="2"/>
  <c r="J487" i="2" s="1"/>
  <c r="D137" i="2"/>
  <c r="D34" i="2"/>
  <c r="K424" i="2"/>
  <c r="K475" i="2" s="1"/>
  <c r="J138" i="2"/>
  <c r="J35" i="2"/>
  <c r="I138" i="2"/>
  <c r="I35" i="2"/>
  <c r="J432" i="2"/>
  <c r="J483" i="2" s="1"/>
  <c r="G424" i="2"/>
  <c r="G475" i="2" s="1"/>
  <c r="G431" i="2"/>
  <c r="G482" i="2" s="1"/>
  <c r="H283" i="2"/>
  <c r="H385" i="2"/>
  <c r="H137" i="2"/>
  <c r="H34" i="2"/>
  <c r="J424" i="2"/>
  <c r="J475" i="2" s="1"/>
  <c r="I294" i="2"/>
  <c r="I396" i="2"/>
  <c r="F128" i="2"/>
  <c r="F25" i="2"/>
  <c r="F136" i="2"/>
  <c r="F33" i="2"/>
  <c r="H293" i="2"/>
  <c r="H395" i="2"/>
  <c r="AB5" i="11"/>
  <c r="I440" i="2"/>
  <c r="I491" i="2" s="1"/>
  <c r="J127" i="2"/>
  <c r="J24" i="2"/>
  <c r="G429" i="2"/>
  <c r="G480" i="2" s="1"/>
  <c r="P5" i="11" s="1"/>
  <c r="G427" i="2"/>
  <c r="G478" i="2" s="1"/>
  <c r="J447" i="2"/>
  <c r="J498" i="2" s="1"/>
  <c r="D24" i="2"/>
  <c r="D127" i="2"/>
  <c r="J450" i="2"/>
  <c r="J501" i="2" s="1"/>
  <c r="K428" i="2"/>
  <c r="K479" i="2" s="1"/>
  <c r="J430" i="2"/>
  <c r="J481" i="2" s="1"/>
  <c r="E137" i="2"/>
  <c r="E34" i="2"/>
  <c r="I284" i="2"/>
  <c r="I386" i="2"/>
  <c r="F284" i="2"/>
  <c r="F386" i="2"/>
  <c r="G428" i="2"/>
  <c r="G479" i="2" s="1"/>
  <c r="F292" i="2"/>
  <c r="F394" i="2"/>
  <c r="J435" i="2"/>
  <c r="J486" i="2" s="1"/>
  <c r="G425" i="2"/>
  <c r="G476" i="2" s="1"/>
  <c r="V6" i="11" l="1"/>
  <c r="V12" i="11"/>
  <c r="V9" i="11"/>
  <c r="V11" i="11"/>
  <c r="E450" i="2"/>
  <c r="E501" i="2" s="1"/>
  <c r="V15" i="11"/>
  <c r="V13" i="11"/>
  <c r="V8" i="11"/>
  <c r="V7" i="11"/>
  <c r="V10" i="11"/>
  <c r="E439" i="2"/>
  <c r="E490" i="2" s="1"/>
  <c r="F449" i="2"/>
  <c r="F500" i="2" s="1"/>
  <c r="I5" i="11"/>
  <c r="L7" i="11" s="1"/>
  <c r="E24" i="2"/>
  <c r="E127" i="2"/>
  <c r="E283" i="2"/>
  <c r="E385" i="2"/>
  <c r="I451" i="2"/>
  <c r="I502" i="2" s="1"/>
  <c r="H440" i="2"/>
  <c r="H491" i="2" s="1"/>
  <c r="D440" i="2"/>
  <c r="D491" i="2" s="1"/>
  <c r="F293" i="2"/>
  <c r="F395" i="2"/>
  <c r="Z5" i="11"/>
  <c r="J284" i="2"/>
  <c r="J386" i="2"/>
  <c r="F285" i="2"/>
  <c r="F387" i="2"/>
  <c r="J139" i="2"/>
  <c r="J36" i="2"/>
  <c r="D294" i="2"/>
  <c r="D396" i="2"/>
  <c r="I441" i="2"/>
  <c r="I492" i="2" s="1"/>
  <c r="AL5" i="11" s="1"/>
  <c r="H450" i="2"/>
  <c r="H501" i="2" s="1"/>
  <c r="F137" i="2"/>
  <c r="F34" i="2"/>
  <c r="AC5" i="11"/>
  <c r="J295" i="2"/>
  <c r="J397" i="2"/>
  <c r="I26" i="2"/>
  <c r="I129" i="2"/>
  <c r="D450" i="2"/>
  <c r="D501" i="2" s="1"/>
  <c r="E138" i="2"/>
  <c r="E35" i="2"/>
  <c r="D284" i="2"/>
  <c r="D386" i="2"/>
  <c r="H138" i="2"/>
  <c r="H35" i="2"/>
  <c r="I139" i="2"/>
  <c r="I36" i="2"/>
  <c r="AD5" i="11"/>
  <c r="H25" i="2"/>
  <c r="H128" i="2"/>
  <c r="I285" i="2"/>
  <c r="I387" i="2"/>
  <c r="F441" i="2"/>
  <c r="F492" i="2" s="1"/>
  <c r="AI5" i="11" s="1"/>
  <c r="E294" i="2"/>
  <c r="E396" i="2"/>
  <c r="D128" i="2"/>
  <c r="D25" i="2"/>
  <c r="J128" i="2"/>
  <c r="J25" i="2"/>
  <c r="F129" i="2"/>
  <c r="F26" i="2"/>
  <c r="H294" i="2"/>
  <c r="H396" i="2"/>
  <c r="I295" i="2"/>
  <c r="I397" i="2"/>
  <c r="D138" i="2"/>
  <c r="D35" i="2"/>
  <c r="H284" i="2"/>
  <c r="H386" i="2"/>
  <c r="J440" i="2"/>
  <c r="J491" i="2" s="1"/>
  <c r="J451" i="2"/>
  <c r="J502" i="2" s="1"/>
  <c r="L13" i="11" l="1"/>
  <c r="V16" i="11"/>
  <c r="L6" i="11"/>
  <c r="L11" i="11"/>
  <c r="L10" i="11"/>
  <c r="L12" i="11"/>
  <c r="AF7" i="11"/>
  <c r="E440" i="2"/>
  <c r="E491" i="2" s="1"/>
  <c r="L15" i="11"/>
  <c r="L8" i="11"/>
  <c r="AF10" i="11"/>
  <c r="L9" i="11"/>
  <c r="E386" i="2"/>
  <c r="E284" i="2"/>
  <c r="E128" i="2"/>
  <c r="E25" i="2"/>
  <c r="J441" i="2"/>
  <c r="J492" i="2" s="1"/>
  <c r="AM5" i="11" s="1"/>
  <c r="E451" i="2"/>
  <c r="E502" i="2" s="1"/>
  <c r="AF15" i="11"/>
  <c r="D295" i="2"/>
  <c r="D397" i="2"/>
  <c r="F27" i="2"/>
  <c r="F130" i="2"/>
  <c r="F138" i="2"/>
  <c r="F35" i="2"/>
  <c r="J296" i="2"/>
  <c r="J398" i="2"/>
  <c r="F286" i="2"/>
  <c r="F388" i="2"/>
  <c r="D26" i="2"/>
  <c r="D129" i="2"/>
  <c r="H129" i="2"/>
  <c r="H26" i="2"/>
  <c r="I130" i="2"/>
  <c r="I27" i="2"/>
  <c r="J129" i="2"/>
  <c r="J26" i="2"/>
  <c r="D441" i="2"/>
  <c r="D492" i="2" s="1"/>
  <c r="AG5" i="11" s="1"/>
  <c r="AF6" i="11"/>
  <c r="D451" i="2"/>
  <c r="D502" i="2" s="1"/>
  <c r="F442" i="2"/>
  <c r="F493" i="2" s="1"/>
  <c r="BC5" i="11" s="1"/>
  <c r="AF9" i="11"/>
  <c r="AF13" i="11"/>
  <c r="AF11" i="11"/>
  <c r="AF12" i="11"/>
  <c r="AF8" i="11"/>
  <c r="H285" i="2"/>
  <c r="H387" i="2"/>
  <c r="I140" i="2"/>
  <c r="I37" i="2"/>
  <c r="I38" i="2" s="1"/>
  <c r="H295" i="2"/>
  <c r="H397" i="2"/>
  <c r="E295" i="2"/>
  <c r="E397" i="2"/>
  <c r="I286" i="2"/>
  <c r="I388" i="2"/>
  <c r="I296" i="2"/>
  <c r="I398" i="2"/>
  <c r="F294" i="2"/>
  <c r="F396" i="2"/>
  <c r="D285" i="2"/>
  <c r="D387" i="2"/>
  <c r="H441" i="2"/>
  <c r="H492" i="2" s="1"/>
  <c r="AK5" i="11" s="1"/>
  <c r="D139" i="2"/>
  <c r="D36" i="2"/>
  <c r="I452" i="2"/>
  <c r="I503" i="2" s="1"/>
  <c r="H451" i="2"/>
  <c r="H502" i="2" s="1"/>
  <c r="J285" i="2"/>
  <c r="J387" i="2"/>
  <c r="I442" i="2"/>
  <c r="I493" i="2" s="1"/>
  <c r="BF5" i="11" s="1"/>
  <c r="H139" i="2"/>
  <c r="H36" i="2"/>
  <c r="E139" i="2"/>
  <c r="E36" i="2"/>
  <c r="J452" i="2"/>
  <c r="J503" i="2" s="1"/>
  <c r="J140" i="2"/>
  <c r="J37" i="2"/>
  <c r="J38" i="2" s="1"/>
  <c r="F450" i="2"/>
  <c r="F501" i="2" s="1"/>
  <c r="E441" i="2" l="1"/>
  <c r="E492" i="2" s="1"/>
  <c r="AH5" i="11" s="1"/>
  <c r="L16" i="11"/>
  <c r="E129" i="2"/>
  <c r="E26" i="2"/>
  <c r="J453" i="2"/>
  <c r="J504" i="2" s="1"/>
  <c r="E387" i="2"/>
  <c r="E285" i="2"/>
  <c r="F451" i="2"/>
  <c r="F502" i="2" s="1"/>
  <c r="D452" i="2"/>
  <c r="D503" i="2" s="1"/>
  <c r="H140" i="2"/>
  <c r="H37" i="2"/>
  <c r="H38" i="2" s="1"/>
  <c r="D140" i="2"/>
  <c r="D37" i="2"/>
  <c r="D38" i="2" s="1"/>
  <c r="I28" i="2"/>
  <c r="I131" i="2"/>
  <c r="D130" i="2"/>
  <c r="D27" i="2"/>
  <c r="F287" i="2"/>
  <c r="F389" i="2"/>
  <c r="J442" i="2"/>
  <c r="J493" i="2" s="1"/>
  <c r="BG5" i="11" s="1"/>
  <c r="I297" i="2"/>
  <c r="I399" i="2"/>
  <c r="J130" i="2"/>
  <c r="J27" i="2"/>
  <c r="I287" i="2"/>
  <c r="I389" i="2"/>
  <c r="E37" i="2"/>
  <c r="E38" i="2" s="1"/>
  <c r="E140" i="2"/>
  <c r="D442" i="2"/>
  <c r="D493" i="2" s="1"/>
  <c r="BA5" i="11" s="1"/>
  <c r="J286" i="2"/>
  <c r="J388" i="2"/>
  <c r="H130" i="2"/>
  <c r="H27" i="2"/>
  <c r="F443" i="2"/>
  <c r="F494" i="2" s="1"/>
  <c r="AS5" i="11" s="1"/>
  <c r="F139" i="2"/>
  <c r="F36" i="2"/>
  <c r="J297" i="2"/>
  <c r="J399" i="2"/>
  <c r="I142" i="2"/>
  <c r="I39" i="2"/>
  <c r="H296" i="2"/>
  <c r="H398" i="2"/>
  <c r="D296" i="2"/>
  <c r="D398" i="2"/>
  <c r="E452" i="2"/>
  <c r="E503" i="2" s="1"/>
  <c r="F131" i="2"/>
  <c r="F28" i="2"/>
  <c r="J142" i="2"/>
  <c r="J39" i="2"/>
  <c r="E296" i="2"/>
  <c r="E398" i="2"/>
  <c r="I453" i="2"/>
  <c r="I504" i="2" s="1"/>
  <c r="I443" i="2"/>
  <c r="I494" i="2" s="1"/>
  <c r="AV5" i="11" s="1"/>
  <c r="H452" i="2"/>
  <c r="H503" i="2" s="1"/>
  <c r="H442" i="2"/>
  <c r="H493" i="2" s="1"/>
  <c r="BE5" i="11" s="1"/>
  <c r="AF16" i="11"/>
  <c r="H286" i="2"/>
  <c r="H388" i="2"/>
  <c r="D286" i="2"/>
  <c r="D388" i="2"/>
  <c r="F295" i="2"/>
  <c r="F397" i="2"/>
  <c r="E130" i="2" l="1"/>
  <c r="E27" i="2"/>
  <c r="E442" i="2"/>
  <c r="E493" i="2" s="1"/>
  <c r="BB5" i="11" s="1"/>
  <c r="BJ13" i="11" s="1"/>
  <c r="E388" i="2"/>
  <c r="E286" i="2"/>
  <c r="H443" i="2"/>
  <c r="H494" i="2" s="1"/>
  <c r="AU5" i="11" s="1"/>
  <c r="F444" i="2"/>
  <c r="F495" i="2" s="1"/>
  <c r="I444" i="2"/>
  <c r="I495" i="2" s="1"/>
  <c r="F452" i="2"/>
  <c r="F503" i="2" s="1"/>
  <c r="J443" i="2"/>
  <c r="J494" i="2" s="1"/>
  <c r="AW5" i="11" s="1"/>
  <c r="I143" i="2"/>
  <c r="I40" i="2"/>
  <c r="D142" i="2"/>
  <c r="D39" i="2"/>
  <c r="I299" i="2"/>
  <c r="I401" i="2"/>
  <c r="F140" i="2"/>
  <c r="F37" i="2"/>
  <c r="F38" i="2" s="1"/>
  <c r="H131" i="2"/>
  <c r="H28" i="2"/>
  <c r="D297" i="2"/>
  <c r="D399" i="2"/>
  <c r="D443" i="2"/>
  <c r="D494" i="2" s="1"/>
  <c r="AQ5" i="11" s="1"/>
  <c r="E453" i="2"/>
  <c r="E504" i="2" s="1"/>
  <c r="F288" i="2"/>
  <c r="F390" i="2"/>
  <c r="D453" i="2"/>
  <c r="D504" i="2" s="1"/>
  <c r="F296" i="2"/>
  <c r="F398" i="2"/>
  <c r="H287" i="2"/>
  <c r="H389" i="2"/>
  <c r="E142" i="2"/>
  <c r="E39" i="2"/>
  <c r="J287" i="2"/>
  <c r="J389" i="2"/>
  <c r="I454" i="2"/>
  <c r="I505" i="2" s="1"/>
  <c r="D287" i="2"/>
  <c r="D389" i="2"/>
  <c r="J299" i="2"/>
  <c r="J401" i="2"/>
  <c r="I288" i="2"/>
  <c r="I390" i="2"/>
  <c r="H297" i="2"/>
  <c r="H399" i="2"/>
  <c r="H453" i="2"/>
  <c r="H504" i="2" s="1"/>
  <c r="E297" i="2"/>
  <c r="E399" i="2"/>
  <c r="J131" i="2"/>
  <c r="J28" i="2"/>
  <c r="D131" i="2"/>
  <c r="D28" i="2"/>
  <c r="J143" i="2"/>
  <c r="J40" i="2"/>
  <c r="J454" i="2"/>
  <c r="J505" i="2" s="1"/>
  <c r="H142" i="2"/>
  <c r="H39" i="2"/>
  <c r="BJ10" i="11" l="1"/>
  <c r="BJ7" i="11"/>
  <c r="BJ8" i="11"/>
  <c r="BJ9" i="11"/>
  <c r="BJ12" i="11"/>
  <c r="BJ11" i="11"/>
  <c r="BJ6" i="11"/>
  <c r="BJ15" i="11"/>
  <c r="D454" i="2"/>
  <c r="D505" i="2" s="1"/>
  <c r="F445" i="2"/>
  <c r="F496" i="2" s="1"/>
  <c r="BM5" i="11" s="1"/>
  <c r="E131" i="2"/>
  <c r="E28" i="2"/>
  <c r="E443" i="2"/>
  <c r="E494" i="2" s="1"/>
  <c r="AR5" i="11" s="1"/>
  <c r="E287" i="2"/>
  <c r="E389" i="2"/>
  <c r="H454" i="2"/>
  <c r="H505" i="2" s="1"/>
  <c r="J456" i="2"/>
  <c r="J507" i="2" s="1"/>
  <c r="H299" i="2"/>
  <c r="H401" i="2"/>
  <c r="F297" i="2"/>
  <c r="F399" i="2"/>
  <c r="J144" i="2"/>
  <c r="J41" i="2"/>
  <c r="F453" i="2"/>
  <c r="F504" i="2" s="1"/>
  <c r="D143" i="2"/>
  <c r="D40" i="2"/>
  <c r="I144" i="2"/>
  <c r="I41" i="2"/>
  <c r="J300" i="2"/>
  <c r="J402" i="2"/>
  <c r="D288" i="2"/>
  <c r="D390" i="2"/>
  <c r="I445" i="2"/>
  <c r="I496" i="2" s="1"/>
  <c r="BP5" i="11" s="1"/>
  <c r="J444" i="2"/>
  <c r="J495" i="2" s="1"/>
  <c r="H288" i="2"/>
  <c r="H390" i="2"/>
  <c r="I456" i="2"/>
  <c r="I507" i="2" s="1"/>
  <c r="D299" i="2"/>
  <c r="D401" i="2"/>
  <c r="I300" i="2"/>
  <c r="I402" i="2"/>
  <c r="J288" i="2"/>
  <c r="J390" i="2"/>
  <c r="E299" i="2"/>
  <c r="E401" i="2"/>
  <c r="E454" i="2"/>
  <c r="E505" i="2" s="1"/>
  <c r="H143" i="2"/>
  <c r="H40" i="2"/>
  <c r="D444" i="2"/>
  <c r="D495" i="2" s="1"/>
  <c r="E143" i="2"/>
  <c r="E40" i="2"/>
  <c r="H444" i="2"/>
  <c r="H495" i="2" s="1"/>
  <c r="F142" i="2"/>
  <c r="F39" i="2"/>
  <c r="BJ16" i="11" l="1"/>
  <c r="E444" i="2"/>
  <c r="E495" i="2" s="1"/>
  <c r="E288" i="2"/>
  <c r="E390" i="2"/>
  <c r="F454" i="2"/>
  <c r="F505" i="2" s="1"/>
  <c r="D456" i="2"/>
  <c r="D507" i="2" s="1"/>
  <c r="I301" i="2"/>
  <c r="I403" i="2"/>
  <c r="J145" i="2"/>
  <c r="J42" i="2"/>
  <c r="J43" i="2" s="1"/>
  <c r="J457" i="2"/>
  <c r="J508" i="2" s="1"/>
  <c r="D144" i="2"/>
  <c r="D41" i="2"/>
  <c r="E144" i="2"/>
  <c r="E41" i="2"/>
  <c r="I457" i="2"/>
  <c r="I508" i="2" s="1"/>
  <c r="D300" i="2"/>
  <c r="D402" i="2"/>
  <c r="H456" i="2"/>
  <c r="H507" i="2" s="1"/>
  <c r="F299" i="2"/>
  <c r="F401" i="2"/>
  <c r="H300" i="2"/>
  <c r="H402" i="2"/>
  <c r="E456" i="2"/>
  <c r="E507" i="2" s="1"/>
  <c r="J301" i="2"/>
  <c r="J403" i="2"/>
  <c r="F143" i="2"/>
  <c r="F40" i="2"/>
  <c r="E300" i="2"/>
  <c r="E402" i="2"/>
  <c r="H144" i="2"/>
  <c r="H41" i="2"/>
  <c r="J445" i="2"/>
  <c r="J496" i="2" s="1"/>
  <c r="BQ5" i="11" s="1"/>
  <c r="H445" i="2"/>
  <c r="H496" i="2" s="1"/>
  <c r="BO5" i="11" s="1"/>
  <c r="D445" i="2"/>
  <c r="D496" i="2" s="1"/>
  <c r="BK5" i="11" s="1"/>
  <c r="I145" i="2"/>
  <c r="I42" i="2"/>
  <c r="I43" i="2" s="1"/>
  <c r="BT15" i="11" l="1"/>
  <c r="BT12" i="11"/>
  <c r="BT13" i="11"/>
  <c r="BT6" i="11"/>
  <c r="BT8" i="11"/>
  <c r="BT7" i="11"/>
  <c r="E445" i="2"/>
  <c r="E496" i="2" s="1"/>
  <c r="BL5" i="11" s="1"/>
  <c r="BT9" i="11" s="1"/>
  <c r="I458" i="2"/>
  <c r="I509" i="2" s="1"/>
  <c r="E457" i="2"/>
  <c r="E508" i="2" s="1"/>
  <c r="J458" i="2"/>
  <c r="J509" i="2" s="1"/>
  <c r="H457" i="2"/>
  <c r="H508" i="2" s="1"/>
  <c r="D145" i="2"/>
  <c r="D42" i="2"/>
  <c r="D43" i="2" s="1"/>
  <c r="H301" i="2"/>
  <c r="H403" i="2"/>
  <c r="D457" i="2"/>
  <c r="D508" i="2" s="1"/>
  <c r="E145" i="2"/>
  <c r="E42" i="2"/>
  <c r="E43" i="2" s="1"/>
  <c r="J302" i="2"/>
  <c r="J404" i="2"/>
  <c r="I302" i="2"/>
  <c r="I404" i="2"/>
  <c r="F456" i="2"/>
  <c r="F507" i="2" s="1"/>
  <c r="E301" i="2"/>
  <c r="E403" i="2"/>
  <c r="AP11" i="11"/>
  <c r="AP13" i="11"/>
  <c r="AP6" i="11"/>
  <c r="AP15" i="11"/>
  <c r="AP9" i="11"/>
  <c r="AP10" i="11"/>
  <c r="AP8" i="11"/>
  <c r="AP12" i="11"/>
  <c r="AP7" i="11"/>
  <c r="H145" i="2"/>
  <c r="H42" i="2"/>
  <c r="H43" i="2" s="1"/>
  <c r="F144" i="2"/>
  <c r="F41" i="2"/>
  <c r="J147" i="2"/>
  <c r="J44" i="2"/>
  <c r="J45" i="2" s="1"/>
  <c r="I147" i="2"/>
  <c r="I44" i="2"/>
  <c r="I45" i="2" s="1"/>
  <c r="F300" i="2"/>
  <c r="F402" i="2"/>
  <c r="D301" i="2"/>
  <c r="D403" i="2"/>
  <c r="BT10" i="11" l="1"/>
  <c r="BT11" i="11"/>
  <c r="E458" i="2"/>
  <c r="E509" i="2" s="1"/>
  <c r="J149" i="2"/>
  <c r="J46" i="2"/>
  <c r="E302" i="2"/>
  <c r="E404" i="2"/>
  <c r="D147" i="2"/>
  <c r="D44" i="2"/>
  <c r="D45" i="2" s="1"/>
  <c r="AZ6" i="11"/>
  <c r="AZ7" i="11"/>
  <c r="AZ9" i="11"/>
  <c r="AZ13" i="11"/>
  <c r="AZ8" i="11"/>
  <c r="AZ11" i="11"/>
  <c r="AZ10" i="11"/>
  <c r="AZ12" i="11"/>
  <c r="AZ15" i="11"/>
  <c r="J304" i="2"/>
  <c r="J406" i="2"/>
  <c r="H302" i="2"/>
  <c r="H404" i="2"/>
  <c r="I149" i="2"/>
  <c r="I46" i="2"/>
  <c r="F145" i="2"/>
  <c r="F42" i="2"/>
  <c r="F43" i="2" s="1"/>
  <c r="D458" i="2"/>
  <c r="D509" i="2" s="1"/>
  <c r="I304" i="2"/>
  <c r="I406" i="2"/>
  <c r="F301" i="2"/>
  <c r="F403" i="2"/>
  <c r="E147" i="2"/>
  <c r="E44" i="2"/>
  <c r="E45" i="2" s="1"/>
  <c r="H458" i="2"/>
  <c r="H509" i="2" s="1"/>
  <c r="H147" i="2"/>
  <c r="H44" i="2"/>
  <c r="H45" i="2" s="1"/>
  <c r="AP16" i="11"/>
  <c r="F457" i="2"/>
  <c r="F508" i="2" s="1"/>
  <c r="I459" i="2"/>
  <c r="I510" i="2" s="1"/>
  <c r="J459" i="2"/>
  <c r="J510" i="2" s="1"/>
  <c r="D302" i="2"/>
  <c r="D404" i="2"/>
  <c r="J461" i="2" l="1"/>
  <c r="J512" i="2" s="1"/>
  <c r="J665" i="2" s="1"/>
  <c r="H459" i="2"/>
  <c r="H510" i="2" s="1"/>
  <c r="E304" i="2"/>
  <c r="E406" i="2"/>
  <c r="I306" i="2"/>
  <c r="I408" i="2"/>
  <c r="H149" i="2"/>
  <c r="H46" i="2"/>
  <c r="F302" i="2"/>
  <c r="F404" i="2"/>
  <c r="D149" i="2"/>
  <c r="D46" i="2"/>
  <c r="D459" i="2"/>
  <c r="D510" i="2" s="1"/>
  <c r="H304" i="2"/>
  <c r="H406" i="2"/>
  <c r="E149" i="2"/>
  <c r="E46" i="2"/>
  <c r="F458" i="2"/>
  <c r="F509" i="2" s="1"/>
  <c r="I150" i="2"/>
  <c r="I47" i="2"/>
  <c r="D304" i="2"/>
  <c r="D406" i="2"/>
  <c r="J614" i="2"/>
  <c r="J150" i="2"/>
  <c r="J47" i="2"/>
  <c r="I461" i="2"/>
  <c r="I512" i="2" s="1"/>
  <c r="F147" i="2"/>
  <c r="F44" i="2"/>
  <c r="F45" i="2" s="1"/>
  <c r="AZ16" i="11"/>
  <c r="E459" i="2"/>
  <c r="E510" i="2" s="1"/>
  <c r="J306" i="2"/>
  <c r="J408" i="2"/>
  <c r="H306" i="2" l="1"/>
  <c r="H408" i="2"/>
  <c r="J151" i="2"/>
  <c r="J48" i="2"/>
  <c r="J49" i="2" s="1"/>
  <c r="D461" i="2"/>
  <c r="D512" i="2" s="1"/>
  <c r="I307" i="2"/>
  <c r="I409" i="2"/>
  <c r="D306" i="2"/>
  <c r="D408" i="2"/>
  <c r="F459" i="2"/>
  <c r="F510" i="2" s="1"/>
  <c r="F149" i="2"/>
  <c r="F46" i="2"/>
  <c r="J307" i="2"/>
  <c r="J409" i="2"/>
  <c r="H461" i="2"/>
  <c r="H512" i="2" s="1"/>
  <c r="H150" i="2"/>
  <c r="H47" i="2"/>
  <c r="I463" i="2"/>
  <c r="I514" i="2" s="1"/>
  <c r="F304" i="2"/>
  <c r="F406" i="2"/>
  <c r="E150" i="2"/>
  <c r="E47" i="2"/>
  <c r="J463" i="2"/>
  <c r="J514" i="2" s="1"/>
  <c r="I665" i="2"/>
  <c r="I614" i="2"/>
  <c r="I151" i="2"/>
  <c r="I48" i="2"/>
  <c r="I49" i="2" s="1"/>
  <c r="E306" i="2"/>
  <c r="E408" i="2"/>
  <c r="D150" i="2"/>
  <c r="D47" i="2"/>
  <c r="E461" i="2"/>
  <c r="E512" i="2" s="1"/>
  <c r="D463" i="2" l="1"/>
  <c r="D514" i="2" s="1"/>
  <c r="I464" i="2"/>
  <c r="I515" i="2" s="1"/>
  <c r="BZ5" i="11" s="1"/>
  <c r="E151" i="2"/>
  <c r="E48" i="2"/>
  <c r="E49" i="2" s="1"/>
  <c r="E665" i="2"/>
  <c r="E614" i="2"/>
  <c r="E463" i="2"/>
  <c r="E514" i="2" s="1"/>
  <c r="E307" i="2"/>
  <c r="E409" i="2"/>
  <c r="H151" i="2"/>
  <c r="H48" i="2"/>
  <c r="H49" i="2" s="1"/>
  <c r="J464" i="2"/>
  <c r="J515" i="2" s="1"/>
  <c r="D665" i="2"/>
  <c r="D614" i="2"/>
  <c r="H463" i="2"/>
  <c r="H514" i="2" s="1"/>
  <c r="D151" i="2"/>
  <c r="D48" i="2"/>
  <c r="D49" i="2" s="1"/>
  <c r="I153" i="2"/>
  <c r="I50" i="2"/>
  <c r="I51" i="2" s="1"/>
  <c r="I52" i="2" s="1"/>
  <c r="H307" i="2"/>
  <c r="H409" i="2"/>
  <c r="F150" i="2"/>
  <c r="F47" i="2"/>
  <c r="J153" i="2"/>
  <c r="J50" i="2"/>
  <c r="J51" i="2" s="1"/>
  <c r="J52" i="2" s="1"/>
  <c r="D307" i="2"/>
  <c r="D409" i="2"/>
  <c r="I308" i="2"/>
  <c r="I410" i="2"/>
  <c r="F461" i="2"/>
  <c r="F512" i="2" s="1"/>
  <c r="H614" i="2"/>
  <c r="H665" i="2"/>
  <c r="F306" i="2"/>
  <c r="F408" i="2"/>
  <c r="J308" i="2"/>
  <c r="J410" i="2"/>
  <c r="H464" i="2" l="1"/>
  <c r="H515" i="2" s="1"/>
  <c r="BY5" i="11" s="1"/>
  <c r="J310" i="2"/>
  <c r="J412" i="2"/>
  <c r="F307" i="2"/>
  <c r="F409" i="2"/>
  <c r="H153" i="2"/>
  <c r="H50" i="2"/>
  <c r="H51" i="2" s="1"/>
  <c r="H52" i="2" s="1"/>
  <c r="D308" i="2"/>
  <c r="D410" i="2"/>
  <c r="E153" i="2"/>
  <c r="E50" i="2"/>
  <c r="E51" i="2" s="1"/>
  <c r="E52" i="2" s="1"/>
  <c r="J465" i="2"/>
  <c r="J516" i="2" s="1"/>
  <c r="I465" i="2"/>
  <c r="I516" i="2" s="1"/>
  <c r="I669" i="2" s="1"/>
  <c r="J156" i="2"/>
  <c r="J53" i="2"/>
  <c r="J54" i="2" s="1"/>
  <c r="F151" i="2"/>
  <c r="F48" i="2"/>
  <c r="F49" i="2" s="1"/>
  <c r="I156" i="2"/>
  <c r="I53" i="2"/>
  <c r="I54" i="2" s="1"/>
  <c r="CA5" i="11"/>
  <c r="E464" i="2"/>
  <c r="E515" i="2" s="1"/>
  <c r="E308" i="2"/>
  <c r="E410" i="2"/>
  <c r="I310" i="2"/>
  <c r="I412" i="2"/>
  <c r="F463" i="2"/>
  <c r="F514" i="2" s="1"/>
  <c r="F614" i="2"/>
  <c r="F665" i="2"/>
  <c r="D464" i="2"/>
  <c r="D515" i="2" s="1"/>
  <c r="D153" i="2"/>
  <c r="D50" i="2"/>
  <c r="D51" i="2" s="1"/>
  <c r="D52" i="2" s="1"/>
  <c r="H308" i="2"/>
  <c r="H410" i="2"/>
  <c r="F464" i="2" l="1"/>
  <c r="F515" i="2" s="1"/>
  <c r="BW5" i="11" s="1"/>
  <c r="J467" i="2"/>
  <c r="J518" i="2" s="1"/>
  <c r="J620" i="2" s="1"/>
  <c r="D465" i="2"/>
  <c r="D516" i="2" s="1"/>
  <c r="D669" i="2" s="1"/>
  <c r="F308" i="2"/>
  <c r="F410" i="2"/>
  <c r="D310" i="2"/>
  <c r="D412" i="2"/>
  <c r="I313" i="2"/>
  <c r="I415" i="2"/>
  <c r="J313" i="2"/>
  <c r="J415" i="2"/>
  <c r="H465" i="2"/>
  <c r="H516" i="2" s="1"/>
  <c r="H669" i="2" s="1"/>
  <c r="I467" i="2"/>
  <c r="I518" i="2" s="1"/>
  <c r="E465" i="2"/>
  <c r="E516" i="2" s="1"/>
  <c r="E669" i="2" s="1"/>
  <c r="F153" i="2"/>
  <c r="F50" i="2"/>
  <c r="F51" i="2" s="1"/>
  <c r="F52" i="2" s="1"/>
  <c r="E156" i="2"/>
  <c r="E53" i="2"/>
  <c r="E54" i="2" s="1"/>
  <c r="BU5" i="11"/>
  <c r="CD10" i="11" s="1"/>
  <c r="CJ10" i="11" s="1"/>
  <c r="E8" i="16" s="1"/>
  <c r="F8" i="16" s="1"/>
  <c r="E310" i="2"/>
  <c r="E412" i="2"/>
  <c r="H156" i="2"/>
  <c r="H53" i="2"/>
  <c r="H54" i="2" s="1"/>
  <c r="D156" i="2"/>
  <c r="D53" i="2"/>
  <c r="D54" i="2" s="1"/>
  <c r="BV5" i="11"/>
  <c r="I158" i="2"/>
  <c r="I55" i="2"/>
  <c r="I159" i="2" s="1"/>
  <c r="J158" i="2"/>
  <c r="J55" i="2"/>
  <c r="J159" i="2" s="1"/>
  <c r="H310" i="2"/>
  <c r="H412" i="2"/>
  <c r="D467" i="2" l="1"/>
  <c r="D518" i="2" s="1"/>
  <c r="D620" i="2" s="1"/>
  <c r="J316" i="2"/>
  <c r="J418" i="2"/>
  <c r="D313" i="2"/>
  <c r="D415" i="2"/>
  <c r="F310" i="2"/>
  <c r="F412" i="2"/>
  <c r="J315" i="2"/>
  <c r="J417" i="2"/>
  <c r="H158" i="2"/>
  <c r="H55" i="2"/>
  <c r="H159" i="2" s="1"/>
  <c r="H467" i="2"/>
  <c r="H518" i="2" s="1"/>
  <c r="H313" i="2"/>
  <c r="H415" i="2"/>
  <c r="I620" i="2"/>
  <c r="I671" i="2"/>
  <c r="J470" i="2"/>
  <c r="J521" i="2" s="1"/>
  <c r="I316" i="2"/>
  <c r="I418" i="2"/>
  <c r="D158" i="2"/>
  <c r="D55" i="2"/>
  <c r="D159" i="2" s="1"/>
  <c r="CD8" i="11"/>
  <c r="CJ8" i="11" s="1"/>
  <c r="E6" i="16" s="1"/>
  <c r="F6" i="16" s="1"/>
  <c r="CD15" i="11"/>
  <c r="CJ15" i="11" s="1"/>
  <c r="CD7" i="11"/>
  <c r="CJ7" i="11" s="1"/>
  <c r="E5" i="16" s="1"/>
  <c r="F5" i="16" s="1"/>
  <c r="CD9" i="11"/>
  <c r="CJ9" i="11" s="1"/>
  <c r="E7" i="16" s="1"/>
  <c r="F7" i="16" s="1"/>
  <c r="CD6" i="11"/>
  <c r="CJ6" i="11" s="1"/>
  <c r="CD12" i="11"/>
  <c r="CJ12" i="11" s="1"/>
  <c r="E10" i="16" s="1"/>
  <c r="F10" i="16" s="1"/>
  <c r="CD13" i="11"/>
  <c r="CJ13" i="11" s="1"/>
  <c r="E11" i="16" s="1"/>
  <c r="F11" i="16" s="1"/>
  <c r="CD11" i="11"/>
  <c r="CJ11" i="11" s="1"/>
  <c r="E9" i="16" s="1"/>
  <c r="F9" i="16" s="1"/>
  <c r="F156" i="2"/>
  <c r="F53" i="2"/>
  <c r="F54" i="2" s="1"/>
  <c r="F465" i="2"/>
  <c r="F516" i="2" s="1"/>
  <c r="I315" i="2"/>
  <c r="I417" i="2"/>
  <c r="E158" i="2"/>
  <c r="E55" i="2"/>
  <c r="E159" i="2" s="1"/>
  <c r="E467" i="2"/>
  <c r="E518" i="2" s="1"/>
  <c r="E313" i="2"/>
  <c r="E415" i="2"/>
  <c r="I470" i="2"/>
  <c r="I521" i="2" s="1"/>
  <c r="D671" i="2" l="1"/>
  <c r="C3" i="16"/>
  <c r="D40" i="16" s="1"/>
  <c r="E4" i="16"/>
  <c r="F4" i="16" s="1"/>
  <c r="D470" i="2"/>
  <c r="D521" i="2" s="1"/>
  <c r="D674" i="2" s="1"/>
  <c r="I472" i="2"/>
  <c r="I523" i="2" s="1"/>
  <c r="I676" i="2" s="1"/>
  <c r="I473" i="2"/>
  <c r="I524" i="2" s="1"/>
  <c r="I677" i="2" s="1"/>
  <c r="J472" i="2"/>
  <c r="J523" i="2" s="1"/>
  <c r="J473" i="2"/>
  <c r="J524" i="2" s="1"/>
  <c r="H470" i="2"/>
  <c r="H521" i="2" s="1"/>
  <c r="H623" i="2" s="1"/>
  <c r="E620" i="2"/>
  <c r="E671" i="2"/>
  <c r="I623" i="2"/>
  <c r="I674" i="2"/>
  <c r="E315" i="2"/>
  <c r="E417" i="2"/>
  <c r="J623" i="2"/>
  <c r="F158" i="2"/>
  <c r="F55" i="2"/>
  <c r="F159" i="2" s="1"/>
  <c r="D316" i="2"/>
  <c r="D418" i="2"/>
  <c r="H316" i="2"/>
  <c r="H418" i="2"/>
  <c r="F467" i="2"/>
  <c r="F518" i="2" s="1"/>
  <c r="F620" i="2" s="1"/>
  <c r="F313" i="2"/>
  <c r="F415" i="2"/>
  <c r="D315" i="2"/>
  <c r="D417" i="2"/>
  <c r="H315" i="2"/>
  <c r="H417" i="2"/>
  <c r="E470" i="2"/>
  <c r="E521" i="2" s="1"/>
  <c r="E316" i="2"/>
  <c r="E418" i="2"/>
  <c r="CD16" i="11"/>
  <c r="H671" i="2"/>
  <c r="H620" i="2"/>
  <c r="D623" i="2" l="1"/>
  <c r="H674" i="2"/>
  <c r="F470" i="2"/>
  <c r="F521" i="2" s="1"/>
  <c r="F623" i="2" s="1"/>
  <c r="H473" i="2"/>
  <c r="H524" i="2" s="1"/>
  <c r="H677" i="2" s="1"/>
  <c r="E473" i="2"/>
  <c r="E524" i="2" s="1"/>
  <c r="H472" i="2"/>
  <c r="H523" i="2" s="1"/>
  <c r="H676" i="2" s="1"/>
  <c r="E623" i="2"/>
  <c r="E674" i="2"/>
  <c r="D472" i="2"/>
  <c r="D523" i="2" s="1"/>
  <c r="D676" i="2" s="1"/>
  <c r="D473" i="2"/>
  <c r="D524" i="2" s="1"/>
  <c r="E472" i="2"/>
  <c r="E523" i="2" s="1"/>
  <c r="E676" i="2" s="1"/>
  <c r="F316" i="2"/>
  <c r="F418" i="2"/>
  <c r="F315" i="2"/>
  <c r="F417" i="2"/>
  <c r="CJ16" i="11"/>
  <c r="F472" i="2" l="1"/>
  <c r="F523" i="2" s="1"/>
  <c r="D677" i="2"/>
  <c r="F473" i="2"/>
  <c r="F524" i="2" s="1"/>
  <c r="E677" i="2"/>
</calcChain>
</file>

<file path=xl/comments1.xml><?xml version="1.0" encoding="utf-8"?>
<comments xmlns="http://schemas.openxmlformats.org/spreadsheetml/2006/main">
  <authors>
    <author xml:space="preserve"> </author>
  </authors>
  <commentList>
    <comment ref="C3" authorId="0">
      <text>
        <r>
          <rPr>
            <b/>
            <sz val="9"/>
            <color indexed="8"/>
            <rFont val="Tahoma"/>
            <family val="2"/>
            <charset val="204"/>
          </rPr>
          <t>Приказ Минобрнауки № 373 от 06.10.2009</t>
        </r>
      </text>
    </comment>
    <comment ref="D3" authorId="0">
      <text>
        <r>
          <rPr>
            <b/>
            <sz val="9"/>
            <color indexed="8"/>
            <rFont val="Tahoma"/>
            <family val="2"/>
            <charset val="204"/>
          </rPr>
          <t>Приказ Минбрнауки № 1897 от 17.12.2010</t>
        </r>
      </text>
    </comment>
    <comment ref="E3" authorId="0">
      <text>
        <r>
          <rPr>
            <b/>
            <sz val="9"/>
            <color indexed="8"/>
            <rFont val="Tahoma"/>
            <family val="2"/>
            <charset val="204"/>
          </rPr>
          <t>Приказ Минобрнауик № 413 от 17.05.2012</t>
        </r>
      </text>
    </comment>
    <comment ref="A13" authorId="0">
      <text>
        <r>
          <rPr>
            <b/>
            <sz val="9"/>
            <color indexed="8"/>
            <rFont val="Tahoma"/>
            <family val="2"/>
            <charset val="204"/>
          </rPr>
          <t>Для расчета семейного обучения</t>
        </r>
      </text>
    </comment>
  </commentList>
</comments>
</file>

<file path=xl/sharedStrings.xml><?xml version="1.0" encoding="utf-8"?>
<sst xmlns="http://schemas.openxmlformats.org/spreadsheetml/2006/main" count="4880" uniqueCount="457">
  <si>
    <t>Показатели</t>
  </si>
  <si>
    <t xml:space="preserve">Общее образование в общеобразовательных учреждениях </t>
  </si>
  <si>
    <t>Начальное общее образование</t>
  </si>
  <si>
    <t>Основное общее образование</t>
  </si>
  <si>
    <t>Среднее (полное) общее образование</t>
  </si>
  <si>
    <t>Предельно допустимая учебная нагрузка при 6-дневной учебной неделе</t>
  </si>
  <si>
    <t>количество лет обучения</t>
  </si>
  <si>
    <t>Продолжительность учебного года, в неделях</t>
  </si>
  <si>
    <t>Количество часов по учебному плану в неделю</t>
  </si>
  <si>
    <t>Количество часов по учебному плану в неделю для учащихся с ОВЗ при комплектовании по первому варианту</t>
  </si>
  <si>
    <t>Количество часов по учебному плану в неделю для учащихся с ОВЗ при комплектовании по второму, третьему и четвертому вариантам</t>
  </si>
  <si>
    <r>
      <rPr>
        <b/>
        <sz val="11"/>
        <rFont val="Times New Roman"/>
        <family val="1"/>
        <charset val="204"/>
      </rPr>
      <t>Б</t>
    </r>
    <r>
      <rPr>
        <sz val="11"/>
        <rFont val="Times New Roman"/>
        <family val="1"/>
        <charset val="204"/>
      </rPr>
      <t xml:space="preserve">sn - количество часов по базисному учебному плану в неделю: </t>
    </r>
  </si>
  <si>
    <t>на реализацию общеобразовательных программ в дневных общеобразовательных учреждениях</t>
  </si>
  <si>
    <t xml:space="preserve">на реализацию общеобразовательных программ при вечерней (заочной формой обучения) </t>
  </si>
  <si>
    <t>для индивидуального обучения длительно болеющих учащихся</t>
  </si>
  <si>
    <t>для семейного обучения</t>
  </si>
  <si>
    <t>Количество часов внеурочной деятельности в рамках реализации ФГОС</t>
  </si>
  <si>
    <r>
      <rPr>
        <b/>
        <sz val="11"/>
        <rFont val="Times New Roman"/>
        <family val="1"/>
        <charset val="204"/>
      </rPr>
      <t>М</t>
    </r>
    <r>
      <rPr>
        <sz val="11"/>
        <rFont val="Times New Roman"/>
        <family val="1"/>
        <charset val="204"/>
      </rPr>
      <t xml:space="preserve">sn – расчетная наполняемость: </t>
    </r>
  </si>
  <si>
    <t>общеобразовательных классов общеобразовательных учреждений, расположенных в городской местности</t>
  </si>
  <si>
    <t>общеобразовательных классов общеобразовательных учреждений, расположенных в поселках городского типа с контингентом обучающихся более 300 человек</t>
  </si>
  <si>
    <t>общеобразовательных классов общеобразовательных учреждений, расположенных в поселках городского типа с контингентом обучающихся от 201 до 300 человек</t>
  </si>
  <si>
    <t>общеобразовательных классов общеобразовательных учреждений, расположенных в поселках городского типа с контингентом обучающихся от 101  до 200 человек</t>
  </si>
  <si>
    <t>общеобразовательных классов общеобразовательных учреждений, расположенных в поселках городского типа с контингентом обучающихся менее 100 человек</t>
  </si>
  <si>
    <t>общеобразовательных классов общеобразовательных учреждений с контингентом обучающихся более 250 человек,  расположенных в сельской местности</t>
  </si>
  <si>
    <t>общеобразовательных классов общеобразовательных учреждений с контингентом обучающихся от 201 до 250 человек,  расположенных в сельской местности</t>
  </si>
  <si>
    <t>общеобразовательных классов общеобразовательных учреждений с контингентом обучающихся от 101 до 200 человек,  расположенных в сельской местности</t>
  </si>
  <si>
    <t xml:space="preserve">общеобразовательных классов общеобразовательных учреждений с контингентом обучающихся от 61 до 100 человек,  расположенных в сельской местности; </t>
  </si>
  <si>
    <t xml:space="preserve">общеобразовательных классов общеобразовательных учреждений с контингентом обучающихся  менее 61 человека,  расположенных в сельской местности              </t>
  </si>
  <si>
    <t xml:space="preserve"> общеобразовательных школ-интернатов, расположенных в городской местности</t>
  </si>
  <si>
    <t xml:space="preserve"> общеобразовательных школ-интернатов, расположенных в сельской местности</t>
  </si>
  <si>
    <t>1 вариант программы образования учащихся с ОВЗ</t>
  </si>
  <si>
    <t>глухие обучающиеся</t>
  </si>
  <si>
    <t>слабослышащие и познооглохшие обучающиеся</t>
  </si>
  <si>
    <t>слепые обучающиеся</t>
  </si>
  <si>
    <t>слабовидящие обучающиеся</t>
  </si>
  <si>
    <t>обучающиеся с тяжелыми нарушениями речи (ТНР)</t>
  </si>
  <si>
    <t>обучающиеся с нарушением опорно-двигательного аппарата</t>
  </si>
  <si>
    <t>обучающиеся с задержкой психического развития (ЗПР)</t>
  </si>
  <si>
    <t>обучающиеся с расстройствами аутического спектора (РАС)</t>
  </si>
  <si>
    <t>обучающиеся с умственной отсталостью (интеллектуальными нарушениями)</t>
  </si>
  <si>
    <t>2 вариант программы образования учащихся с ОВЗ</t>
  </si>
  <si>
    <t>3 вариант программы образования учащихся с ОВЗ</t>
  </si>
  <si>
    <t>4 вариант программы образования учащихся с ОВЗ</t>
  </si>
  <si>
    <r>
      <rPr>
        <b/>
        <sz val="11"/>
        <rFont val="Times New Roman"/>
        <family val="1"/>
        <charset val="204"/>
      </rPr>
      <t>В</t>
    </r>
    <r>
      <rPr>
        <sz val="11"/>
        <rFont val="Times New Roman"/>
        <family val="1"/>
        <charset val="204"/>
      </rPr>
      <t>sn - число часов за ставку заработной платы учителя</t>
    </r>
  </si>
  <si>
    <r>
      <rPr>
        <b/>
        <sz val="11"/>
        <rFont val="Times New Roman"/>
        <family val="1"/>
        <charset val="204"/>
      </rPr>
      <t>Куд</t>
    </r>
    <r>
      <rPr>
        <sz val="11"/>
        <rFont val="Times New Roman"/>
        <family val="1"/>
        <charset val="204"/>
      </rPr>
      <t>sn – повышающий коэффициент,   учитывающий  деление классов на группы, для реализации профильного обучения, дополнительное  образование  в общеобразовательных  организациях</t>
    </r>
  </si>
  <si>
    <r>
      <rPr>
        <b/>
        <sz val="11"/>
        <rFont val="Times New Roman"/>
        <family val="1"/>
        <charset val="204"/>
      </rPr>
      <t>Куш</t>
    </r>
    <r>
      <rPr>
        <sz val="11"/>
        <rFont val="Times New Roman"/>
        <family val="1"/>
        <charset val="204"/>
      </rPr>
      <t xml:space="preserve">sn – коэффициент штатной обеспеченности на административно-хозяйственный персонал: </t>
    </r>
  </si>
  <si>
    <t>общеобразовательных классов общеобразовательных учреждений, расположенных в городской местности; общеобразовательных классов общеобразовательных учреждений с контингентом обучающихся более 250 человек,  расположенных в сельской местности; дошкольных учреждений</t>
  </si>
  <si>
    <t>На одного обучающегося в общеобразовательных классах общеобразовательных организаций, расположенных в поселках городского типа, с численностью обучающихся менее 101 человека</t>
  </si>
  <si>
    <t>На одного обучающегося в общеобразовательных классах общеобразовательных организаций, расположенных в сельской местности, с численностью обучающихся от 201 до 250 человек,  менее 201 человека</t>
  </si>
  <si>
    <t>На одного обучающегося с очно-заочной формой обучения в общеобразовательных классах общеобразовательных организаций, расположенных в городской и сельской местности</t>
  </si>
  <si>
    <t>общеобразовательных классов общеобразовательных школ-интернатов, для обучающихся со сложным дефектом (имеющих сочетание 2 или более недостатков в физическом и (или) психическом развитии), инклюзивное обучение учащихся с ОВЗ в городской и сельской местности</t>
  </si>
  <si>
    <t>для остальных общеобразовательных классов, в сельской местности с численностью в учреждении</t>
  </si>
  <si>
    <t xml:space="preserve">для остальных общеобразовательных классов, не перечисленных в предыдущих строках;  </t>
  </si>
  <si>
    <r>
      <rPr>
        <b/>
        <sz val="11"/>
        <rFont val="Times New Roman"/>
        <family val="1"/>
        <charset val="204"/>
      </rPr>
      <t>Кун</t>
    </r>
    <r>
      <rPr>
        <sz val="11"/>
        <rFont val="Times New Roman"/>
        <family val="1"/>
        <charset val="204"/>
      </rPr>
      <t xml:space="preserve">sn- повышающие коэффициенты,   включающие  компенсационные   выплаты: </t>
    </r>
  </si>
  <si>
    <t>за выполнение дополнительных работ: проверка письменных работ (тетрадей)</t>
  </si>
  <si>
    <t>за специфику классов:</t>
  </si>
  <si>
    <t>с углубленным изучением отдельных предметов, профильного образования</t>
  </si>
  <si>
    <t xml:space="preserve"> за работу с детьми с ограниченными возможностями здоровья </t>
  </si>
  <si>
    <t>за работу в общеобразовательной школе- интернате</t>
  </si>
  <si>
    <r>
      <rPr>
        <b/>
        <sz val="11"/>
        <rFont val="Times New Roman"/>
        <family val="1"/>
        <charset val="204"/>
      </rPr>
      <t>Н</t>
    </r>
    <r>
      <rPr>
        <sz val="11"/>
        <rFont val="Times New Roman"/>
        <family val="1"/>
        <charset val="204"/>
      </rPr>
      <t xml:space="preserve"> ф - коэффициент  стимулирующих  выплат</t>
    </r>
  </si>
  <si>
    <t>стимулирующий фонд</t>
  </si>
  <si>
    <t>стимулирующий фонд для организаций на селе</t>
  </si>
  <si>
    <t xml:space="preserve"> К уч 1 - коэффициент для учебных расходов с учетом доступа в сеть Интернет</t>
  </si>
  <si>
    <t>К уч 2 - коэффициент для учебных расходов для обучающихся с ОВЗ по 1 варианту получения образования с учетом расходов на обеспечение доступа в Интернет</t>
  </si>
  <si>
    <t>Расчет нормативов финансирования</t>
  </si>
  <si>
    <t>Классы</t>
  </si>
  <si>
    <t>Классы, реализующие ФГОС</t>
  </si>
  <si>
    <t>1-4 классы</t>
  </si>
  <si>
    <t>5-9 классы</t>
  </si>
  <si>
    <t>10-11 кл д</t>
  </si>
  <si>
    <t>10-11 кл ля реализации профиля</t>
  </si>
  <si>
    <t>10-11 кл</t>
  </si>
  <si>
    <t>количество часов по БУП</t>
  </si>
  <si>
    <t xml:space="preserve">общеобразовательные классы </t>
  </si>
  <si>
    <t>с углубленным изучением отдельных учебных предметов</t>
  </si>
  <si>
    <t>общеобразовательные классы - ПГТ с континг более 300</t>
  </si>
  <si>
    <t>общеобразовательные классы - ПГТ с континг более 201-300</t>
  </si>
  <si>
    <t>общеобразовательные классы - ПГТ с континг более 101-200</t>
  </si>
  <si>
    <t>общеобразовательные классы - ПГТ с континг менее 100</t>
  </si>
  <si>
    <t>общеобразовательные классы - СЕЛО с континг более 250</t>
  </si>
  <si>
    <t>общеобразовательные классы - СЕЛО с континг 201 - 250</t>
  </si>
  <si>
    <t>общеобразовательные классы - СЕЛО с континг 101 - 200</t>
  </si>
  <si>
    <t>общеобразовательные классы - СЕЛО с континг 61 - 100</t>
  </si>
  <si>
    <t>общеобразовательные классы - СЕЛО с континг менее 60</t>
  </si>
  <si>
    <t>вечернее обучение -город</t>
  </si>
  <si>
    <t>вечернее обучение -СЕЛО</t>
  </si>
  <si>
    <t>индивидуальное обучение для длительно болеющих детей</t>
  </si>
  <si>
    <t>семейное обучение</t>
  </si>
  <si>
    <t>1 вариант</t>
  </si>
  <si>
    <t>глухие</t>
  </si>
  <si>
    <t>слабослышащие и познооглохшие</t>
  </si>
  <si>
    <t>слепые</t>
  </si>
  <si>
    <t>слабовидящие</t>
  </si>
  <si>
    <t>С тяжелыми нарушениями речи (ТНР)</t>
  </si>
  <si>
    <t>С нарушением опорно-двигательного аппарата</t>
  </si>
  <si>
    <t>С задержкой психического развития (ЗПР)</t>
  </si>
  <si>
    <t>С расстройствами аутического спектора (РАС)</t>
  </si>
  <si>
    <t>С умственной отсталостью (интеллектуальными нарушениями)</t>
  </si>
  <si>
    <t>2 вариант</t>
  </si>
  <si>
    <t>3 вариант</t>
  </si>
  <si>
    <t>4 вариант</t>
  </si>
  <si>
    <t>Расчетная наполняемость классов</t>
  </si>
  <si>
    <t>общеобразовательные классы</t>
  </si>
  <si>
    <t>Норма часов на ставку</t>
  </si>
  <si>
    <t>Ставки учителей</t>
  </si>
  <si>
    <t>с углубленным изучением отдельных учебных предметов, профильное обучение в классах ОО, расположенных в городской местности</t>
  </si>
  <si>
    <t>Повышающий коэффициент, учитывающий деление классов на группы (по отдельным предметам и для реализации профильного обучения), а также коэффициенты, учитывающие коррекционную работу</t>
  </si>
  <si>
    <t>Повышающие коэффициены, учитывающие компенсационные выплаты</t>
  </si>
  <si>
    <t>Коэффициент стимулирующих выплат</t>
  </si>
  <si>
    <t>Коэффициент стимулирующих выплат на селе</t>
  </si>
  <si>
    <t>Коэффициент, учитывающий стимулирующие выплаты педагогическим работникам в рамках реализации Указа Президента РФ</t>
  </si>
  <si>
    <t>Начисления на оплату труда</t>
  </si>
  <si>
    <t>Нормативы на оплату труда учителей</t>
  </si>
  <si>
    <t>коэффициент штатной обеспеченности на прочий персонал</t>
  </si>
  <si>
    <t>Средства на прочий персонал</t>
  </si>
  <si>
    <t>Средства на учебные расходы</t>
  </si>
  <si>
    <t>Средства на учебные расходы для обучающихся с ОВЗ по 1 варианту</t>
  </si>
  <si>
    <t>Норматив на учебные расходы</t>
  </si>
  <si>
    <t>Норматив на учебные расходы для обучающихся с ОВЗ по 1 варианту</t>
  </si>
  <si>
    <t>Нормативы финансирования на 2019 год</t>
  </si>
  <si>
    <t>Нормативы финансирования на 01.01.2019 (в месяц)</t>
  </si>
  <si>
    <t>общеобразовательные классы - СЕЛО с континг менее 61</t>
  </si>
  <si>
    <t>Нормативы финансирования на 01.01.2018</t>
  </si>
  <si>
    <t>Разница</t>
  </si>
  <si>
    <t>Анализ</t>
  </si>
  <si>
    <t>классы, не реализующие ФГОС</t>
  </si>
  <si>
    <t>классы, реализующие ФГОС</t>
  </si>
  <si>
    <t>№№</t>
  </si>
  <si>
    <t xml:space="preserve">ИТОГО </t>
  </si>
  <si>
    <t xml:space="preserve">Общеобразовательные классы в общеобразовательных учреждениях, расположенных в городской местности </t>
  </si>
  <si>
    <t>всего</t>
  </si>
  <si>
    <t>сумма</t>
  </si>
  <si>
    <t>10-11 кл профильное</t>
  </si>
  <si>
    <t>по 3 варианту                                                                                                                                                                                                                                                                                                                   с умственной отсталостью (интеллектуальными нарушениями)</t>
  </si>
  <si>
    <t>группы общеразвивающей направленности, обычные группы</t>
  </si>
  <si>
    <t>Всего</t>
  </si>
  <si>
    <t>Итого</t>
  </si>
  <si>
    <t>кратковременного пребывания</t>
  </si>
  <si>
    <t>сокращенного дня</t>
  </si>
  <si>
    <t>полного дня</t>
  </si>
  <si>
    <t>продленного дня</t>
  </si>
  <si>
    <t>круглосуточным пребыванием</t>
  </si>
  <si>
    <t>до 5 часов</t>
  </si>
  <si>
    <t>8 - 10,5 часов</t>
  </si>
  <si>
    <t>12 часов</t>
  </si>
  <si>
    <t>13 - 14 часов</t>
  </si>
  <si>
    <t>24 часа</t>
  </si>
  <si>
    <t>до 3 лет</t>
  </si>
  <si>
    <t>старше 3 лет</t>
  </si>
  <si>
    <t>кон-т</t>
  </si>
  <si>
    <t>группы компенсирующей направленности для детей с фонетико-фонематическими нарушениями речи</t>
  </si>
  <si>
    <t>НОУ школа "Истоки"</t>
  </si>
  <si>
    <t>АНО "Сосновоборская частная школа"</t>
  </si>
  <si>
    <t>ИП Токубаев В.Э. "Детский образовательный центр"</t>
  </si>
  <si>
    <t>ЧОУ Гимназия "Грэйс"</t>
  </si>
  <si>
    <t>ЧОУ "Первая академическая гимназия г.Гатчины"</t>
  </si>
  <si>
    <t>ИП Козина Н.А.</t>
  </si>
  <si>
    <t xml:space="preserve">НОУ СО "Школа Русской Культуры преподобных Сергия и Германа Валаамсяких" </t>
  </si>
  <si>
    <t>ЧОУ "Кингисеппская СОШ Православной культуры"</t>
  </si>
  <si>
    <t>ИП Копцева И.Н.</t>
  </si>
  <si>
    <t>ЧДОУ "Творец"</t>
  </si>
  <si>
    <t>ЧОУ "Школа "Лужки""</t>
  </si>
  <si>
    <t>АНО ОУ "Школа имени императора Александра III"</t>
  </si>
  <si>
    <t>ЧОУ "Гатчинская гимназия Апекс"</t>
  </si>
  <si>
    <t>ЧУДО "Маленькая страна "Кудрово"</t>
  </si>
  <si>
    <t>АНО "Сосновоборская частная школа" (дошкольное отделение)</t>
  </si>
  <si>
    <t>ООО "Детский цент "Доброград"</t>
  </si>
  <si>
    <t>ООО «Центр развития «Тигренок»</t>
  </si>
  <si>
    <t>АНО ДО "Детский сад "Лучик"</t>
  </si>
  <si>
    <t>ООО "Маленькая страна Новогорелово"</t>
  </si>
  <si>
    <t>Итого потребность на 2020 год</t>
  </si>
  <si>
    <t>с 01.01.2020</t>
  </si>
  <si>
    <t>с 01.04.2020</t>
  </si>
  <si>
    <t>с 01.09.2020</t>
  </si>
  <si>
    <t>ООО  "Система" (Эрудит)</t>
  </si>
  <si>
    <t>НО ЧДОУ Детский сад "Планета ДЕТСТВА"</t>
  </si>
  <si>
    <t>10-11 кл профил</t>
  </si>
  <si>
    <t>нормативы с 01.01.2020</t>
  </si>
  <si>
    <t>наполняемость</t>
  </si>
  <si>
    <t>режим функционирования</t>
  </si>
  <si>
    <t>пятидневная рабочая неделя</t>
  </si>
  <si>
    <t>шестидневная рабочая неделя</t>
  </si>
  <si>
    <t>5 часов</t>
  </si>
  <si>
    <t>14 часов</t>
  </si>
  <si>
    <t>10 часов</t>
  </si>
  <si>
    <t>количество часов рабочего времени воспитателя в неделю</t>
  </si>
  <si>
    <t>норма часов педагогической работы на ставку воспитателя в неделю</t>
  </si>
  <si>
    <t>группы общеразвивающие направленности</t>
  </si>
  <si>
    <t>группы общеразвивающей направленности</t>
  </si>
  <si>
    <t>старше 3х лет</t>
  </si>
  <si>
    <t>группы общеразвивающей направленности, расположенные в ПГТ с численностью воспитанников от 100 до 51 человека</t>
  </si>
  <si>
    <t>группы общеразвивающей направленности, расположенные в ПГТ с численностью воспитанников менее 51 человека</t>
  </si>
  <si>
    <t>группы общеразвивающей направленности, расположенные в сельской местности с численностью воспитанников от 100 до 51 человека</t>
  </si>
  <si>
    <t>группы общеразвивающей направленности, расположенные в сельской местности с численностью воспитанников от 50 до 26 человек</t>
  </si>
  <si>
    <t>группы общеразвивающей направленности, расположенные в сельской местности с численностью воспитанников от 25 до 11 человек</t>
  </si>
  <si>
    <t>группы общеразвивающей направленности, расположенные в сельской местности с численностью воспитанников менее 11 человек</t>
  </si>
  <si>
    <t>группы компенсирующей наравленности</t>
  </si>
  <si>
    <t>для детей с тяжелыми нарушениями речи</t>
  </si>
  <si>
    <t>для детей с фонетико-фонематическими нарушениями речи</t>
  </si>
  <si>
    <t>для глухих детей</t>
  </si>
  <si>
    <t xml:space="preserve"> для слабослышащих </t>
  </si>
  <si>
    <t>для слепых детей</t>
  </si>
  <si>
    <t>слабовидящих детей, для детей с амблиопией, косоглазием</t>
  </si>
  <si>
    <t xml:space="preserve">для детей с нарушениями опорно-двигательного аппарата </t>
  </si>
  <si>
    <t>для детей с задержкой психического развития</t>
  </si>
  <si>
    <t>для детей с умственной отсталостью легкой степени</t>
  </si>
  <si>
    <t>для детей с умственной отсталостью умеренной, тяжелой</t>
  </si>
  <si>
    <t xml:space="preserve"> для детей с аутизмом</t>
  </si>
  <si>
    <t xml:space="preserve">для детей со сложным дефектом (имеющих сочетание 2 или более недостатков в физическом и (или) психическом развитии) </t>
  </si>
  <si>
    <t>для детей с иными ограниченными возможностями здоровья</t>
  </si>
  <si>
    <t>группы комбинированной направленности</t>
  </si>
  <si>
    <t>количество ставок воспитателей на 1 человека</t>
  </si>
  <si>
    <t>обычные группы</t>
  </si>
  <si>
    <t>расчетная величина</t>
  </si>
  <si>
    <t>межуровневый коэффициент</t>
  </si>
  <si>
    <t>коэффициент надтарифного фонда</t>
  </si>
  <si>
    <t>коэффициент начислений</t>
  </si>
  <si>
    <t>средства на оплату труда воспитателей</t>
  </si>
  <si>
    <t>коэффициент на оплату труда прочих педагогических работников</t>
  </si>
  <si>
    <t>коэффициент на повышение заработной платы педагогическим работникам</t>
  </si>
  <si>
    <t>Коэффициенты компенсационных выплат</t>
  </si>
  <si>
    <t>Средства на оплату труда педагогических работников</t>
  </si>
  <si>
    <t xml:space="preserve">Коэффициент на оплату труда прочих работников (учебно-вспомогательный персонал, в том числе младшие воспитатели, помощники воспитателей и пр. административно-управленческий и обслуживающий персонал, за исключением персонала, обеспечивающего создание условий для осуществления присмотра и ухода и оказание услуг по присмотру и уходу за детьми) </t>
  </si>
  <si>
    <t xml:space="preserve">Средства на оплату труда на оплату труда прочих работников (учебно-вспомогательный персонал, в том числе младшие воспитатели, помощники воспитателей и пр. административно-управленческий и обслуживающий персонал, за исключением персонала, обеспечивающего создание условий для осуществления присмотра и ухода и оказание услуг по присмотру и уходу за детьми) </t>
  </si>
  <si>
    <t>коэффициент на учебные расходы</t>
  </si>
  <si>
    <t>Норматив ВСЕГО на 1 месяц</t>
  </si>
  <si>
    <t>Норматив ВСЕГО на ГОД</t>
  </si>
  <si>
    <t>Ставки педагогического работника с учетом повышения базового оклада с 01.01.2020 до 9940</t>
  </si>
  <si>
    <t>ЧОУ ННО "УМНЫЙ МИР"</t>
  </si>
  <si>
    <t>ИП Белова О.П.</t>
  </si>
  <si>
    <t>8-10часов</t>
  </si>
  <si>
    <t>10,5-12 часов</t>
  </si>
  <si>
    <t xml:space="preserve"> по 1 варианту                                                                                                                                                                                                                                                                                                                    с нарушением опорно-двигательного аппарата</t>
  </si>
  <si>
    <t>по 1 варианту                                                                                                                                                                                                                                                                                                                     слабовидящие</t>
  </si>
  <si>
    <t>ИП Иванов А.С.</t>
  </si>
  <si>
    <t xml:space="preserve"> по 1 варианту                                                                                                                                                                                                                                                                                                                    с задержкой психического развития (ЗПР)</t>
  </si>
  <si>
    <t xml:space="preserve"> по 1 варианту                                                                                                                                                                                                                                                                                                                    с расстройствами аутического спектора (РАС)</t>
  </si>
  <si>
    <r>
      <rPr>
        <sz val="12"/>
        <color rgb="FFC00000"/>
        <rFont val="Calibri"/>
        <family val="2"/>
        <charset val="204"/>
        <scheme val="minor"/>
      </rPr>
      <t xml:space="preserve">Нормативы: </t>
    </r>
    <r>
      <rPr>
        <b/>
        <sz val="12"/>
        <color rgb="FFC00000"/>
        <rFont val="Calibri"/>
        <family val="2"/>
        <charset val="204"/>
        <scheme val="minor"/>
      </rPr>
      <t>Дошкольное образование</t>
    </r>
  </si>
  <si>
    <t>группы воспитанников до 3 лет</t>
  </si>
  <si>
    <t>группы воспитанников старше 3 лет</t>
  </si>
  <si>
    <t>кратковремен.
пребывания</t>
  </si>
  <si>
    <t>сокращенного
дня</t>
  </si>
  <si>
    <t>полного
дня</t>
  </si>
  <si>
    <t>продленного
дня</t>
  </si>
  <si>
    <t>круглосуточного
пребывания</t>
  </si>
  <si>
    <r>
      <rPr>
        <b/>
        <sz val="10"/>
        <color rgb="FFC00000"/>
        <rFont val="Calibri"/>
        <family val="2"/>
        <charset val="204"/>
        <scheme val="minor"/>
      </rPr>
      <t xml:space="preserve">Раздел 1. </t>
    </r>
    <r>
      <rPr>
        <sz val="10"/>
        <color rgb="FFC00000"/>
        <rFont val="Calibri"/>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</si>
  <si>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alibri"/>
        <family val="2"/>
        <charset val="204"/>
        <scheme val="minor"/>
      </rPr>
      <t>Д</t>
    </r>
    <r>
      <rPr>
        <b/>
        <vertAlign val="subscript"/>
        <sz val="10"/>
        <color rgb="FFC00000"/>
        <rFont val="Calibri"/>
        <family val="2"/>
        <charset val="204"/>
        <scheme val="minor"/>
      </rPr>
      <t>н</t>
    </r>
    <r>
      <rPr>
        <b/>
        <sz val="8"/>
        <rFont val="Calibri"/>
        <family val="2"/>
        <charset val="204"/>
        <scheme val="minor"/>
      </rPr>
      <t xml:space="preserve"> - число рабочих дней</t>
    </r>
    <r>
      <rPr>
        <sz val="8"/>
        <rFont val="Calibri"/>
        <family val="2"/>
        <charset val="204"/>
        <scheme val="minor"/>
      </rPr>
      <t>, дней в неделю</t>
    </r>
  </si>
  <si>
    <r>
      <rPr>
        <b/>
        <sz val="10"/>
        <color rgb="FFC00000"/>
        <rFont val="Calibri"/>
        <family val="2"/>
        <charset val="204"/>
        <scheme val="minor"/>
      </rPr>
      <t>П</t>
    </r>
    <r>
      <rPr>
        <b/>
        <vertAlign val="subscript"/>
        <sz val="10"/>
        <color rgb="FFC00000"/>
        <rFont val="Calibri"/>
        <family val="2"/>
        <charset val="204"/>
        <scheme val="minor"/>
      </rPr>
      <t>д</t>
    </r>
    <r>
      <rPr>
        <b/>
        <sz val="8"/>
        <rFont val="Calibri"/>
        <family val="2"/>
        <charset val="204"/>
        <scheme val="minor"/>
      </rPr>
      <t xml:space="preserve"> - продолжительность пребывания</t>
    </r>
    <r>
      <rPr>
        <sz val="8"/>
        <rFont val="Calibri"/>
        <family val="2"/>
        <charset val="204"/>
        <scheme val="minor"/>
      </rPr>
      <t>, часов в день</t>
    </r>
  </si>
  <si>
    <r>
      <rPr>
        <b/>
        <sz val="10"/>
        <color rgb="FFC00000"/>
        <rFont val="Calibri"/>
        <family val="2"/>
        <charset val="204"/>
        <scheme val="minor"/>
      </rPr>
      <t>m</t>
    </r>
    <r>
      <rPr>
        <b/>
        <sz val="8"/>
        <rFont val="Calibri"/>
        <family val="2"/>
        <charset val="204"/>
        <scheme val="minor"/>
      </rPr>
      <t xml:space="preserve"> - расчетная наполняемость групп</t>
    </r>
    <r>
      <rPr>
        <sz val="8"/>
        <rFont val="Calibri"/>
        <family val="2"/>
        <charset val="204"/>
        <scheme val="minor"/>
      </rPr>
      <t>, воспитанников в 1 группе</t>
    </r>
  </si>
  <si>
    <t>1. Общеразвивающие группы</t>
  </si>
  <si>
    <t>в городских организациях или в организациях более 100 восп., расположенных на селе или в ПГТ</t>
  </si>
  <si>
    <t>в организациях на 51-100 восп., расположенных на селе или в ПГТ</t>
  </si>
  <si>
    <t>в организациях на 26-50 восп., расположеных на селе, или в организациях менее 51 восп., расположенных в ПГТ</t>
  </si>
  <si>
    <t>в организациях на 11-25 восп., расположеных на селе</t>
  </si>
  <si>
    <t>в организациях на 10 восп., расположеных на селе</t>
  </si>
  <si>
    <t>2. Группы комбинированной направленности</t>
  </si>
  <si>
    <t>01 глухие</t>
  </si>
  <si>
    <t>02 слабослышащие (познооглохшие)</t>
  </si>
  <si>
    <t>03 слепые</t>
  </si>
  <si>
    <t>04 слабовидящие, с амблиопией, косоглазием</t>
  </si>
  <si>
    <t>05 с тяжелыми нарушениями речи</t>
  </si>
  <si>
    <t>06 с фонетико-фонематическими нарушениями речи</t>
  </si>
  <si>
    <t>x</t>
  </si>
  <si>
    <t xml:space="preserve">07 с нарушениями опорно-двигательного аппарата </t>
  </si>
  <si>
    <t>08 с задержкой психического развития</t>
  </si>
  <si>
    <t>09 с расстройствами аутического спектора (аутизм)</t>
  </si>
  <si>
    <t>10 с умственной отсталостью (легкая степень)</t>
  </si>
  <si>
    <t>11 с умственной отсталостью (умеренная, тяжелая степень)</t>
  </si>
  <si>
    <t xml:space="preserve">12 со сложным дефектом (несколько недостатков в развитии) </t>
  </si>
  <si>
    <t>13 с иными ОВЗ</t>
  </si>
  <si>
    <t>3. Группы компенсирующей направленности</t>
  </si>
  <si>
    <r>
      <rPr>
        <b/>
        <sz val="10"/>
        <color rgb="FFC00000"/>
        <rFont val="Calibri"/>
        <family val="2"/>
        <charset val="204"/>
        <scheme val="minor"/>
      </rPr>
      <t>m'</t>
    </r>
    <r>
      <rPr>
        <b/>
        <sz val="8"/>
        <rFont val="Calibri"/>
        <family val="2"/>
        <charset val="204"/>
        <scheme val="minor"/>
      </rPr>
      <t xml:space="preserve"> - предельное число воспитанников с ОВЗ в группе комбинированной направленности</t>
    </r>
    <r>
      <rPr>
        <sz val="8"/>
        <rFont val="Calibri"/>
        <family val="2"/>
        <charset val="204"/>
        <scheme val="minor"/>
      </rPr>
      <t>, воспитанников с ОВЗ в 1 группе</t>
    </r>
  </si>
  <si>
    <r>
      <rPr>
        <b/>
        <sz val="10"/>
        <color rgb="FFC00000"/>
        <rFont val="Calibri"/>
        <family val="2"/>
        <charset val="204"/>
        <scheme val="minor"/>
      </rPr>
      <t>n</t>
    </r>
    <r>
      <rPr>
        <b/>
        <vertAlign val="subscript"/>
        <sz val="10"/>
        <color rgb="FFC00000"/>
        <rFont val="Calibri"/>
        <family val="2"/>
        <charset val="204"/>
        <scheme val="minor"/>
      </rPr>
      <t>в</t>
    </r>
    <r>
      <rPr>
        <b/>
        <sz val="8"/>
        <rFont val="Calibri"/>
        <family val="2"/>
        <charset val="204"/>
        <scheme val="minor"/>
      </rPr>
      <t xml:space="preserve"> - норма рабочего времени воспитателя на 1 ставку</t>
    </r>
    <r>
      <rPr>
        <sz val="8"/>
        <rFont val="Calibri"/>
        <family val="2"/>
        <charset val="204"/>
        <scheme val="minor"/>
      </rPr>
      <t>, часов в неделю</t>
    </r>
  </si>
  <si>
    <r>
      <rPr>
        <b/>
        <sz val="10"/>
        <color rgb="FFC00000"/>
        <rFont val="Calibri"/>
        <family val="2"/>
        <charset val="204"/>
        <scheme val="minor"/>
      </rPr>
      <t>N'</t>
    </r>
    <r>
      <rPr>
        <b/>
        <vertAlign val="subscript"/>
        <sz val="10"/>
        <color rgb="FFC00000"/>
        <rFont val="Calibri"/>
        <family val="2"/>
        <charset val="204"/>
        <scheme val="minor"/>
      </rPr>
      <t>в</t>
    </r>
    <r>
      <rPr>
        <b/>
        <sz val="8"/>
        <rFont val="Calibri"/>
        <family val="2"/>
        <charset val="204"/>
        <scheme val="minor"/>
      </rPr>
      <t xml:space="preserve"> - удельная натуральная норма затрат труда воспитателей</t>
    </r>
    <r>
      <rPr>
        <sz val="8"/>
        <rFont val="Calibri"/>
        <family val="2"/>
        <charset val="204"/>
        <scheme val="minor"/>
      </rPr>
      <t>, ставок на 1 воспитанника</t>
    </r>
  </si>
  <si>
    <r>
      <rPr>
        <b/>
        <sz val="10"/>
        <color rgb="FFC00000"/>
        <rFont val="Calibri"/>
        <family val="2"/>
        <charset val="204"/>
        <scheme val="minor"/>
      </rPr>
      <t>n</t>
    </r>
    <r>
      <rPr>
        <b/>
        <vertAlign val="subscript"/>
        <sz val="10"/>
        <color rgb="FFC00000"/>
        <rFont val="Calibri"/>
        <family val="2"/>
        <charset val="204"/>
        <scheme val="minor"/>
      </rPr>
      <t>мв</t>
    </r>
    <r>
      <rPr>
        <b/>
        <sz val="8"/>
        <rFont val="Calibri"/>
        <family val="2"/>
        <charset val="204"/>
        <scheme val="minor"/>
      </rPr>
      <t xml:space="preserve"> - норма рабочего времени младшего воспитателя (помощника воспитателя) на 1 ставку</t>
    </r>
    <r>
      <rPr>
        <sz val="8"/>
        <rFont val="Calibri"/>
        <family val="2"/>
        <charset val="204"/>
        <scheme val="minor"/>
      </rPr>
      <t>, часов в неделю</t>
    </r>
  </si>
  <si>
    <r>
      <rPr>
        <b/>
        <sz val="10"/>
        <color rgb="FFC00000"/>
        <rFont val="Calibri"/>
        <family val="2"/>
        <charset val="204"/>
        <scheme val="minor"/>
      </rPr>
      <t>N'</t>
    </r>
    <r>
      <rPr>
        <b/>
        <vertAlign val="subscript"/>
        <sz val="10"/>
        <color rgb="FFC00000"/>
        <rFont val="Calibri"/>
        <family val="2"/>
        <charset val="204"/>
        <scheme val="minor"/>
      </rPr>
      <t>мв</t>
    </r>
    <r>
      <rPr>
        <b/>
        <sz val="8"/>
        <rFont val="Calibri"/>
        <family val="2"/>
        <charset val="204"/>
        <scheme val="minor"/>
      </rPr>
      <t xml:space="preserve"> - удельная натуральная норма затрат труда младших воспитателей (помощников воспитателя)</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</si>
  <si>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м,ф</t>
    </r>
    <r>
      <rPr>
        <b/>
        <sz val="8"/>
        <rFont val="Calibri"/>
        <family val="2"/>
        <charset val="204"/>
        <scheme val="minor"/>
      </rPr>
      <t xml:space="preserve"> - нормы штатной обеспеченности музыкальными руководителями и инструкторами физкультуры</t>
    </r>
    <r>
      <rPr>
        <sz val="8"/>
        <rFont val="Calibri"/>
        <family val="2"/>
        <charset val="204"/>
        <scheme val="minor"/>
      </rPr>
      <t>, ставок на 1 группу воспитанников</t>
    </r>
  </si>
  <si>
    <t>Музыкальный руководитель</t>
  </si>
  <si>
    <t>Инструктор физкультуры</t>
  </si>
  <si>
    <r>
      <rPr>
        <b/>
        <sz val="10"/>
        <color rgb="FFC00000"/>
        <rFont val="Calibri"/>
        <family val="2"/>
        <charset val="204"/>
        <scheme val="minor"/>
      </rPr>
      <t>N'</t>
    </r>
    <r>
      <rPr>
        <b/>
        <vertAlign val="subscript"/>
        <sz val="10"/>
        <color rgb="FFC00000"/>
        <rFont val="Calibri"/>
        <family val="2"/>
        <charset val="204"/>
        <scheme val="minor"/>
      </rPr>
      <t>мф</t>
    </r>
    <r>
      <rPr>
        <b/>
        <sz val="8"/>
        <rFont val="Calibri"/>
        <family val="2"/>
        <charset val="204"/>
        <scheme val="minor"/>
      </rPr>
      <t xml:space="preserve"> - удельная натуральная норма затрат труда музыкальных руководителей и инструкторов физкультуры</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</si>
  <si>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психологами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</si>
  <si>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пс</t>
    </r>
    <r>
      <rPr>
        <sz val="7"/>
        <rFont val="Calibri"/>
        <family val="2"/>
        <charset val="204"/>
        <scheme val="minor"/>
      </rPr>
      <t xml:space="preserve"> </t>
    </r>
    <r>
      <rPr>
        <b/>
        <sz val="7"/>
        <rFont val="Calibri"/>
        <family val="2"/>
        <charset val="204"/>
        <scheme val="minor"/>
      </rPr>
      <t>- нормы штаной обеспеченности психологами в группах комбинированной направленности</t>
    </r>
    <r>
      <rPr>
        <sz val="7"/>
        <rFont val="Calibri"/>
        <family val="2"/>
        <charset val="204"/>
        <scheme val="minor"/>
      </rPr>
      <t>, воспитанников с ОВЗ на 1 ставку педагога-психолога</t>
    </r>
  </si>
  <si>
    <r>
      <rPr>
        <b/>
        <sz val="10"/>
        <color rgb="FFC00000"/>
        <rFont val="Calibri"/>
        <family val="2"/>
        <charset val="204"/>
        <scheme val="minor"/>
      </rPr>
      <t>N'</t>
    </r>
    <r>
      <rPr>
        <b/>
        <vertAlign val="subscript"/>
        <sz val="10"/>
        <color rgb="FFC00000"/>
        <rFont val="Calibri"/>
        <family val="2"/>
        <charset val="204"/>
        <scheme val="minor"/>
      </rPr>
      <t>пс</t>
    </r>
    <r>
      <rPr>
        <b/>
        <sz val="8"/>
        <rFont val="Calibri"/>
        <family val="2"/>
        <charset val="204"/>
        <scheme val="minor"/>
      </rPr>
      <t xml:space="preserve"> - удельная натуральная норма затрат труда психологов</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</si>
  <si>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л</t>
    </r>
    <r>
      <rPr>
        <b/>
        <sz val="8"/>
        <rFont val="Calibri"/>
        <family val="2"/>
        <charset val="204"/>
        <scheme val="minor"/>
      </rPr>
      <t xml:space="preserve"> - нормы штаной обеспеченности логопедами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</si>
  <si>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л</t>
    </r>
    <r>
      <rPr>
        <sz val="7"/>
        <rFont val="Calibri"/>
        <family val="2"/>
        <charset val="204"/>
        <scheme val="minor"/>
      </rPr>
      <t xml:space="preserve"> </t>
    </r>
    <r>
      <rPr>
        <b/>
        <sz val="7"/>
        <rFont val="Calibri"/>
        <family val="2"/>
        <charset val="204"/>
        <scheme val="minor"/>
      </rPr>
      <t>- нормы штаной обеспеченности логопедами в группах комбинированной направленности</t>
    </r>
    <r>
      <rPr>
        <sz val="7"/>
        <rFont val="Calibri"/>
        <family val="2"/>
        <charset val="204"/>
        <scheme val="minor"/>
      </rPr>
      <t>, воспитанников с ОВЗ на 1 ставку учителя-логопеда</t>
    </r>
  </si>
  <si>
    <r>
      <rPr>
        <b/>
        <sz val="10"/>
        <color rgb="FFC00000"/>
        <rFont val="Calibri"/>
        <family val="2"/>
        <charset val="204"/>
        <scheme val="minor"/>
      </rPr>
      <t>N'</t>
    </r>
    <r>
      <rPr>
        <b/>
        <vertAlign val="subscript"/>
        <sz val="10"/>
        <color rgb="FFC00000"/>
        <rFont val="Calibri"/>
        <family val="2"/>
        <charset val="204"/>
        <scheme val="minor"/>
      </rPr>
      <t>л</t>
    </r>
    <r>
      <rPr>
        <b/>
        <sz val="8"/>
        <rFont val="Calibri"/>
        <family val="2"/>
        <charset val="204"/>
        <scheme val="minor"/>
      </rPr>
      <t xml:space="preserve"> - удельная натуральная норма затрат труда логопедов</t>
    </r>
    <r>
      <rPr>
        <sz val="8"/>
        <rFont val="Calibri"/>
        <family val="2"/>
        <charset val="204"/>
        <scheme val="minor"/>
      </rPr>
      <t>, ставок на 1 воспитанника</t>
    </r>
  </si>
  <si>
    <t>1.Общеразвивающие группы</t>
  </si>
  <si>
    <t>2.Группы комбинированной направленности</t>
  </si>
  <si>
    <t>3.Группы компенсирующей направленности</t>
  </si>
  <si>
    <r>
      <rPr>
        <b/>
        <sz val="10"/>
        <color rgb="FFC00000"/>
        <rFont val="Calibri"/>
        <family val="2"/>
        <charset val="204"/>
        <scheme val="minor"/>
      </rPr>
      <t>q'</t>
    </r>
    <r>
      <rPr>
        <b/>
        <vertAlign val="subscript"/>
        <sz val="10"/>
        <color rgb="FFC00000"/>
        <rFont val="Calibri"/>
        <family val="2"/>
        <charset val="204"/>
        <scheme val="minor"/>
      </rPr>
      <t>дф</t>
    </r>
    <r>
      <rPr>
        <b/>
        <sz val="8"/>
        <rFont val="Calibri"/>
        <family val="2"/>
        <charset val="204"/>
        <scheme val="minor"/>
      </rPr>
      <t xml:space="preserve"> - нормы штаной обеспеченности дефектологами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</si>
  <si>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дф</t>
    </r>
    <r>
      <rPr>
        <sz val="7"/>
        <rFont val="Calibri"/>
        <family val="2"/>
        <charset val="204"/>
        <scheme val="minor"/>
      </rPr>
      <t xml:space="preserve"> </t>
    </r>
    <r>
      <rPr>
        <b/>
        <sz val="7"/>
        <rFont val="Calibri"/>
        <family val="2"/>
        <charset val="204"/>
        <scheme val="minor"/>
      </rPr>
      <t>- нормы штаной обеспеченности дефектологами в группах комбинированной направленности</t>
    </r>
    <r>
      <rPr>
        <sz val="7"/>
        <rFont val="Calibri"/>
        <family val="2"/>
        <charset val="204"/>
        <scheme val="minor"/>
      </rPr>
      <t>, воспитанников с ОВЗ на 1 ставку учителя-дефектолога</t>
    </r>
  </si>
  <si>
    <r>
      <rPr>
        <b/>
        <sz val="10"/>
        <color rgb="FFC00000"/>
        <rFont val="Calibri"/>
        <family val="2"/>
        <charset val="204"/>
        <scheme val="minor"/>
      </rPr>
      <t>N'</t>
    </r>
    <r>
      <rPr>
        <b/>
        <vertAlign val="subscript"/>
        <sz val="10"/>
        <color rgb="FFC00000"/>
        <rFont val="Calibri"/>
        <family val="2"/>
        <charset val="204"/>
        <scheme val="minor"/>
      </rPr>
      <t>дф</t>
    </r>
    <r>
      <rPr>
        <b/>
        <sz val="8"/>
        <rFont val="Calibri"/>
        <family val="2"/>
        <charset val="204"/>
        <scheme val="minor"/>
      </rPr>
      <t xml:space="preserve"> - удельная натуральная норма затрат труда дефектологов</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</si>
  <si>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ас</t>
    </r>
    <r>
      <rPr>
        <b/>
        <sz val="8"/>
        <rFont val="Calibri"/>
        <family val="2"/>
        <charset val="204"/>
        <scheme val="minor"/>
      </rPr>
      <t xml:space="preserve"> - нормы штаной обеспеченности ассистентами (помощниками)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</si>
  <si>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ас</t>
    </r>
    <r>
      <rPr>
        <sz val="7"/>
        <rFont val="Calibri"/>
        <family val="2"/>
        <charset val="204"/>
        <scheme val="minor"/>
      </rPr>
      <t xml:space="preserve"> </t>
    </r>
    <r>
      <rPr>
        <b/>
        <sz val="7"/>
        <rFont val="Calibri"/>
        <family val="2"/>
        <charset val="204"/>
        <scheme val="minor"/>
      </rPr>
      <t>- нормы штаной обеспеченности дефектологами в группах комбинированной направленности</t>
    </r>
    <r>
      <rPr>
        <sz val="7"/>
        <rFont val="Calibri"/>
        <family val="2"/>
        <charset val="204"/>
        <scheme val="minor"/>
      </rPr>
      <t>, воспитанников с ОВЗ на 1 ставку ассистента (помощника)</t>
    </r>
  </si>
  <si>
    <r>
      <rPr>
        <b/>
        <sz val="10"/>
        <color rgb="FFC00000"/>
        <rFont val="Calibri"/>
        <family val="2"/>
        <charset val="204"/>
        <scheme val="minor"/>
      </rPr>
      <t>N'</t>
    </r>
    <r>
      <rPr>
        <b/>
        <vertAlign val="subscript"/>
        <sz val="10"/>
        <color rgb="FFC00000"/>
        <rFont val="Calibri"/>
        <family val="2"/>
        <charset val="204"/>
        <scheme val="minor"/>
      </rPr>
      <t>ас</t>
    </r>
    <r>
      <rPr>
        <b/>
        <sz val="8"/>
        <rFont val="Calibri"/>
        <family val="2"/>
        <charset val="204"/>
        <scheme val="minor"/>
      </rPr>
      <t xml:space="preserve"> - удельная натуральная норма затрат труда ассистента (помощника)</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</si>
  <si>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т</t>
    </r>
    <r>
      <rPr>
        <b/>
        <sz val="8"/>
        <rFont val="Calibri"/>
        <family val="2"/>
        <charset val="204"/>
        <scheme val="minor"/>
      </rPr>
      <t xml:space="preserve"> - нормы штаной обеспеченности тьюторами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</si>
  <si>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т</t>
    </r>
    <r>
      <rPr>
        <sz val="7"/>
        <rFont val="Calibri"/>
        <family val="2"/>
        <charset val="204"/>
        <scheme val="minor"/>
      </rPr>
      <t xml:space="preserve"> </t>
    </r>
    <r>
      <rPr>
        <b/>
        <sz val="7"/>
        <rFont val="Calibri"/>
        <family val="2"/>
        <charset val="204"/>
        <scheme val="minor"/>
      </rPr>
      <t>- нормы штаной обеспеченности дефектологами в группах комбинированной направленности</t>
    </r>
    <r>
      <rPr>
        <sz val="7"/>
        <rFont val="Calibri"/>
        <family val="2"/>
        <charset val="204"/>
        <scheme val="minor"/>
      </rPr>
      <t>, воспитанников с ОВЗ на 1 ставку тьютора</t>
    </r>
  </si>
  <si>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удельная натуральная норма затрат труда тьютора</t>
    </r>
    <r>
      <rPr>
        <sz val="8"/>
        <rFont val="Calibri"/>
        <family val="2"/>
        <charset val="204"/>
        <scheme val="minor"/>
      </rPr>
      <t>, ставок на 1 воспитанника</t>
    </r>
  </si>
  <si>
    <r>
      <rPr>
        <b/>
        <sz val="10"/>
        <color rgb="FFC00000"/>
        <rFont val="Calibri"/>
        <family val="2"/>
        <charset val="204"/>
        <scheme val="minor"/>
      </rPr>
      <t xml:space="preserve">Раздел 1а. </t>
    </r>
    <r>
      <rPr>
        <sz val="10"/>
        <color rgb="FFC00000"/>
        <rFont val="Calibri"/>
        <family val="2"/>
        <charset val="204"/>
        <scheme val="minor"/>
      </rPr>
      <t>Расчет заработной платы основного (педагогического) персонала</t>
    </r>
  </si>
  <si>
    <r>
      <rPr>
        <b/>
        <sz val="10"/>
        <color rgb="FFC00000"/>
        <rFont val="Calibri"/>
        <family val="2"/>
        <charset val="204"/>
        <scheme val="minor"/>
      </rPr>
      <t>РВ</t>
    </r>
    <r>
      <rPr>
        <b/>
        <sz val="8"/>
        <rFont val="Calibri"/>
        <family val="2"/>
        <charset val="204"/>
        <scheme val="minor"/>
      </rPr>
      <t xml:space="preserve"> -</t>
    </r>
    <r>
      <rPr>
        <sz val="8"/>
        <rFont val="Calibri"/>
        <family val="2"/>
        <charset val="204"/>
        <scheme val="minor"/>
      </rPr>
      <t xml:space="preserve"> </t>
    </r>
    <r>
      <rPr>
        <b/>
        <sz val="8"/>
        <rFont val="Calibri"/>
        <family val="2"/>
        <charset val="204"/>
        <scheme val="minor"/>
      </rPr>
      <t>расчетная величина, показатель,</t>
    </r>
    <r>
      <rPr>
        <sz val="8"/>
        <rFont val="Calibri"/>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</si>
  <si>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alibri"/>
        <family val="2"/>
        <charset val="204"/>
        <scheme val="minor"/>
      </rPr>
      <t xml:space="preserve">Мk </t>
    </r>
    <r>
      <rPr>
        <b/>
        <sz val="8"/>
        <rFont val="Calibri"/>
        <family val="2"/>
        <charset val="204"/>
        <scheme val="minor"/>
      </rPr>
      <t>-межуровневый коэффициент</t>
    </r>
    <r>
      <rPr>
        <sz val="8"/>
        <rFont val="Calibri"/>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</si>
  <si>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alibri"/>
        <family val="2"/>
        <charset val="204"/>
        <scheme val="minor"/>
      </rPr>
      <t>ОКЛД учит</t>
    </r>
    <r>
      <rPr>
        <b/>
        <sz val="8"/>
        <rFont val="Calibri"/>
        <family val="2"/>
        <charset val="204"/>
        <scheme val="minor"/>
      </rPr>
      <t xml:space="preserve">-оклад  должности воспитатель </t>
    </r>
    <r>
      <rPr>
        <sz val="8"/>
        <rFont val="Calibri"/>
        <family val="2"/>
        <charset val="204"/>
        <scheme val="minor"/>
      </rPr>
      <t>с высшим профессиональным образованием на 1 января, руб.</t>
    </r>
  </si>
  <si>
    <r>
      <rPr>
        <b/>
        <sz val="8"/>
        <color theme="5"/>
        <rFont val="Calibri"/>
        <family val="2"/>
        <charset val="204"/>
        <scheme val="minor"/>
      </rPr>
      <t>K привед.</t>
    </r>
    <r>
      <rPr>
        <b/>
        <sz val="8"/>
        <rFont val="Calibri"/>
        <family val="2"/>
        <charset val="204"/>
        <scheme val="minor"/>
      </rPr>
      <t xml:space="preserve"> -  коэффициент приведения</t>
    </r>
    <r>
      <rPr>
        <sz val="8"/>
        <rFont val="Calibri"/>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</si>
  <si>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10"/>
        <color rgb="FFC00000"/>
        <rFont val="Calibri"/>
        <family val="2"/>
        <charset val="204"/>
        <scheme val="minor"/>
      </rPr>
      <t>W</t>
    </r>
    <r>
      <rPr>
        <b/>
        <vertAlign val="subscript"/>
        <sz val="10"/>
        <color rgb="FFC00000"/>
        <rFont val="Calibri"/>
        <family val="2"/>
        <charset val="204"/>
        <scheme val="minor"/>
      </rPr>
      <t>ДО</t>
    </r>
    <r>
      <rPr>
        <b/>
        <sz val="8"/>
        <rFont val="Calibri"/>
        <family val="2"/>
        <charset val="204"/>
        <scheme val="minor"/>
      </rPr>
      <t xml:space="preserve"> - целевой уровень заработной платы педагогов дошкольного образования (без начислений)</t>
    </r>
    <r>
      <rPr>
        <sz val="8"/>
        <rFont val="Calibri"/>
        <family val="2"/>
        <charset val="204"/>
        <scheme val="minor"/>
      </rPr>
      <t>, рублей в месяц на 1 педработника</t>
    </r>
  </si>
  <si>
    <r>
      <rPr>
        <sz val="7"/>
        <color rgb="FFC00000"/>
        <rFont val="Calibri"/>
        <family val="2"/>
        <charset val="204"/>
        <scheme val="minor"/>
      </rPr>
      <t>ЗП</t>
    </r>
    <r>
      <rPr>
        <vertAlign val="subscript"/>
        <sz val="7"/>
        <color rgb="FFC00000"/>
        <rFont val="Calibri"/>
        <family val="2"/>
        <charset val="204"/>
        <scheme val="minor"/>
      </rPr>
      <t>ОО</t>
    </r>
    <r>
      <rPr>
        <sz val="7"/>
        <rFont val="Calibri"/>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</si>
  <si>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alibri"/>
        <family val="2"/>
        <charset val="204"/>
        <scheme val="minor"/>
      </rPr>
      <t>ЦП</t>
    </r>
    <r>
      <rPr>
        <vertAlign val="subscript"/>
        <sz val="7"/>
        <color rgb="FFC00000"/>
        <rFont val="Calibri"/>
        <family val="2"/>
        <charset val="204"/>
        <scheme val="minor"/>
      </rPr>
      <t>ДО</t>
    </r>
    <r>
      <rPr>
        <sz val="7"/>
        <rFont val="Calibri"/>
        <family val="2"/>
        <charset val="204"/>
        <scheme val="minor"/>
      </rPr>
      <t xml:space="preserve"> - целевой показатель отношения зарплаты работников дошкольного образования и общего образования, %</t>
    </r>
  </si>
  <si>
    <r>
      <rPr>
        <b/>
        <sz val="10"/>
        <color rgb="FFC00000"/>
        <rFont val="Calibri"/>
        <family val="2"/>
        <charset val="204"/>
        <scheme val="minor"/>
      </rPr>
      <t>k</t>
    </r>
    <r>
      <rPr>
        <b/>
        <vertAlign val="subscript"/>
        <sz val="10"/>
        <color rgb="FFC00000"/>
        <rFont val="Calibri"/>
        <family val="2"/>
        <charset val="204"/>
        <scheme val="minor"/>
      </rPr>
      <t>СОВ</t>
    </r>
    <r>
      <rPr>
        <b/>
        <sz val="8"/>
        <rFont val="Calibri"/>
        <family val="2"/>
        <charset val="204"/>
        <scheme val="minor"/>
      </rPr>
      <t xml:space="preserve"> - коэффициент приведения расчетного и списочного числа ставок педагогических работников</t>
    </r>
  </si>
  <si>
    <r>
      <rPr>
        <b/>
        <sz val="10"/>
        <color rgb="FFC00000"/>
        <rFont val="Calibri"/>
        <family val="2"/>
        <charset val="204"/>
        <scheme val="minor"/>
      </rPr>
      <t>k</t>
    </r>
    <r>
      <rPr>
        <b/>
        <vertAlign val="subscript"/>
        <sz val="10"/>
        <color rgb="FFC00000"/>
        <rFont val="Calibri"/>
        <family val="2"/>
        <charset val="204"/>
        <scheme val="minor"/>
      </rPr>
      <t>ОВЗ</t>
    </r>
    <r>
      <rPr>
        <b/>
        <sz val="8"/>
        <rFont val="Calibri"/>
        <family val="2"/>
        <charset val="204"/>
        <scheme val="minor"/>
      </rPr>
      <t xml:space="preserve"> - коэффициент, учитывающий надбавки за работу в группах компенсирующей направленности</t>
    </r>
  </si>
  <si>
    <r>
      <rPr>
        <b/>
        <sz val="10"/>
        <color rgb="FFC00000"/>
        <rFont val="Calibri"/>
        <family val="2"/>
        <charset val="204"/>
        <scheme val="minor"/>
      </rPr>
      <t>ЗП</t>
    </r>
    <r>
      <rPr>
        <b/>
        <vertAlign val="subscript"/>
        <sz val="10"/>
        <color rgb="FFC00000"/>
        <rFont val="Calibri"/>
        <family val="2"/>
        <charset val="204"/>
        <scheme val="minor"/>
      </rPr>
      <t>ПЕД</t>
    </r>
    <r>
      <rPr>
        <b/>
        <sz val="8"/>
        <rFont val="Calibri"/>
        <family val="2"/>
        <charset val="204"/>
        <scheme val="minor"/>
      </rPr>
      <t xml:space="preserve"> - ставка заработной платы (вкл. начисления) педагогических работников</t>
    </r>
    <r>
      <rPr>
        <sz val="8"/>
        <rFont val="Calibri"/>
        <family val="2"/>
        <charset val="204"/>
        <scheme val="minor"/>
      </rPr>
      <t>, рублей в год на 1 ставку</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</si>
  <si>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</si>
  <si>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alibri"/>
        <family val="2"/>
        <charset val="204"/>
        <scheme val="minor"/>
      </rPr>
      <t>ЗП</t>
    </r>
    <r>
      <rPr>
        <b/>
        <vertAlign val="subscript"/>
        <sz val="10"/>
        <color rgb="FFC00000"/>
        <rFont val="Calibri"/>
        <family val="2"/>
        <charset val="204"/>
        <scheme val="minor"/>
      </rPr>
      <t>МВ</t>
    </r>
    <r>
      <rPr>
        <b/>
        <sz val="8"/>
        <rFont val="Calibri"/>
        <family val="2"/>
        <charset val="204"/>
        <scheme val="minor"/>
      </rPr>
      <t xml:space="preserve"> - ставка заработной платы (вкл. начисления) младших воспитателей (помощников воспитателей)</t>
    </r>
    <r>
      <rPr>
        <sz val="8"/>
        <rFont val="Calibri"/>
        <family val="2"/>
        <charset val="204"/>
        <scheme val="minor"/>
      </rPr>
      <t>, рублей в год на 1 ставку</t>
    </r>
  </si>
  <si>
    <r>
      <rPr>
        <b/>
        <sz val="10"/>
        <color rgb="FFC00000"/>
        <rFont val="Calibri"/>
        <family val="2"/>
        <charset val="204"/>
        <scheme val="minor"/>
      </rPr>
      <t>ОТ</t>
    </r>
    <r>
      <rPr>
        <b/>
        <vertAlign val="subscript"/>
        <sz val="10"/>
        <color rgb="FFC00000"/>
        <rFont val="Calibri"/>
        <family val="2"/>
        <charset val="204"/>
        <scheme val="minor"/>
      </rPr>
      <t>ПЕД</t>
    </r>
    <r>
      <rPr>
        <b/>
        <sz val="10"/>
        <rFont val="Calibri"/>
        <family val="2"/>
        <charset val="204"/>
        <scheme val="minor"/>
      </rPr>
      <t xml:space="preserve"> </t>
    </r>
    <r>
      <rPr>
        <b/>
        <sz val="8"/>
        <rFont val="Calibri"/>
        <family val="2"/>
        <charset val="204"/>
        <scheme val="minor"/>
      </rPr>
      <t>- удельные затраты на оплату труда основного (педагогического) персонала</t>
    </r>
    <r>
      <rPr>
        <sz val="8"/>
        <rFont val="Calibri"/>
        <family val="2"/>
        <charset val="204"/>
        <scheme val="minor"/>
      </rPr>
      <t>, рублей на 1 воспитанника</t>
    </r>
  </si>
  <si>
    <r>
      <rPr>
        <b/>
        <sz val="10"/>
        <color rgb="FFC00000"/>
        <rFont val="Calibri"/>
        <family val="2"/>
        <charset val="204"/>
        <scheme val="minor"/>
      </rPr>
      <t>Раздел 2.</t>
    </r>
    <r>
      <rPr>
        <sz val="10"/>
        <color rgb="FFC00000"/>
        <rFont val="Calibri"/>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</si>
  <si>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r>
      <rPr>
        <b/>
        <sz val="10"/>
        <color rgb="FFC00000"/>
        <rFont val="Calibri"/>
        <family val="2"/>
        <charset val="204"/>
        <scheme val="minor"/>
      </rPr>
      <t>k</t>
    </r>
    <r>
      <rPr>
        <b/>
        <vertAlign val="subscript"/>
        <sz val="10"/>
        <color rgb="FFC00000"/>
        <rFont val="Calibri"/>
        <family val="2"/>
        <charset val="204"/>
        <scheme val="minor"/>
      </rPr>
      <t>АХЧ</t>
    </r>
    <r>
      <rPr>
        <b/>
        <sz val="8"/>
        <rFont val="Calibri"/>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</si>
  <si>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alibri"/>
        <family val="2"/>
        <charset val="204"/>
        <scheme val="minor"/>
      </rPr>
      <t>ОТ</t>
    </r>
    <r>
      <rPr>
        <b/>
        <vertAlign val="subscript"/>
        <sz val="10"/>
        <color rgb="FFC00000"/>
        <rFont val="Calibri"/>
        <family val="2"/>
        <charset val="204"/>
        <scheme val="minor"/>
      </rPr>
      <t>АХЧ</t>
    </r>
    <r>
      <rPr>
        <b/>
        <sz val="10"/>
        <rFont val="Calibri"/>
        <family val="2"/>
        <charset val="204"/>
        <scheme val="minor"/>
      </rPr>
      <t xml:space="preserve"> </t>
    </r>
    <r>
      <rPr>
        <b/>
        <sz val="8"/>
        <rFont val="Calibri"/>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alibri"/>
        <family val="2"/>
        <charset val="204"/>
        <scheme val="minor"/>
      </rPr>
      <t>, рублей на 1 воспитанника</t>
    </r>
  </si>
  <si>
    <r>
      <rPr>
        <b/>
        <sz val="10"/>
        <color rgb="FFC00000"/>
        <rFont val="Calibri"/>
        <family val="2"/>
        <charset val="204"/>
        <scheme val="minor"/>
      </rPr>
      <t>Раздел 3.</t>
    </r>
    <r>
      <rPr>
        <sz val="10"/>
        <color rgb="FFC00000"/>
        <rFont val="Calibri"/>
        <family val="2"/>
        <charset val="204"/>
        <scheme val="minor"/>
      </rPr>
      <t xml:space="preserve"> Расходы на приобретение средств обучения (учебные расходы)</t>
    </r>
  </si>
  <si>
    <r>
      <rPr>
        <b/>
        <sz val="10"/>
        <color rgb="FFC00000"/>
        <rFont val="Calibri"/>
        <family val="2"/>
        <charset val="204"/>
        <scheme val="minor"/>
      </rPr>
      <t>k</t>
    </r>
    <r>
      <rPr>
        <b/>
        <vertAlign val="subscript"/>
        <sz val="10"/>
        <color rgb="FFC00000"/>
        <rFont val="Calibri"/>
        <family val="2"/>
        <charset val="204"/>
        <scheme val="minor"/>
      </rPr>
      <t>СО</t>
    </r>
    <r>
      <rPr>
        <b/>
        <sz val="8"/>
        <rFont val="Calibri"/>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</si>
  <si>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alibri"/>
        <family val="2"/>
        <charset val="204"/>
        <scheme val="minor"/>
      </rPr>
      <t>СО</t>
    </r>
    <r>
      <rPr>
        <b/>
        <vertAlign val="subscript"/>
        <sz val="10"/>
        <color rgb="FFC00000"/>
        <rFont val="Calibri"/>
        <family val="2"/>
        <charset val="204"/>
        <scheme val="minor"/>
      </rPr>
      <t>баз</t>
    </r>
    <r>
      <rPr>
        <b/>
        <sz val="10"/>
        <rFont val="Calibri"/>
        <family val="2"/>
        <charset val="204"/>
        <scheme val="minor"/>
      </rPr>
      <t xml:space="preserve"> </t>
    </r>
    <r>
      <rPr>
        <b/>
        <sz val="8"/>
        <rFont val="Calibri"/>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alibri"/>
        <family val="2"/>
        <charset val="204"/>
        <scheme val="minor"/>
      </rPr>
      <t>, рублей на 1 воспитанника</t>
    </r>
  </si>
  <si>
    <r>
      <rPr>
        <b/>
        <sz val="10"/>
        <color rgb="FFC00000"/>
        <rFont val="Calibri"/>
        <family val="2"/>
        <charset val="204"/>
        <scheme val="minor"/>
      </rPr>
      <t>k</t>
    </r>
    <r>
      <rPr>
        <b/>
        <vertAlign val="subscript"/>
        <sz val="10"/>
        <color rgb="FFC00000"/>
        <rFont val="Calibri"/>
        <family val="2"/>
        <charset val="204"/>
        <scheme val="minor"/>
      </rPr>
      <t>СОпов</t>
    </r>
    <r>
      <rPr>
        <b/>
        <sz val="8"/>
        <rFont val="Calibri"/>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</si>
  <si>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</si>
  <si>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r>
      <rPr>
        <b/>
        <sz val="10"/>
        <color rgb="FFC00000"/>
        <rFont val="Calibri"/>
        <family val="2"/>
        <charset val="204"/>
        <scheme val="minor"/>
      </rPr>
      <t>СО</t>
    </r>
    <r>
      <rPr>
        <b/>
        <sz val="8"/>
        <rFont val="Calibri"/>
        <family val="2"/>
        <charset val="204"/>
        <scheme val="minor"/>
      </rPr>
      <t xml:space="preserve"> - Удельные затраты на средства обучения и прочие административно-хозяйственные расходы</t>
    </r>
    <r>
      <rPr>
        <sz val="8"/>
        <rFont val="Calibri"/>
        <family val="2"/>
        <charset val="204"/>
        <scheme val="minor"/>
      </rPr>
      <t>, рублей на 1 воспитанника</t>
    </r>
  </si>
  <si>
    <t>2.
Группы комбинированной направленности</t>
  </si>
  <si>
    <t>3.
Группы компенсирующей направленности</t>
  </si>
  <si>
    <r>
      <rPr>
        <b/>
        <sz val="10"/>
        <color rgb="FFC00000"/>
        <rFont val="Calibri"/>
        <family val="2"/>
        <charset val="204"/>
        <scheme val="minor"/>
      </rPr>
      <t>Итого.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</si>
  <si>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t>в организациях на 26-50 восп., расположенных на селе, или в организациях менее 51 восп., расположенных в ПГТ</t>
  </si>
  <si>
    <t>в организациях на 11-25 восп., расположенных на селе</t>
  </si>
  <si>
    <t>в организациях на 10 восп., расположенных на селе</t>
  </si>
  <si>
    <r>
      <rPr>
        <b/>
        <sz val="10"/>
        <color rgb="FFC00000"/>
        <rFont val="Calibri"/>
        <family val="2"/>
        <charset val="204"/>
        <scheme val="minor"/>
      </rPr>
      <t>Контингент.</t>
    </r>
    <r>
      <rPr>
        <sz val="10"/>
        <color rgb="FFC00000"/>
        <rFont val="Calibri"/>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</si>
  <si>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r>
      <rPr>
        <b/>
        <sz val="10"/>
        <color rgb="FFC00000"/>
        <rFont val="Calibri"/>
        <family val="2"/>
        <charset val="204"/>
        <scheme val="minor"/>
      </rPr>
      <t>КО и ПО ЛО.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</si>
  <si>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alibri"/>
        <family val="2"/>
        <charset val="204"/>
        <scheme val="minor"/>
      </rPr>
      <t>Разница.</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</si>
  <si>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alibri"/>
        <family val="2"/>
        <charset val="204"/>
        <scheme val="minor"/>
      </rPr>
      <t>Разница, %.</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</si>
  <si>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sz val="12"/>
        <color rgb="FFC00000"/>
        <rFont val="Calibri"/>
        <family val="2"/>
        <charset val="204"/>
        <scheme val="minor"/>
      </rPr>
      <t xml:space="preserve">Нормативы: </t>
    </r>
    <r>
      <rPr>
        <b/>
        <sz val="12"/>
        <color rgb="FFC00000"/>
        <rFont val="Calibri"/>
        <family val="2"/>
        <charset val="204"/>
        <scheme val="minor"/>
      </rPr>
      <t>Общее образование</t>
    </r>
  </si>
  <si>
    <t>начальное образование
1-4 классы</t>
  </si>
  <si>
    <t>основное образование
5-9 классы</t>
  </si>
  <si>
    <t>среднее образование
10-11 классы</t>
  </si>
  <si>
    <t>среднее (профиль.)
10-11 классы</t>
  </si>
  <si>
    <r>
      <rPr>
        <b/>
        <sz val="10"/>
        <color rgb="FFC00000"/>
        <rFont val="Calibri"/>
        <family val="2"/>
        <charset val="204"/>
        <scheme val="minor"/>
      </rPr>
      <t>БП</t>
    </r>
    <r>
      <rPr>
        <b/>
        <vertAlign val="subscript"/>
        <sz val="10"/>
        <color rgb="FFC00000"/>
        <rFont val="Calibri"/>
        <family val="2"/>
        <charset val="204"/>
        <scheme val="minor"/>
      </rPr>
      <t>Н</t>
    </r>
    <r>
      <rPr>
        <b/>
        <sz val="8"/>
        <rFont val="Calibri"/>
        <family val="2"/>
        <charset val="204"/>
        <scheme val="minor"/>
      </rPr>
      <t xml:space="preserve"> - продолжительность учебных занятий в неделю</t>
    </r>
    <r>
      <rPr>
        <sz val="8"/>
        <rFont val="Calibri"/>
        <family val="2"/>
        <charset val="204"/>
        <scheme val="minor"/>
      </rPr>
      <t>, часов в неделю</t>
    </r>
  </si>
  <si>
    <t>1. Учащиеся общеобразовательных классов (вкл. с углубленным изучением, с инклюзивным обучением учащихся с ОВЗ 1 варианта)</t>
  </si>
  <si>
    <t>2. Учащиеся с ОВЗ, обучаемые в коррекционных классах (ОВЗ 2-4 вариант)</t>
  </si>
  <si>
    <t>3. Учащиеся очно-заочной формы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</si>
  <si>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</si>
  <si>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</si>
  <si>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r>
      <rPr>
        <b/>
        <sz val="10"/>
        <color rgb="FFC00000"/>
        <rFont val="Calibri"/>
        <family val="2"/>
        <charset val="204"/>
        <scheme val="minor"/>
      </rPr>
      <t>k</t>
    </r>
    <r>
      <rPr>
        <b/>
        <vertAlign val="subscript"/>
        <sz val="10"/>
        <color rgb="FFC00000"/>
        <rFont val="Calibri"/>
        <family val="2"/>
        <charset val="204"/>
        <scheme val="minor"/>
      </rPr>
      <t>ДЕЛ</t>
    </r>
    <r>
      <rPr>
        <b/>
        <sz val="8"/>
        <rFont val="Calibri"/>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</si>
  <si>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t>при расчетной наполняемости не менее 20 учащихся на класс</t>
  </si>
  <si>
    <t>при расчетной наполняемости менее 20 учащихся на класс</t>
  </si>
  <si>
    <r>
      <rPr>
        <b/>
        <sz val="10"/>
        <color rgb="FFC00000"/>
        <rFont val="Calibri"/>
        <family val="2"/>
        <charset val="204"/>
        <scheme val="minor"/>
      </rPr>
      <t>ВД</t>
    </r>
    <r>
      <rPr>
        <b/>
        <vertAlign val="subscript"/>
        <sz val="10"/>
        <color rgb="FFC00000"/>
        <rFont val="Calibri"/>
        <family val="2"/>
        <charset val="204"/>
        <scheme val="minor"/>
      </rPr>
      <t>Н</t>
    </r>
    <r>
      <rPr>
        <b/>
        <sz val="8"/>
        <rFont val="Calibri"/>
        <family val="2"/>
        <charset val="204"/>
        <scheme val="minor"/>
      </rPr>
      <t xml:space="preserve"> - предельная продолжительность внеурочной деятельности</t>
    </r>
    <r>
      <rPr>
        <sz val="8"/>
        <rFont val="Calibri"/>
        <family val="2"/>
        <charset val="204"/>
        <scheme val="minor"/>
      </rPr>
      <t>, часов в неделю</t>
    </r>
  </si>
  <si>
    <r>
      <rPr>
        <b/>
        <sz val="10"/>
        <color rgb="FFC00000"/>
        <rFont val="Calibri"/>
        <family val="2"/>
        <charset val="204"/>
        <scheme val="minor"/>
      </rPr>
      <t>КР</t>
    </r>
    <r>
      <rPr>
        <b/>
        <vertAlign val="subscript"/>
        <sz val="10"/>
        <color rgb="FFC00000"/>
        <rFont val="Calibri"/>
        <family val="2"/>
        <charset val="204"/>
        <scheme val="minor"/>
      </rPr>
      <t>Н</t>
    </r>
    <r>
      <rPr>
        <b/>
        <sz val="8"/>
        <rFont val="Calibri"/>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alibri"/>
        <family val="2"/>
        <charset val="204"/>
        <scheme val="minor"/>
      </rPr>
      <t>, часов в неделю</t>
    </r>
  </si>
  <si>
    <r>
      <rPr>
        <b/>
        <sz val="10"/>
        <color rgb="FFC00000"/>
        <rFont val="Calibri"/>
        <family val="2"/>
        <charset val="204"/>
        <scheme val="minor"/>
      </rPr>
      <t>k</t>
    </r>
    <r>
      <rPr>
        <b/>
        <vertAlign val="subscript"/>
        <sz val="10"/>
        <color rgb="FFC00000"/>
        <rFont val="Calibri"/>
        <family val="2"/>
        <charset val="204"/>
        <scheme val="minor"/>
      </rPr>
      <t>ВД</t>
    </r>
    <r>
      <rPr>
        <b/>
        <sz val="8"/>
        <rFont val="Calibri"/>
        <family val="2"/>
        <charset val="204"/>
        <scheme val="minor"/>
      </rPr>
      <t xml:space="preserve"> - коэффициент посещаемости занятий внеурочной деятельности</t>
    </r>
  </si>
  <si>
    <t>2. Учащиеся с ОВЗ 2-4 вариантов (коррекционные классы)</t>
  </si>
  <si>
    <r>
      <rPr>
        <b/>
        <sz val="10"/>
        <color rgb="FFC00000"/>
        <rFont val="Calibri"/>
        <family val="2"/>
        <charset val="204"/>
        <scheme val="minor"/>
      </rPr>
      <t>m</t>
    </r>
    <r>
      <rPr>
        <b/>
        <sz val="8"/>
        <rFont val="Calibri"/>
        <family val="2"/>
        <charset val="204"/>
        <scheme val="minor"/>
      </rPr>
      <t xml:space="preserve"> - расчетная наполняемость классов</t>
    </r>
    <r>
      <rPr>
        <sz val="8"/>
        <rFont val="Calibri"/>
        <family val="2"/>
        <charset val="204"/>
        <scheme val="minor"/>
      </rPr>
      <t>, учащихся в 1 классе</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</si>
  <si>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alibri"/>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</si>
  <si>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более 250 учащ.</t>
  </si>
  <si>
    <t>более 300 учащ.</t>
  </si>
  <si>
    <t>более 100 учащ.</t>
  </si>
  <si>
    <t>1. ≥ 25 учащ.</t>
  </si>
  <si>
    <t>80-250 учащ.</t>
  </si>
  <si>
    <t>100-300 учащ.</t>
  </si>
  <si>
    <t>40-100 учащ.</t>
  </si>
  <si>
    <t>2. 20-25 учащ.</t>
  </si>
  <si>
    <t>60-79 учащ.</t>
  </si>
  <si>
    <t>75-99 учащ.</t>
  </si>
  <si>
    <t>30-39 учащ.</t>
  </si>
  <si>
    <t>3. 15-19 учащ.</t>
  </si>
  <si>
    <t>40-59 учащ.</t>
  </si>
  <si>
    <t>50-74 учащ.</t>
  </si>
  <si>
    <t>20-29 учащ.</t>
  </si>
  <si>
    <t>4. 10-14 учащ.</t>
  </si>
  <si>
    <t>25-39 учащ.</t>
  </si>
  <si>
    <t>30-49 учащ.</t>
  </si>
  <si>
    <t>13-19 учащ.</t>
  </si>
  <si>
    <t>5. 7-9 учащ.</t>
  </si>
  <si>
    <t>13-24 учащ.</t>
  </si>
  <si>
    <t>16-29 учащ.</t>
  </si>
  <si>
    <t>7-12 учащ.</t>
  </si>
  <si>
    <t>6. 4-6 учащ.</t>
  </si>
  <si>
    <t>менее 13 учащ.</t>
  </si>
  <si>
    <t>менее 16 учащ.</t>
  </si>
  <si>
    <t>менее 7 учащ.</t>
  </si>
  <si>
    <t>7. ≤ 3 учащ.</t>
  </si>
  <si>
    <t>1.
Общеобразовательные классы (вкл. с углубленным изучением)</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</si>
  <si>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</si>
  <si>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</si>
  <si>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</si>
  <si>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</si>
  <si>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</si>
  <si>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2.
Коррекционные классы (ОВЗ 2 вар.)</t>
  </si>
  <si>
    <t>2.
Коррекционные классы (ОВЗ 3 вар.)</t>
  </si>
  <si>
    <t>09 с умственной отсталостью (интеллектуальными нарушениями)</t>
  </si>
  <si>
    <t>2.
Коррекционные классы (ОВЗ 4 вар.)</t>
  </si>
  <si>
    <t>3. Классы с очно-заочной формой обучения (вечернее обучение)</t>
  </si>
  <si>
    <r>
      <rPr>
        <b/>
        <sz val="10"/>
        <color rgb="FFC00000"/>
        <rFont val="Calibri"/>
        <family val="2"/>
        <charset val="204"/>
        <scheme val="minor"/>
      </rPr>
      <t>n</t>
    </r>
    <r>
      <rPr>
        <b/>
        <vertAlign val="subscript"/>
        <sz val="10"/>
        <color rgb="FFC00000"/>
        <rFont val="Calibri"/>
        <family val="2"/>
        <charset val="204"/>
        <scheme val="minor"/>
      </rPr>
      <t>У</t>
    </r>
    <r>
      <rPr>
        <b/>
        <sz val="8"/>
        <rFont val="Calibri"/>
        <family val="2"/>
        <charset val="204"/>
        <scheme val="minor"/>
      </rPr>
      <t xml:space="preserve"> - норма рабочего времени учителя на 1 ставку</t>
    </r>
    <r>
      <rPr>
        <sz val="8"/>
        <rFont val="Calibri"/>
        <family val="2"/>
        <charset val="204"/>
        <scheme val="minor"/>
      </rPr>
      <t>, часов в неделю</t>
    </r>
  </si>
  <si>
    <r>
      <rPr>
        <b/>
        <sz val="10"/>
        <color rgb="FFC00000"/>
        <rFont val="Calibri"/>
        <family val="2"/>
        <charset val="204"/>
        <scheme val="minor"/>
      </rPr>
      <t>N</t>
    </r>
    <r>
      <rPr>
        <b/>
        <vertAlign val="subscript"/>
        <sz val="10"/>
        <color rgb="FFC00000"/>
        <rFont val="Calibri"/>
        <family val="2"/>
        <charset val="204"/>
        <scheme val="minor"/>
      </rPr>
      <t>У</t>
    </r>
    <r>
      <rPr>
        <b/>
        <sz val="8"/>
        <rFont val="Calibri"/>
        <family val="2"/>
        <charset val="204"/>
        <scheme val="minor"/>
      </rPr>
      <t xml:space="preserve"> - удельная натуральная норма затрат труда учителей</t>
    </r>
    <r>
      <rPr>
        <sz val="8"/>
        <rFont val="Calibri"/>
        <family val="2"/>
        <charset val="204"/>
        <scheme val="minor"/>
      </rPr>
      <t>, ставок на 1 учащегося</t>
    </r>
  </si>
  <si>
    <t>город</t>
  </si>
  <si>
    <t>ПГТ</t>
  </si>
  <si>
    <t>село</t>
  </si>
  <si>
    <t>1.
Учащиеся общеобразовательных классов (вкл. с углубленным изучением)</t>
  </si>
  <si>
    <t>1.
Учащиеся с ОВЗ, инклюзивно обучаемые в общеобразовательных классах (ОВЗ 1 вар.)</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</si>
  <si>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</si>
  <si>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</si>
  <si>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</si>
  <si>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норма рабочего времени тьютора на 1 ставку</t>
    </r>
    <r>
      <rPr>
        <sz val="8"/>
        <rFont val="Calibri"/>
        <family val="2"/>
        <charset val="204"/>
        <scheme val="minor"/>
      </rPr>
      <t>, часов в неделю</t>
    </r>
  </si>
  <si>
    <r>
      <rPr>
        <b/>
        <sz val="10"/>
        <color rgb="FFC00000"/>
        <rFont val="Calibri"/>
        <family val="2"/>
        <charset val="204"/>
        <scheme val="minor"/>
      </rPr>
      <t>q</t>
    </r>
    <r>
      <rPr>
        <b/>
        <vertAlign val="subscript"/>
        <sz val="10"/>
        <color rgb="FFC00000"/>
        <rFont val="Calibri"/>
        <family val="2"/>
        <charset val="204"/>
        <scheme val="minor"/>
      </rPr>
      <t>Т</t>
    </r>
    <r>
      <rPr>
        <b/>
        <sz val="8"/>
        <rFont val="Calibri"/>
        <family val="2"/>
        <charset val="204"/>
        <scheme val="minor"/>
      </rPr>
      <t xml:space="preserve"> - нормы штаной обеспеченности тьюторами, учащихся с ОВЗ на 1 ставку тьютора</t>
    </r>
  </si>
  <si>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удельная натуральная норма затрат труда тьторов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</si>
  <si>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ДФ</t>
    </r>
    <r>
      <rPr>
        <b/>
        <sz val="8"/>
        <rFont val="Calibri"/>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</si>
  <si>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alibri"/>
        <family val="2"/>
        <charset val="204"/>
        <scheme val="minor"/>
      </rPr>
      <t>N</t>
    </r>
    <r>
      <rPr>
        <b/>
        <vertAlign val="subscript"/>
        <sz val="10"/>
        <color rgb="FFC00000"/>
        <rFont val="Calibri"/>
        <family val="2"/>
        <charset val="204"/>
        <scheme val="minor"/>
      </rPr>
      <t>ДФ</t>
    </r>
    <r>
      <rPr>
        <b/>
        <sz val="8"/>
        <rFont val="Calibri"/>
        <family val="2"/>
        <charset val="204"/>
        <scheme val="minor"/>
      </rPr>
      <t xml:space="preserve"> - удельная натуральная норма затрат труда учителей-дефектологов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</si>
  <si>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Л</t>
    </r>
    <r>
      <rPr>
        <b/>
        <sz val="8"/>
        <rFont val="Calibri"/>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</si>
  <si>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alibri"/>
        <family val="2"/>
        <charset val="204"/>
        <scheme val="minor"/>
      </rPr>
      <t>N</t>
    </r>
    <r>
      <rPr>
        <b/>
        <vertAlign val="subscript"/>
        <sz val="10"/>
        <color rgb="FFC00000"/>
        <rFont val="Calibri"/>
        <family val="2"/>
        <charset val="204"/>
        <scheme val="minor"/>
      </rPr>
      <t>Л</t>
    </r>
    <r>
      <rPr>
        <b/>
        <sz val="8"/>
        <rFont val="Calibri"/>
        <family val="2"/>
        <charset val="204"/>
        <scheme val="minor"/>
      </rPr>
      <t xml:space="preserve"> - удельная натуральная норма затрат труда учителей-логопедов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</si>
  <si>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</si>
  <si>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alibri"/>
        <family val="2"/>
        <charset val="204"/>
        <scheme val="minor"/>
      </rPr>
      <t>N</t>
    </r>
    <r>
      <rPr>
        <b/>
        <vertAlign val="subscript"/>
        <sz val="10"/>
        <color rgb="FFC00000"/>
        <rFont val="Calibri"/>
        <family val="2"/>
        <charset val="204"/>
        <scheme val="minor"/>
      </rPr>
      <t>ПС</t>
    </r>
    <r>
      <rPr>
        <b/>
        <sz val="8"/>
        <rFont val="Calibri"/>
        <family val="2"/>
        <charset val="204"/>
        <scheme val="minor"/>
      </rPr>
      <t xml:space="preserve"> - удельная натуральная норма затрат труда педагогов-психологов</t>
    </r>
    <r>
      <rPr>
        <sz val="8"/>
        <rFont val="Calibri"/>
        <family val="2"/>
        <charset val="204"/>
        <scheme val="minor"/>
      </rPr>
      <t>, ставок на 1 учащегося с ОВЗ</t>
    </r>
  </si>
  <si>
    <r>
      <rPr>
        <b/>
        <sz val="8"/>
        <color theme="5"/>
        <rFont val="Calibri"/>
        <family val="2"/>
        <charset val="204"/>
        <scheme val="minor"/>
      </rPr>
      <t>ОКЛД учит</t>
    </r>
    <r>
      <rPr>
        <b/>
        <sz val="8"/>
        <rFont val="Calibri"/>
        <family val="2"/>
        <charset val="204"/>
        <scheme val="minor"/>
      </rPr>
      <t xml:space="preserve">-оклад  должности учитель </t>
    </r>
    <r>
      <rPr>
        <sz val="8"/>
        <rFont val="Calibri"/>
        <family val="2"/>
        <charset val="204"/>
        <scheme val="minor"/>
      </rPr>
      <t>с высшим профессиональным образованием на 1 января, руб.</t>
    </r>
  </si>
  <si>
    <r>
      <rPr>
        <b/>
        <sz val="10"/>
        <color rgb="FFC00000"/>
        <rFont val="Calibri"/>
        <family val="2"/>
        <charset val="204"/>
        <scheme val="minor"/>
      </rPr>
      <t>W</t>
    </r>
    <r>
      <rPr>
        <b/>
        <vertAlign val="subscript"/>
        <sz val="10"/>
        <color rgb="FFC00000"/>
        <rFont val="Calibri"/>
        <family val="2"/>
        <charset val="204"/>
        <scheme val="minor"/>
      </rPr>
      <t>ОО</t>
    </r>
    <r>
      <rPr>
        <b/>
        <sz val="8"/>
        <rFont val="Calibri"/>
        <family val="2"/>
        <charset val="204"/>
        <scheme val="minor"/>
      </rPr>
      <t xml:space="preserve"> - целевой уровень заработной платы педагогов общего образования (без начислений)</t>
    </r>
    <r>
      <rPr>
        <sz val="8"/>
        <rFont val="Calibri"/>
        <family val="2"/>
        <charset val="204"/>
        <scheme val="minor"/>
      </rPr>
      <t>, рублей в месяц на 1 педработника</t>
    </r>
  </si>
  <si>
    <r>
      <rPr>
        <sz val="7"/>
        <color rgb="FFC00000"/>
        <rFont val="Calibri"/>
        <family val="2"/>
        <charset val="204"/>
        <scheme val="minor"/>
      </rPr>
      <t>СДТД</t>
    </r>
    <r>
      <rPr>
        <sz val="7"/>
        <rFont val="Calibri"/>
        <family val="2"/>
        <charset val="204"/>
        <scheme val="minor"/>
      </rPr>
      <t xml:space="preserve"> - среднемесячный доход от трудовой деятельности по Ленинградской области, рублей в месяц на 1 педработника</t>
    </r>
  </si>
  <si>
    <r>
      <rPr>
        <sz val="7"/>
        <color rgb="FFC00000"/>
        <rFont val="Calibri"/>
        <family val="2"/>
        <charset val="204"/>
        <scheme val="minor"/>
      </rPr>
      <t>ЦП</t>
    </r>
    <r>
      <rPr>
        <vertAlign val="subscript"/>
        <sz val="7"/>
        <color rgb="FFC00000"/>
        <rFont val="Calibri"/>
        <family val="2"/>
        <charset val="204"/>
        <scheme val="minor"/>
      </rPr>
      <t>ОО</t>
    </r>
    <r>
      <rPr>
        <sz val="7"/>
        <rFont val="Calibri"/>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</si>
  <si>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alibri"/>
        <family val="2"/>
        <charset val="204"/>
        <scheme val="minor"/>
      </rPr>
      <t>k</t>
    </r>
    <r>
      <rPr>
        <b/>
        <vertAlign val="subscript"/>
        <sz val="10"/>
        <color rgb="FFC00000"/>
        <rFont val="Calibri"/>
        <family val="2"/>
        <charset val="204"/>
        <scheme val="minor"/>
      </rPr>
      <t>ОВЗ</t>
    </r>
    <r>
      <rPr>
        <b/>
        <sz val="8"/>
        <rFont val="Calibri"/>
        <family val="2"/>
        <charset val="204"/>
        <scheme val="minor"/>
      </rPr>
      <t xml:space="preserve"> - коэффициент, учитывающий надбавки за работу в коррекционных классах</t>
    </r>
  </si>
  <si>
    <r>
      <rPr>
        <b/>
        <sz val="10"/>
        <color rgb="FFC00000"/>
        <rFont val="Calibri"/>
        <family val="2"/>
        <charset val="204"/>
        <scheme val="minor"/>
      </rPr>
      <t>k</t>
    </r>
    <r>
      <rPr>
        <b/>
        <vertAlign val="subscript"/>
        <sz val="10"/>
        <color rgb="FFC00000"/>
        <rFont val="Calibri"/>
        <family val="2"/>
        <charset val="204"/>
        <scheme val="minor"/>
      </rPr>
      <t>село</t>
    </r>
    <r>
      <rPr>
        <b/>
        <sz val="8"/>
        <rFont val="Calibri"/>
        <family val="2"/>
        <charset val="204"/>
        <scheme val="minor"/>
      </rPr>
      <t xml:space="preserve"> - коэффициент, учитывающий надбавки за работу сельским учителям</t>
    </r>
  </si>
  <si>
    <r>
      <rPr>
        <b/>
        <sz val="10"/>
        <color rgb="FFC00000"/>
        <rFont val="Calibri"/>
        <family val="2"/>
        <charset val="204"/>
        <scheme val="minor"/>
      </rPr>
      <t>ЗП</t>
    </r>
    <r>
      <rPr>
        <b/>
        <vertAlign val="subscript"/>
        <sz val="10"/>
        <color rgb="FFC00000"/>
        <rFont val="Calibri"/>
        <family val="2"/>
        <charset val="204"/>
        <scheme val="minor"/>
      </rPr>
      <t>КОР.ПЕД</t>
    </r>
    <r>
      <rPr>
        <b/>
        <sz val="8"/>
        <rFont val="Calibri"/>
        <family val="2"/>
        <charset val="204"/>
        <scheme val="minor"/>
      </rPr>
      <t xml:space="preserve"> - ставка заработной платы (вкл. начисления) коррекционных педагогов</t>
    </r>
    <r>
      <rPr>
        <sz val="8"/>
        <rFont val="Calibri"/>
        <family val="2"/>
        <charset val="204"/>
        <scheme val="minor"/>
      </rPr>
      <t>, рублей в год на 1 ставку</t>
    </r>
  </si>
  <si>
    <r>
      <rPr>
        <b/>
        <sz val="10"/>
        <color rgb="FFC00000"/>
        <rFont val="Calibri"/>
        <family val="2"/>
        <charset val="204"/>
        <scheme val="minor"/>
      </rPr>
      <t>ОТ</t>
    </r>
    <r>
      <rPr>
        <b/>
        <vertAlign val="subscript"/>
        <sz val="10"/>
        <color rgb="FFC00000"/>
        <rFont val="Calibri"/>
        <family val="2"/>
        <charset val="204"/>
        <scheme val="minor"/>
      </rPr>
      <t>ПЕД</t>
    </r>
    <r>
      <rPr>
        <b/>
        <sz val="10"/>
        <rFont val="Calibri"/>
        <family val="2"/>
        <charset val="204"/>
        <scheme val="minor"/>
      </rPr>
      <t xml:space="preserve"> </t>
    </r>
    <r>
      <rPr>
        <b/>
        <sz val="8"/>
        <rFont val="Calibri"/>
        <family val="2"/>
        <charset val="204"/>
        <scheme val="minor"/>
      </rPr>
      <t>- удельные затраты на оплату труда основного (педагогического) персонала</t>
    </r>
    <r>
      <rPr>
        <sz val="8"/>
        <rFont val="Calibri"/>
        <family val="2"/>
        <charset val="204"/>
        <scheme val="minor"/>
      </rPr>
      <t>, рублей на 1 учащегося</t>
    </r>
  </si>
  <si>
    <r>
      <rPr>
        <b/>
        <sz val="10"/>
        <color rgb="FFC00000"/>
        <rFont val="Calibri"/>
        <family val="2"/>
        <charset val="204"/>
        <scheme val="minor"/>
      </rPr>
      <t>ОТ</t>
    </r>
    <r>
      <rPr>
        <b/>
        <vertAlign val="subscript"/>
        <sz val="10"/>
        <color rgb="FFC00000"/>
        <rFont val="Calibri"/>
        <family val="2"/>
        <charset val="204"/>
        <scheme val="minor"/>
      </rPr>
      <t>АХЧ</t>
    </r>
    <r>
      <rPr>
        <b/>
        <sz val="10"/>
        <rFont val="Calibri"/>
        <family val="2"/>
        <charset val="204"/>
        <scheme val="minor"/>
      </rPr>
      <t xml:space="preserve"> </t>
    </r>
    <r>
      <rPr>
        <b/>
        <sz val="8"/>
        <rFont val="Calibri"/>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alibri"/>
        <family val="2"/>
        <charset val="204"/>
        <scheme val="minor"/>
      </rPr>
      <t>, рублей на 1 учащегося</t>
    </r>
  </si>
  <si>
    <r>
      <rPr>
        <b/>
        <sz val="10"/>
        <color rgb="FFC00000"/>
        <rFont val="Calibri"/>
        <family val="2"/>
        <charset val="204"/>
        <scheme val="minor"/>
      </rPr>
      <t>Раздел 3.</t>
    </r>
    <r>
      <rPr>
        <sz val="10"/>
        <color rgb="FFC00000"/>
        <rFont val="Calibri"/>
        <family val="2"/>
        <charset val="204"/>
        <scheme val="minor"/>
      </rPr>
      <t xml:space="preserve"> Расходы на компенсационные выплаты за классное руководство</t>
    </r>
  </si>
  <si>
    <r>
      <rPr>
        <b/>
        <sz val="10"/>
        <color rgb="FFC00000"/>
        <rFont val="Calibri"/>
        <family val="2"/>
        <charset val="204"/>
        <scheme val="minor"/>
      </rPr>
      <t>A</t>
    </r>
    <r>
      <rPr>
        <b/>
        <sz val="10"/>
        <rFont val="Calibri"/>
        <family val="2"/>
        <charset val="204"/>
        <scheme val="minor"/>
      </rPr>
      <t xml:space="preserve"> </t>
    </r>
    <r>
      <rPr>
        <b/>
        <sz val="8"/>
        <rFont val="Calibri"/>
        <family val="2"/>
        <charset val="204"/>
        <scheme val="minor"/>
      </rPr>
      <t>- размер компенсационной выплаты (без начислений)</t>
    </r>
    <r>
      <rPr>
        <sz val="8"/>
        <rFont val="Calibri"/>
        <family val="2"/>
        <charset val="204"/>
        <scheme val="minor"/>
      </rPr>
      <t>, рублей в месяц на 1 учителя</t>
    </r>
  </si>
  <si>
    <r>
      <rPr>
        <b/>
        <sz val="10"/>
        <color rgb="FFC00000"/>
        <rFont val="Calibri"/>
        <family val="2"/>
        <charset val="204"/>
        <scheme val="minor"/>
      </rPr>
      <t>Кл.Р</t>
    </r>
    <r>
      <rPr>
        <b/>
        <sz val="8"/>
        <rFont val="Calibri"/>
        <family val="2"/>
        <charset val="204"/>
        <scheme val="minor"/>
      </rPr>
      <t xml:space="preserve"> - удельные компенсационные выплаты за классное руководство (вкл. начисления)</t>
    </r>
    <r>
      <rPr>
        <sz val="8"/>
        <rFont val="Calibri"/>
        <family val="2"/>
        <charset val="204"/>
        <scheme val="minor"/>
      </rPr>
      <t>, рублей на 1 учащегося</t>
    </r>
  </si>
  <si>
    <r>
      <rPr>
        <b/>
        <sz val="10"/>
        <color rgb="FFC00000"/>
        <rFont val="Calibri"/>
        <family val="2"/>
        <charset val="204"/>
        <scheme val="minor"/>
      </rPr>
      <t>Раздел 4.</t>
    </r>
    <r>
      <rPr>
        <sz val="10"/>
        <color rgb="FFC00000"/>
        <rFont val="Calibri"/>
        <family val="2"/>
        <charset val="204"/>
        <scheme val="minor"/>
      </rPr>
      <t xml:space="preserve"> Расходы на приобретение средств обучения (учебные расходы)</t>
    </r>
  </si>
  <si>
    <r>
      <rPr>
        <b/>
        <sz val="10"/>
        <color rgb="FFC00000"/>
        <rFont val="Calibri"/>
        <family val="2"/>
        <charset val="204"/>
        <scheme val="minor"/>
      </rPr>
      <t>СО</t>
    </r>
    <r>
      <rPr>
        <b/>
        <vertAlign val="subscript"/>
        <sz val="10"/>
        <color rgb="FFC00000"/>
        <rFont val="Calibri"/>
        <family val="2"/>
        <charset val="204"/>
        <scheme val="minor"/>
      </rPr>
      <t>баз</t>
    </r>
    <r>
      <rPr>
        <b/>
        <sz val="10"/>
        <rFont val="Calibri"/>
        <family val="2"/>
        <charset val="204"/>
        <scheme val="minor"/>
      </rPr>
      <t xml:space="preserve"> </t>
    </r>
    <r>
      <rPr>
        <b/>
        <sz val="8"/>
        <rFont val="Calibri"/>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alibri"/>
        <family val="2"/>
        <charset val="204"/>
        <scheme val="minor"/>
      </rPr>
      <t>, рублей на 1 учащегося</t>
    </r>
  </si>
  <si>
    <r>
      <rPr>
        <b/>
        <sz val="10"/>
        <color rgb="FFC00000"/>
        <rFont val="Calibri"/>
        <family val="2"/>
        <charset val="204"/>
        <scheme val="minor"/>
      </rPr>
      <t>СО</t>
    </r>
    <r>
      <rPr>
        <b/>
        <sz val="8"/>
        <rFont val="Calibri"/>
        <family val="2"/>
        <charset val="204"/>
        <scheme val="minor"/>
      </rPr>
      <t xml:space="preserve"> - удельные затраты на средства обучения и прочие административно-хозяйственные расходы</t>
    </r>
    <r>
      <rPr>
        <sz val="8"/>
        <rFont val="Calibri"/>
        <family val="2"/>
        <charset val="204"/>
        <scheme val="minor"/>
      </rPr>
      <t>, рублей на 1 учащегося</t>
    </r>
  </si>
  <si>
    <r>
      <rPr>
        <b/>
        <sz val="10"/>
        <color rgb="FFC00000"/>
        <rFont val="Calibri"/>
        <family val="2"/>
        <charset val="204"/>
        <scheme val="minor"/>
      </rPr>
      <t>Итого.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</si>
  <si>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alibri"/>
        <family val="2"/>
        <charset val="204"/>
        <scheme val="minor"/>
      </rPr>
      <t>Контингент.</t>
    </r>
    <r>
      <rPr>
        <sz val="10"/>
        <color rgb="FFC00000"/>
        <rFont val="Calibri"/>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</si>
  <si>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t>ИП</t>
  </si>
  <si>
    <t>ЧДОУ</t>
  </si>
  <si>
    <t>ЧООУ</t>
  </si>
  <si>
    <t>разница,%</t>
  </si>
  <si>
    <t>отклонения</t>
  </si>
  <si>
    <r>
      <t xml:space="preserve">Группы расчетн. наполн-ти: </t>
    </r>
    <r>
      <rPr>
        <sz val="10"/>
        <rFont val="Arial"/>
        <charset val="204"/>
      </rPr>
      <t>среднее число одновозрастных учащихся в организации</t>
    </r>
    <r>
      <rPr>
        <sz val="6"/>
        <color theme="1"/>
        <rFont val="Calibri"/>
        <family val="2"/>
        <charset val="204"/>
        <scheme val="minor"/>
      </rPr>
      <t xml:space="preserve">
(общий контингент ступени делится на подолжительность обучения на этой ступени  образования)</t>
    </r>
  </si>
  <si>
    <t>ЧООУ «Деловая волна»</t>
  </si>
  <si>
    <t>ИП Семцова А.П.</t>
  </si>
  <si>
    <t xml:space="preserve">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на 2021 год
</t>
  </si>
  <si>
    <t>Расчет объема финансового обеспечения затрат индивидуальным предпринимателям в связи с реализацией основных общеобразовательных программ дошкольного образования  на 2021 год</t>
  </si>
  <si>
    <t>Наименование</t>
  </si>
  <si>
    <t>Итого потребность на 2021 год</t>
  </si>
  <si>
    <t>Всего обучающихся (общий контингент школ) и потребность на 2021 год</t>
  </si>
  <si>
    <t>Расчет объема субсидий частным дошкольным образовательным организациям на возмещение затрат по реализации основных общеобразовательных программ дошкольного образования на 2021 год</t>
  </si>
  <si>
    <t>ООО ДО "Детский сад "Лучик"</t>
  </si>
  <si>
    <t>ООО "Маленькая страна Щеглово"</t>
  </si>
  <si>
    <t>ООО "ТОСНО ПРОЕКТ"</t>
  </si>
  <si>
    <t>ЧДОУ "Новая История"</t>
  </si>
  <si>
    <t>ООО "РОСТ ОК"</t>
  </si>
  <si>
    <t>ООО "УМКА"</t>
  </si>
  <si>
    <t>10,5 - 12 часов</t>
  </si>
  <si>
    <t>8 - 10 часов</t>
  </si>
  <si>
    <t>ИТОГО</t>
  </si>
  <si>
    <t>Субсиии на 2021_КОПО</t>
  </si>
  <si>
    <t>Субсиии на 2021</t>
  </si>
  <si>
    <t>Общеобразовательные классы в общеобразовательных учреждениях, расположенных в сельской местности, с контингентом обучающихся более 250 человек</t>
  </si>
  <si>
    <t xml:space="preserve">Наименование </t>
  </si>
  <si>
    <t>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на 2021 год</t>
  </si>
  <si>
    <t>в рамках контрольных цифр</t>
  </si>
  <si>
    <t>контингент</t>
  </si>
  <si>
    <t>доп.потребность</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</si>
</sst>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164" formatCode="_(* #,##0.00_);_(* \(#,##0.00\);_(* \-??_);_(@_)"/>
    <numFmt numFmtId="165" formatCode="_(* #,##0.00000_);_(* \(#,##0.00000\);_(* \-??_);_(@_)"/>
    <numFmt numFmtId="166" formatCode="_(* #,##0.000_);_(* \(#,##0.000\);_(* \-??_);_(@_)"/>
    <numFmt numFmtId="167" formatCode="_(* #,##0.0000_);_(* \(#,##0.0000\);_(* \-??_);_(@_)"/>
    <numFmt numFmtId="168" formatCode="_-* #,##0.00_р_._-;\-* #,##0.00_р_._-;_-* \-??_р_._-;_-@_-"/>
    <numFmt numFmtId="169" formatCode="#,##0.000"/>
    <numFmt numFmtId="170" formatCode="_(* #,##0_);_(* \(#,##0\);_(* \-??_);_(@_)"/>
    <numFmt numFmtId="171" formatCode="_(* #,##0.0_);_(* \(#,##0.0\);_(* \-??_);_(@_)"/>
    <numFmt numFmtId="172" formatCode="_-* #,##0.000_р_._-;\-* #,##0.000_р_._-;_-* \-???_р_._-;_-@_-"/>
    <numFmt numFmtId="173" formatCode="_-* #,##0_р_._-;\-* #,##0_р_._-;_-* \-??_р_._-;_-@_-"/>
    <numFmt numFmtId="174" formatCode="_-* #,##0.000_р_._-;\-* #,##0.000_р_._-;_-* \-??_р_._-;_-@_-"/>
    <numFmt numFmtId="175" formatCode="#,##0.00_р_."/>
    <numFmt numFmtId="176" formatCode="0.0000"/>
    <numFmt numFmtId="177" formatCode="#,##0.00;[Red]\-#,##0.00;&quot;-&quot;"/>
    <numFmt numFmtId="178" formatCode="#,##0.0,,&quot; млн.руб&quot;;[Red]\-#,##0.0,,&quot; млн.руб&quot;;&quot;-&quot;"/>
    <numFmt numFmtId="179" formatCode="[Blue]\+#,##0.00;[Red]\-#,##0.00;&quot;-&quot;"/>
    <numFmt numFmtId="180" formatCode="[Blue]\+#,##0.0,,&quot; млн.руб&quot;;[Red]\-#,##0.0,,&quot; млн.руб&quot;;&quot;-&quot;"/>
    <numFmt numFmtId="181" formatCode="#,##0.0000;[Red]\-#,##0.0000;&quot;-&quot;"/>
    <numFmt numFmtId="182" formatCode="#,##0.000;[Red]\-#,##0.000;&quot;-&quot;"/>
    <numFmt numFmtId="183" formatCode="#,##0;[Red]\-#,##0;&quot;-&quot;"/>
    <numFmt numFmtId="184" formatCode="#,##0.00000;[Red]\-#,##0.00000;&quot;-&quot;"/>
    <numFmt numFmtId="185" formatCode="0.0%"/>
    <numFmt numFmtId="186" formatCode="#,##0.0;[Red]\-#,##0.0;&quot;-&quot;"/>
    <numFmt numFmtId="187" formatCode="00"/>
    <numFmt numFmtId="188" formatCode="#,##0.00_ ;[Red]\-#,##0.00\ "/>
  </numFmts>
  <fonts count="80" x14ac:knownFonts="1">
    <font>
      <sz val="10"/>
      <name val="Arial"/>
      <charset val="204"/>
    </font>
    <font>
      <sz val="11"/>
      <color theme="1"/>
      <name val="Calibri"/>
      <family val="2"/>
      <charset val="204"/>
      <scheme val="minor"/>
    </font>
    <font>
      <sz val="10"/>
      <name val="Arial Cyr"/>
      <charset val="204"/>
    </font>
    <font>
      <sz val="10"/>
      <name val="Arial"/>
      <family val="2"/>
      <charset val="204"/>
    </font>
    <font>
      <sz val="12"/>
      <name val="Arial"/>
      <family val="2"/>
      <charset val="204"/>
    </font>
    <font>
      <sz val="11"/>
      <name val="Times New Roman"/>
      <family val="1"/>
      <charset val="204"/>
    </font>
    <font>
      <b/>
      <sz val="11"/>
      <name val="Times New Roman"/>
      <family val="1"/>
      <charset val="204"/>
    </font>
    <font>
      <sz val="10"/>
      <name val="Times New Roman"/>
      <family val="1"/>
      <charset val="204"/>
    </font>
    <font>
      <b/>
      <sz val="9"/>
      <color indexed="8"/>
      <name val="Tahoma"/>
      <family val="2"/>
      <charset val="204"/>
    </font>
    <font>
      <sz val="10"/>
      <name val="Arial Cyr"/>
      <family val="2"/>
      <charset val="204"/>
    </font>
    <font>
      <sz val="9"/>
      <name val="Arial Cyr"/>
      <family val="2"/>
      <charset val="204"/>
    </font>
    <font>
      <b/>
      <sz val="14"/>
      <name val="Arial Cyr"/>
      <family val="2"/>
      <charset val="204"/>
    </font>
    <font>
      <sz val="14"/>
      <name val="Arial Cyr"/>
      <family val="2"/>
      <charset val="204"/>
    </font>
    <font>
      <b/>
      <i/>
      <sz val="9"/>
      <name val="Arial Cyr"/>
      <family val="2"/>
      <charset val="204"/>
    </font>
    <font>
      <sz val="9"/>
      <name val="Arial"/>
      <family val="2"/>
      <charset val="204"/>
    </font>
    <font>
      <sz val="7"/>
      <name val="Arial"/>
      <family val="2"/>
      <charset val="204"/>
    </font>
    <font>
      <sz val="10"/>
      <color indexed="10"/>
      <name val="Arial Cyr"/>
      <family val="2"/>
      <charset val="204"/>
    </font>
    <font>
      <sz val="11"/>
      <name val="Arial Cyr"/>
      <family val="2"/>
      <charset val="204"/>
    </font>
    <font>
      <sz val="8"/>
      <name val="Arial"/>
      <family val="2"/>
      <charset val="204"/>
    </font>
    <font>
      <b/>
      <sz val="10"/>
      <name val="Arial"/>
      <family val="2"/>
      <charset val="204"/>
    </font>
    <font>
      <i/>
      <sz val="10"/>
      <name val="Arial"/>
      <family val="2"/>
      <charset val="204"/>
    </font>
    <font>
      <b/>
      <sz val="8"/>
      <name val="Arial"/>
      <family val="2"/>
      <charset val="204"/>
    </font>
    <font>
      <sz val="10"/>
      <color indexed="9"/>
      <name val="Arial"/>
      <family val="2"/>
      <charset val="204"/>
    </font>
    <font>
      <sz val="10"/>
      <name val="Arial"/>
      <family val="2"/>
      <charset val="204"/>
    </font>
    <font>
      <b/>
      <i/>
      <sz val="9"/>
      <name val="Arial"/>
      <family val="2"/>
      <charset val="204"/>
    </font>
    <font>
      <b/>
      <sz val="9"/>
      <name val="Arial"/>
      <family val="2"/>
      <charset val="204"/>
    </font>
    <font>
      <sz val="10"/>
      <name val="Arial"/>
      <family val="2"/>
      <charset val="204"/>
    </font>
    <font>
      <b/>
      <sz val="14"/>
      <name val="Arial"/>
      <family val="2"/>
      <charset val="204"/>
    </font>
    <font>
      <sz val="8"/>
      <color rgb="FFFFFFFF"/>
      <name val="Arial"/>
      <family val="2"/>
      <charset val="204"/>
    </font>
    <font>
      <b/>
      <sz val="8"/>
      <color rgb="FF003366"/>
      <name val="Arial"/>
      <family val="2"/>
      <charset val="204"/>
    </font>
    <font>
      <sz val="11"/>
      <color theme="1"/>
      <name val="Calibri"/>
      <family val="2"/>
      <scheme val="minor"/>
    </font>
    <font>
      <b/>
      <sz val="18"/>
      <name val="Arial"/>
      <family val="2"/>
      <charset val="204"/>
    </font>
    <font>
      <sz val="9"/>
      <name val="Arial Cyr"/>
      <charset val="204"/>
    </font>
    <font>
      <b/>
      <i/>
      <sz val="8"/>
      <name val="Arial Cyr"/>
      <charset val="204"/>
    </font>
    <font>
      <sz val="7"/>
      <color theme="1"/>
      <name val="Calibri"/>
      <family val="2"/>
      <charset val="204"/>
      <scheme val="minor"/>
    </font>
    <font>
      <sz val="4"/>
      <color theme="1"/>
      <name val="Calibri"/>
      <family val="2"/>
      <charset val="204"/>
      <scheme val="minor"/>
    </font>
    <font>
      <sz val="8"/>
      <color theme="1"/>
      <name val="Calibri"/>
      <family val="2"/>
      <charset val="204"/>
      <scheme val="minor"/>
    </font>
    <font>
      <b/>
      <sz val="10"/>
      <color rgb="FFC00000"/>
      <name val="Calibri"/>
      <family val="2"/>
      <charset val="204"/>
      <scheme val="minor"/>
    </font>
    <font>
      <b/>
      <sz val="12"/>
      <color rgb="FFC00000"/>
      <name val="Calibri"/>
      <family val="2"/>
      <charset val="204"/>
      <scheme val="minor"/>
    </font>
    <font>
      <sz val="12"/>
      <color rgb="FFC00000"/>
      <name val="Calibri"/>
      <family val="2"/>
      <charset val="204"/>
      <scheme val="minor"/>
    </font>
    <font>
      <b/>
      <sz val="8"/>
      <color rgb="FFC00000"/>
      <name val="Calibri"/>
      <family val="2"/>
      <charset val="204"/>
      <scheme val="minor"/>
    </font>
    <font>
      <sz val="10"/>
      <color theme="1"/>
      <name val="Calibri"/>
      <family val="2"/>
      <charset val="204"/>
      <scheme val="minor"/>
    </font>
    <font>
      <b/>
      <sz val="8"/>
      <color theme="1"/>
      <name val="Calibri"/>
      <family val="2"/>
      <charset val="204"/>
      <scheme val="minor"/>
    </font>
    <font>
      <sz val="6"/>
      <name val="Calibri"/>
      <family val="2"/>
      <charset val="204"/>
      <scheme val="minor"/>
    </font>
    <font>
      <sz val="8"/>
      <color rgb="FFC00000"/>
      <name val="Calibri"/>
      <family val="2"/>
      <charset val="204"/>
      <scheme val="minor"/>
    </font>
    <font>
      <sz val="8"/>
      <color theme="1" tint="0.34998626667073579"/>
      <name val="Calibri"/>
      <family val="2"/>
      <charset val="204"/>
      <scheme val="minor"/>
    </font>
    <font>
      <sz val="16"/>
      <color theme="1"/>
      <name val="Calibri"/>
      <family val="2"/>
      <charset val="204"/>
      <scheme val="minor"/>
    </font>
    <font>
      <sz val="10"/>
      <color rgb="FFC00000"/>
      <name val="Calibri"/>
      <family val="2"/>
      <charset val="204"/>
      <scheme val="minor"/>
    </font>
    <font>
      <sz val="10"/>
      <name val="Calibri"/>
      <family val="2"/>
      <charset val="204"/>
      <scheme val="minor"/>
    </font>
    <font>
      <b/>
      <sz val="9"/>
      <color rgb="FFC00000"/>
      <name val="Calibri"/>
      <family val="2"/>
      <charset val="204"/>
      <scheme val="minor"/>
    </font>
    <font>
      <b/>
      <sz val="8"/>
      <name val="Calibri"/>
      <family val="2"/>
      <charset val="204"/>
      <scheme val="minor"/>
    </font>
    <font>
      <b/>
      <vertAlign val="subscript"/>
      <sz val="10"/>
      <color rgb="FFC00000"/>
      <name val="Calibri"/>
      <family val="2"/>
      <charset val="204"/>
      <scheme val="minor"/>
    </font>
    <font>
      <sz val="8"/>
      <name val="Calibri"/>
      <family val="2"/>
      <charset val="204"/>
      <scheme val="minor"/>
    </font>
    <font>
      <sz val="7"/>
      <name val="Calibri"/>
      <family val="2"/>
      <charset val="204"/>
      <scheme val="minor"/>
    </font>
    <font>
      <sz val="8"/>
      <color theme="0" tint="-0.249977111117893"/>
      <name val="Calibri"/>
      <family val="2"/>
      <charset val="204"/>
      <scheme val="minor"/>
    </font>
    <font>
      <i/>
      <sz val="8"/>
      <name val="Calibri"/>
      <family val="2"/>
      <charset val="204"/>
      <scheme val="minor"/>
    </font>
    <font>
      <i/>
      <sz val="8"/>
      <color theme="0" tint="-0.249977111117893"/>
      <name val="Calibri"/>
      <family val="2"/>
      <charset val="204"/>
      <scheme val="minor"/>
    </font>
    <font>
      <b/>
      <vertAlign val="subscript"/>
      <sz val="8"/>
      <color rgb="FFC00000"/>
      <name val="Calibri"/>
      <family val="2"/>
      <charset val="204"/>
      <scheme val="minor"/>
    </font>
    <font>
      <b/>
      <sz val="7"/>
      <name val="Calibri"/>
      <family val="2"/>
      <charset val="204"/>
      <scheme val="minor"/>
    </font>
    <font>
      <sz val="12"/>
      <color theme="1"/>
      <name val="Calibri"/>
      <family val="2"/>
      <charset val="204"/>
      <scheme val="minor"/>
    </font>
    <font>
      <b/>
      <sz val="8"/>
      <color theme="5"/>
      <name val="Calibri"/>
      <family val="2"/>
      <charset val="204"/>
      <scheme val="minor"/>
    </font>
    <font>
      <sz val="8"/>
      <color theme="5" tint="0.39997558519241921"/>
      <name val="Calibri"/>
      <family val="2"/>
      <charset val="204"/>
      <scheme val="minor"/>
    </font>
    <font>
      <sz val="7"/>
      <color rgb="FFC00000"/>
      <name val="Calibri"/>
      <family val="2"/>
      <charset val="204"/>
      <scheme val="minor"/>
    </font>
    <font>
      <vertAlign val="subscript"/>
      <sz val="7"/>
      <color rgb="FFC00000"/>
      <name val="Calibri"/>
      <family val="2"/>
      <charset val="204"/>
      <scheme val="minor"/>
    </font>
    <font>
      <sz val="7"/>
      <color theme="1" tint="0.499984740745262"/>
      <name val="Calibri"/>
      <family val="2"/>
      <charset val="204"/>
      <scheme val="minor"/>
    </font>
    <font>
      <b/>
      <sz val="10"/>
      <name val="Calibri"/>
      <family val="2"/>
      <charset val="204"/>
      <scheme val="minor"/>
    </font>
    <font>
      <sz val="20"/>
      <color theme="1"/>
      <name val="Calibri"/>
      <family val="2"/>
      <charset val="204"/>
      <scheme val="minor"/>
    </font>
    <font>
      <sz val="9"/>
      <color theme="1"/>
      <name val="Calibri"/>
      <family val="2"/>
      <charset val="204"/>
      <scheme val="minor"/>
    </font>
    <font>
      <sz val="7"/>
      <color theme="0" tint="-0.249977111117893"/>
      <name val="Calibri"/>
      <family val="2"/>
      <charset val="204"/>
      <scheme val="minor"/>
    </font>
    <font>
      <b/>
      <sz val="7"/>
      <color theme="1"/>
      <name val="Calibri"/>
      <family val="2"/>
      <charset val="204"/>
      <scheme val="minor"/>
    </font>
    <font>
      <sz val="6"/>
      <color theme="1"/>
      <name val="Calibri"/>
      <family val="2"/>
      <charset val="204"/>
      <scheme val="minor"/>
    </font>
    <font>
      <sz val="6.5"/>
      <name val="Calibri"/>
      <family val="2"/>
      <charset val="204"/>
      <scheme val="minor"/>
    </font>
    <font>
      <sz val="7"/>
      <color theme="1" tint="0.34998626667073579"/>
      <name val="Calibri"/>
      <family val="2"/>
      <charset val="204"/>
      <scheme val="minor"/>
    </font>
    <font>
      <b/>
      <i/>
      <sz val="8"/>
      <name val="Calibri"/>
      <family val="2"/>
      <charset val="204"/>
      <scheme val="minor"/>
    </font>
    <font>
      <b/>
      <sz val="6"/>
      <name val="Calibri"/>
      <family val="2"/>
      <charset val="204"/>
      <scheme val="minor"/>
    </font>
    <font>
      <b/>
      <sz val="4"/>
      <name val="Calibri"/>
      <family val="2"/>
      <charset val="204"/>
      <scheme val="minor"/>
    </font>
    <font>
      <b/>
      <i/>
      <sz val="10"/>
      <name val="Arial"/>
      <family val="2"/>
      <charset val="204"/>
    </font>
    <font>
      <b/>
      <sz val="10"/>
      <name val="Arial Cyr"/>
      <family val="2"/>
      <charset val="204"/>
    </font>
    <font>
      <sz val="8"/>
      <color theme="6"/>
      <name val="Arial"/>
      <family val="2"/>
      <charset val="204"/>
    </font>
    <font>
      <sz val="10"/>
      <color theme="6"/>
      <name val="Arial"/>
      <family val="2"/>
      <charset val="204"/>
    </font>
  </fonts>
  <fills count="10">
    <fill>
      <patternFill patternType="none"/>
    </fill>
    <fill>
      <patternFill patternType="gray125"/>
    </fill>
    <fill>
      <patternFill patternType="solid">
        <fgColor theme="5"/>
        <bgColor indexed="64"/>
      </patternFill>
    </fill>
    <fill>
      <patternFill patternType="solid">
        <fgColor rgb="FF00B050"/>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s>
  <borders count="6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0" tint="-0.24994659260841701"/>
      </bottom>
      <diagonal/>
    </border>
    <border>
      <left/>
      <right/>
      <top/>
      <bottom style="thin">
        <color theme="0" tint="-0.24994659260841701"/>
      </bottom>
      <diagonal/>
    </border>
    <border>
      <left/>
      <right/>
      <top style="thin">
        <color theme="0" tint="-0.24994659260841701"/>
      </top>
      <bottom/>
      <diagonal/>
    </border>
    <border>
      <left/>
      <right style="medium">
        <color theme="0" tint="-0.24994659260841701"/>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bottom/>
      <diagonal/>
    </border>
    <border>
      <left style="thin">
        <color theme="0" tint="-0.24994659260841701"/>
      </left>
      <right/>
      <top/>
      <bottom/>
      <diagonal/>
    </border>
    <border>
      <left/>
      <right/>
      <top style="medium">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medium">
        <color theme="0" tint="-0.24994659260841701"/>
      </right>
      <top style="thin">
        <color auto="1"/>
      </top>
      <bottom style="thin">
        <color indexed="64"/>
      </bottom>
      <diagonal/>
    </border>
    <border>
      <left/>
      <right style="medium">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medium">
        <color theme="0" tint="-0.24994659260841701"/>
      </right>
      <top style="thin">
        <color theme="0" tint="-0.24994659260841701"/>
      </top>
      <bottom style="thin">
        <color indexed="64"/>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right/>
      <top style="medium">
        <color theme="0" tint="-0.24994659260841701"/>
      </top>
      <bottom/>
      <diagonal/>
    </border>
    <border>
      <left/>
      <right style="medium">
        <color theme="0" tint="-0.24994659260841701"/>
      </right>
      <top/>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style="medium">
        <color theme="0" tint="-0.24994659260841701"/>
      </right>
      <top style="thin">
        <color theme="0" tint="-0.24994659260841701"/>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top style="thin">
        <color indexed="64"/>
      </top>
      <bottom/>
      <diagonal/>
    </border>
    <border>
      <left/>
      <right style="medium">
        <color theme="0" tint="-0.24994659260841701"/>
      </right>
      <top style="thin">
        <color indexed="64"/>
      </top>
      <bottom/>
      <diagonal/>
    </border>
    <border>
      <left style="thin">
        <color theme="0" tint="-0.24994659260841701"/>
      </left>
      <right/>
      <top style="thin">
        <color indexed="64"/>
      </top>
      <bottom/>
      <diagonal/>
    </border>
  </borders>
  <cellStyleXfs count="129">
    <xf numFmtId="0" fontId="0"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23" fillId="0" borderId="0" applyFill="0" applyBorder="0" applyAlignment="0" applyProtection="0"/>
    <xf numFmtId="9"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23" fillId="0" borderId="0" applyFill="0" applyBorder="0" applyAlignment="0" applyProtection="0"/>
    <xf numFmtId="164" fontId="3" fillId="0" borderId="0" applyFill="0" applyBorder="0" applyAlignment="0" applyProtection="0"/>
    <xf numFmtId="9" fontId="3" fillId="0" borderId="0" applyFill="0" applyBorder="0" applyAlignment="0" applyProtection="0"/>
    <xf numFmtId="164" fontId="3" fillId="0" borderId="0" applyFill="0" applyBorder="0" applyAlignment="0" applyProtection="0"/>
    <xf numFmtId="0" fontId="26" fillId="0" borderId="0"/>
    <xf numFmtId="164" fontId="3" fillId="0" borderId="0" applyBorder="0" applyProtection="0"/>
    <xf numFmtId="0" fontId="30" fillId="0" borderId="0"/>
    <xf numFmtId="0" fontId="3" fillId="0" borderId="0"/>
    <xf numFmtId="0" fontId="3" fillId="0" borderId="0"/>
    <xf numFmtId="0" fontId="34" fillId="0" borderId="0">
      <alignment vertical="center"/>
    </xf>
    <xf numFmtId="0" fontId="37" fillId="0" borderId="15">
      <alignment horizontal="left" indent="1"/>
    </xf>
    <xf numFmtId="177" fontId="36" fillId="0" borderId="0" applyFont="0" applyFill="0" applyBorder="0" applyProtection="0">
      <alignment horizontal="right" vertical="center" indent="1"/>
    </xf>
    <xf numFmtId="179" fontId="43" fillId="5" borderId="0" applyFont="0" applyFill="0" applyBorder="0" applyAlignment="0" applyProtection="0">
      <alignment horizontal="right" indent="1"/>
    </xf>
    <xf numFmtId="185" fontId="36" fillId="0" borderId="0" applyFont="0" applyFill="0" applyBorder="0" applyProtection="0">
      <alignment horizontal="right" vertical="center" indent="1"/>
    </xf>
    <xf numFmtId="0" fontId="3" fillId="0" borderId="0"/>
    <xf numFmtId="0" fontId="74" fillId="0" borderId="0" applyFill="0" applyBorder="0">
      <alignment horizontal="center" vertical="center" wrapText="1"/>
    </xf>
    <xf numFmtId="187" fontId="75" fillId="7" borderId="0">
      <alignment horizontal="right" vertical="center" indent="1"/>
    </xf>
  </cellStyleXfs>
  <cellXfs count="623">
    <xf numFmtId="0" fontId="0" fillId="0" borderId="0" xfId="0"/>
    <xf numFmtId="0" fontId="3" fillId="0" borderId="0" xfId="2"/>
    <xf numFmtId="0" fontId="4" fillId="0" borderId="0" xfId="2" applyFont="1" applyAlignment="1"/>
    <xf numFmtId="0" fontId="3" fillId="0" borderId="0" xfId="2" applyBorder="1" applyAlignment="1">
      <alignment horizontal="center" vertical="center" wrapText="1"/>
    </xf>
    <xf numFmtId="0" fontId="5" fillId="0" borderId="1" xfId="2" applyFont="1" applyFill="1" applyBorder="1" applyAlignment="1">
      <alignment vertical="center" wrapText="1"/>
    </xf>
    <xf numFmtId="164" fontId="5" fillId="0" borderId="1" xfId="60" applyFont="1" applyFill="1" applyBorder="1" applyAlignment="1" applyProtection="1">
      <alignment vertical="center" wrapText="1"/>
    </xf>
    <xf numFmtId="164" fontId="5" fillId="0" borderId="1" xfId="61" applyFont="1" applyFill="1" applyBorder="1" applyAlignment="1" applyProtection="1">
      <alignment vertical="center" wrapText="1"/>
    </xf>
    <xf numFmtId="1" fontId="5" fillId="0" borderId="1" xfId="61" applyNumberFormat="1" applyFont="1" applyFill="1" applyBorder="1" applyAlignment="1" applyProtection="1">
      <alignment horizontal="center" vertical="center" wrapText="1"/>
    </xf>
    <xf numFmtId="0" fontId="3" fillId="0" borderId="0" xfId="2" applyFill="1"/>
    <xf numFmtId="1" fontId="5" fillId="0" borderId="2" xfId="61" applyNumberFormat="1" applyFont="1" applyFill="1" applyBorder="1" applyAlignment="1" applyProtection="1">
      <alignment horizontal="center" vertical="center" wrapText="1"/>
    </xf>
    <xf numFmtId="164" fontId="5" fillId="0" borderId="3" xfId="61" applyFont="1" applyFill="1" applyBorder="1" applyAlignment="1" applyProtection="1">
      <alignment vertical="center" wrapText="1"/>
    </xf>
    <xf numFmtId="168" fontId="3" fillId="0" borderId="0" xfId="2" applyNumberFormat="1"/>
    <xf numFmtId="169" fontId="5" fillId="0" borderId="1" xfId="61" applyNumberFormat="1" applyFont="1" applyFill="1" applyBorder="1" applyAlignment="1" applyProtection="1">
      <alignment vertical="center" wrapText="1"/>
    </xf>
    <xf numFmtId="164" fontId="6" fillId="0" borderId="1" xfId="61" applyFont="1" applyFill="1" applyBorder="1" applyAlignment="1" applyProtection="1">
      <alignment vertical="center" wrapText="1"/>
    </xf>
    <xf numFmtId="166" fontId="5" fillId="0" borderId="1" xfId="61" applyNumberFormat="1" applyFont="1" applyFill="1" applyBorder="1" applyAlignment="1" applyProtection="1">
      <alignment vertical="center" wrapText="1"/>
    </xf>
    <xf numFmtId="166" fontId="5" fillId="0" borderId="1" xfId="60" applyNumberFormat="1" applyFont="1" applyFill="1" applyBorder="1" applyAlignment="1" applyProtection="1">
      <alignment vertical="center" wrapText="1"/>
    </xf>
    <xf numFmtId="166" fontId="3" fillId="0" borderId="0" xfId="60" applyNumberFormat="1" applyFont="1" applyFill="1" applyBorder="1" applyAlignment="1" applyProtection="1"/>
    <xf numFmtId="0" fontId="9" fillId="0" borderId="0" xfId="17" applyFont="1" applyFill="1"/>
    <xf numFmtId="0" fontId="10" fillId="0" borderId="0" xfId="17" applyFont="1" applyFill="1"/>
    <xf numFmtId="0" fontId="3" fillId="0" borderId="0" xfId="0" applyFont="1" applyFill="1"/>
    <xf numFmtId="0" fontId="3" fillId="0" borderId="0" xfId="0" applyFont="1"/>
    <xf numFmtId="0" fontId="11" fillId="0" borderId="0" xfId="17" applyFont="1" applyFill="1" applyAlignment="1">
      <alignment horizontal="left"/>
    </xf>
    <xf numFmtId="0" fontId="12" fillId="0" borderId="0" xfId="17" applyFont="1" applyFill="1" applyAlignment="1">
      <alignment horizontal="left"/>
    </xf>
    <xf numFmtId="0" fontId="3" fillId="0" borderId="0" xfId="0" applyFont="1" applyFill="1" applyAlignment="1"/>
    <xf numFmtId="0" fontId="3" fillId="0" borderId="0" xfId="0" applyFont="1" applyAlignment="1"/>
    <xf numFmtId="0" fontId="3" fillId="0" borderId="0" xfId="2" applyNumberFormat="1" applyFont="1" applyFill="1" applyBorder="1" applyAlignment="1" applyProtection="1"/>
    <xf numFmtId="0" fontId="19" fillId="0" borderId="0" xfId="2" applyNumberFormat="1" applyFont="1" applyFill="1" applyBorder="1" applyAlignment="1" applyProtection="1"/>
    <xf numFmtId="0" fontId="18" fillId="0" borderId="0" xfId="2" applyNumberFormat="1" applyFont="1" applyFill="1" applyBorder="1" applyAlignment="1" applyProtection="1"/>
    <xf numFmtId="166" fontId="6" fillId="0" borderId="1" xfId="61" applyNumberFormat="1" applyFont="1" applyFill="1" applyBorder="1" applyAlignment="1" applyProtection="1">
      <alignment vertical="center" wrapText="1"/>
    </xf>
    <xf numFmtId="167" fontId="6" fillId="0" borderId="1" xfId="61" applyNumberFormat="1" applyFont="1" applyFill="1" applyBorder="1" applyAlignment="1" applyProtection="1">
      <alignment vertical="center" wrapText="1"/>
    </xf>
    <xf numFmtId="165" fontId="6" fillId="0" borderId="1" xfId="61" applyNumberFormat="1" applyFont="1" applyFill="1" applyBorder="1" applyAlignment="1" applyProtection="1">
      <alignment vertical="center" wrapText="1"/>
    </xf>
    <xf numFmtId="166" fontId="16" fillId="0" borderId="2" xfId="60" applyNumberFormat="1" applyFont="1" applyFill="1" applyBorder="1" applyAlignment="1" applyProtection="1">
      <alignment vertical="center" wrapText="1"/>
    </xf>
    <xf numFmtId="164" fontId="10" fillId="0" borderId="4" xfId="60" applyFont="1" applyFill="1" applyBorder="1" applyAlignment="1" applyProtection="1">
      <alignment vertical="center" wrapText="1"/>
    </xf>
    <xf numFmtId="164" fontId="9" fillId="0" borderId="4" xfId="60" applyFont="1" applyFill="1" applyBorder="1" applyAlignment="1" applyProtection="1">
      <alignment vertical="center" wrapText="1"/>
    </xf>
    <xf numFmtId="10" fontId="10" fillId="0" borderId="4" xfId="18" applyNumberFormat="1" applyFont="1" applyFill="1" applyBorder="1" applyAlignment="1" applyProtection="1">
      <alignment vertical="center" wrapText="1"/>
    </xf>
    <xf numFmtId="10" fontId="9" fillId="0" borderId="4" xfId="18" applyNumberFormat="1" applyFont="1" applyFill="1" applyBorder="1" applyAlignment="1" applyProtection="1">
      <alignment vertical="center" wrapText="1"/>
    </xf>
    <xf numFmtId="0" fontId="7" fillId="0" borderId="1" xfId="0" applyFont="1" applyFill="1" applyBorder="1" applyAlignment="1">
      <alignment vertical="center" wrapText="1"/>
    </xf>
    <xf numFmtId="0" fontId="7" fillId="0" borderId="1" xfId="0" applyFont="1" applyFill="1" applyBorder="1"/>
    <xf numFmtId="0" fontId="3" fillId="0" borderId="0" xfId="17" applyFont="1" applyFill="1" applyBorder="1" applyAlignment="1">
      <alignment horizontal="center" vertical="top" wrapText="1"/>
    </xf>
    <xf numFmtId="0" fontId="18" fillId="0" borderId="0" xfId="2" applyNumberFormat="1" applyFont="1" applyFill="1" applyBorder="1" applyAlignment="1" applyProtection="1">
      <alignment horizontal="center" vertical="center" wrapText="1"/>
    </xf>
    <xf numFmtId="170" fontId="3" fillId="0" borderId="0" xfId="2" applyNumberFormat="1" applyFont="1" applyFill="1" applyBorder="1" applyAlignment="1">
      <alignment vertical="center" wrapText="1"/>
    </xf>
    <xf numFmtId="0" fontId="22" fillId="0" borderId="4" xfId="2" applyNumberFormat="1" applyFont="1" applyFill="1" applyBorder="1" applyAlignment="1" applyProtection="1">
      <alignment horizontal="center" vertical="center" wrapText="1"/>
    </xf>
    <xf numFmtId="170" fontId="3" fillId="0" borderId="4" xfId="2" applyNumberFormat="1" applyFont="1" applyFill="1" applyBorder="1" applyAlignment="1">
      <alignment vertical="center" wrapText="1"/>
    </xf>
    <xf numFmtId="0" fontId="3" fillId="0" borderId="4" xfId="2" applyNumberFormat="1" applyFont="1" applyFill="1" applyBorder="1" applyAlignment="1" applyProtection="1">
      <alignment vertical="center" wrapText="1"/>
    </xf>
    <xf numFmtId="0" fontId="9" fillId="0" borderId="4" xfId="2" applyNumberFormat="1" applyFont="1" applyFill="1" applyBorder="1" applyAlignment="1" applyProtection="1">
      <alignment vertical="center" wrapText="1"/>
    </xf>
    <xf numFmtId="3" fontId="10" fillId="0" borderId="4" xfId="112" applyNumberFormat="1" applyFont="1" applyFill="1" applyBorder="1" applyAlignment="1" applyProtection="1">
      <alignment horizontal="right" vertical="center" wrapText="1"/>
    </xf>
    <xf numFmtId="170" fontId="10" fillId="0" borderId="4" xfId="112" applyNumberFormat="1" applyFont="1" applyFill="1" applyBorder="1" applyAlignment="1" applyProtection="1">
      <alignment horizontal="right" vertical="center" wrapText="1"/>
    </xf>
    <xf numFmtId="164" fontId="10" fillId="0" borderId="4" xfId="112" applyFont="1" applyFill="1" applyBorder="1" applyAlignment="1" applyProtection="1">
      <alignment vertical="center" wrapText="1"/>
    </xf>
    <xf numFmtId="3" fontId="3" fillId="0" borderId="4" xfId="2" applyNumberFormat="1" applyFont="1" applyFill="1" applyBorder="1" applyAlignment="1">
      <alignment horizontal="right" vertical="center" wrapText="1"/>
    </xf>
    <xf numFmtId="3" fontId="9" fillId="0" borderId="4" xfId="2" applyNumberFormat="1" applyFont="1" applyFill="1" applyBorder="1" applyAlignment="1" applyProtection="1">
      <alignment horizontal="right" vertical="center" wrapText="1"/>
    </xf>
    <xf numFmtId="0" fontId="19" fillId="0" borderId="4" xfId="2" applyNumberFormat="1" applyFont="1" applyFill="1" applyBorder="1" applyAlignment="1" applyProtection="1">
      <alignment vertical="center" wrapText="1"/>
    </xf>
    <xf numFmtId="170" fontId="19" fillId="0" borderId="4" xfId="2" applyNumberFormat="1" applyFont="1" applyFill="1" applyBorder="1" applyAlignment="1">
      <alignment horizontal="right" vertical="center" wrapText="1"/>
    </xf>
    <xf numFmtId="170" fontId="3" fillId="0" borderId="4" xfId="112" applyNumberFormat="1" applyFont="1" applyFill="1" applyBorder="1" applyAlignment="1" applyProtection="1">
      <alignment horizontal="center" vertical="center" wrapText="1"/>
    </xf>
    <xf numFmtId="170" fontId="3" fillId="0" borderId="4" xfId="2" applyNumberFormat="1" applyFont="1" applyFill="1" applyBorder="1" applyAlignment="1">
      <alignment horizontal="center" vertical="center" wrapText="1"/>
    </xf>
    <xf numFmtId="170" fontId="22" fillId="0" borderId="4" xfId="2" applyNumberFormat="1" applyFont="1" applyFill="1" applyBorder="1" applyAlignment="1">
      <alignment horizontal="center" vertical="center" wrapText="1"/>
    </xf>
    <xf numFmtId="170" fontId="14" fillId="0" borderId="1" xfId="60" applyNumberFormat="1" applyFont="1" applyFill="1" applyBorder="1" applyAlignment="1" applyProtection="1">
      <alignment vertical="center" wrapText="1"/>
    </xf>
    <xf numFmtId="171" fontId="14" fillId="0" borderId="1" xfId="60" applyNumberFormat="1" applyFont="1" applyFill="1" applyBorder="1" applyAlignment="1" applyProtection="1">
      <alignment horizontal="center" vertical="center" wrapText="1"/>
    </xf>
    <xf numFmtId="171" fontId="14" fillId="0" borderId="1" xfId="60" applyNumberFormat="1" applyFont="1" applyFill="1" applyBorder="1" applyAlignment="1" applyProtection="1">
      <alignment vertical="center" wrapText="1"/>
    </xf>
    <xf numFmtId="171" fontId="10" fillId="0" borderId="1" xfId="60" applyNumberFormat="1" applyFont="1" applyFill="1" applyBorder="1" applyAlignment="1" applyProtection="1">
      <alignment vertical="center" wrapText="1"/>
    </xf>
    <xf numFmtId="171" fontId="3" fillId="0" borderId="1" xfId="60" applyNumberFormat="1" applyFont="1" applyFill="1" applyBorder="1" applyAlignment="1" applyProtection="1">
      <alignment vertical="center" wrapText="1"/>
    </xf>
    <xf numFmtId="171" fontId="9" fillId="0" borderId="1" xfId="60" applyNumberFormat="1" applyFont="1" applyFill="1" applyBorder="1" applyAlignment="1" applyProtection="1">
      <alignment vertical="center" wrapText="1"/>
    </xf>
    <xf numFmtId="165" fontId="10" fillId="0" borderId="1" xfId="60" applyNumberFormat="1" applyFont="1" applyFill="1" applyBorder="1" applyAlignment="1" applyProtection="1">
      <alignment vertical="center" wrapText="1"/>
    </xf>
    <xf numFmtId="170" fontId="3" fillId="0" borderId="1" xfId="60" applyNumberFormat="1" applyFont="1" applyFill="1" applyBorder="1" applyAlignment="1" applyProtection="1">
      <alignment vertical="center" wrapText="1"/>
    </xf>
    <xf numFmtId="170" fontId="10" fillId="0" borderId="1" xfId="60" applyNumberFormat="1" applyFont="1" applyFill="1" applyBorder="1" applyAlignment="1" applyProtection="1">
      <alignment vertical="center" wrapText="1"/>
    </xf>
    <xf numFmtId="165" fontId="9" fillId="0" borderId="1" xfId="60" applyNumberFormat="1" applyFont="1" applyFill="1" applyBorder="1" applyAlignment="1" applyProtection="1">
      <alignment vertical="center" wrapText="1"/>
    </xf>
    <xf numFmtId="166" fontId="10" fillId="0" borderId="1" xfId="60" applyNumberFormat="1" applyFont="1" applyFill="1" applyBorder="1" applyAlignment="1" applyProtection="1">
      <alignment vertical="center" wrapText="1"/>
    </xf>
    <xf numFmtId="166" fontId="9" fillId="0" borderId="1" xfId="60" applyNumberFormat="1" applyFont="1" applyFill="1" applyBorder="1" applyAlignment="1" applyProtection="1">
      <alignment vertical="center" wrapText="1"/>
    </xf>
    <xf numFmtId="164" fontId="10" fillId="0" borderId="1" xfId="60" applyFont="1" applyFill="1" applyBorder="1" applyAlignment="1" applyProtection="1">
      <alignment vertical="center" wrapText="1"/>
    </xf>
    <xf numFmtId="164" fontId="9" fillId="0" borderId="1" xfId="60" applyFont="1" applyFill="1" applyBorder="1" applyAlignment="1" applyProtection="1">
      <alignment vertical="center" wrapText="1"/>
    </xf>
    <xf numFmtId="166" fontId="17" fillId="0" borderId="1" xfId="60" applyNumberFormat="1" applyFont="1" applyFill="1" applyBorder="1" applyAlignment="1" applyProtection="1">
      <alignment vertical="center" wrapText="1"/>
    </xf>
    <xf numFmtId="0" fontId="10" fillId="0" borderId="1" xfId="17" applyFont="1" applyFill="1" applyBorder="1"/>
    <xf numFmtId="172" fontId="10" fillId="0" borderId="1" xfId="17" applyNumberFormat="1" applyFont="1" applyFill="1" applyBorder="1"/>
    <xf numFmtId="172" fontId="9" fillId="0" borderId="1" xfId="17" applyNumberFormat="1" applyFont="1" applyFill="1" applyBorder="1"/>
    <xf numFmtId="0" fontId="5" fillId="0" borderId="4" xfId="2" applyFont="1" applyFill="1" applyBorder="1" applyAlignment="1">
      <alignment horizontal="left" vertical="center" wrapText="1"/>
    </xf>
    <xf numFmtId="0" fontId="13" fillId="0" borderId="0" xfId="17" applyFont="1" applyFill="1" applyBorder="1" applyAlignment="1">
      <alignment horizontal="center"/>
    </xf>
    <xf numFmtId="0" fontId="14" fillId="0" borderId="4" xfId="17" applyFont="1" applyFill="1" applyBorder="1" applyAlignment="1">
      <alignment horizontal="center" vertical="center" wrapText="1"/>
    </xf>
    <xf numFmtId="166" fontId="10" fillId="2" borderId="1" xfId="60" applyNumberFormat="1" applyFont="1" applyFill="1" applyBorder="1" applyAlignment="1" applyProtection="1">
      <alignment vertical="center" wrapText="1"/>
    </xf>
    <xf numFmtId="0" fontId="26" fillId="0" borderId="0" xfId="116" applyFill="1" applyAlignment="1">
      <alignment horizontal="center"/>
    </xf>
    <xf numFmtId="0" fontId="26" fillId="0" borderId="0" xfId="116" applyFill="1" applyAlignment="1">
      <alignment horizontal="left"/>
    </xf>
    <xf numFmtId="0" fontId="27" fillId="0" borderId="0" xfId="116" applyFont="1" applyFill="1" applyBorder="1" applyAlignment="1">
      <alignment vertical="center" wrapText="1"/>
    </xf>
    <xf numFmtId="0" fontId="26" fillId="0" borderId="0" xfId="116" applyFill="1"/>
    <xf numFmtId="2" fontId="18" fillId="0" borderId="4" xfId="116" applyNumberFormat="1" applyFont="1" applyFill="1" applyBorder="1" applyAlignment="1">
      <alignment horizontal="center" vertical="center" wrapText="1"/>
    </xf>
    <xf numFmtId="0" fontId="14" fillId="0" borderId="4" xfId="116" applyFont="1" applyFill="1" applyBorder="1" applyAlignment="1">
      <alignment horizontal="center" vertical="center" wrapText="1"/>
    </xf>
    <xf numFmtId="0" fontId="28" fillId="0" borderId="4" xfId="116" applyFont="1" applyFill="1" applyBorder="1" applyAlignment="1">
      <alignment horizontal="center" vertical="center" wrapText="1"/>
    </xf>
    <xf numFmtId="0" fontId="18" fillId="0" borderId="4" xfId="116" applyFont="1" applyFill="1" applyBorder="1" applyAlignment="1">
      <alignment vertical="center" wrapText="1"/>
    </xf>
    <xf numFmtId="170" fontId="18" fillId="0" borderId="4" xfId="117" applyNumberFormat="1" applyFont="1" applyFill="1" applyBorder="1" applyAlignment="1" applyProtection="1">
      <alignment vertical="center" wrapText="1"/>
    </xf>
    <xf numFmtId="0" fontId="18" fillId="0" borderId="0" xfId="116" applyFont="1" applyFill="1"/>
    <xf numFmtId="0" fontId="29" fillId="0" borderId="4" xfId="116" applyFont="1" applyFill="1" applyBorder="1" applyAlignment="1">
      <alignment horizontal="center" vertical="center" wrapText="1"/>
    </xf>
    <xf numFmtId="0" fontId="21" fillId="0" borderId="4" xfId="116" applyFont="1" applyFill="1" applyBorder="1" applyAlignment="1">
      <alignment horizontal="left" vertical="center" wrapText="1"/>
    </xf>
    <xf numFmtId="170" fontId="21" fillId="0" borderId="4" xfId="117" applyNumberFormat="1" applyFont="1" applyFill="1" applyBorder="1" applyAlignment="1" applyProtection="1">
      <alignment vertical="center" wrapText="1"/>
    </xf>
    <xf numFmtId="0" fontId="14" fillId="0" borderId="4" xfId="116" applyFont="1" applyFill="1" applyBorder="1" applyAlignment="1">
      <alignment horizontal="center" vertical="center"/>
    </xf>
    <xf numFmtId="0" fontId="28" fillId="0" borderId="4" xfId="116" applyFont="1" applyFill="1" applyBorder="1" applyAlignment="1">
      <alignment horizontal="center"/>
    </xf>
    <xf numFmtId="0" fontId="18" fillId="0" borderId="4" xfId="116" applyFont="1" applyFill="1" applyBorder="1" applyAlignment="1"/>
    <xf numFmtId="170" fontId="18" fillId="0" borderId="4" xfId="117" applyNumberFormat="1" applyFont="1" applyFill="1" applyBorder="1" applyAlignment="1" applyProtection="1"/>
    <xf numFmtId="0" fontId="18" fillId="0" borderId="4" xfId="116" applyFont="1" applyFill="1" applyBorder="1" applyAlignment="1">
      <alignment horizontal="center"/>
    </xf>
    <xf numFmtId="170" fontId="18" fillId="0" borderId="4" xfId="116" applyNumberFormat="1" applyFont="1" applyFill="1" applyBorder="1"/>
    <xf numFmtId="0" fontId="29" fillId="0" borderId="4" xfId="116" applyFont="1" applyFill="1" applyBorder="1" applyAlignment="1">
      <alignment horizontal="center"/>
    </xf>
    <xf numFmtId="170" fontId="21" fillId="0" borderId="4" xfId="117" applyNumberFormat="1" applyFont="1" applyFill="1" applyBorder="1" applyAlignment="1" applyProtection="1"/>
    <xf numFmtId="0" fontId="18" fillId="0" borderId="4" xfId="116" applyFont="1" applyFill="1" applyBorder="1"/>
    <xf numFmtId="170" fontId="3" fillId="0" borderId="0" xfId="2" applyNumberFormat="1" applyFont="1" applyFill="1" applyBorder="1" applyAlignment="1" applyProtection="1"/>
    <xf numFmtId="0" fontId="0" fillId="0" borderId="0" xfId="0" applyFill="1"/>
    <xf numFmtId="0" fontId="0" fillId="0" borderId="4" xfId="0" applyFill="1" applyBorder="1" applyAlignment="1">
      <alignment horizontal="center" vertical="center" wrapText="1"/>
    </xf>
    <xf numFmtId="0" fontId="3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8" fillId="0" borderId="4" xfId="0" applyFont="1" applyFill="1" applyBorder="1" applyAlignment="1">
      <alignment vertical="center" wrapText="1"/>
    </xf>
    <xf numFmtId="173" fontId="0" fillId="0" borderId="4" xfId="0" applyNumberFormat="1" applyFont="1" applyFill="1" applyBorder="1" applyAlignment="1" applyProtection="1">
      <alignment vertical="center" wrapText="1"/>
    </xf>
    <xf numFmtId="0" fontId="18" fillId="0" borderId="9" xfId="0" applyFont="1" applyFill="1" applyBorder="1" applyAlignment="1">
      <alignment vertical="center" wrapText="1"/>
    </xf>
    <xf numFmtId="173" fontId="0" fillId="0" borderId="9" xfId="0" applyNumberFormat="1" applyFont="1" applyFill="1" applyBorder="1" applyAlignment="1" applyProtection="1">
      <alignment vertical="center" wrapText="1"/>
    </xf>
    <xf numFmtId="173" fontId="3" fillId="0" borderId="9" xfId="0" applyNumberFormat="1" applyFont="1" applyFill="1" applyBorder="1" applyAlignment="1" applyProtection="1">
      <alignment vertical="center" wrapText="1"/>
    </xf>
    <xf numFmtId="173" fontId="3" fillId="0" borderId="4" xfId="0" applyNumberFormat="1" applyFont="1" applyFill="1" applyBorder="1" applyAlignment="1" applyProtection="1">
      <alignment vertical="center" wrapText="1"/>
    </xf>
    <xf numFmtId="0" fontId="0" fillId="0" borderId="4" xfId="0" applyFill="1" applyBorder="1" applyAlignment="1">
      <alignment vertical="center" wrapText="1"/>
    </xf>
    <xf numFmtId="174" fontId="0" fillId="0" borderId="4" xfId="0" applyNumberFormat="1" applyFont="1" applyFill="1" applyBorder="1" applyAlignment="1" applyProtection="1">
      <alignment vertical="center" wrapText="1"/>
    </xf>
    <xf numFmtId="0" fontId="18" fillId="0" borderId="11" xfId="0" applyFont="1" applyFill="1" applyBorder="1" applyAlignment="1">
      <alignment vertical="center" wrapText="1"/>
    </xf>
    <xf numFmtId="0" fontId="0" fillId="0" borderId="4" xfId="0" applyFill="1" applyBorder="1"/>
    <xf numFmtId="0" fontId="18" fillId="0" borderId="4" xfId="0" applyFont="1" applyFill="1" applyBorder="1" applyAlignment="1">
      <alignment horizontal="left" wrapText="1"/>
    </xf>
    <xf numFmtId="0" fontId="18" fillId="0" borderId="4" xfId="0" applyFont="1" applyFill="1" applyBorder="1"/>
    <xf numFmtId="0" fontId="0" fillId="3" borderId="4" xfId="0" applyFill="1" applyBorder="1"/>
    <xf numFmtId="175" fontId="0" fillId="0" borderId="4" xfId="0" applyNumberFormat="1" applyFill="1" applyBorder="1"/>
    <xf numFmtId="176" fontId="19" fillId="0" borderId="4" xfId="0" applyNumberFormat="1" applyFont="1" applyFill="1" applyBorder="1"/>
    <xf numFmtId="0" fontId="19" fillId="0" borderId="4" xfId="0" applyFont="1" applyFill="1" applyBorder="1"/>
    <xf numFmtId="172" fontId="0" fillId="0" borderId="4" xfId="0" applyNumberFormat="1" applyFill="1" applyBorder="1"/>
    <xf numFmtId="164" fontId="3" fillId="0" borderId="4" xfId="117" applyFont="1" applyFill="1" applyBorder="1" applyAlignment="1" applyProtection="1"/>
    <xf numFmtId="164" fontId="3" fillId="0" borderId="0" xfId="117" applyFont="1" applyFill="1" applyBorder="1" applyAlignment="1" applyProtection="1"/>
    <xf numFmtId="168" fontId="0" fillId="0" borderId="0" xfId="0" applyNumberFormat="1" applyFill="1"/>
    <xf numFmtId="173" fontId="0" fillId="0" borderId="4" xfId="0" applyNumberFormat="1" applyFont="1" applyFill="1" applyBorder="1" applyAlignment="1" applyProtection="1"/>
    <xf numFmtId="173" fontId="3" fillId="0" borderId="4" xfId="0" applyNumberFormat="1" applyFont="1" applyFill="1" applyBorder="1" applyAlignment="1" applyProtection="1"/>
    <xf numFmtId="173" fontId="0" fillId="0" borderId="0" xfId="0" applyNumberFormat="1" applyFont="1" applyFill="1" applyBorder="1" applyAlignment="1" applyProtection="1"/>
    <xf numFmtId="0" fontId="18" fillId="0" borderId="0" xfId="0" applyFont="1" applyFill="1" applyAlignment="1">
      <alignment horizontal="left" wrapText="1"/>
    </xf>
    <xf numFmtId="0" fontId="18" fillId="0" borderId="0" xfId="0" applyFont="1" applyFill="1"/>
    <xf numFmtId="0" fontId="3" fillId="0" borderId="4" xfId="2" applyFont="1" applyFill="1" applyBorder="1" applyAlignment="1">
      <alignment horizontal="center" vertical="center" wrapText="1"/>
    </xf>
    <xf numFmtId="16" fontId="20" fillId="0" borderId="4" xfId="7" applyNumberFormat="1" applyFont="1" applyFill="1" applyBorder="1" applyAlignment="1">
      <alignment horizontal="center" vertical="center" wrapText="1"/>
    </xf>
    <xf numFmtId="0" fontId="3" fillId="0" borderId="0" xfId="2" applyNumberFormat="1" applyFont="1" applyFill="1" applyBorder="1" applyAlignment="1" applyProtection="1">
      <alignment horizontal="center" vertical="center" wrapText="1"/>
    </xf>
    <xf numFmtId="0" fontId="14" fillId="0" borderId="0" xfId="116" applyFont="1" applyFill="1"/>
    <xf numFmtId="0" fontId="21" fillId="0" borderId="0" xfId="116" applyFont="1" applyFill="1"/>
    <xf numFmtId="170" fontId="26" fillId="0" borderId="0" xfId="116" applyNumberFormat="1" applyFill="1"/>
    <xf numFmtId="0" fontId="18" fillId="0" borderId="9" xfId="116" applyFont="1" applyFill="1" applyBorder="1" applyAlignment="1">
      <alignment vertical="center" wrapText="1"/>
    </xf>
    <xf numFmtId="170" fontId="18" fillId="0" borderId="4" xfId="116" applyNumberFormat="1" applyFont="1" applyFill="1" applyBorder="1" applyAlignment="1">
      <alignment vertical="center" wrapText="1"/>
    </xf>
    <xf numFmtId="0" fontId="3" fillId="0" borderId="0" xfId="2" applyNumberFormat="1" applyFont="1" applyFill="1" applyBorder="1" applyAlignment="1" applyProtection="1">
      <alignment horizontal="center" vertical="center" wrapText="1"/>
    </xf>
    <xf numFmtId="0" fontId="3" fillId="0" borderId="4" xfId="2" applyFont="1" applyFill="1" applyBorder="1" applyAlignment="1">
      <alignment horizontal="center" vertical="center" wrapText="1"/>
    </xf>
    <xf numFmtId="16" fontId="20" fillId="0" borderId="4" xfId="7" applyNumberFormat="1" applyFont="1" applyFill="1" applyBorder="1" applyAlignment="1">
      <alignment horizontal="center" vertical="center" wrapText="1"/>
    </xf>
    <xf numFmtId="0" fontId="18" fillId="0" borderId="4" xfId="116" applyFont="1" applyFill="1" applyBorder="1" applyAlignment="1">
      <alignment horizontal="center" vertical="center" wrapText="1"/>
    </xf>
    <xf numFmtId="0" fontId="35" fillId="0" borderId="0" xfId="121" applyFont="1">
      <alignment vertical="center"/>
    </xf>
    <xf numFmtId="0" fontId="35" fillId="0" borderId="0" xfId="121" applyFont="1" applyBorder="1">
      <alignment vertical="center"/>
    </xf>
    <xf numFmtId="0" fontId="36" fillId="0" borderId="0" xfId="121" applyFont="1">
      <alignment vertical="center"/>
    </xf>
    <xf numFmtId="0" fontId="38" fillId="0" borderId="16" xfId="122" applyFont="1" applyBorder="1">
      <alignment horizontal="left" indent="1"/>
    </xf>
    <xf numFmtId="0" fontId="40" fillId="0" borderId="16" xfId="122" applyFont="1" applyBorder="1">
      <alignment horizontal="left" indent="1"/>
    </xf>
    <xf numFmtId="0" fontId="36" fillId="0" borderId="0" xfId="121" applyFont="1" applyAlignment="1">
      <alignment horizontal="center" vertical="center"/>
    </xf>
    <xf numFmtId="0" fontId="36" fillId="0" borderId="0" xfId="121" applyFont="1" applyBorder="1" applyAlignment="1">
      <alignment horizontal="center" vertical="center"/>
    </xf>
    <xf numFmtId="0" fontId="41" fillId="0" borderId="0" xfId="121" applyFont="1">
      <alignment vertical="center"/>
    </xf>
    <xf numFmtId="0" fontId="36" fillId="0" borderId="0" xfId="121" applyFont="1" applyBorder="1">
      <alignment vertical="center"/>
    </xf>
    <xf numFmtId="0" fontId="45" fillId="4" borderId="19" xfId="121" applyFont="1" applyFill="1" applyBorder="1" applyAlignment="1">
      <alignment horizontal="center" vertical="center" wrapText="1"/>
    </xf>
    <xf numFmtId="0" fontId="45" fillId="4" borderId="20" xfId="121" applyFont="1" applyFill="1" applyBorder="1" applyAlignment="1">
      <alignment horizontal="center" vertical="center" wrapText="1"/>
    </xf>
    <xf numFmtId="0" fontId="45" fillId="4" borderId="21" xfId="121" applyFont="1" applyFill="1" applyBorder="1" applyAlignment="1">
      <alignment horizontal="center" vertical="center" wrapText="1"/>
    </xf>
    <xf numFmtId="0" fontId="45" fillId="4" borderId="22" xfId="121" applyFont="1" applyFill="1" applyBorder="1" applyAlignment="1">
      <alignment horizontal="center" vertical="center" wrapText="1"/>
    </xf>
    <xf numFmtId="0" fontId="45" fillId="0" borderId="0" xfId="121" applyFont="1" applyBorder="1">
      <alignment vertical="center"/>
    </xf>
    <xf numFmtId="0" fontId="46" fillId="0" borderId="0" xfId="121" applyFont="1">
      <alignment vertical="center"/>
    </xf>
    <xf numFmtId="180" fontId="47" fillId="4" borderId="23" xfId="124" applyNumberFormat="1" applyFont="1" applyFill="1" applyBorder="1" applyAlignment="1">
      <alignment horizontal="left"/>
    </xf>
    <xf numFmtId="180" fontId="47" fillId="4" borderId="23" xfId="124" applyNumberFormat="1" applyFont="1" applyFill="1" applyBorder="1" applyAlignment="1">
      <alignment horizontal="right"/>
    </xf>
    <xf numFmtId="181" fontId="48" fillId="4" borderId="23" xfId="123" applyNumberFormat="1" applyFont="1" applyFill="1" applyBorder="1" applyAlignment="1">
      <alignment horizontal="right"/>
    </xf>
    <xf numFmtId="182" fontId="48" fillId="4" borderId="23" xfId="123" applyNumberFormat="1" applyFont="1" applyFill="1" applyBorder="1" applyAlignment="1">
      <alignment horizontal="right"/>
    </xf>
    <xf numFmtId="177" fontId="49" fillId="4" borderId="23" xfId="123" applyNumberFormat="1" applyFont="1" applyFill="1" applyBorder="1" applyAlignment="1"/>
    <xf numFmtId="180" fontId="50" fillId="0" borderId="17" xfId="124" applyNumberFormat="1" applyFont="1" applyFill="1" applyBorder="1" applyAlignment="1">
      <alignment horizontal="left" vertical="center" indent="1"/>
    </xf>
    <xf numFmtId="180" fontId="52" fillId="0" borderId="17" xfId="124" applyNumberFormat="1" applyFont="1" applyFill="1" applyBorder="1" applyAlignment="1">
      <alignment horizontal="right" vertical="center" indent="4"/>
    </xf>
    <xf numFmtId="183" fontId="52" fillId="0" borderId="19" xfId="123" applyNumberFormat="1" applyFont="1" applyFill="1" applyBorder="1" applyAlignment="1">
      <alignment horizontal="center" vertical="center"/>
    </xf>
    <xf numFmtId="183" fontId="52" fillId="0" borderId="20" xfId="123" applyNumberFormat="1" applyFont="1" applyFill="1" applyBorder="1" applyAlignment="1">
      <alignment horizontal="center" vertical="center"/>
    </xf>
    <xf numFmtId="183" fontId="52" fillId="0" borderId="21" xfId="123" applyNumberFormat="1" applyFont="1" applyFill="1" applyBorder="1" applyAlignment="1">
      <alignment horizontal="center" vertical="center"/>
    </xf>
    <xf numFmtId="183" fontId="52" fillId="0" borderId="22" xfId="123" applyNumberFormat="1" applyFont="1" applyFill="1" applyBorder="1" applyAlignment="1">
      <alignment horizontal="center" vertical="center"/>
    </xf>
    <xf numFmtId="183" fontId="52" fillId="0" borderId="24" xfId="123" applyNumberFormat="1" applyFont="1" applyFill="1" applyBorder="1" applyAlignment="1">
      <alignment horizontal="center" vertical="center"/>
    </xf>
    <xf numFmtId="183" fontId="52" fillId="0" borderId="25" xfId="123" applyNumberFormat="1" applyFont="1" applyFill="1" applyBorder="1" applyAlignment="1">
      <alignment horizontal="center" vertical="center"/>
    </xf>
    <xf numFmtId="0" fontId="53" fillId="0" borderId="16" xfId="121" applyFont="1" applyBorder="1" applyAlignment="1">
      <alignment horizontal="left" vertical="center" indent="1"/>
    </xf>
    <xf numFmtId="183" fontId="52" fillId="0" borderId="16" xfId="123" applyNumberFormat="1" applyFont="1" applyFill="1" applyBorder="1" applyAlignment="1">
      <alignment horizontal="center" vertical="center"/>
    </xf>
    <xf numFmtId="183" fontId="52" fillId="0" borderId="26" xfId="123" applyNumberFormat="1" applyFont="1" applyFill="1" applyBorder="1" applyAlignment="1">
      <alignment horizontal="center" vertical="center"/>
    </xf>
    <xf numFmtId="0" fontId="52" fillId="0" borderId="0" xfId="121" applyFont="1" applyBorder="1" applyAlignment="1"/>
    <xf numFmtId="0" fontId="53" fillId="0" borderId="16" xfId="121" applyFont="1" applyFill="1" applyBorder="1" applyAlignment="1">
      <alignment horizontal="left" vertical="center" indent="1"/>
    </xf>
    <xf numFmtId="183" fontId="52" fillId="0" borderId="27" xfId="123" applyNumberFormat="1" applyFont="1" applyFill="1" applyBorder="1" applyAlignment="1">
      <alignment horizontal="center" vertical="center"/>
    </xf>
    <xf numFmtId="183" fontId="52" fillId="0" borderId="28" xfId="123" applyNumberFormat="1" applyFont="1" applyFill="1" applyBorder="1" applyAlignment="1">
      <alignment horizontal="center" vertical="center"/>
    </xf>
    <xf numFmtId="0" fontId="36" fillId="0" borderId="0" xfId="121" applyFont="1" applyFill="1">
      <alignment vertical="center"/>
    </xf>
    <xf numFmtId="0" fontId="53" fillId="0" borderId="27" xfId="121" applyFont="1" applyFill="1" applyBorder="1" applyAlignment="1">
      <alignment horizontal="left" vertical="center" indent="1"/>
    </xf>
    <xf numFmtId="183" fontId="54" fillId="0" borderId="27" xfId="123" applyNumberFormat="1" applyFont="1" applyFill="1" applyBorder="1" applyAlignment="1">
      <alignment horizontal="center" vertical="center"/>
    </xf>
    <xf numFmtId="0" fontId="53" fillId="0" borderId="30" xfId="121" applyFont="1" applyFill="1" applyBorder="1" applyAlignment="1">
      <alignment horizontal="left" vertical="center" indent="1"/>
    </xf>
    <xf numFmtId="183" fontId="52" fillId="0" borderId="30" xfId="123" applyNumberFormat="1" applyFont="1" applyFill="1" applyBorder="1" applyAlignment="1">
      <alignment horizontal="center" vertical="center"/>
    </xf>
    <xf numFmtId="183" fontId="52" fillId="0" borderId="31" xfId="123" applyNumberFormat="1" applyFont="1" applyFill="1" applyBorder="1" applyAlignment="1">
      <alignment horizontal="center" vertical="center"/>
    </xf>
    <xf numFmtId="0" fontId="53" fillId="0" borderId="0" xfId="121" applyFont="1" applyFill="1" applyBorder="1" applyAlignment="1">
      <alignment horizontal="left" vertical="top" indent="2"/>
    </xf>
    <xf numFmtId="0" fontId="53" fillId="0" borderId="27" xfId="121" applyFont="1" applyFill="1" applyBorder="1" applyAlignment="1">
      <alignment horizontal="left" vertical="top" indent="2"/>
    </xf>
    <xf numFmtId="180" fontId="50" fillId="0" borderId="17" xfId="124" applyNumberFormat="1" applyFont="1" applyFill="1" applyBorder="1" applyAlignment="1">
      <alignment horizontal="left" indent="1"/>
    </xf>
    <xf numFmtId="0" fontId="52" fillId="0" borderId="17" xfId="121" applyFont="1" applyFill="1" applyBorder="1" applyAlignment="1">
      <alignment horizontal="center" vertical="center"/>
    </xf>
    <xf numFmtId="0" fontId="52" fillId="0" borderId="18" xfId="121" applyFont="1" applyFill="1" applyBorder="1" applyAlignment="1">
      <alignment horizontal="center" vertical="center"/>
    </xf>
    <xf numFmtId="177" fontId="50" fillId="0" borderId="17" xfId="123" applyFont="1" applyFill="1" applyBorder="1" applyAlignment="1">
      <alignment horizontal="right" vertical="center" indent="3"/>
    </xf>
    <xf numFmtId="181" fontId="55" fillId="0" borderId="32" xfId="123" applyNumberFormat="1" applyFont="1" applyFill="1" applyBorder="1" applyAlignment="1">
      <alignment horizontal="right" vertical="center" indent="3"/>
    </xf>
    <xf numFmtId="181" fontId="55" fillId="0" borderId="33" xfId="123" applyNumberFormat="1" applyFont="1" applyFill="1" applyBorder="1" applyAlignment="1">
      <alignment horizontal="right" vertical="center" indent="3"/>
    </xf>
    <xf numFmtId="181" fontId="55" fillId="0" borderId="34" xfId="123" applyNumberFormat="1" applyFont="1" applyFill="1" applyBorder="1" applyAlignment="1">
      <alignment horizontal="right" vertical="center" indent="3"/>
    </xf>
    <xf numFmtId="181" fontId="55" fillId="0" borderId="35" xfId="123" applyNumberFormat="1" applyFont="1" applyFill="1" applyBorder="1" applyAlignment="1">
      <alignment horizontal="right" vertical="center" indent="3"/>
    </xf>
    <xf numFmtId="181" fontId="55" fillId="0" borderId="36" xfId="123" applyNumberFormat="1" applyFont="1" applyFill="1" applyBorder="1" applyAlignment="1">
      <alignment horizontal="right" vertical="center" indent="3"/>
    </xf>
    <xf numFmtId="181" fontId="55" fillId="0" borderId="37" xfId="123" applyNumberFormat="1" applyFont="1" applyFill="1" applyBorder="1" applyAlignment="1">
      <alignment horizontal="right" vertical="center" indent="3"/>
    </xf>
    <xf numFmtId="181" fontId="55" fillId="0" borderId="38" xfId="123" applyNumberFormat="1" applyFont="1" applyFill="1" applyBorder="1" applyAlignment="1">
      <alignment horizontal="right" vertical="center" indent="3"/>
    </xf>
    <xf numFmtId="181" fontId="55" fillId="0" borderId="39" xfId="123" applyNumberFormat="1" applyFont="1" applyFill="1" applyBorder="1" applyAlignment="1">
      <alignment horizontal="right" vertical="center" indent="3"/>
    </xf>
    <xf numFmtId="181" fontId="56" fillId="0" borderId="36" xfId="123" applyNumberFormat="1" applyFont="1" applyFill="1" applyBorder="1" applyAlignment="1">
      <alignment horizontal="right" vertical="center" indent="3"/>
    </xf>
    <xf numFmtId="181" fontId="56" fillId="0" borderId="37" xfId="123" applyNumberFormat="1" applyFont="1" applyFill="1" applyBorder="1" applyAlignment="1">
      <alignment horizontal="right" vertical="center" indent="3"/>
    </xf>
    <xf numFmtId="181" fontId="56" fillId="0" borderId="38" xfId="123" applyNumberFormat="1" applyFont="1" applyFill="1" applyBorder="1" applyAlignment="1">
      <alignment horizontal="right" vertical="center" indent="3"/>
    </xf>
    <xf numFmtId="181" fontId="56" fillId="0" borderId="39" xfId="123" applyNumberFormat="1" applyFont="1" applyFill="1" applyBorder="1" applyAlignment="1">
      <alignment horizontal="right" vertical="center" indent="3"/>
    </xf>
    <xf numFmtId="0" fontId="36" fillId="0" borderId="0" xfId="121" applyFont="1" applyBorder="1" applyAlignment="1">
      <alignment horizontal="center" vertical="top"/>
    </xf>
    <xf numFmtId="0" fontId="36" fillId="0" borderId="0" xfId="121" applyFont="1" applyFill="1" applyAlignment="1">
      <alignment horizontal="center" vertical="top"/>
    </xf>
    <xf numFmtId="181" fontId="55" fillId="0" borderId="40" xfId="123" applyNumberFormat="1" applyFont="1" applyFill="1" applyBorder="1" applyAlignment="1">
      <alignment horizontal="right" vertical="center" indent="3"/>
    </xf>
    <xf numFmtId="181" fontId="55" fillId="0" borderId="41" xfId="123" applyNumberFormat="1" applyFont="1" applyFill="1" applyBorder="1" applyAlignment="1">
      <alignment horizontal="right" vertical="center" indent="3"/>
    </xf>
    <xf numFmtId="181" fontId="55" fillId="0" borderId="42" xfId="123" applyNumberFormat="1" applyFont="1" applyFill="1" applyBorder="1" applyAlignment="1">
      <alignment horizontal="right" vertical="center" indent="3"/>
    </xf>
    <xf numFmtId="181" fontId="55" fillId="0" borderId="43" xfId="123" applyNumberFormat="1" applyFont="1" applyFill="1" applyBorder="1" applyAlignment="1">
      <alignment horizontal="right" vertical="center" indent="3"/>
    </xf>
    <xf numFmtId="181" fontId="52" fillId="0" borderId="16" xfId="123" applyNumberFormat="1" applyFont="1" applyFill="1" applyBorder="1" applyAlignment="1">
      <alignment horizontal="center" vertical="center"/>
    </xf>
    <xf numFmtId="0" fontId="52" fillId="0" borderId="16" xfId="121" applyFont="1" applyFill="1" applyBorder="1" applyAlignment="1">
      <alignment horizontal="center" vertical="center"/>
    </xf>
    <xf numFmtId="0" fontId="52" fillId="0" borderId="26" xfId="121" applyFont="1" applyFill="1" applyBorder="1" applyAlignment="1">
      <alignment horizontal="center" vertical="center"/>
    </xf>
    <xf numFmtId="181" fontId="52" fillId="0" borderId="27" xfId="123" applyNumberFormat="1" applyFont="1" applyFill="1" applyBorder="1" applyAlignment="1">
      <alignment horizontal="center" vertical="center"/>
    </xf>
    <xf numFmtId="0" fontId="52" fillId="0" borderId="27" xfId="121" applyFont="1" applyFill="1" applyBorder="1" applyAlignment="1">
      <alignment horizontal="center" vertical="center"/>
    </xf>
    <xf numFmtId="0" fontId="52" fillId="0" borderId="28" xfId="121" applyFont="1" applyFill="1" applyBorder="1" applyAlignment="1">
      <alignment horizontal="center" vertical="center"/>
    </xf>
    <xf numFmtId="181" fontId="52" fillId="0" borderId="28" xfId="123" applyNumberFormat="1" applyFont="1" applyFill="1" applyBorder="1" applyAlignment="1">
      <alignment horizontal="center" vertical="center"/>
    </xf>
    <xf numFmtId="181" fontId="54" fillId="0" borderId="27" xfId="123" applyNumberFormat="1" applyFont="1" applyFill="1" applyBorder="1" applyAlignment="1">
      <alignment horizontal="center" vertical="center"/>
    </xf>
    <xf numFmtId="181" fontId="52" fillId="0" borderId="30" xfId="123" applyNumberFormat="1" applyFont="1" applyFill="1" applyBorder="1" applyAlignment="1">
      <alignment horizontal="center" vertical="center"/>
    </xf>
    <xf numFmtId="0" fontId="59" fillId="0" borderId="0" xfId="121" applyFont="1">
      <alignment vertical="center"/>
    </xf>
    <xf numFmtId="180" fontId="47" fillId="4" borderId="44" xfId="124" applyNumberFormat="1" applyFont="1" applyFill="1" applyBorder="1" applyAlignment="1">
      <alignment horizontal="left"/>
    </xf>
    <xf numFmtId="180" fontId="47" fillId="4" borderId="44" xfId="124" applyNumberFormat="1" applyFont="1" applyFill="1" applyBorder="1" applyAlignment="1">
      <alignment horizontal="right"/>
    </xf>
    <xf numFmtId="181" fontId="48" fillId="6" borderId="44" xfId="123" applyNumberFormat="1" applyFont="1" applyFill="1" applyBorder="1" applyAlignment="1">
      <alignment horizontal="right"/>
    </xf>
    <xf numFmtId="182" fontId="48" fillId="4" borderId="44" xfId="123" applyNumberFormat="1" applyFont="1" applyFill="1" applyBorder="1" applyAlignment="1">
      <alignment horizontal="right"/>
    </xf>
    <xf numFmtId="182" fontId="48" fillId="4" borderId="0" xfId="123" applyNumberFormat="1" applyFont="1" applyFill="1" applyBorder="1" applyAlignment="1">
      <alignment horizontal="right"/>
    </xf>
    <xf numFmtId="177" fontId="52" fillId="6" borderId="0" xfId="123" applyFont="1" applyFill="1" applyBorder="1" applyAlignment="1">
      <alignment horizontal="center" vertical="center"/>
    </xf>
    <xf numFmtId="184" fontId="48" fillId="6" borderId="0" xfId="123" applyNumberFormat="1" applyFont="1" applyFill="1" applyBorder="1" applyAlignment="1">
      <alignment horizontal="center"/>
    </xf>
    <xf numFmtId="180" fontId="50" fillId="0" borderId="27" xfId="124" applyNumberFormat="1" applyFont="1" applyFill="1" applyBorder="1" applyAlignment="1">
      <alignment horizontal="left" vertical="center" indent="1"/>
    </xf>
    <xf numFmtId="180" fontId="52" fillId="0" borderId="27" xfId="124" applyNumberFormat="1" applyFont="1" applyFill="1" applyBorder="1" applyAlignment="1">
      <alignment horizontal="right" vertical="center" indent="4"/>
    </xf>
    <xf numFmtId="177" fontId="40" fillId="0" borderId="27" xfId="123" applyFont="1" applyBorder="1" applyAlignment="1">
      <alignment horizontal="center" vertical="center"/>
    </xf>
    <xf numFmtId="177" fontId="61" fillId="0" borderId="27" xfId="123" applyNumberFormat="1" applyFont="1" applyFill="1" applyBorder="1" applyAlignment="1">
      <alignment horizontal="center" vertical="center"/>
    </xf>
    <xf numFmtId="0" fontId="34" fillId="0" borderId="0" xfId="121" applyFont="1">
      <alignment vertical="center"/>
    </xf>
    <xf numFmtId="180" fontId="53" fillId="0" borderId="27" xfId="124" applyNumberFormat="1" applyFont="1" applyFill="1" applyBorder="1" applyAlignment="1">
      <alignment horizontal="left" vertical="center" indent="3"/>
    </xf>
    <xf numFmtId="180" fontId="53" fillId="0" borderId="27" xfId="124" applyNumberFormat="1" applyFont="1" applyFill="1" applyBorder="1" applyAlignment="1">
      <alignment horizontal="right" vertical="center" indent="4"/>
    </xf>
    <xf numFmtId="183" fontId="53" fillId="0" borderId="27" xfId="123" applyNumberFormat="1" applyFont="1" applyFill="1" applyBorder="1" applyAlignment="1">
      <alignment horizontal="center" vertical="center"/>
    </xf>
    <xf numFmtId="183" fontId="53" fillId="0" borderId="28" xfId="123" applyNumberFormat="1" applyFont="1" applyFill="1" applyBorder="1" applyAlignment="1">
      <alignment horizontal="center" vertical="center"/>
    </xf>
    <xf numFmtId="177" fontId="64" fillId="0" borderId="27" xfId="123" applyNumberFormat="1" applyFont="1" applyFill="1" applyBorder="1" applyAlignment="1">
      <alignment horizontal="center" vertical="center"/>
    </xf>
    <xf numFmtId="185" fontId="58" fillId="0" borderId="27" xfId="125" applyFont="1" applyFill="1" applyBorder="1" applyAlignment="1">
      <alignment horizontal="center" vertical="center"/>
    </xf>
    <xf numFmtId="185" fontId="58" fillId="0" borderId="28" xfId="125" applyFont="1" applyFill="1" applyBorder="1" applyAlignment="1">
      <alignment horizontal="center" vertical="center"/>
    </xf>
    <xf numFmtId="185" fontId="64" fillId="0" borderId="27" xfId="125" applyNumberFormat="1" applyFont="1" applyFill="1" applyBorder="1" applyAlignment="1">
      <alignment horizontal="center" vertical="center"/>
    </xf>
    <xf numFmtId="181" fontId="40" fillId="0" borderId="27" xfId="123" applyNumberFormat="1" applyFont="1" applyFill="1" applyBorder="1" applyAlignment="1">
      <alignment horizontal="center" vertical="center"/>
    </xf>
    <xf numFmtId="181" fontId="61" fillId="0" borderId="27" xfId="123" applyNumberFormat="1" applyFont="1" applyFill="1" applyBorder="1" applyAlignment="1">
      <alignment horizontal="center" vertical="center"/>
    </xf>
    <xf numFmtId="180" fontId="50" fillId="0" borderId="0" xfId="124" applyNumberFormat="1" applyFont="1" applyFill="1" applyBorder="1" applyAlignment="1">
      <alignment horizontal="left" indent="1"/>
    </xf>
    <xf numFmtId="180" fontId="52" fillId="0" borderId="0" xfId="124" applyNumberFormat="1" applyFont="1" applyFill="1" applyBorder="1" applyAlignment="1">
      <alignment horizontal="right" vertical="center" indent="4"/>
    </xf>
    <xf numFmtId="0" fontId="52" fillId="0" borderId="0" xfId="121" applyFont="1" applyFill="1" applyBorder="1" applyAlignment="1">
      <alignment horizontal="center" vertical="center"/>
    </xf>
    <xf numFmtId="0" fontId="52" fillId="0" borderId="45" xfId="121" applyFont="1" applyFill="1" applyBorder="1" applyAlignment="1">
      <alignment horizontal="center" vertical="center"/>
    </xf>
    <xf numFmtId="0" fontId="53" fillId="0" borderId="0" xfId="121" applyFont="1" applyBorder="1" applyAlignment="1">
      <alignment horizontal="left" vertical="top" indent="2"/>
    </xf>
    <xf numFmtId="0" fontId="53" fillId="0" borderId="27" xfId="121" applyFont="1" applyBorder="1" applyAlignment="1">
      <alignment horizontal="left" vertical="top" indent="2"/>
    </xf>
    <xf numFmtId="177" fontId="52" fillId="0" borderId="16" xfId="123" applyNumberFormat="1" applyFont="1" applyFill="1" applyBorder="1" applyAlignment="1">
      <alignment horizontal="center" vertical="center"/>
    </xf>
    <xf numFmtId="182" fontId="52" fillId="0" borderId="16" xfId="123" applyNumberFormat="1" applyFont="1" applyFill="1" applyBorder="1">
      <alignment horizontal="right" vertical="center" indent="1"/>
    </xf>
    <xf numFmtId="182" fontId="52" fillId="0" borderId="26" xfId="123" applyNumberFormat="1" applyFont="1" applyFill="1" applyBorder="1">
      <alignment horizontal="right" vertical="center" indent="1"/>
    </xf>
    <xf numFmtId="177" fontId="52" fillId="0" borderId="27" xfId="123" applyNumberFormat="1" applyFont="1" applyFill="1" applyBorder="1" applyAlignment="1">
      <alignment horizontal="center" vertical="center"/>
    </xf>
    <xf numFmtId="182" fontId="52" fillId="0" borderId="27" xfId="123" applyNumberFormat="1" applyFont="1" applyFill="1" applyBorder="1">
      <alignment horizontal="right" vertical="center" indent="1"/>
    </xf>
    <xf numFmtId="182" fontId="52" fillId="0" borderId="28" xfId="123" applyNumberFormat="1" applyFont="1" applyFill="1" applyBorder="1">
      <alignment horizontal="right" vertical="center" indent="1"/>
    </xf>
    <xf numFmtId="0" fontId="53" fillId="0" borderId="16" xfId="121" applyFont="1" applyBorder="1" applyAlignment="1">
      <alignment horizontal="left" vertical="top" indent="2"/>
    </xf>
    <xf numFmtId="177" fontId="55" fillId="0" borderId="32" xfId="123" applyNumberFormat="1" applyFont="1" applyFill="1" applyBorder="1" applyAlignment="1">
      <alignment horizontal="right" vertical="center" indent="2"/>
    </xf>
    <xf numFmtId="177" fontId="55" fillId="0" borderId="33" xfId="123" applyNumberFormat="1" applyFont="1" applyFill="1" applyBorder="1" applyAlignment="1">
      <alignment horizontal="right" vertical="center" indent="2"/>
    </xf>
    <xf numFmtId="177" fontId="55" fillId="0" borderId="34" xfId="123" applyNumberFormat="1" applyFont="1" applyFill="1" applyBorder="1" applyAlignment="1">
      <alignment horizontal="right" vertical="center" indent="2"/>
    </xf>
    <xf numFmtId="177" fontId="55" fillId="0" borderId="35" xfId="123" applyNumberFormat="1" applyFont="1" applyFill="1" applyBorder="1" applyAlignment="1">
      <alignment horizontal="right" vertical="center" indent="2"/>
    </xf>
    <xf numFmtId="177" fontId="55" fillId="0" borderId="37" xfId="123" applyNumberFormat="1" applyFont="1" applyFill="1" applyBorder="1" applyAlignment="1">
      <alignment horizontal="right" vertical="center" indent="2"/>
    </xf>
    <xf numFmtId="177" fontId="55" fillId="0" borderId="38" xfId="123" applyNumberFormat="1" applyFont="1" applyFill="1" applyBorder="1" applyAlignment="1">
      <alignment horizontal="right" vertical="center" indent="2"/>
    </xf>
    <xf numFmtId="177" fontId="55" fillId="0" borderId="36" xfId="123" applyNumberFormat="1" applyFont="1" applyFill="1" applyBorder="1" applyAlignment="1">
      <alignment horizontal="right" vertical="center" indent="2"/>
    </xf>
    <xf numFmtId="177" fontId="55" fillId="0" borderId="39" xfId="123" applyNumberFormat="1" applyFont="1" applyFill="1" applyBorder="1" applyAlignment="1">
      <alignment horizontal="right" vertical="center" indent="2"/>
    </xf>
    <xf numFmtId="177" fontId="56" fillId="0" borderId="36" xfId="123" applyNumberFormat="1" applyFont="1" applyFill="1" applyBorder="1" applyAlignment="1">
      <alignment horizontal="right" vertical="center" indent="2"/>
    </xf>
    <xf numFmtId="177" fontId="56" fillId="0" borderId="37" xfId="123" applyNumberFormat="1" applyFont="1" applyFill="1" applyBorder="1" applyAlignment="1">
      <alignment horizontal="right" vertical="center" indent="2"/>
    </xf>
    <xf numFmtId="177" fontId="56" fillId="0" borderId="39" xfId="123" applyNumberFormat="1" applyFont="1" applyFill="1" applyBorder="1" applyAlignment="1">
      <alignment horizontal="right" vertical="center" indent="2"/>
    </xf>
    <xf numFmtId="177" fontId="55" fillId="0" borderId="40" xfId="123" applyNumberFormat="1" applyFont="1" applyFill="1" applyBorder="1" applyAlignment="1">
      <alignment horizontal="right" vertical="center" indent="2"/>
    </xf>
    <xf numFmtId="177" fontId="55" fillId="0" borderId="41" xfId="123" applyNumberFormat="1" applyFont="1" applyFill="1" applyBorder="1" applyAlignment="1">
      <alignment horizontal="right" vertical="center" indent="2"/>
    </xf>
    <xf numFmtId="177" fontId="55" fillId="0" borderId="42" xfId="123" applyNumberFormat="1" applyFont="1" applyFill="1" applyBorder="1" applyAlignment="1">
      <alignment horizontal="right" vertical="center" indent="2"/>
    </xf>
    <xf numFmtId="177" fontId="55" fillId="0" borderId="43" xfId="123" applyNumberFormat="1" applyFont="1" applyFill="1" applyBorder="1" applyAlignment="1">
      <alignment horizontal="right" vertical="center" indent="2"/>
    </xf>
    <xf numFmtId="0" fontId="52" fillId="0" borderId="27" xfId="121" applyFont="1" applyFill="1" applyBorder="1" applyAlignment="1">
      <alignment horizontal="left" vertical="center" indent="1"/>
    </xf>
    <xf numFmtId="181" fontId="55" fillId="0" borderId="27" xfId="123" applyNumberFormat="1" applyFont="1" applyFill="1" applyBorder="1" applyAlignment="1">
      <alignment horizontal="center" vertical="center"/>
    </xf>
    <xf numFmtId="177" fontId="56" fillId="0" borderId="38" xfId="123" applyNumberFormat="1" applyFont="1" applyFill="1" applyBorder="1" applyAlignment="1">
      <alignment horizontal="right" vertical="center" indent="2"/>
    </xf>
    <xf numFmtId="180" fontId="50" fillId="0" borderId="27" xfId="124" applyNumberFormat="1" applyFont="1" applyFill="1" applyBorder="1" applyAlignment="1">
      <alignment horizontal="left" indent="1"/>
    </xf>
    <xf numFmtId="177" fontId="55" fillId="0" borderId="27" xfId="123" applyNumberFormat="1" applyFont="1" applyFill="1" applyBorder="1" applyAlignment="1">
      <alignment horizontal="center" vertical="center"/>
    </xf>
    <xf numFmtId="183" fontId="55" fillId="0" borderId="27" xfId="123" applyNumberFormat="1" applyFont="1" applyFill="1" applyBorder="1" applyAlignment="1">
      <alignment horizontal="center" vertical="center"/>
    </xf>
    <xf numFmtId="183" fontId="55" fillId="0" borderId="28" xfId="123" applyNumberFormat="1" applyFont="1" applyFill="1" applyBorder="1" applyAlignment="1">
      <alignment horizontal="center" vertical="center"/>
    </xf>
    <xf numFmtId="181" fontId="48" fillId="4" borderId="44" xfId="123" applyNumberFormat="1" applyFont="1" applyFill="1" applyBorder="1" applyAlignment="1">
      <alignment horizontal="right"/>
    </xf>
    <xf numFmtId="177" fontId="49" fillId="4" borderId="44" xfId="123" applyNumberFormat="1" applyFont="1" applyFill="1" applyBorder="1" applyAlignment="1"/>
    <xf numFmtId="0" fontId="53" fillId="4" borderId="16" xfId="121" applyFont="1" applyFill="1" applyBorder="1" applyAlignment="1">
      <alignment horizontal="left" vertical="center" indent="1"/>
    </xf>
    <xf numFmtId="177" fontId="55" fillId="4" borderId="32" xfId="123" applyNumberFormat="1" applyFont="1" applyFill="1" applyBorder="1" applyAlignment="1">
      <alignment horizontal="right" vertical="center" indent="2"/>
    </xf>
    <xf numFmtId="177" fontId="55" fillId="4" borderId="33" xfId="123" applyNumberFormat="1" applyFont="1" applyFill="1" applyBorder="1" applyAlignment="1">
      <alignment horizontal="right" vertical="center" indent="2"/>
    </xf>
    <xf numFmtId="177" fontId="55" fillId="4" borderId="34" xfId="123" applyNumberFormat="1" applyFont="1" applyFill="1" applyBorder="1" applyAlignment="1">
      <alignment horizontal="right" vertical="center" indent="2"/>
    </xf>
    <xf numFmtId="177" fontId="55" fillId="6" borderId="33" xfId="123" applyNumberFormat="1" applyFont="1" applyFill="1" applyBorder="1" applyAlignment="1">
      <alignment horizontal="right" vertical="center" indent="2"/>
    </xf>
    <xf numFmtId="177" fontId="55" fillId="4" borderId="35" xfId="123" applyNumberFormat="1" applyFont="1" applyFill="1" applyBorder="1" applyAlignment="1">
      <alignment horizontal="right" vertical="center" indent="2"/>
    </xf>
    <xf numFmtId="177" fontId="55" fillId="4" borderId="36" xfId="123" applyNumberFormat="1" applyFont="1" applyFill="1" applyBorder="1" applyAlignment="1">
      <alignment horizontal="right" vertical="center" indent="2"/>
    </xf>
    <xf numFmtId="177" fontId="55" fillId="4" borderId="37" xfId="123" applyNumberFormat="1" applyFont="1" applyFill="1" applyBorder="1" applyAlignment="1">
      <alignment horizontal="right" vertical="center" indent="2"/>
    </xf>
    <xf numFmtId="177" fontId="55" fillId="4" borderId="38" xfId="123" applyNumberFormat="1" applyFont="1" applyFill="1" applyBorder="1" applyAlignment="1">
      <alignment horizontal="right" vertical="center" indent="2"/>
    </xf>
    <xf numFmtId="177" fontId="55" fillId="4" borderId="39" xfId="123" applyNumberFormat="1" applyFont="1" applyFill="1" applyBorder="1" applyAlignment="1">
      <alignment horizontal="right" vertical="center" indent="2"/>
    </xf>
    <xf numFmtId="0" fontId="53" fillId="4" borderId="27" xfId="121" applyFont="1" applyFill="1" applyBorder="1" applyAlignment="1">
      <alignment horizontal="left" vertical="center" indent="1"/>
    </xf>
    <xf numFmtId="177" fontId="56" fillId="4" borderId="36" xfId="123" applyNumberFormat="1" applyFont="1" applyFill="1" applyBorder="1" applyAlignment="1">
      <alignment horizontal="right" vertical="center" indent="2"/>
    </xf>
    <xf numFmtId="177" fontId="56" fillId="4" borderId="37" xfId="123" applyNumberFormat="1" applyFont="1" applyFill="1" applyBorder="1" applyAlignment="1">
      <alignment horizontal="right" vertical="center" indent="2"/>
    </xf>
    <xf numFmtId="177" fontId="56" fillId="4" borderId="38" xfId="123" applyNumberFormat="1" applyFont="1" applyFill="1" applyBorder="1" applyAlignment="1">
      <alignment horizontal="right" vertical="center" indent="2"/>
    </xf>
    <xf numFmtId="177" fontId="56" fillId="4" borderId="39" xfId="123" applyNumberFormat="1" applyFont="1" applyFill="1" applyBorder="1" applyAlignment="1">
      <alignment horizontal="right" vertical="center" indent="2"/>
    </xf>
    <xf numFmtId="0" fontId="53" fillId="4" borderId="47" xfId="121" applyFont="1" applyFill="1" applyBorder="1" applyAlignment="1">
      <alignment horizontal="left" vertical="center" indent="1"/>
    </xf>
    <xf numFmtId="177" fontId="55" fillId="4" borderId="40" xfId="123" applyNumberFormat="1" applyFont="1" applyFill="1" applyBorder="1" applyAlignment="1">
      <alignment horizontal="right" vertical="center" indent="2"/>
    </xf>
    <xf numFmtId="177" fontId="55" fillId="4" borderId="41" xfId="123" applyNumberFormat="1" applyFont="1" applyFill="1" applyBorder="1" applyAlignment="1">
      <alignment horizontal="right" vertical="center" indent="2"/>
    </xf>
    <xf numFmtId="177" fontId="55" fillId="4" borderId="42" xfId="123" applyNumberFormat="1" applyFont="1" applyFill="1" applyBorder="1" applyAlignment="1">
      <alignment horizontal="right" vertical="center" indent="2"/>
    </xf>
    <xf numFmtId="177" fontId="55" fillId="4" borderId="43" xfId="123" applyNumberFormat="1" applyFont="1" applyFill="1" applyBorder="1" applyAlignment="1">
      <alignment horizontal="right" vertical="center" indent="2"/>
    </xf>
    <xf numFmtId="183" fontId="49" fillId="4" borderId="44" xfId="123" applyNumberFormat="1" applyFont="1" applyFill="1" applyBorder="1" applyAlignment="1"/>
    <xf numFmtId="183" fontId="52" fillId="4" borderId="32" xfId="123" applyNumberFormat="1" applyFont="1" applyFill="1" applyBorder="1" applyAlignment="1">
      <alignment horizontal="right" vertical="center" indent="2"/>
    </xf>
    <xf numFmtId="183" fontId="52" fillId="4" borderId="33" xfId="123" applyNumberFormat="1" applyFont="1" applyFill="1" applyBorder="1" applyAlignment="1">
      <alignment horizontal="right" vertical="center" indent="2"/>
    </xf>
    <xf numFmtId="183" fontId="52" fillId="4" borderId="34" xfId="123" applyNumberFormat="1" applyFont="1" applyFill="1" applyBorder="1" applyAlignment="1">
      <alignment horizontal="right" vertical="center" indent="2"/>
    </xf>
    <xf numFmtId="183" fontId="52" fillId="4" borderId="35" xfId="123" applyNumberFormat="1" applyFont="1" applyFill="1" applyBorder="1" applyAlignment="1">
      <alignment horizontal="right" vertical="center" indent="2"/>
    </xf>
    <xf numFmtId="183" fontId="52" fillId="4" borderId="36" xfId="123" applyNumberFormat="1" applyFont="1" applyFill="1" applyBorder="1" applyAlignment="1">
      <alignment horizontal="right" vertical="center" indent="2"/>
    </xf>
    <xf numFmtId="183" fontId="52" fillId="4" borderId="37" xfId="123" applyNumberFormat="1" applyFont="1" applyFill="1" applyBorder="1" applyAlignment="1">
      <alignment horizontal="right" vertical="center" indent="2"/>
    </xf>
    <xf numFmtId="183" fontId="52" fillId="4" borderId="38" xfId="123" applyNumberFormat="1" applyFont="1" applyFill="1" applyBorder="1" applyAlignment="1">
      <alignment horizontal="right" vertical="center" indent="2"/>
    </xf>
    <xf numFmtId="183" fontId="52" fillId="4" borderId="39" xfId="123" applyNumberFormat="1" applyFont="1" applyFill="1" applyBorder="1" applyAlignment="1">
      <alignment horizontal="right" vertical="center" indent="2"/>
    </xf>
    <xf numFmtId="183" fontId="54" fillId="4" borderId="36" xfId="123" applyNumberFormat="1" applyFont="1" applyFill="1" applyBorder="1" applyAlignment="1">
      <alignment horizontal="right" vertical="center" indent="2"/>
    </xf>
    <xf numFmtId="183" fontId="54" fillId="4" borderId="37" xfId="123" applyNumberFormat="1" applyFont="1" applyFill="1" applyBorder="1" applyAlignment="1">
      <alignment horizontal="right" vertical="center" indent="2"/>
    </xf>
    <xf numFmtId="183" fontId="54" fillId="4" borderId="38" xfId="123" applyNumberFormat="1" applyFont="1" applyFill="1" applyBorder="1" applyAlignment="1">
      <alignment horizontal="right" vertical="center" indent="2"/>
    </xf>
    <xf numFmtId="183" fontId="54" fillId="4" borderId="39" xfId="123" applyNumberFormat="1" applyFont="1" applyFill="1" applyBorder="1" applyAlignment="1">
      <alignment horizontal="right" vertical="center" indent="2"/>
    </xf>
    <xf numFmtId="183" fontId="52" fillId="4" borderId="48" xfId="123" applyNumberFormat="1" applyFont="1" applyFill="1" applyBorder="1" applyAlignment="1">
      <alignment horizontal="right" vertical="center" indent="2"/>
    </xf>
    <xf numFmtId="183" fontId="52" fillId="4" borderId="49" xfId="123" applyNumberFormat="1" applyFont="1" applyFill="1" applyBorder="1" applyAlignment="1">
      <alignment horizontal="right" vertical="center" indent="2"/>
    </xf>
    <xf numFmtId="183" fontId="52" fillId="4" borderId="50" xfId="123" applyNumberFormat="1" applyFont="1" applyFill="1" applyBorder="1" applyAlignment="1">
      <alignment horizontal="right" vertical="center" indent="2"/>
    </xf>
    <xf numFmtId="183" fontId="52" fillId="4" borderId="51" xfId="123" applyNumberFormat="1" applyFont="1" applyFill="1" applyBorder="1" applyAlignment="1">
      <alignment horizontal="right" vertical="center" indent="2"/>
    </xf>
    <xf numFmtId="10" fontId="55" fillId="4" borderId="32" xfId="125" applyNumberFormat="1" applyFont="1" applyFill="1" applyBorder="1">
      <alignment horizontal="right" vertical="center" indent="1"/>
    </xf>
    <xf numFmtId="0" fontId="34" fillId="0" borderId="0" xfId="121">
      <alignment vertical="center"/>
    </xf>
    <xf numFmtId="0" fontId="66" fillId="0" borderId="0" xfId="121" applyFont="1">
      <alignment vertical="center"/>
    </xf>
    <xf numFmtId="183" fontId="52" fillId="0" borderId="17" xfId="123" applyNumberFormat="1" applyFont="1" applyFill="1" applyBorder="1" applyAlignment="1">
      <alignment horizontal="center" vertical="center"/>
    </xf>
    <xf numFmtId="186" fontId="52" fillId="0" borderId="17" xfId="123" applyNumberFormat="1" applyFont="1" applyFill="1" applyBorder="1" applyAlignment="1">
      <alignment horizontal="center" vertical="center"/>
    </xf>
    <xf numFmtId="186" fontId="52" fillId="0" borderId="35" xfId="123" applyNumberFormat="1" applyFont="1" applyFill="1" applyBorder="1" applyAlignment="1">
      <alignment horizontal="center" vertical="center"/>
    </xf>
    <xf numFmtId="186" fontId="52" fillId="0" borderId="16" xfId="123" applyNumberFormat="1" applyFont="1" applyFill="1" applyBorder="1" applyAlignment="1">
      <alignment horizontal="center" vertical="center"/>
    </xf>
    <xf numFmtId="186" fontId="52" fillId="0" borderId="26" xfId="123" applyNumberFormat="1" applyFont="1" applyFill="1" applyBorder="1" applyAlignment="1">
      <alignment horizontal="center" vertical="center"/>
    </xf>
    <xf numFmtId="183" fontId="52" fillId="0" borderId="35" xfId="123" applyNumberFormat="1" applyFont="1" applyFill="1" applyBorder="1" applyAlignment="1">
      <alignment horizontal="center" vertical="center"/>
    </xf>
    <xf numFmtId="186" fontId="52" fillId="0" borderId="39" xfId="123" applyNumberFormat="1" applyFont="1" applyFill="1" applyBorder="1" applyAlignment="1">
      <alignment horizontal="center" vertical="center"/>
    </xf>
    <xf numFmtId="186" fontId="52" fillId="0" borderId="27" xfId="123" applyNumberFormat="1" applyFont="1" applyFill="1" applyBorder="1" applyAlignment="1">
      <alignment horizontal="center" vertical="center"/>
    </xf>
    <xf numFmtId="186" fontId="52" fillId="0" borderId="28" xfId="123" applyNumberFormat="1" applyFont="1" applyFill="1" applyBorder="1" applyAlignment="1">
      <alignment horizontal="center" vertical="center"/>
    </xf>
    <xf numFmtId="183" fontId="52" fillId="0" borderId="39" xfId="123" applyNumberFormat="1" applyFont="1" applyFill="1" applyBorder="1" applyAlignment="1">
      <alignment horizontal="center" vertical="center"/>
    </xf>
    <xf numFmtId="186" fontId="54" fillId="0" borderId="27" xfId="123" applyNumberFormat="1" applyFont="1" applyFill="1" applyBorder="1" applyAlignment="1">
      <alignment horizontal="center" vertical="center"/>
    </xf>
    <xf numFmtId="181" fontId="52" fillId="0" borderId="39" xfId="123" applyNumberFormat="1" applyFont="1" applyFill="1" applyBorder="1" applyAlignment="1">
      <alignment horizontal="center" vertical="center"/>
    </xf>
    <xf numFmtId="181" fontId="52" fillId="0" borderId="35" xfId="123" applyNumberFormat="1" applyFont="1" applyFill="1" applyBorder="1" applyAlignment="1">
      <alignment horizontal="center" vertical="center"/>
    </xf>
    <xf numFmtId="181" fontId="52" fillId="0" borderId="26" xfId="123" applyNumberFormat="1" applyFont="1" applyFill="1" applyBorder="1" applyAlignment="1">
      <alignment horizontal="center" vertical="center"/>
    </xf>
    <xf numFmtId="181" fontId="52" fillId="0" borderId="43" xfId="123" applyNumberFormat="1" applyFont="1" applyFill="1" applyBorder="1" applyAlignment="1">
      <alignment horizontal="center" vertical="center"/>
    </xf>
    <xf numFmtId="181" fontId="52" fillId="0" borderId="31" xfId="123" applyNumberFormat="1" applyFont="1" applyFill="1" applyBorder="1" applyAlignment="1">
      <alignment horizontal="center" vertical="center"/>
    </xf>
    <xf numFmtId="183" fontId="52" fillId="0" borderId="57" xfId="123" applyNumberFormat="1" applyFont="1" applyFill="1" applyBorder="1" applyAlignment="1">
      <alignment horizontal="center" vertical="center"/>
    </xf>
    <xf numFmtId="186" fontId="52" fillId="0" borderId="55" xfId="123" applyNumberFormat="1" applyFont="1" applyFill="1" applyBorder="1" applyAlignment="1">
      <alignment horizontal="center" vertical="center"/>
    </xf>
    <xf numFmtId="186" fontId="52" fillId="0" borderId="58" xfId="123" applyNumberFormat="1" applyFont="1" applyFill="1" applyBorder="1" applyAlignment="1">
      <alignment horizontal="center" vertical="center"/>
    </xf>
    <xf numFmtId="183" fontId="52" fillId="0" borderId="55" xfId="123" applyNumberFormat="1" applyFont="1" applyFill="1" applyBorder="1" applyAlignment="1">
      <alignment horizontal="center" vertical="center"/>
    </xf>
    <xf numFmtId="183" fontId="52" fillId="0" borderId="58" xfId="123" applyNumberFormat="1" applyFont="1" applyFill="1" applyBorder="1" applyAlignment="1">
      <alignment horizontal="center" vertical="center"/>
    </xf>
    <xf numFmtId="0" fontId="67" fillId="0" borderId="0" xfId="121" applyFont="1">
      <alignment vertical="center"/>
    </xf>
    <xf numFmtId="183" fontId="53" fillId="0" borderId="16" xfId="123" applyNumberFormat="1" applyFont="1" applyFill="1" applyBorder="1" applyAlignment="1">
      <alignment horizontal="center" vertical="center"/>
    </xf>
    <xf numFmtId="183" fontId="53" fillId="0" borderId="26" xfId="123" applyNumberFormat="1" applyFont="1" applyFill="1" applyBorder="1" applyAlignment="1">
      <alignment horizontal="center" vertical="center"/>
    </xf>
    <xf numFmtId="183" fontId="68" fillId="0" borderId="16" xfId="123" applyNumberFormat="1" applyFont="1" applyFill="1" applyBorder="1" applyAlignment="1">
      <alignment horizontal="center" vertical="center"/>
    </xf>
    <xf numFmtId="183" fontId="68" fillId="0" borderId="26" xfId="123" applyNumberFormat="1" applyFont="1" applyFill="1" applyBorder="1" applyAlignment="1">
      <alignment horizontal="center" vertical="center"/>
    </xf>
    <xf numFmtId="183" fontId="58" fillId="0" borderId="16" xfId="123" applyNumberFormat="1" applyFont="1" applyFill="1" applyBorder="1" applyAlignment="1">
      <alignment horizontal="left" vertical="center" indent="1"/>
    </xf>
    <xf numFmtId="183" fontId="68" fillId="0" borderId="27" xfId="123" applyNumberFormat="1" applyFont="1" applyFill="1" applyBorder="1" applyAlignment="1">
      <alignment horizontal="center" vertical="center"/>
    </xf>
    <xf numFmtId="183" fontId="68" fillId="0" borderId="28" xfId="123" applyNumberFormat="1" applyFont="1" applyFill="1" applyBorder="1" applyAlignment="1">
      <alignment horizontal="center" vertical="center"/>
    </xf>
    <xf numFmtId="183" fontId="58" fillId="0" borderId="27" xfId="123" applyNumberFormat="1" applyFont="1" applyFill="1" applyBorder="1" applyAlignment="1">
      <alignment horizontal="left" vertical="center" indent="1"/>
    </xf>
    <xf numFmtId="0" fontId="53" fillId="0" borderId="16" xfId="121" applyFont="1" applyFill="1" applyBorder="1" applyAlignment="1">
      <alignment horizontal="left" vertical="center" wrapText="1"/>
    </xf>
    <xf numFmtId="183" fontId="52" fillId="0" borderId="33" xfId="123" applyNumberFormat="1" applyFont="1" applyFill="1" applyBorder="1" applyAlignment="1">
      <alignment horizontal="center" vertical="center"/>
    </xf>
    <xf numFmtId="183" fontId="52" fillId="0" borderId="34" xfId="123" applyNumberFormat="1" applyFont="1" applyFill="1" applyBorder="1" applyAlignment="1">
      <alignment horizontal="center" vertical="center"/>
    </xf>
    <xf numFmtId="0" fontId="53" fillId="0" borderId="27" xfId="121" applyFont="1" applyFill="1" applyBorder="1" applyAlignment="1">
      <alignment horizontal="left" vertical="center" wrapText="1"/>
    </xf>
    <xf numFmtId="183" fontId="52" fillId="0" borderId="37" xfId="123" applyNumberFormat="1" applyFont="1" applyFill="1" applyBorder="1" applyAlignment="1">
      <alignment horizontal="center" vertical="center"/>
    </xf>
    <xf numFmtId="183" fontId="52" fillId="0" borderId="38" xfId="123" applyNumberFormat="1" applyFont="1" applyFill="1" applyBorder="1" applyAlignment="1">
      <alignment horizontal="center" vertical="center"/>
    </xf>
    <xf numFmtId="183" fontId="52" fillId="0" borderId="0" xfId="123" applyNumberFormat="1" applyFont="1" applyFill="1" applyBorder="1" applyAlignment="1">
      <alignment horizontal="center" vertical="center"/>
    </xf>
    <xf numFmtId="186" fontId="52" fillId="0" borderId="0" xfId="123" applyNumberFormat="1" applyFont="1" applyFill="1" applyBorder="1" applyAlignment="1">
      <alignment horizontal="center" vertical="center"/>
    </xf>
    <xf numFmtId="180" fontId="62" fillId="0" borderId="0" xfId="124" applyNumberFormat="1" applyFont="1" applyFill="1" applyBorder="1" applyAlignment="1">
      <alignment horizontal="right" vertical="center" wrapText="1"/>
    </xf>
    <xf numFmtId="0" fontId="72" fillId="0" borderId="20" xfId="121" applyFont="1" applyFill="1" applyBorder="1" applyAlignment="1">
      <alignment horizontal="center" vertical="center" wrapText="1"/>
    </xf>
    <xf numFmtId="0" fontId="72" fillId="0" borderId="21" xfId="121" applyFont="1" applyFill="1" applyBorder="1" applyAlignment="1">
      <alignment horizontal="center" vertical="center" wrapText="1"/>
    </xf>
    <xf numFmtId="0" fontId="72" fillId="0" borderId="19" xfId="121" applyFont="1" applyFill="1" applyBorder="1" applyAlignment="1">
      <alignment horizontal="center" vertical="center" wrapText="1"/>
    </xf>
    <xf numFmtId="0" fontId="72" fillId="0" borderId="22" xfId="121" applyFont="1" applyFill="1" applyBorder="1" applyAlignment="1">
      <alignment horizontal="center" vertical="center" wrapText="1"/>
    </xf>
    <xf numFmtId="181" fontId="55" fillId="0" borderId="33" xfId="123" applyNumberFormat="1" applyFont="1" applyFill="1" applyBorder="1" applyAlignment="1">
      <alignment horizontal="center" vertical="center"/>
    </xf>
    <xf numFmtId="181" fontId="55" fillId="0" borderId="34" xfId="123" applyNumberFormat="1" applyFont="1" applyFill="1" applyBorder="1" applyAlignment="1">
      <alignment horizontal="center" vertical="center"/>
    </xf>
    <xf numFmtId="181" fontId="55" fillId="0" borderId="32" xfId="123" applyNumberFormat="1" applyFont="1" applyFill="1" applyBorder="1" applyAlignment="1">
      <alignment horizontal="center" vertical="center"/>
    </xf>
    <xf numFmtId="181" fontId="55" fillId="0" borderId="35" xfId="123" applyNumberFormat="1" applyFont="1" applyFill="1" applyBorder="1" applyAlignment="1">
      <alignment horizontal="center" vertical="center"/>
    </xf>
    <xf numFmtId="181" fontId="55" fillId="0" borderId="39" xfId="123" applyNumberFormat="1" applyFont="1" applyFill="1" applyBorder="1" applyAlignment="1">
      <alignment horizontal="center" vertical="center"/>
    </xf>
    <xf numFmtId="181" fontId="55" fillId="0" borderId="28" xfId="123" applyNumberFormat="1" applyFont="1" applyFill="1" applyBorder="1" applyAlignment="1">
      <alignment horizontal="center" vertical="center"/>
    </xf>
    <xf numFmtId="181" fontId="55" fillId="0" borderId="16" xfId="123" applyNumberFormat="1" applyFont="1" applyFill="1" applyBorder="1" applyAlignment="1">
      <alignment horizontal="center" vertical="center"/>
    </xf>
    <xf numFmtId="181" fontId="55" fillId="0" borderId="26" xfId="123" applyNumberFormat="1" applyFont="1" applyFill="1" applyBorder="1" applyAlignment="1">
      <alignment horizontal="center" vertical="center"/>
    </xf>
    <xf numFmtId="177" fontId="48" fillId="0" borderId="0" xfId="123" applyFont="1" applyFill="1" applyBorder="1" applyAlignment="1">
      <alignment horizontal="center" vertical="center"/>
    </xf>
    <xf numFmtId="182" fontId="48" fillId="0" borderId="0" xfId="123" applyNumberFormat="1" applyFont="1" applyFill="1" applyBorder="1" applyAlignment="1">
      <alignment horizontal="right"/>
    </xf>
    <xf numFmtId="177" fontId="52" fillId="0" borderId="0" xfId="123" applyFont="1" applyFill="1" applyBorder="1" applyAlignment="1">
      <alignment horizontal="center" vertical="center"/>
    </xf>
    <xf numFmtId="184" fontId="48" fillId="0" borderId="0" xfId="123" applyNumberFormat="1" applyFont="1" applyFill="1" applyBorder="1" applyAlignment="1">
      <alignment horizontal="center"/>
    </xf>
    <xf numFmtId="177" fontId="40" fillId="0" borderId="27" xfId="123" applyFont="1" applyFill="1" applyBorder="1" applyAlignment="1">
      <alignment horizontal="center" vertical="center"/>
    </xf>
    <xf numFmtId="183" fontId="61" fillId="0" borderId="27" xfId="123" applyNumberFormat="1" applyFont="1" applyFill="1" applyBorder="1" applyAlignment="1">
      <alignment horizontal="center" vertical="center"/>
    </xf>
    <xf numFmtId="183" fontId="61" fillId="0" borderId="28" xfId="123" applyNumberFormat="1" applyFont="1" applyFill="1" applyBorder="1" applyAlignment="1">
      <alignment horizontal="center" vertical="center"/>
    </xf>
    <xf numFmtId="0" fontId="36" fillId="0" borderId="17" xfId="121" applyFont="1" applyBorder="1">
      <alignment vertical="center"/>
    </xf>
    <xf numFmtId="181" fontId="52" fillId="0" borderId="33" xfId="123" applyNumberFormat="1" applyFont="1" applyFill="1" applyBorder="1" applyAlignment="1">
      <alignment horizontal="center" vertical="center"/>
    </xf>
    <xf numFmtId="181" fontId="52" fillId="0" borderId="34" xfId="123" applyNumberFormat="1" applyFont="1" applyFill="1" applyBorder="1" applyAlignment="1">
      <alignment horizontal="center" vertical="center"/>
    </xf>
    <xf numFmtId="186" fontId="54" fillId="0" borderId="37" xfId="123" applyNumberFormat="1" applyFont="1" applyFill="1" applyBorder="1" applyAlignment="1">
      <alignment horizontal="center" vertical="center"/>
    </xf>
    <xf numFmtId="181" fontId="54" fillId="0" borderId="33" xfId="123" applyNumberFormat="1" applyFont="1" applyFill="1" applyBorder="1" applyAlignment="1">
      <alignment horizontal="center" vertical="center"/>
    </xf>
    <xf numFmtId="181" fontId="52" fillId="0" borderId="38" xfId="123" applyNumberFormat="1" applyFont="1" applyFill="1" applyBorder="1" applyAlignment="1">
      <alignment horizontal="center" vertical="center"/>
    </xf>
    <xf numFmtId="183" fontId="54" fillId="0" borderId="37" xfId="123" applyNumberFormat="1" applyFont="1" applyFill="1" applyBorder="1" applyAlignment="1">
      <alignment horizontal="center" vertical="center"/>
    </xf>
    <xf numFmtId="181" fontId="52" fillId="0" borderId="37" xfId="123" applyNumberFormat="1" applyFont="1" applyFill="1" applyBorder="1" applyAlignment="1">
      <alignment horizontal="center" vertical="center"/>
    </xf>
    <xf numFmtId="181" fontId="54" fillId="0" borderId="37" xfId="123" applyNumberFormat="1" applyFont="1" applyFill="1" applyBorder="1" applyAlignment="1">
      <alignment horizontal="center" vertical="center"/>
    </xf>
    <xf numFmtId="177" fontId="55" fillId="0" borderId="33" xfId="123" applyNumberFormat="1" applyFont="1" applyFill="1" applyBorder="1" applyAlignment="1">
      <alignment horizontal="center" vertical="center"/>
    </xf>
    <xf numFmtId="177" fontId="55" fillId="0" borderId="34" xfId="123" applyNumberFormat="1" applyFont="1" applyFill="1" applyBorder="1" applyAlignment="1">
      <alignment horizontal="center" vertical="center"/>
    </xf>
    <xf numFmtId="177" fontId="55" fillId="0" borderId="35" xfId="123" applyNumberFormat="1" applyFont="1" applyFill="1" applyBorder="1" applyAlignment="1">
      <alignment horizontal="center" vertical="center"/>
    </xf>
    <xf numFmtId="177" fontId="55" fillId="0" borderId="37" xfId="123" applyNumberFormat="1" applyFont="1" applyFill="1" applyBorder="1" applyAlignment="1">
      <alignment horizontal="center" vertical="center"/>
    </xf>
    <xf numFmtId="177" fontId="55" fillId="0" borderId="38" xfId="123" applyNumberFormat="1" applyFont="1" applyFill="1" applyBorder="1" applyAlignment="1">
      <alignment horizontal="center" vertical="center"/>
    </xf>
    <xf numFmtId="177" fontId="56" fillId="0" borderId="37" xfId="123" applyNumberFormat="1" applyFont="1" applyFill="1" applyBorder="1" applyAlignment="1">
      <alignment horizontal="center" vertical="center"/>
    </xf>
    <xf numFmtId="177" fontId="56" fillId="0" borderId="39" xfId="123" applyNumberFormat="1" applyFont="1" applyFill="1" applyBorder="1" applyAlignment="1">
      <alignment horizontal="center" vertical="center"/>
    </xf>
    <xf numFmtId="177" fontId="55" fillId="0" borderId="54" xfId="123" applyNumberFormat="1" applyFont="1" applyFill="1" applyBorder="1" applyAlignment="1">
      <alignment horizontal="center" vertical="center"/>
    </xf>
    <xf numFmtId="177" fontId="55" fillId="0" borderId="59" xfId="123" applyNumberFormat="1" applyFont="1" applyFill="1" applyBorder="1" applyAlignment="1">
      <alignment horizontal="center" vertical="center"/>
    </xf>
    <xf numFmtId="177" fontId="56" fillId="0" borderId="54" xfId="123" applyNumberFormat="1" applyFont="1" applyFill="1" applyBorder="1" applyAlignment="1">
      <alignment horizontal="center" vertical="center"/>
    </xf>
    <xf numFmtId="177" fontId="56" fillId="0" borderId="52" xfId="123" applyNumberFormat="1" applyFont="1" applyFill="1" applyBorder="1" applyAlignment="1">
      <alignment horizontal="center" vertical="center"/>
    </xf>
    <xf numFmtId="177" fontId="55" fillId="0" borderId="33" xfId="123" applyNumberFormat="1" applyFont="1" applyFill="1" applyBorder="1" applyAlignment="1">
      <alignment horizontal="right" vertical="center" indent="1"/>
    </xf>
    <xf numFmtId="177" fontId="55" fillId="0" borderId="34" xfId="123" applyNumberFormat="1" applyFont="1" applyFill="1" applyBorder="1" applyAlignment="1">
      <alignment horizontal="right" vertical="center" indent="1"/>
    </xf>
    <xf numFmtId="177" fontId="55" fillId="0" borderId="35" xfId="123" applyNumberFormat="1" applyFont="1" applyFill="1" applyBorder="1" applyAlignment="1">
      <alignment horizontal="right" vertical="center" indent="1"/>
    </xf>
    <xf numFmtId="177" fontId="55" fillId="0" borderId="37" xfId="123" applyNumberFormat="1" applyFont="1" applyFill="1" applyBorder="1" applyAlignment="1">
      <alignment horizontal="right" vertical="center" indent="1"/>
    </xf>
    <xf numFmtId="177" fontId="55" fillId="0" borderId="38" xfId="123" applyNumberFormat="1" applyFont="1" applyFill="1" applyBorder="1" applyAlignment="1">
      <alignment horizontal="right" vertical="center" indent="1"/>
    </xf>
    <xf numFmtId="177" fontId="55" fillId="0" borderId="39" xfId="123" applyNumberFormat="1" applyFont="1" applyFill="1" applyBorder="1" applyAlignment="1">
      <alignment horizontal="right" vertical="center" indent="1"/>
    </xf>
    <xf numFmtId="177" fontId="56" fillId="0" borderId="37" xfId="123" applyNumberFormat="1" applyFont="1" applyFill="1" applyBorder="1" applyAlignment="1">
      <alignment horizontal="right" vertical="center" indent="1"/>
    </xf>
    <xf numFmtId="177" fontId="56" fillId="0" borderId="39" xfId="123" applyNumberFormat="1" applyFont="1" applyFill="1" applyBorder="1" applyAlignment="1">
      <alignment horizontal="right" vertical="center" indent="1"/>
    </xf>
    <xf numFmtId="181" fontId="50" fillId="0" borderId="33" xfId="123" applyNumberFormat="1" applyFont="1" applyFill="1" applyBorder="1" applyAlignment="1">
      <alignment horizontal="center" vertical="center"/>
    </xf>
    <xf numFmtId="181" fontId="55" fillId="0" borderId="37" xfId="123" applyNumberFormat="1" applyFont="1" applyFill="1" applyBorder="1" applyAlignment="1">
      <alignment horizontal="center" vertical="center"/>
    </xf>
    <xf numFmtId="181" fontId="50" fillId="0" borderId="37" xfId="123" applyNumberFormat="1" applyFont="1" applyFill="1" applyBorder="1" applyAlignment="1">
      <alignment horizontal="center" vertical="center"/>
    </xf>
    <xf numFmtId="0" fontId="52" fillId="0" borderId="27" xfId="121" applyFont="1" applyFill="1" applyBorder="1" applyAlignment="1">
      <alignment horizontal="left" vertical="center" wrapText="1"/>
    </xf>
    <xf numFmtId="181" fontId="73" fillId="0" borderId="37" xfId="123" applyNumberFormat="1" applyFont="1" applyFill="1" applyBorder="1" applyAlignment="1">
      <alignment horizontal="center" vertical="center"/>
    </xf>
    <xf numFmtId="181" fontId="73" fillId="0" borderId="34" xfId="123" applyNumberFormat="1" applyFont="1" applyFill="1" applyBorder="1" applyAlignment="1">
      <alignment horizontal="center" vertical="center"/>
    </xf>
    <xf numFmtId="181" fontId="73" fillId="0" borderId="35" xfId="123" applyNumberFormat="1" applyFont="1" applyFill="1" applyBorder="1" applyAlignment="1">
      <alignment horizontal="center" vertical="center"/>
    </xf>
    <xf numFmtId="177" fontId="52" fillId="0" borderId="39" xfId="123" applyNumberFormat="1" applyFont="1" applyFill="1" applyBorder="1" applyAlignment="1">
      <alignment horizontal="center" vertical="center"/>
    </xf>
    <xf numFmtId="177" fontId="55" fillId="0" borderId="39" xfId="123" applyNumberFormat="1" applyFont="1" applyFill="1" applyBorder="1" applyAlignment="1">
      <alignment horizontal="center" vertical="center"/>
    </xf>
    <xf numFmtId="181" fontId="54" fillId="0" borderId="39" xfId="123" applyNumberFormat="1" applyFont="1" applyFill="1" applyBorder="1" applyAlignment="1">
      <alignment horizontal="center" vertical="center"/>
    </xf>
    <xf numFmtId="180" fontId="62" fillId="4" borderId="0" xfId="124" applyNumberFormat="1" applyFont="1" applyFill="1" applyBorder="1" applyAlignment="1">
      <alignment horizontal="right" vertical="center" wrapText="1"/>
    </xf>
    <xf numFmtId="0" fontId="72" fillId="4" borderId="20" xfId="121" applyFont="1" applyFill="1" applyBorder="1" applyAlignment="1">
      <alignment horizontal="center" vertical="center" wrapText="1"/>
    </xf>
    <xf numFmtId="0" fontId="72" fillId="4" borderId="21" xfId="121" applyFont="1" applyFill="1" applyBorder="1" applyAlignment="1">
      <alignment horizontal="center" vertical="center" wrapText="1"/>
    </xf>
    <xf numFmtId="0" fontId="72" fillId="4" borderId="22" xfId="121" applyFont="1" applyFill="1" applyBorder="1" applyAlignment="1">
      <alignment horizontal="center" vertical="center" wrapText="1"/>
    </xf>
    <xf numFmtId="177" fontId="55" fillId="4" borderId="33" xfId="123" applyNumberFormat="1" applyFont="1" applyFill="1" applyBorder="1">
      <alignment horizontal="right" vertical="center" indent="1"/>
    </xf>
    <xf numFmtId="177" fontId="55" fillId="4" borderId="34" xfId="123" applyNumberFormat="1" applyFont="1" applyFill="1" applyBorder="1">
      <alignment horizontal="right" vertical="center" indent="1"/>
    </xf>
    <xf numFmtId="177" fontId="55" fillId="4" borderId="35" xfId="123" applyNumberFormat="1" applyFont="1" applyFill="1" applyBorder="1">
      <alignment horizontal="right" vertical="center" indent="1"/>
    </xf>
    <xf numFmtId="177" fontId="55" fillId="4" borderId="37" xfId="123" applyNumberFormat="1" applyFont="1" applyFill="1" applyBorder="1">
      <alignment horizontal="right" vertical="center" indent="1"/>
    </xf>
    <xf numFmtId="177" fontId="55" fillId="4" borderId="38" xfId="123" applyNumberFormat="1" applyFont="1" applyFill="1" applyBorder="1">
      <alignment horizontal="right" vertical="center" indent="1"/>
    </xf>
    <xf numFmtId="177" fontId="55" fillId="4" borderId="39" xfId="123" applyNumberFormat="1" applyFont="1" applyFill="1" applyBorder="1">
      <alignment horizontal="right" vertical="center" indent="1"/>
    </xf>
    <xf numFmtId="177" fontId="56" fillId="4" borderId="37" xfId="123" applyNumberFormat="1" applyFont="1" applyFill="1" applyBorder="1">
      <alignment horizontal="right" vertical="center" indent="1"/>
    </xf>
    <xf numFmtId="177" fontId="56" fillId="4" borderId="39" xfId="123" applyNumberFormat="1" applyFont="1" applyFill="1" applyBorder="1">
      <alignment horizontal="right" vertical="center" indent="1"/>
    </xf>
    <xf numFmtId="177" fontId="55" fillId="4" borderId="49" xfId="123" applyNumberFormat="1" applyFont="1" applyFill="1" applyBorder="1">
      <alignment horizontal="right" vertical="center" indent="1"/>
    </xf>
    <xf numFmtId="177" fontId="55" fillId="4" borderId="50" xfId="123" applyNumberFormat="1" applyFont="1" applyFill="1" applyBorder="1">
      <alignment horizontal="right" vertical="center" indent="1"/>
    </xf>
    <xf numFmtId="177" fontId="56" fillId="4" borderId="49" xfId="123" applyNumberFormat="1" applyFont="1" applyFill="1" applyBorder="1">
      <alignment horizontal="right" vertical="center" indent="1"/>
    </xf>
    <xf numFmtId="177" fontId="56" fillId="4" borderId="51" xfId="123" applyNumberFormat="1" applyFont="1" applyFill="1" applyBorder="1">
      <alignment horizontal="right" vertical="center" indent="1"/>
    </xf>
    <xf numFmtId="183" fontId="52" fillId="4" borderId="33" xfId="123" applyNumberFormat="1" applyFont="1" applyFill="1" applyBorder="1" applyAlignment="1">
      <alignment horizontal="right" vertical="center" indent="1"/>
    </xf>
    <xf numFmtId="183" fontId="52" fillId="4" borderId="34" xfId="123" applyNumberFormat="1" applyFont="1" applyFill="1" applyBorder="1" applyAlignment="1">
      <alignment horizontal="right" vertical="center" indent="1"/>
    </xf>
    <xf numFmtId="183" fontId="52" fillId="4" borderId="35" xfId="123" applyNumberFormat="1" applyFont="1" applyFill="1" applyBorder="1" applyAlignment="1">
      <alignment horizontal="right" vertical="center" indent="1"/>
    </xf>
    <xf numFmtId="183" fontId="52" fillId="4" borderId="37" xfId="123" applyNumberFormat="1" applyFont="1" applyFill="1" applyBorder="1" applyAlignment="1">
      <alignment horizontal="right" vertical="center" indent="1"/>
    </xf>
    <xf numFmtId="183" fontId="52" fillId="4" borderId="38" xfId="123" applyNumberFormat="1" applyFont="1" applyFill="1" applyBorder="1" applyAlignment="1">
      <alignment horizontal="right" vertical="center" indent="1"/>
    </xf>
    <xf numFmtId="183" fontId="52" fillId="4" borderId="39" xfId="123" applyNumberFormat="1" applyFont="1" applyFill="1" applyBorder="1" applyAlignment="1">
      <alignment horizontal="right" vertical="center" indent="1"/>
    </xf>
    <xf numFmtId="183" fontId="54" fillId="4" borderId="37" xfId="123" applyNumberFormat="1" applyFont="1" applyFill="1" applyBorder="1" applyAlignment="1">
      <alignment horizontal="right" vertical="center" indent="1"/>
    </xf>
    <xf numFmtId="183" fontId="54" fillId="4" borderId="39" xfId="123" applyNumberFormat="1" applyFont="1" applyFill="1" applyBorder="1" applyAlignment="1">
      <alignment horizontal="right" vertical="center" indent="1"/>
    </xf>
    <xf numFmtId="183" fontId="52" fillId="4" borderId="49" xfId="123" applyNumberFormat="1" applyFont="1" applyFill="1" applyBorder="1" applyAlignment="1">
      <alignment horizontal="right" vertical="center" indent="1"/>
    </xf>
    <xf numFmtId="183" fontId="52" fillId="4" borderId="50" xfId="123" applyNumberFormat="1" applyFont="1" applyFill="1" applyBorder="1" applyAlignment="1">
      <alignment horizontal="right" vertical="center" indent="1"/>
    </xf>
    <xf numFmtId="183" fontId="54" fillId="4" borderId="49" xfId="123" applyNumberFormat="1" applyFont="1" applyFill="1" applyBorder="1" applyAlignment="1">
      <alignment horizontal="right" vertical="center" indent="1"/>
    </xf>
    <xf numFmtId="183" fontId="54" fillId="4" borderId="51" xfId="123" applyNumberFormat="1" applyFont="1" applyFill="1" applyBorder="1" applyAlignment="1">
      <alignment horizontal="right" vertical="center" indent="1"/>
    </xf>
    <xf numFmtId="0" fontId="34" fillId="0" borderId="0" xfId="121" applyAlignment="1">
      <alignment vertical="center" wrapText="1"/>
    </xf>
    <xf numFmtId="0" fontId="19" fillId="0" borderId="4" xfId="2" applyNumberFormat="1" applyFont="1" applyFill="1" applyBorder="1" applyAlignment="1" applyProtection="1">
      <alignment horizontal="center" vertical="center" wrapText="1"/>
    </xf>
    <xf numFmtId="0" fontId="76" fillId="0" borderId="4" xfId="2" applyNumberFormat="1" applyFont="1" applyFill="1" applyBorder="1" applyAlignment="1" applyProtection="1">
      <alignment horizontal="center" vertical="center" wrapText="1"/>
    </xf>
    <xf numFmtId="0" fontId="77" fillId="0" borderId="4" xfId="2" applyNumberFormat="1" applyFont="1" applyFill="1" applyBorder="1" applyAlignment="1" applyProtection="1">
      <alignment vertical="center" wrapText="1"/>
    </xf>
    <xf numFmtId="0" fontId="77" fillId="0" borderId="60" xfId="2" applyNumberFormat="1" applyFont="1" applyFill="1" applyBorder="1" applyAlignment="1" applyProtection="1">
      <alignment vertical="center" wrapText="1"/>
    </xf>
    <xf numFmtId="2" fontId="77" fillId="0" borderId="4" xfId="2" applyNumberFormat="1" applyFont="1" applyFill="1" applyBorder="1" applyAlignment="1" applyProtection="1">
      <alignment vertical="center" wrapText="1"/>
    </xf>
    <xf numFmtId="0" fontId="19" fillId="0" borderId="0" xfId="0" applyFont="1" applyFill="1"/>
    <xf numFmtId="0" fontId="19" fillId="0" borderId="60" xfId="2" applyNumberFormat="1" applyFont="1" applyFill="1" applyBorder="1" applyAlignment="1" applyProtection="1"/>
    <xf numFmtId="3" fontId="19" fillId="0" borderId="60" xfId="0" applyNumberFormat="1" applyFont="1" applyFill="1" applyBorder="1"/>
    <xf numFmtId="2" fontId="19" fillId="0" borderId="60" xfId="0" applyNumberFormat="1" applyFont="1" applyFill="1" applyBorder="1"/>
    <xf numFmtId="2" fontId="3" fillId="0" borderId="0" xfId="0" applyNumberFormat="1" applyFont="1" applyFill="1"/>
    <xf numFmtId="3" fontId="3" fillId="0" borderId="60" xfId="0" applyNumberFormat="1" applyFont="1" applyFill="1" applyBorder="1"/>
    <xf numFmtId="3" fontId="19" fillId="0" borderId="4" xfId="2" applyNumberFormat="1" applyFont="1" applyFill="1" applyBorder="1" applyAlignment="1" applyProtection="1">
      <alignment vertical="center" wrapText="1"/>
    </xf>
    <xf numFmtId="3" fontId="19" fillId="0" borderId="60" xfId="2" applyNumberFormat="1" applyFont="1" applyFill="1" applyBorder="1" applyAlignment="1" applyProtection="1">
      <alignment vertical="center" wrapText="1"/>
    </xf>
    <xf numFmtId="2" fontId="19" fillId="0" borderId="4" xfId="2" applyNumberFormat="1" applyFont="1" applyFill="1" applyBorder="1" applyAlignment="1" applyProtection="1">
      <alignment vertical="center" wrapText="1"/>
    </xf>
    <xf numFmtId="0" fontId="19" fillId="0" borderId="4" xfId="2" applyNumberFormat="1" applyFont="1" applyFill="1" applyBorder="1" applyAlignment="1" applyProtection="1">
      <alignment horizontal="left" vertical="center" wrapText="1"/>
    </xf>
    <xf numFmtId="3" fontId="19" fillId="0" borderId="60" xfId="2" applyNumberFormat="1" applyFont="1" applyFill="1" applyBorder="1" applyAlignment="1" applyProtection="1">
      <alignment horizontal="left" vertical="center" wrapText="1"/>
    </xf>
    <xf numFmtId="3" fontId="3" fillId="0" borderId="0" xfId="0" applyNumberFormat="1" applyFont="1" applyFill="1"/>
    <xf numFmtId="0" fontId="18" fillId="0" borderId="4" xfId="116" applyFont="1" applyFill="1" applyBorder="1" applyAlignment="1">
      <alignment horizontal="center" vertical="center" wrapText="1"/>
    </xf>
    <xf numFmtId="178" fontId="40" fillId="4" borderId="17" xfId="123" applyNumberFormat="1" applyFont="1" applyFill="1" applyBorder="1" applyAlignment="1">
      <alignment horizontal="center" vertical="center"/>
    </xf>
    <xf numFmtId="0" fontId="53" fillId="0" borderId="27" xfId="121" applyFont="1" applyBorder="1" applyAlignment="1">
      <alignment horizontal="left" vertical="center" wrapText="1"/>
    </xf>
    <xf numFmtId="0" fontId="53" fillId="4" borderId="16" xfId="121" applyFont="1" applyFill="1" applyBorder="1" applyAlignment="1">
      <alignment horizontal="left" vertical="center" wrapText="1"/>
    </xf>
    <xf numFmtId="0" fontId="53" fillId="4" borderId="27" xfId="121" applyFont="1" applyFill="1" applyBorder="1" applyAlignment="1">
      <alignment horizontal="left" vertical="center" wrapText="1"/>
    </xf>
    <xf numFmtId="0" fontId="45" fillId="8" borderId="22" xfId="121" applyFont="1" applyFill="1" applyBorder="1" applyAlignment="1">
      <alignment horizontal="center" vertical="center" wrapText="1"/>
    </xf>
    <xf numFmtId="0" fontId="1" fillId="0" borderId="0" xfId="121" applyFont="1">
      <alignment vertical="center"/>
    </xf>
    <xf numFmtId="180" fontId="50" fillId="0" borderId="61" xfId="124" applyNumberFormat="1" applyFont="1" applyFill="1" applyBorder="1" applyAlignment="1">
      <alignment horizontal="left" vertical="center" indent="1"/>
    </xf>
    <xf numFmtId="180" fontId="52" fillId="0" borderId="61" xfId="124" applyNumberFormat="1" applyFont="1" applyFill="1" applyBorder="1" applyAlignment="1">
      <alignment horizontal="right" vertical="center" indent="4"/>
    </xf>
    <xf numFmtId="183" fontId="52" fillId="0" borderId="62" xfId="123" applyNumberFormat="1" applyFont="1" applyFill="1" applyBorder="1" applyAlignment="1">
      <alignment horizontal="center" vertical="center"/>
    </xf>
    <xf numFmtId="183" fontId="52" fillId="0" borderId="63" xfId="123" applyNumberFormat="1" applyFont="1" applyFill="1" applyBorder="1" applyAlignment="1">
      <alignment horizontal="center" vertical="center"/>
    </xf>
    <xf numFmtId="180" fontId="50" fillId="0" borderId="64" xfId="124" applyNumberFormat="1" applyFont="1" applyFill="1" applyBorder="1" applyAlignment="1">
      <alignment horizontal="left" indent="1"/>
    </xf>
    <xf numFmtId="180" fontId="52" fillId="0" borderId="64" xfId="124" applyNumberFormat="1" applyFont="1" applyFill="1" applyBorder="1" applyAlignment="1">
      <alignment horizontal="right" vertical="center" indent="4"/>
    </xf>
    <xf numFmtId="183" fontId="52" fillId="0" borderId="64" xfId="123" applyNumberFormat="1" applyFont="1" applyFill="1" applyBorder="1" applyAlignment="1">
      <alignment horizontal="center" vertical="center"/>
    </xf>
    <xf numFmtId="183" fontId="52" fillId="0" borderId="65" xfId="123" applyNumberFormat="1" applyFont="1" applyFill="1" applyBorder="1" applyAlignment="1">
      <alignment horizontal="center" vertical="center"/>
    </xf>
    <xf numFmtId="0" fontId="1" fillId="0" borderId="0" xfId="121" applyFont="1" applyFill="1">
      <alignment vertical="center"/>
    </xf>
    <xf numFmtId="0" fontId="52" fillId="0" borderId="64" xfId="121" applyFont="1" applyFill="1" applyBorder="1" applyAlignment="1">
      <alignment horizontal="center" vertical="center"/>
    </xf>
    <xf numFmtId="0" fontId="52" fillId="0" borderId="65" xfId="121" applyFont="1" applyFill="1" applyBorder="1" applyAlignment="1">
      <alignment horizontal="center" vertical="center"/>
    </xf>
    <xf numFmtId="177" fontId="48" fillId="8" borderId="0" xfId="123" applyFont="1" applyFill="1" applyBorder="1" applyAlignment="1">
      <alignment horizontal="center" vertical="center"/>
    </xf>
    <xf numFmtId="177" fontId="53" fillId="8" borderId="27" xfId="123" applyFont="1" applyFill="1" applyBorder="1" applyAlignment="1">
      <alignment horizontal="center" vertical="center"/>
    </xf>
    <xf numFmtId="185" fontId="53" fillId="8" borderId="27" xfId="125" applyFont="1" applyFill="1" applyBorder="1" applyAlignment="1">
      <alignment horizontal="center" vertical="center"/>
    </xf>
    <xf numFmtId="188" fontId="36" fillId="0" borderId="0" xfId="121" applyNumberFormat="1" applyFont="1">
      <alignment vertical="center"/>
    </xf>
    <xf numFmtId="183" fontId="52" fillId="0" borderId="66" xfId="123" applyNumberFormat="1" applyFont="1" applyFill="1" applyBorder="1" applyAlignment="1">
      <alignment horizontal="center" vertical="center"/>
    </xf>
    <xf numFmtId="186" fontId="52" fillId="0" borderId="64" xfId="123" applyNumberFormat="1" applyFont="1" applyFill="1" applyBorder="1" applyAlignment="1">
      <alignment horizontal="center" vertical="center"/>
    </xf>
    <xf numFmtId="186" fontId="52" fillId="0" borderId="65" xfId="123" applyNumberFormat="1" applyFont="1" applyFill="1" applyBorder="1" applyAlignment="1">
      <alignment horizontal="center" vertical="center"/>
    </xf>
    <xf numFmtId="177" fontId="55" fillId="8" borderId="33" xfId="123" applyNumberFormat="1" applyFont="1" applyFill="1" applyBorder="1">
      <alignment horizontal="right" vertical="center" indent="1"/>
    </xf>
    <xf numFmtId="177" fontId="34" fillId="0" borderId="0" xfId="121" applyNumberFormat="1">
      <alignment vertical="center"/>
    </xf>
    <xf numFmtId="0" fontId="9" fillId="0" borderId="60" xfId="2" applyNumberFormat="1" applyFont="1" applyFill="1" applyBorder="1" applyAlignment="1" applyProtection="1">
      <alignment vertical="center" wrapText="1"/>
    </xf>
    <xf numFmtId="9" fontId="3" fillId="0" borderId="60" xfId="18" applyFill="1" applyBorder="1"/>
    <xf numFmtId="0" fontId="18" fillId="0" borderId="60" xfId="3" applyFont="1" applyFill="1" applyBorder="1" applyAlignment="1">
      <alignment horizontal="left" vertical="center" wrapText="1"/>
    </xf>
    <xf numFmtId="170" fontId="18" fillId="0" borderId="60" xfId="117" applyNumberFormat="1" applyFont="1" applyFill="1" applyBorder="1" applyAlignment="1" applyProtection="1">
      <alignment vertical="center" wrapText="1"/>
    </xf>
    <xf numFmtId="0" fontId="18" fillId="0" borderId="60" xfId="116" applyFont="1" applyFill="1" applyBorder="1" applyAlignment="1">
      <alignment horizontal="center"/>
    </xf>
    <xf numFmtId="170" fontId="18" fillId="0" borderId="60" xfId="117" applyNumberFormat="1" applyFont="1" applyFill="1" applyBorder="1" applyAlignment="1" applyProtection="1"/>
    <xf numFmtId="0" fontId="3" fillId="0" borderId="0" xfId="2" applyNumberFormat="1" applyFont="1" applyFill="1" applyBorder="1" applyAlignment="1" applyProtection="1">
      <alignment horizontal="center" vertical="center" wrapText="1"/>
    </xf>
    <xf numFmtId="0" fontId="3" fillId="0" borderId="60" xfId="2" applyNumberFormat="1" applyFont="1" applyFill="1" applyBorder="1" applyAlignment="1" applyProtection="1">
      <alignment horizontal="center" vertical="center" wrapText="1"/>
    </xf>
    <xf numFmtId="0" fontId="18" fillId="0" borderId="60" xfId="116" applyFont="1" applyFill="1" applyBorder="1"/>
    <xf numFmtId="0" fontId="78" fillId="0" borderId="60" xfId="116" applyFont="1" applyFill="1" applyBorder="1"/>
    <xf numFmtId="170" fontId="18" fillId="0" borderId="60" xfId="116" applyNumberFormat="1" applyFont="1" applyFill="1" applyBorder="1"/>
    <xf numFmtId="170" fontId="21" fillId="0" borderId="60" xfId="117" applyNumberFormat="1" applyFont="1" applyFill="1" applyBorder="1" applyAlignment="1" applyProtection="1"/>
    <xf numFmtId="0" fontId="78" fillId="0" borderId="60" xfId="116" applyNumberFormat="1" applyFont="1" applyFill="1" applyBorder="1"/>
    <xf numFmtId="170" fontId="18" fillId="0" borderId="60" xfId="116" applyNumberFormat="1" applyFont="1" applyFill="1" applyBorder="1" applyAlignment="1">
      <alignment vertical="center" wrapText="1"/>
    </xf>
    <xf numFmtId="170" fontId="21" fillId="0" borderId="60" xfId="117" applyNumberFormat="1" applyFont="1" applyFill="1" applyBorder="1" applyAlignment="1" applyProtection="1">
      <alignment vertical="center" wrapText="1"/>
    </xf>
    <xf numFmtId="170" fontId="3" fillId="0" borderId="60" xfId="2" applyNumberFormat="1" applyFont="1" applyFill="1" applyBorder="1" applyAlignment="1">
      <alignment vertical="center" wrapText="1"/>
    </xf>
    <xf numFmtId="0" fontId="79" fillId="0" borderId="60" xfId="2" applyNumberFormat="1" applyFont="1" applyFill="1" applyBorder="1" applyAlignment="1">
      <alignment vertical="center" wrapText="1"/>
    </xf>
    <xf numFmtId="170" fontId="19" fillId="0" borderId="60" xfId="2" applyNumberFormat="1" applyFont="1" applyFill="1" applyBorder="1" applyAlignment="1">
      <alignment horizontal="right" vertical="center" wrapText="1"/>
    </xf>
    <xf numFmtId="0" fontId="53" fillId="9" borderId="27" xfId="121" applyFont="1" applyFill="1" applyBorder="1" applyAlignment="1">
      <alignment horizontal="left" vertical="top" indent="2"/>
    </xf>
    <xf numFmtId="0" fontId="52" fillId="9" borderId="27" xfId="121" applyFont="1" applyFill="1" applyBorder="1" applyAlignment="1">
      <alignment horizontal="left" vertical="center" indent="1"/>
    </xf>
    <xf numFmtId="181" fontId="55" fillId="9" borderId="27" xfId="123" applyNumberFormat="1" applyFont="1" applyFill="1" applyBorder="1" applyAlignment="1">
      <alignment horizontal="center" vertical="center"/>
    </xf>
    <xf numFmtId="183" fontId="52" fillId="9" borderId="27" xfId="123" applyNumberFormat="1" applyFont="1" applyFill="1" applyBorder="1" applyAlignment="1">
      <alignment horizontal="center" vertical="center"/>
    </xf>
    <xf numFmtId="183" fontId="52" fillId="9" borderId="28" xfId="123" applyNumberFormat="1" applyFont="1" applyFill="1" applyBorder="1" applyAlignment="1">
      <alignment horizontal="center" vertical="center"/>
    </xf>
    <xf numFmtId="0" fontId="53" fillId="0" borderId="0" xfId="121" applyFont="1" applyFill="1" applyBorder="1" applyAlignment="1">
      <alignment horizontal="left" vertical="center" wrapText="1" indent="2"/>
    </xf>
    <xf numFmtId="0" fontId="53" fillId="0" borderId="16" xfId="121" applyFont="1" applyFill="1" applyBorder="1" applyAlignment="1">
      <alignment horizontal="left" vertical="center" wrapText="1" indent="2"/>
    </xf>
    <xf numFmtId="178" fontId="40" fillId="4" borderId="17" xfId="123" applyNumberFormat="1" applyFont="1" applyFill="1" applyBorder="1" applyAlignment="1">
      <alignment horizontal="center" vertical="center"/>
    </xf>
    <xf numFmtId="0" fontId="42" fillId="4" borderId="17" xfId="121" applyFont="1" applyFill="1" applyBorder="1" applyAlignment="1">
      <alignment horizontal="center" wrapText="1"/>
    </xf>
    <xf numFmtId="0" fontId="42" fillId="4" borderId="17" xfId="121" applyFont="1" applyFill="1" applyBorder="1" applyAlignment="1">
      <alignment horizontal="center"/>
    </xf>
    <xf numFmtId="180" fontId="44" fillId="4" borderId="0" xfId="124" applyNumberFormat="1" applyFont="1" applyFill="1" applyBorder="1" applyAlignment="1">
      <alignment horizontal="right" vertical="center" indent="4"/>
    </xf>
    <xf numFmtId="0" fontId="53" fillId="0" borderId="0" xfId="121" applyFont="1" applyBorder="1" applyAlignment="1">
      <alignment horizontal="left" vertical="center" wrapText="1" indent="2"/>
    </xf>
    <xf numFmtId="0" fontId="53" fillId="0" borderId="27" xfId="121" applyFont="1" applyFill="1" applyBorder="1" applyAlignment="1">
      <alignment horizontal="left" vertical="center" wrapText="1" indent="2"/>
    </xf>
    <xf numFmtId="0" fontId="53" fillId="0" borderId="17" xfId="121" applyFont="1" applyFill="1" applyBorder="1" applyAlignment="1">
      <alignment horizontal="left" vertical="center" wrapText="1" indent="2"/>
    </xf>
    <xf numFmtId="0" fontId="53" fillId="0" borderId="29" xfId="121" applyFont="1" applyFill="1" applyBorder="1" applyAlignment="1">
      <alignment horizontal="left" vertical="center" wrapText="1" indent="2"/>
    </xf>
    <xf numFmtId="0" fontId="53" fillId="0" borderId="17" xfId="121" applyFont="1" applyBorder="1" applyAlignment="1">
      <alignment horizontal="left" vertical="center" wrapText="1" indent="2"/>
    </xf>
    <xf numFmtId="0" fontId="53" fillId="0" borderId="16" xfId="121" applyFont="1" applyBorder="1" applyAlignment="1">
      <alignment horizontal="left" vertical="center" wrapText="1" indent="2"/>
    </xf>
    <xf numFmtId="180" fontId="50" fillId="0" borderId="0" xfId="124" applyNumberFormat="1" applyFont="1" applyFill="1" applyBorder="1" applyAlignment="1">
      <alignment horizontal="left" vertical="center" wrapText="1"/>
    </xf>
    <xf numFmtId="180" fontId="52" fillId="0" borderId="16" xfId="124" applyNumberFormat="1" applyFont="1" applyFill="1" applyBorder="1" applyAlignment="1">
      <alignment horizontal="center" vertical="center" wrapText="1"/>
    </xf>
    <xf numFmtId="180" fontId="50" fillId="0" borderId="16" xfId="124" applyNumberFormat="1" applyFont="1" applyFill="1" applyBorder="1" applyAlignment="1">
      <alignment horizontal="center" vertical="center" wrapText="1"/>
    </xf>
    <xf numFmtId="0" fontId="53" fillId="4" borderId="17" xfId="121" applyFont="1" applyFill="1" applyBorder="1" applyAlignment="1">
      <alignment horizontal="left" vertical="center" wrapText="1" indent="2"/>
    </xf>
    <xf numFmtId="0" fontId="53" fillId="4" borderId="0" xfId="121" applyFont="1" applyFill="1" applyBorder="1" applyAlignment="1">
      <alignment horizontal="left" vertical="center" wrapText="1" indent="2"/>
    </xf>
    <xf numFmtId="0" fontId="53" fillId="4" borderId="46" xfId="121" applyFont="1" applyFill="1" applyBorder="1" applyAlignment="1">
      <alignment horizontal="left" vertical="center" wrapText="1" indent="2"/>
    </xf>
    <xf numFmtId="0" fontId="53" fillId="0" borderId="29" xfId="121" applyFont="1" applyBorder="1" applyAlignment="1">
      <alignment horizontal="left" vertical="center" wrapText="1" indent="2"/>
    </xf>
    <xf numFmtId="0" fontId="53" fillId="4" borderId="16" xfId="121" applyFont="1" applyFill="1" applyBorder="1" applyAlignment="1">
      <alignment horizontal="left" vertical="center" wrapText="1" indent="2"/>
    </xf>
    <xf numFmtId="0" fontId="0" fillId="0" borderId="0" xfId="0"/>
    <xf numFmtId="0" fontId="36" fillId="4" borderId="53" xfId="121" applyFont="1" applyFill="1" applyBorder="1" applyAlignment="1">
      <alignment horizontal="center" wrapText="1"/>
    </xf>
    <xf numFmtId="0" fontId="36" fillId="4" borderId="54" xfId="121" applyFont="1" applyFill="1" applyBorder="1" applyAlignment="1">
      <alignment horizontal="center" wrapText="1"/>
    </xf>
    <xf numFmtId="0" fontId="36" fillId="4" borderId="52" xfId="121" applyFont="1" applyFill="1" applyBorder="1" applyAlignment="1">
      <alignment horizontal="center" wrapText="1"/>
    </xf>
    <xf numFmtId="180" fontId="47" fillId="4" borderId="23" xfId="124" applyNumberFormat="1" applyFont="1" applyFill="1" applyBorder="1" applyAlignment="1">
      <alignment horizontal="center" vertical="center" wrapText="1"/>
    </xf>
    <xf numFmtId="180" fontId="50" fillId="0" borderId="17" xfId="124" applyNumberFormat="1" applyFont="1" applyFill="1" applyBorder="1" applyAlignment="1">
      <alignment horizontal="center" vertical="center" wrapText="1"/>
    </xf>
    <xf numFmtId="0" fontId="53" fillId="0" borderId="16" xfId="121" applyFont="1" applyBorder="1" applyAlignment="1">
      <alignment horizontal="center" vertical="center" wrapText="1"/>
    </xf>
    <xf numFmtId="0" fontId="53" fillId="0" borderId="32" xfId="121" applyFont="1" applyBorder="1" applyAlignment="1">
      <alignment horizontal="center" vertical="center" wrapText="1"/>
    </xf>
    <xf numFmtId="0" fontId="53" fillId="0" borderId="27" xfId="121" applyFont="1" applyBorder="1" applyAlignment="1">
      <alignment horizontal="center" vertical="center" wrapText="1"/>
    </xf>
    <xf numFmtId="0" fontId="53" fillId="0" borderId="36" xfId="121" applyFont="1" applyBorder="1" applyAlignment="1">
      <alignment horizontal="center" vertical="center" wrapText="1"/>
    </xf>
    <xf numFmtId="0" fontId="36" fillId="4" borderId="17" xfId="121" applyFont="1" applyFill="1" applyBorder="1" applyAlignment="1">
      <alignment horizontal="center" wrapText="1"/>
    </xf>
    <xf numFmtId="0" fontId="36" fillId="4" borderId="18" xfId="121" applyFont="1" applyFill="1" applyBorder="1" applyAlignment="1">
      <alignment horizontal="center" wrapText="1"/>
    </xf>
    <xf numFmtId="0" fontId="53" fillId="0" borderId="30" xfId="121" applyFont="1" applyBorder="1" applyAlignment="1">
      <alignment horizontal="center" vertical="center" wrapText="1"/>
    </xf>
    <xf numFmtId="0" fontId="53" fillId="0" borderId="40" xfId="121" applyFont="1" applyBorder="1" applyAlignment="1">
      <alignment horizontal="center" vertical="center" wrapText="1"/>
    </xf>
    <xf numFmtId="180" fontId="50" fillId="0" borderId="64" xfId="124" applyNumberFormat="1" applyFont="1" applyFill="1" applyBorder="1" applyAlignment="1">
      <alignment horizontal="center" vertical="center" wrapText="1"/>
    </xf>
    <xf numFmtId="180" fontId="52" fillId="0" borderId="0" xfId="124" applyNumberFormat="1" applyFont="1" applyFill="1" applyBorder="1" applyAlignment="1">
      <alignment horizontal="left" vertical="center" wrapText="1"/>
    </xf>
    <xf numFmtId="180" fontId="52" fillId="0" borderId="16" xfId="124" applyNumberFormat="1" applyFont="1" applyFill="1" applyBorder="1" applyAlignment="1">
      <alignment horizontal="left" vertical="center" wrapText="1"/>
    </xf>
    <xf numFmtId="180" fontId="50" fillId="0" borderId="55" xfId="124" applyNumberFormat="1" applyFont="1" applyFill="1" applyBorder="1" applyAlignment="1">
      <alignment horizontal="center" vertical="center" wrapText="1"/>
    </xf>
    <xf numFmtId="180" fontId="50" fillId="0" borderId="56" xfId="124" applyNumberFormat="1" applyFont="1" applyFill="1" applyBorder="1" applyAlignment="1">
      <alignment horizontal="center" vertical="center" wrapText="1"/>
    </xf>
    <xf numFmtId="180" fontId="50" fillId="0" borderId="27" xfId="124" applyNumberFormat="1" applyFont="1" applyFill="1" applyBorder="1" applyAlignment="1">
      <alignment horizontal="center" vertical="center" wrapText="1"/>
    </xf>
    <xf numFmtId="180" fontId="50" fillId="0" borderId="36" xfId="124" applyNumberFormat="1" applyFont="1" applyFill="1" applyBorder="1" applyAlignment="1">
      <alignment horizontal="center" vertical="center" wrapText="1"/>
    </xf>
    <xf numFmtId="0" fontId="53" fillId="0" borderId="16" xfId="121" applyFont="1" applyBorder="1" applyAlignment="1">
      <alignment horizontal="left" vertical="center" wrapText="1"/>
    </xf>
    <xf numFmtId="0" fontId="53" fillId="0" borderId="27" xfId="121" applyFont="1" applyBorder="1" applyAlignment="1">
      <alignment horizontal="left" vertical="center" wrapText="1"/>
    </xf>
    <xf numFmtId="0" fontId="69" fillId="0" borderId="0" xfId="121" applyFont="1" applyFill="1" applyBorder="1" applyAlignment="1">
      <alignment horizontal="center" vertical="center" wrapText="1"/>
    </xf>
    <xf numFmtId="0" fontId="69" fillId="0" borderId="16" xfId="121" applyFont="1" applyFill="1" applyBorder="1" applyAlignment="1">
      <alignment horizontal="center" vertical="center" wrapText="1"/>
    </xf>
    <xf numFmtId="0" fontId="71" fillId="0" borderId="27" xfId="121" applyFont="1" applyBorder="1" applyAlignment="1">
      <alignment horizontal="left" vertical="center" wrapText="1"/>
    </xf>
    <xf numFmtId="180" fontId="47" fillId="4" borderId="44" xfId="124" applyNumberFormat="1" applyFont="1" applyFill="1" applyBorder="1" applyAlignment="1">
      <alignment horizontal="center" vertical="center" wrapText="1"/>
    </xf>
    <xf numFmtId="180" fontId="53" fillId="0" borderId="27" xfId="124" applyNumberFormat="1" applyFont="1" applyFill="1" applyBorder="1" applyAlignment="1">
      <alignment horizontal="center" vertical="center" wrapText="1"/>
    </xf>
    <xf numFmtId="0" fontId="53" fillId="0" borderId="47" xfId="121" applyFont="1" applyBorder="1" applyAlignment="1">
      <alignment horizontal="center" vertical="center" wrapText="1"/>
    </xf>
    <xf numFmtId="0" fontId="53" fillId="0" borderId="48" xfId="121" applyFont="1" applyBorder="1" applyAlignment="1">
      <alignment horizontal="center" vertical="center" wrapText="1"/>
    </xf>
    <xf numFmtId="0" fontId="53" fillId="4" borderId="16" xfId="121" applyFont="1" applyFill="1" applyBorder="1" applyAlignment="1">
      <alignment horizontal="left" vertical="center" wrapText="1"/>
    </xf>
    <xf numFmtId="0" fontId="53" fillId="4" borderId="27" xfId="121" applyFont="1" applyFill="1" applyBorder="1" applyAlignment="1">
      <alignment horizontal="left" vertical="center" wrapText="1"/>
    </xf>
    <xf numFmtId="0" fontId="71" fillId="4" borderId="27" xfId="121" applyFont="1" applyFill="1" applyBorder="1" applyAlignment="1">
      <alignment horizontal="left" vertical="center" wrapText="1"/>
    </xf>
    <xf numFmtId="0" fontId="53" fillId="4" borderId="47" xfId="121" applyFont="1" applyFill="1" applyBorder="1" applyAlignment="1">
      <alignment horizontal="center" vertical="center" wrapText="1"/>
    </xf>
    <xf numFmtId="0" fontId="53" fillId="4" borderId="48" xfId="121" applyFont="1" applyFill="1" applyBorder="1" applyAlignment="1">
      <alignment horizontal="center" vertical="center" wrapText="1"/>
    </xf>
    <xf numFmtId="0" fontId="53" fillId="4" borderId="27" xfId="121" applyFont="1" applyFill="1" applyBorder="1" applyAlignment="1">
      <alignment horizontal="center" vertical="center" wrapText="1"/>
    </xf>
    <xf numFmtId="0" fontId="53" fillId="4" borderId="36" xfId="121" applyFont="1" applyFill="1" applyBorder="1" applyAlignment="1">
      <alignment horizontal="center" vertical="center" wrapText="1"/>
    </xf>
    <xf numFmtId="0" fontId="18" fillId="0" borderId="4" xfId="2" applyNumberFormat="1" applyFont="1" applyFill="1" applyBorder="1" applyAlignment="1" applyProtection="1">
      <alignment horizontal="center" vertical="center" wrapText="1"/>
    </xf>
    <xf numFmtId="0" fontId="3" fillId="0" borderId="4" xfId="2" applyFont="1" applyFill="1" applyBorder="1" applyAlignment="1">
      <alignment horizontal="center" vertical="center" wrapText="1"/>
    </xf>
    <xf numFmtId="16" fontId="20" fillId="0" borderId="4" xfId="7" applyNumberFormat="1" applyFont="1" applyFill="1" applyBorder="1" applyAlignment="1">
      <alignment horizontal="center" vertical="center" wrapText="1"/>
    </xf>
    <xf numFmtId="16" fontId="20" fillId="0" borderId="4" xfId="120" applyNumberFormat="1" applyFont="1" applyFill="1" applyBorder="1" applyAlignment="1">
      <alignment horizontal="center" vertical="center" wrapText="1"/>
    </xf>
    <xf numFmtId="0" fontId="3" fillId="0" borderId="4" xfId="17" applyFont="1" applyFill="1" applyBorder="1" applyAlignment="1">
      <alignment horizontal="center" vertical="center" wrapText="1"/>
    </xf>
    <xf numFmtId="0" fontId="3" fillId="0" borderId="4" xfId="2" applyNumberFormat="1" applyFont="1" applyFill="1" applyBorder="1" applyAlignment="1" applyProtection="1">
      <alignment horizontal="center" vertical="center" wrapText="1"/>
    </xf>
    <xf numFmtId="0" fontId="20" fillId="0" borderId="4" xfId="2" applyNumberFormat="1" applyFont="1" applyFill="1" applyBorder="1" applyAlignment="1" applyProtection="1">
      <alignment horizontal="center" vertical="center" wrapText="1"/>
    </xf>
    <xf numFmtId="0" fontId="3" fillId="0" borderId="60" xfId="2" applyNumberFormat="1" applyFont="1" applyFill="1" applyBorder="1" applyAlignment="1" applyProtection="1">
      <alignment horizontal="center" vertical="center" wrapText="1"/>
    </xf>
    <xf numFmtId="0" fontId="0" fillId="0" borderId="60" xfId="0" applyBorder="1" applyAlignment="1">
      <alignment horizontal="center" vertical="center" wrapText="1"/>
    </xf>
    <xf numFmtId="0" fontId="18" fillId="0" borderId="60" xfId="2" applyNumberFormat="1" applyFont="1" applyFill="1" applyBorder="1" applyAlignment="1" applyProtection="1">
      <alignment horizontal="center" vertical="center" wrapText="1"/>
    </xf>
    <xf numFmtId="0" fontId="25" fillId="0" borderId="0" xfId="2" applyNumberFormat="1" applyFont="1" applyFill="1" applyBorder="1" applyAlignment="1" applyProtection="1">
      <alignment horizontal="center" wrapText="1"/>
    </xf>
    <xf numFmtId="0" fontId="3" fillId="0" borderId="0" xfId="2" applyNumberFormat="1" applyFont="1" applyFill="1" applyBorder="1" applyAlignment="1" applyProtection="1">
      <alignment horizontal="center" vertical="center" wrapText="1"/>
    </xf>
    <xf numFmtId="0" fontId="18" fillId="0" borderId="4" xfId="2" applyFont="1" applyFill="1" applyBorder="1" applyAlignment="1">
      <alignment horizontal="center" vertical="center" wrapText="1"/>
    </xf>
    <xf numFmtId="0" fontId="18" fillId="0" borderId="12" xfId="2" applyFont="1" applyFill="1" applyBorder="1" applyAlignment="1">
      <alignment horizontal="center" vertical="center" wrapText="1"/>
    </xf>
    <xf numFmtId="0" fontId="18" fillId="0" borderId="13" xfId="2" applyFont="1" applyFill="1" applyBorder="1" applyAlignment="1">
      <alignment horizontal="center" vertical="center" wrapText="1"/>
    </xf>
    <xf numFmtId="0" fontId="18" fillId="0" borderId="14" xfId="2" applyFont="1" applyFill="1" applyBorder="1" applyAlignment="1">
      <alignment horizontal="center" vertical="center" wrapText="1"/>
    </xf>
    <xf numFmtId="0" fontId="18" fillId="0" borderId="4" xfId="116" applyFont="1" applyFill="1" applyBorder="1" applyAlignment="1">
      <alignment horizontal="center" vertical="center" wrapText="1"/>
    </xf>
    <xf numFmtId="0" fontId="18" fillId="0" borderId="60" xfId="116" applyFont="1" applyFill="1" applyBorder="1" applyAlignment="1">
      <alignment horizontal="center" vertical="center" wrapText="1"/>
    </xf>
    <xf numFmtId="0" fontId="25" fillId="0" borderId="0" xfId="116" applyFont="1" applyFill="1" applyBorder="1" applyAlignment="1">
      <alignment horizontal="center" vertical="center" wrapText="1"/>
    </xf>
    <xf numFmtId="0" fontId="14" fillId="0" borderId="0" xfId="0" applyFont="1" applyAlignment="1">
      <alignment wrapText="1"/>
    </xf>
    <xf numFmtId="0" fontId="14" fillId="0" borderId="0" xfId="0" applyFont="1" applyAlignment="1">
      <alignment vertical="center" wrapText="1"/>
    </xf>
    <xf numFmtId="0" fontId="18" fillId="0" borderId="4" xfId="116" applyFont="1" applyFill="1" applyBorder="1" applyAlignment="1">
      <alignment horizontal="center" vertical="center"/>
    </xf>
    <xf numFmtId="0" fontId="5"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7" fillId="0" borderId="1" xfId="0" applyFont="1" applyFill="1" applyBorder="1" applyAlignment="1">
      <alignment vertical="center" wrapText="1"/>
    </xf>
    <xf numFmtId="0" fontId="6" fillId="0" borderId="5" xfId="2" applyFont="1" applyFill="1" applyBorder="1" applyAlignment="1">
      <alignment horizontal="left" vertical="center" wrapText="1"/>
    </xf>
    <xf numFmtId="0" fontId="5" fillId="0" borderId="3" xfId="2" applyFont="1" applyFill="1" applyBorder="1" applyAlignment="1">
      <alignment horizontal="left" vertical="center" wrapText="1"/>
    </xf>
    <xf numFmtId="164" fontId="3" fillId="0" borderId="0" xfId="60" applyFont="1" applyFill="1" applyBorder="1" applyAlignment="1" applyProtection="1">
      <alignment horizontal="center"/>
    </xf>
    <xf numFmtId="0" fontId="5" fillId="0" borderId="1" xfId="2" applyFont="1" applyFill="1" applyBorder="1" applyAlignment="1">
      <alignment horizontal="center" vertical="center" wrapText="1"/>
    </xf>
    <xf numFmtId="0" fontId="5" fillId="0" borderId="6"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2" xfId="2" applyFont="1" applyFill="1" applyBorder="1" applyAlignment="1">
      <alignment horizontal="center" vertical="center" wrapText="1"/>
    </xf>
    <xf numFmtId="0" fontId="3" fillId="0" borderId="0" xfId="2" applyBorder="1" applyAlignment="1">
      <alignment horizontal="center" vertical="center" wrapText="1"/>
    </xf>
    <xf numFmtId="0" fontId="14" fillId="0" borderId="4" xfId="17" applyFont="1" applyFill="1" applyBorder="1" applyAlignment="1">
      <alignment horizontal="center" vertical="center" textRotation="90" wrapText="1"/>
    </xf>
    <xf numFmtId="0" fontId="14" fillId="0" borderId="4" xfId="17" applyFont="1" applyFill="1" applyBorder="1" applyAlignment="1">
      <alignment horizontal="left" vertical="center" wrapText="1"/>
    </xf>
    <xf numFmtId="0" fontId="15" fillId="0" borderId="4" xfId="17" applyFont="1" applyFill="1" applyBorder="1" applyAlignment="1">
      <alignment horizontal="left" vertical="center" wrapText="1"/>
    </xf>
    <xf numFmtId="0" fontId="5" fillId="0" borderId="4" xfId="2" applyFont="1" applyFill="1" applyBorder="1" applyAlignment="1">
      <alignment horizontal="left" vertical="center" wrapText="1"/>
    </xf>
    <xf numFmtId="0" fontId="9" fillId="0" borderId="4" xfId="17" applyFont="1" applyFill="1" applyBorder="1" applyAlignment="1">
      <alignment horizontal="right"/>
    </xf>
    <xf numFmtId="0" fontId="9" fillId="0" borderId="4" xfId="17" applyFont="1" applyFill="1" applyBorder="1" applyAlignment="1">
      <alignment horizontal="center" vertical="center" wrapText="1"/>
    </xf>
    <xf numFmtId="0" fontId="9" fillId="0" borderId="4" xfId="17" applyFont="1" applyFill="1" applyBorder="1" applyAlignment="1">
      <alignment horizontal="left" vertical="center" wrapText="1"/>
    </xf>
    <xf numFmtId="0" fontId="13" fillId="0" borderId="0" xfId="17" applyFont="1" applyFill="1" applyBorder="1" applyAlignment="1">
      <alignment horizontal="center"/>
    </xf>
    <xf numFmtId="0" fontId="24" fillId="0" borderId="4" xfId="17" applyNumberFormat="1" applyFont="1" applyFill="1" applyBorder="1" applyAlignment="1">
      <alignment horizontal="center" vertical="center" wrapText="1"/>
    </xf>
    <xf numFmtId="0" fontId="14" fillId="0" borderId="4" xfId="17" applyFont="1" applyFill="1" applyBorder="1" applyAlignment="1">
      <alignment horizontal="center" vertical="center" wrapText="1"/>
    </xf>
    <xf numFmtId="0" fontId="18" fillId="0" borderId="4" xfId="0" applyFont="1" applyFill="1" applyBorder="1" applyAlignment="1">
      <alignment horizontal="left" vertical="center" wrapText="1"/>
    </xf>
    <xf numFmtId="0" fontId="3" fillId="0" borderId="8" xfId="0" applyFont="1" applyFill="1" applyBorder="1" applyAlignment="1">
      <alignment horizontal="center" vertical="center" textRotation="90" wrapText="1"/>
    </xf>
    <xf numFmtId="0" fontId="18" fillId="0" borderId="9"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3" fillId="0" borderId="4" xfId="0" applyFont="1" applyFill="1" applyBorder="1" applyAlignment="1">
      <alignment horizontal="center" vertical="center" textRotation="90" wrapText="1"/>
    </xf>
    <xf numFmtId="0" fontId="18" fillId="0" borderId="4" xfId="0" applyFont="1" applyFill="1" applyBorder="1" applyAlignment="1">
      <alignment horizontal="center" vertical="center" wrapText="1"/>
    </xf>
    <xf numFmtId="0" fontId="21" fillId="0" borderId="4" xfId="0" applyFont="1" applyFill="1" applyBorder="1" applyAlignment="1">
      <alignment horizontal="left" vertical="center" wrapText="1"/>
    </xf>
    <xf numFmtId="0" fontId="33" fillId="0" borderId="8" xfId="0" applyFont="1" applyFill="1" applyBorder="1" applyAlignment="1">
      <alignment horizontal="center" vertical="center" wrapText="1"/>
    </xf>
    <xf numFmtId="0" fontId="18" fillId="0" borderId="4" xfId="0" applyFont="1" applyFill="1" applyBorder="1" applyAlignment="1">
      <alignment vertical="center" wrapText="1"/>
    </xf>
    <xf numFmtId="0" fontId="33" fillId="0" borderId="4"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33" fillId="0" borderId="10"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3" fillId="0" borderId="4" xfId="0" applyFont="1" applyFill="1" applyBorder="1" applyAlignment="1">
      <alignment horizontal="center" vertical="center" wrapText="1"/>
    </xf>
    <xf numFmtId="177" fontId="36" fillId="0" borderId="0" xfId="121" applyNumberFormat="1" applyFont="1">
      <alignment vertical="center"/>
    </xf>
  </cellXfs>
  <cellStyles count="129">
    <cellStyle name="Заголовок 1 2" xfId="122"/>
    <cellStyle name="Обычный" xfId="0" builtinId="0"/>
    <cellStyle name="Обычный 12" xfId="126"/>
    <cellStyle name="Обычный 13" xfId="1"/>
    <cellStyle name="Обычный 2" xfId="2"/>
    <cellStyle name="Обычный 2 2" xfId="3"/>
    <cellStyle name="Обычный 2 2 2" xfId="4"/>
    <cellStyle name="Обычный 2 2 3" xfId="119"/>
    <cellStyle name="Обычный 2 3" xfId="5"/>
    <cellStyle name="Обычный 2 4" xfId="116"/>
    <cellStyle name="Обычный 2_Расчет норматива" xfId="6"/>
    <cellStyle name="Обычный 3" xfId="7"/>
    <cellStyle name="Обычный 3 2" xfId="8"/>
    <cellStyle name="Обычный 3 3" xfId="120"/>
    <cellStyle name="Обычный 4" xfId="9"/>
    <cellStyle name="Обычный 4 2" xfId="10"/>
    <cellStyle name="Обычный 5" xfId="11"/>
    <cellStyle name="Обычный 5 2" xfId="12"/>
    <cellStyle name="Обычный 6" xfId="13"/>
    <cellStyle name="Обычный 6 2" xfId="14"/>
    <cellStyle name="Обычный 7" xfId="15"/>
    <cellStyle name="Обычный 7 2" xfId="16"/>
    <cellStyle name="Обычный 8" xfId="118"/>
    <cellStyle name="Обычный 9" xfId="121"/>
    <cellStyle name="Обычный_Расчет по заработной плате 01.09" xfId="17"/>
    <cellStyle name="Процентный" xfId="18" builtinId="5"/>
    <cellStyle name="Процентный 2" xfId="19"/>
    <cellStyle name="Процентный 2 2" xfId="20"/>
    <cellStyle name="Процентный 2 2 2" xfId="21"/>
    <cellStyle name="Процентный 2 2_Школы" xfId="22"/>
    <cellStyle name="Процентный 2 3" xfId="23"/>
    <cellStyle name="Процентный 2_Школы" xfId="24"/>
    <cellStyle name="Процентный 3" xfId="25"/>
    <cellStyle name="Процентный 3 2" xfId="26"/>
    <cellStyle name="Процентный 3 2 2" xfId="27"/>
    <cellStyle name="Процентный 3 2 2 2" xfId="28"/>
    <cellStyle name="Процентный 3 2 2_Школы" xfId="29"/>
    <cellStyle name="Процентный 3 2 3" xfId="30"/>
    <cellStyle name="Процентный 3 2_Школы" xfId="31"/>
    <cellStyle name="Процентный 3 3" xfId="32"/>
    <cellStyle name="Процентный 3 3 2" xfId="33"/>
    <cellStyle name="Процентный 3 3 2 2" xfId="34"/>
    <cellStyle name="Процентный 3 3 2_Школы" xfId="35"/>
    <cellStyle name="Процентный 3 3 3" xfId="36"/>
    <cellStyle name="Процентный 3 3_Школы" xfId="37"/>
    <cellStyle name="Процентный 3 4" xfId="38"/>
    <cellStyle name="Процентный 3 4 2" xfId="39"/>
    <cellStyle name="Процентный 3 4 2 2" xfId="40"/>
    <cellStyle name="Процентный 3 4 2_Школы" xfId="41"/>
    <cellStyle name="Процентный 3 4 3" xfId="42"/>
    <cellStyle name="Процентный 3 4_Школы" xfId="43"/>
    <cellStyle name="Процентный 3 5" xfId="44"/>
    <cellStyle name="Процентный 3 5 2" xfId="45"/>
    <cellStyle name="Процентный 3 5_Школы" xfId="46"/>
    <cellStyle name="Процентный 3 6" xfId="47"/>
    <cellStyle name="Процентный 3_Школы" xfId="48"/>
    <cellStyle name="Процентный 4" xfId="49"/>
    <cellStyle name="Процентный 4 2" xfId="50"/>
    <cellStyle name="Процентный 4 2 2" xfId="51"/>
    <cellStyle name="Процентный 4 2_Школы" xfId="52"/>
    <cellStyle name="Процентный 4 3" xfId="53"/>
    <cellStyle name="Процентный 4_Школы" xfId="54"/>
    <cellStyle name="Процентный 5" xfId="55"/>
    <cellStyle name="Процентный 5 2" xfId="56"/>
    <cellStyle name="Процентный 5_Школы" xfId="57"/>
    <cellStyle name="Процентный 6" xfId="58"/>
    <cellStyle name="Процентный 6 2" xfId="114"/>
    <cellStyle name="Процентный 7" xfId="59"/>
    <cellStyle name="Процентный 8" xfId="125"/>
    <cellStyle name="Таб: +|-" xfId="124"/>
    <cellStyle name="Таб: Графа" xfId="127"/>
    <cellStyle name="Таб: Номер" xfId="128"/>
    <cellStyle name="Финансовый" xfId="60" builtinId="3"/>
    <cellStyle name="Финансовый 2" xfId="61"/>
    <cellStyle name="Финансовый 2 2" xfId="62"/>
    <cellStyle name="Финансовый 2 2 2" xfId="63"/>
    <cellStyle name="Финансовый 2 2 2 2" xfId="64"/>
    <cellStyle name="Финансовый 2 2 2_Школы" xfId="65"/>
    <cellStyle name="Финансовый 2 2 3" xfId="66"/>
    <cellStyle name="Финансовый 2 2_Школы" xfId="67"/>
    <cellStyle name="Финансовый 2 3" xfId="68"/>
    <cellStyle name="Финансовый 2 3 2" xfId="69"/>
    <cellStyle name="Финансовый 2 3_Школы" xfId="70"/>
    <cellStyle name="Финансовый 2 4" xfId="71"/>
    <cellStyle name="Финансовый 2 5" xfId="117"/>
    <cellStyle name="Финансовый 2_Школы" xfId="72"/>
    <cellStyle name="Финансовый 3" xfId="73"/>
    <cellStyle name="Финансовый 3 2" xfId="74"/>
    <cellStyle name="Финансовый 3 2 2" xfId="75"/>
    <cellStyle name="Финансовый 3 2_Школы" xfId="76"/>
    <cellStyle name="Финансовый 3 3" xfId="77"/>
    <cellStyle name="Финансовый 3_Школы" xfId="78"/>
    <cellStyle name="Финансовый 4" xfId="79"/>
    <cellStyle name="Финансовый 4 2" xfId="80"/>
    <cellStyle name="Финансовый 4 2 2" xfId="81"/>
    <cellStyle name="Финансовый 4 2 2 2" xfId="82"/>
    <cellStyle name="Финансовый 4 2 2_Школы" xfId="83"/>
    <cellStyle name="Финансовый 4 2 3" xfId="84"/>
    <cellStyle name="Финансовый 4 2_Школы" xfId="85"/>
    <cellStyle name="Финансовый 4 3" xfId="86"/>
    <cellStyle name="Финансовый 4 3 2" xfId="87"/>
    <cellStyle name="Финансовый 4 3 2 2" xfId="88"/>
    <cellStyle name="Финансовый 4 3 2_Школы" xfId="89"/>
    <cellStyle name="Финансовый 4 3 3" xfId="90"/>
    <cellStyle name="Финансовый 4 3_Школы" xfId="91"/>
    <cellStyle name="Финансовый 4 4" xfId="92"/>
    <cellStyle name="Финансовый 4 4 2" xfId="93"/>
    <cellStyle name="Финансовый 4 4 2 2" xfId="94"/>
    <cellStyle name="Финансовый 4 4 2_Школы" xfId="95"/>
    <cellStyle name="Финансовый 4 4 3" xfId="96"/>
    <cellStyle name="Финансовый 4 4_Школы" xfId="97"/>
    <cellStyle name="Финансовый 4 5" xfId="98"/>
    <cellStyle name="Финансовый 4 5 2" xfId="99"/>
    <cellStyle name="Финансовый 4 5_Школы" xfId="100"/>
    <cellStyle name="Финансовый 4 6" xfId="101"/>
    <cellStyle name="Финансовый 4_Школы" xfId="102"/>
    <cellStyle name="Финансовый 5" xfId="103"/>
    <cellStyle name="Финансовый 5 2" xfId="104"/>
    <cellStyle name="Финансовый 5 2 2" xfId="105"/>
    <cellStyle name="Финансовый 5 2_Школы" xfId="106"/>
    <cellStyle name="Финансовый 5 3" xfId="107"/>
    <cellStyle name="Финансовый 5_Школы" xfId="108"/>
    <cellStyle name="Финансовый 6" xfId="109"/>
    <cellStyle name="Финансовый 6 2" xfId="110"/>
    <cellStyle name="Финансовый 6_Школы" xfId="111"/>
    <cellStyle name="Финансовый 7" xfId="112"/>
    <cellStyle name="Финансовый 7 2" xfId="115"/>
    <cellStyle name="Финансовый 8" xfId="113"/>
    <cellStyle name="Финансовый 9" xfId="12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579D1C"/>
      <rgbColor rgb="00003300"/>
      <rgbColor rgb="00333300"/>
      <rgbColor rgb="00CE181E"/>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9;&#1091;&#1073;&#1074;&#1077;&#1085;&#1094;&#1080;&#1080;/&#1056;&#1072;&#1089;&#1095;&#1077;&#1090;%20&#1044;&#1054;%20&#1080;%20&#1054;&#1054;%20&#1085;&#1072;%202021%20&#1075;&#1086;&#1076;_&#1074;&#1089;&#1077;%20&#1052;&#105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45;&#1075;&#1086;&#1088;&#1086;&#1074;&#1072;&#1070;&#1042;%20&#1089;%2026.03.2018\&#1041;&#1070;&#1044;&#1046;&#1045;&#1058;\&#1041;&#1102;&#1076;&#1078;&#1077;&#1090;%202019\&#1089;&#1074;&#1086;&#1076;\&#1089;&#1091;&#1073;&#1074;&#1077;&#1085;&#1094;&#1080;&#1080;+&#1095;&#1072;&#1089;&#1090;&#1085;&#1080;&#1082;&#1080;\&#1076;&#1083;&#1103;%20&#1053;.&#1051;\&#1056;&#1072;&#1089;&#1095;&#1077;&#1090;%20&#1087;&#1086;%20&#1044;&#1054;&#1059;%20&#1085;&#1072;%202019%20&#1075;&#1086;&#107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ы ДО"/>
      <sheetName val="Нормативы ОО"/>
      <sheetName val="Контингент2021"/>
      <sheetName val="Расчет ДО"/>
      <sheetName val="Расчет ОО"/>
      <sheetName val="Свод"/>
      <sheetName val="сравнение расчетов"/>
    </sheetNames>
    <sheetDataSet>
      <sheetData sheetId="0"/>
      <sheetData sheetId="1"/>
      <sheetData sheetId="2" refreshError="1"/>
      <sheetData sheetId="3">
        <row r="7">
          <cell r="P7">
            <v>237</v>
          </cell>
          <cell r="Q7">
            <v>1060</v>
          </cell>
          <cell r="R7">
            <v>11735</v>
          </cell>
          <cell r="T7">
            <v>0</v>
          </cell>
          <cell r="U7">
            <v>1350878059.0791817</v>
          </cell>
          <cell r="W7">
            <v>118</v>
          </cell>
          <cell r="X7">
            <v>3276</v>
          </cell>
          <cell r="Y7">
            <v>49276</v>
          </cell>
          <cell r="AA7">
            <v>194</v>
          </cell>
        </row>
        <row r="8">
          <cell r="P8">
            <v>0</v>
          </cell>
          <cell r="Q8">
            <v>234</v>
          </cell>
          <cell r="R8">
            <v>1427</v>
          </cell>
          <cell r="T8">
            <v>0</v>
          </cell>
          <cell r="U8">
            <v>221950504.55295399</v>
          </cell>
          <cell r="W8">
            <v>0</v>
          </cell>
          <cell r="X8">
            <v>319</v>
          </cell>
          <cell r="Y8">
            <v>4178</v>
          </cell>
          <cell r="AA8">
            <v>29</v>
          </cell>
        </row>
        <row r="9">
          <cell r="P9">
            <v>0</v>
          </cell>
          <cell r="Q9">
            <v>24</v>
          </cell>
          <cell r="R9">
            <v>505</v>
          </cell>
          <cell r="T9">
            <v>0</v>
          </cell>
          <cell r="U9">
            <v>107563606.61077267</v>
          </cell>
          <cell r="W9">
            <v>0</v>
          </cell>
          <cell r="X9">
            <v>77</v>
          </cell>
          <cell r="Y9">
            <v>1429</v>
          </cell>
          <cell r="AA9">
            <v>0</v>
          </cell>
        </row>
        <row r="10">
          <cell r="P10">
            <v>0</v>
          </cell>
          <cell r="Q10">
            <v>12</v>
          </cell>
          <cell r="R10">
            <v>29</v>
          </cell>
          <cell r="T10">
            <v>0</v>
          </cell>
          <cell r="U10">
            <v>8283649.3025147729</v>
          </cell>
          <cell r="W10">
            <v>0</v>
          </cell>
          <cell r="X10">
            <v>38</v>
          </cell>
          <cell r="Y10">
            <v>188</v>
          </cell>
          <cell r="AA10">
            <v>0</v>
          </cell>
        </row>
        <row r="11">
          <cell r="P11">
            <v>0</v>
          </cell>
          <cell r="Q11">
            <v>0</v>
          </cell>
          <cell r="R11">
            <v>6</v>
          </cell>
          <cell r="T11">
            <v>0</v>
          </cell>
          <cell r="U11">
            <v>2638434.6920534857</v>
          </cell>
          <cell r="W11">
            <v>0</v>
          </cell>
          <cell r="X11">
            <v>7</v>
          </cell>
          <cell r="Y11">
            <v>22</v>
          </cell>
          <cell r="AA11">
            <v>0</v>
          </cell>
        </row>
        <row r="13">
          <cell r="P13">
            <v>0</v>
          </cell>
          <cell r="Q13">
            <v>0</v>
          </cell>
          <cell r="R13">
            <v>0</v>
          </cell>
          <cell r="T13">
            <v>0</v>
          </cell>
          <cell r="U13">
            <v>0</v>
          </cell>
          <cell r="W13">
            <v>0</v>
          </cell>
          <cell r="X13">
            <v>0</v>
          </cell>
          <cell r="Y13">
            <v>0</v>
          </cell>
          <cell r="AA13">
            <v>0</v>
          </cell>
        </row>
        <row r="14">
          <cell r="P14">
            <v>0</v>
          </cell>
          <cell r="Q14">
            <v>0</v>
          </cell>
          <cell r="R14">
            <v>0</v>
          </cell>
          <cell r="T14">
            <v>0</v>
          </cell>
          <cell r="U14">
            <v>0</v>
          </cell>
          <cell r="W14">
            <v>0</v>
          </cell>
          <cell r="X14">
            <v>0</v>
          </cell>
          <cell r="Y14">
            <v>0</v>
          </cell>
          <cell r="AA14">
            <v>0</v>
          </cell>
        </row>
        <row r="15">
          <cell r="P15">
            <v>0</v>
          </cell>
          <cell r="Q15">
            <v>0</v>
          </cell>
          <cell r="R15">
            <v>0</v>
          </cell>
          <cell r="T15">
            <v>0</v>
          </cell>
          <cell r="U15">
            <v>0</v>
          </cell>
          <cell r="W15">
            <v>0</v>
          </cell>
          <cell r="X15">
            <v>0</v>
          </cell>
          <cell r="Y15">
            <v>0</v>
          </cell>
          <cell r="AA15">
            <v>0</v>
          </cell>
        </row>
        <row r="16">
          <cell r="P16">
            <v>0</v>
          </cell>
          <cell r="Q16">
            <v>0</v>
          </cell>
          <cell r="R16">
            <v>0</v>
          </cell>
          <cell r="T16">
            <v>0</v>
          </cell>
          <cell r="U16">
            <v>0</v>
          </cell>
          <cell r="W16">
            <v>0</v>
          </cell>
          <cell r="X16">
            <v>0</v>
          </cell>
          <cell r="Y16">
            <v>0</v>
          </cell>
          <cell r="AA16">
            <v>0</v>
          </cell>
        </row>
        <row r="17">
          <cell r="P17">
            <v>0</v>
          </cell>
          <cell r="Q17">
            <v>0</v>
          </cell>
          <cell r="R17">
            <v>0</v>
          </cell>
          <cell r="T17">
            <v>0</v>
          </cell>
          <cell r="U17">
            <v>0</v>
          </cell>
          <cell r="W17">
            <v>0</v>
          </cell>
          <cell r="X17">
            <v>78</v>
          </cell>
          <cell r="Y17">
            <v>471</v>
          </cell>
          <cell r="AA17">
            <v>0</v>
          </cell>
        </row>
        <row r="18">
          <cell r="W18">
            <v>0</v>
          </cell>
          <cell r="X18">
            <v>0</v>
          </cell>
          <cell r="Y18">
            <v>0</v>
          </cell>
          <cell r="AA18">
            <v>0</v>
          </cell>
        </row>
        <row r="19">
          <cell r="P19">
            <v>0</v>
          </cell>
          <cell r="Q19">
            <v>0</v>
          </cell>
          <cell r="R19">
            <v>0</v>
          </cell>
          <cell r="T19">
            <v>0</v>
          </cell>
          <cell r="U19">
            <v>0</v>
          </cell>
          <cell r="W19">
            <v>0</v>
          </cell>
          <cell r="X19">
            <v>0</v>
          </cell>
          <cell r="Y19">
            <v>0</v>
          </cell>
          <cell r="AA19">
            <v>0</v>
          </cell>
        </row>
        <row r="20">
          <cell r="P20">
            <v>0</v>
          </cell>
          <cell r="Q20">
            <v>0</v>
          </cell>
          <cell r="R20">
            <v>0</v>
          </cell>
          <cell r="T20">
            <v>0</v>
          </cell>
          <cell r="U20">
            <v>0</v>
          </cell>
          <cell r="W20">
            <v>0</v>
          </cell>
          <cell r="X20">
            <v>0</v>
          </cell>
          <cell r="Y20">
            <v>133</v>
          </cell>
          <cell r="AA20">
            <v>0</v>
          </cell>
        </row>
        <row r="21">
          <cell r="P21">
            <v>0</v>
          </cell>
          <cell r="Q21">
            <v>0</v>
          </cell>
          <cell r="R21">
            <v>0</v>
          </cell>
          <cell r="T21">
            <v>0</v>
          </cell>
          <cell r="U21">
            <v>0</v>
          </cell>
          <cell r="W21">
            <v>0</v>
          </cell>
          <cell r="X21">
            <v>0</v>
          </cell>
          <cell r="Y21">
            <v>0</v>
          </cell>
          <cell r="AA21">
            <v>0</v>
          </cell>
        </row>
        <row r="22">
          <cell r="P22">
            <v>0</v>
          </cell>
          <cell r="Q22">
            <v>0</v>
          </cell>
          <cell r="R22">
            <v>0</v>
          </cell>
          <cell r="T22">
            <v>0</v>
          </cell>
          <cell r="U22">
            <v>0</v>
          </cell>
          <cell r="W22">
            <v>0</v>
          </cell>
          <cell r="X22">
            <v>0</v>
          </cell>
          <cell r="Y22">
            <v>0</v>
          </cell>
          <cell r="AA22">
            <v>0</v>
          </cell>
        </row>
        <row r="23">
          <cell r="W23">
            <v>0</v>
          </cell>
          <cell r="X23">
            <v>0</v>
          </cell>
          <cell r="Y23">
            <v>0</v>
          </cell>
          <cell r="AA23">
            <v>0</v>
          </cell>
        </row>
        <row r="24">
          <cell r="P24">
            <v>0</v>
          </cell>
          <cell r="Q24">
            <v>0</v>
          </cell>
          <cell r="R24">
            <v>0</v>
          </cell>
          <cell r="T24">
            <v>0</v>
          </cell>
          <cell r="U24">
            <v>0</v>
          </cell>
          <cell r="W24">
            <v>0</v>
          </cell>
          <cell r="X24">
            <v>0</v>
          </cell>
          <cell r="Y24">
            <v>0</v>
          </cell>
          <cell r="AA24">
            <v>0</v>
          </cell>
        </row>
        <row r="25">
          <cell r="P25">
            <v>0</v>
          </cell>
          <cell r="Q25">
            <v>0</v>
          </cell>
          <cell r="R25">
            <v>0</v>
          </cell>
          <cell r="T25">
            <v>0</v>
          </cell>
          <cell r="U25">
            <v>0</v>
          </cell>
        </row>
        <row r="27">
          <cell r="P27">
            <v>0</v>
          </cell>
          <cell r="Q27">
            <v>0</v>
          </cell>
          <cell r="R27">
            <v>0</v>
          </cell>
          <cell r="T27">
            <v>0</v>
          </cell>
          <cell r="U27">
            <v>0</v>
          </cell>
          <cell r="W27">
            <v>0</v>
          </cell>
          <cell r="X27">
            <v>0</v>
          </cell>
          <cell r="Y27">
            <v>0</v>
          </cell>
          <cell r="AA27">
            <v>0</v>
          </cell>
        </row>
        <row r="28">
          <cell r="P28">
            <v>0</v>
          </cell>
          <cell r="Q28">
            <v>0</v>
          </cell>
          <cell r="R28">
            <v>0</v>
          </cell>
          <cell r="T28">
            <v>0</v>
          </cell>
          <cell r="U28">
            <v>0</v>
          </cell>
          <cell r="W28">
            <v>0</v>
          </cell>
          <cell r="X28">
            <v>0</v>
          </cell>
          <cell r="Y28">
            <v>1</v>
          </cell>
          <cell r="AA28">
            <v>0</v>
          </cell>
        </row>
        <row r="29">
          <cell r="P29">
            <v>0</v>
          </cell>
          <cell r="Q29">
            <v>0</v>
          </cell>
          <cell r="R29">
            <v>0</v>
          </cell>
          <cell r="T29">
            <v>0</v>
          </cell>
          <cell r="U29">
            <v>0</v>
          </cell>
          <cell r="W29">
            <v>0</v>
          </cell>
          <cell r="X29">
            <v>0</v>
          </cell>
          <cell r="Y29">
            <v>0</v>
          </cell>
          <cell r="AA29">
            <v>0</v>
          </cell>
        </row>
        <row r="30">
          <cell r="P30">
            <v>0</v>
          </cell>
          <cell r="Q30">
            <v>0</v>
          </cell>
          <cell r="R30">
            <v>0</v>
          </cell>
          <cell r="T30">
            <v>0</v>
          </cell>
          <cell r="U30">
            <v>0</v>
          </cell>
          <cell r="W30">
            <v>0</v>
          </cell>
          <cell r="X30">
            <v>82</v>
          </cell>
          <cell r="Y30">
            <v>110</v>
          </cell>
          <cell r="AA30">
            <v>0</v>
          </cell>
        </row>
        <row r="31">
          <cell r="P31">
            <v>0</v>
          </cell>
          <cell r="Q31">
            <v>0</v>
          </cell>
          <cell r="R31">
            <v>0</v>
          </cell>
          <cell r="T31">
            <v>0</v>
          </cell>
          <cell r="U31">
            <v>0</v>
          </cell>
          <cell r="W31">
            <v>0</v>
          </cell>
          <cell r="X31">
            <v>3720</v>
          </cell>
          <cell r="Y31">
            <v>6901</v>
          </cell>
          <cell r="AA31">
            <v>10</v>
          </cell>
        </row>
        <row r="32">
          <cell r="P32" t="str">
            <v>x</v>
          </cell>
          <cell r="Q32" t="str">
            <v>x</v>
          </cell>
          <cell r="R32" t="str">
            <v>x</v>
          </cell>
          <cell r="T32" t="str">
            <v>x</v>
          </cell>
          <cell r="U32" t="str">
            <v>x</v>
          </cell>
          <cell r="W32">
            <v>0</v>
          </cell>
          <cell r="X32">
            <v>0</v>
          </cell>
          <cell r="Y32">
            <v>198</v>
          </cell>
          <cell r="AA32">
            <v>0</v>
          </cell>
        </row>
        <row r="33">
          <cell r="P33">
            <v>0</v>
          </cell>
          <cell r="Q33">
            <v>0</v>
          </cell>
          <cell r="R33">
            <v>0</v>
          </cell>
          <cell r="T33">
            <v>0</v>
          </cell>
          <cell r="U33">
            <v>0</v>
          </cell>
          <cell r="W33">
            <v>0</v>
          </cell>
          <cell r="X33">
            <v>2</v>
          </cell>
          <cell r="Y33">
            <v>3</v>
          </cell>
          <cell r="AA33">
            <v>0</v>
          </cell>
        </row>
        <row r="34">
          <cell r="P34">
            <v>0</v>
          </cell>
          <cell r="Q34">
            <v>0</v>
          </cell>
          <cell r="R34">
            <v>0</v>
          </cell>
          <cell r="T34">
            <v>0</v>
          </cell>
          <cell r="U34">
            <v>0</v>
          </cell>
          <cell r="W34">
            <v>0</v>
          </cell>
          <cell r="X34">
            <v>277</v>
          </cell>
          <cell r="Y34">
            <v>1524</v>
          </cell>
          <cell r="AA34">
            <v>20</v>
          </cell>
        </row>
        <row r="35">
          <cell r="P35" t="str">
            <v>x</v>
          </cell>
          <cell r="Q35" t="str">
            <v>x</v>
          </cell>
          <cell r="R35" t="str">
            <v>x</v>
          </cell>
          <cell r="T35" t="str">
            <v>x</v>
          </cell>
          <cell r="U35" t="str">
            <v>x</v>
          </cell>
          <cell r="W35">
            <v>0</v>
          </cell>
          <cell r="X35">
            <v>0</v>
          </cell>
          <cell r="Y35">
            <v>0</v>
          </cell>
          <cell r="AA35">
            <v>0</v>
          </cell>
        </row>
        <row r="36">
          <cell r="P36">
            <v>0</v>
          </cell>
          <cell r="Q36">
            <v>0</v>
          </cell>
          <cell r="R36">
            <v>0</v>
          </cell>
          <cell r="T36">
            <v>0</v>
          </cell>
          <cell r="U36">
            <v>0</v>
          </cell>
          <cell r="W36">
            <v>0</v>
          </cell>
          <cell r="X36">
            <v>20</v>
          </cell>
          <cell r="Y36">
            <v>22</v>
          </cell>
          <cell r="AA36">
            <v>0</v>
          </cell>
        </row>
        <row r="37">
          <cell r="P37" t="str">
            <v>x</v>
          </cell>
          <cell r="Q37" t="str">
            <v>x</v>
          </cell>
          <cell r="R37" t="str">
            <v>x</v>
          </cell>
          <cell r="T37" t="str">
            <v>x</v>
          </cell>
          <cell r="U37" t="str">
            <v>x</v>
          </cell>
          <cell r="W37">
            <v>0</v>
          </cell>
          <cell r="X37">
            <v>0</v>
          </cell>
          <cell r="Y37">
            <v>8</v>
          </cell>
          <cell r="AA37">
            <v>0</v>
          </cell>
        </row>
        <row r="38">
          <cell r="P38">
            <v>0</v>
          </cell>
          <cell r="Q38">
            <v>0</v>
          </cell>
          <cell r="R38">
            <v>0</v>
          </cell>
          <cell r="T38">
            <v>0</v>
          </cell>
          <cell r="U38">
            <v>0</v>
          </cell>
          <cell r="W38">
            <v>5</v>
          </cell>
          <cell r="X38">
            <v>82</v>
          </cell>
          <cell r="Y38">
            <v>71</v>
          </cell>
          <cell r="AA38">
            <v>0</v>
          </cell>
        </row>
        <row r="39">
          <cell r="P39">
            <v>0</v>
          </cell>
          <cell r="Q39">
            <v>0</v>
          </cell>
          <cell r="R39">
            <v>20</v>
          </cell>
          <cell r="T39">
            <v>0</v>
          </cell>
          <cell r="U39">
            <v>5562612.2782153673</v>
          </cell>
          <cell r="W39">
            <v>0</v>
          </cell>
          <cell r="X39">
            <v>0</v>
          </cell>
          <cell r="Y39">
            <v>64</v>
          </cell>
          <cell r="AA39">
            <v>15</v>
          </cell>
        </row>
      </sheetData>
      <sheetData sheetId="4">
        <row r="7">
          <cell r="R7">
            <v>45094</v>
          </cell>
          <cell r="S7">
            <v>5988</v>
          </cell>
          <cell r="T7">
            <v>10735</v>
          </cell>
          <cell r="W7">
            <v>40406</v>
          </cell>
          <cell r="X7">
            <v>5250</v>
          </cell>
          <cell r="Y7">
            <v>9766</v>
          </cell>
          <cell r="AB7">
            <v>295</v>
          </cell>
          <cell r="AC7">
            <v>50</v>
          </cell>
          <cell r="AD7">
            <v>26</v>
          </cell>
          <cell r="AE7">
            <v>2431</v>
          </cell>
          <cell r="AF7">
            <v>142</v>
          </cell>
          <cell r="AG7">
            <v>308</v>
          </cell>
        </row>
        <row r="8">
          <cell r="R8">
            <v>563</v>
          </cell>
          <cell r="S8">
            <v>1433</v>
          </cell>
          <cell r="T8">
            <v>3309</v>
          </cell>
          <cell r="W8">
            <v>1596</v>
          </cell>
          <cell r="X8">
            <v>1999</v>
          </cell>
          <cell r="Y8">
            <v>3326</v>
          </cell>
          <cell r="AB8">
            <v>118</v>
          </cell>
          <cell r="AC8">
            <v>128</v>
          </cell>
          <cell r="AD8">
            <v>265</v>
          </cell>
          <cell r="AE8">
            <v>3110</v>
          </cell>
          <cell r="AF8">
            <v>224</v>
          </cell>
          <cell r="AG8">
            <v>453</v>
          </cell>
        </row>
        <row r="9">
          <cell r="R9">
            <v>0</v>
          </cell>
          <cell r="S9">
            <v>146</v>
          </cell>
          <cell r="T9">
            <v>1887</v>
          </cell>
          <cell r="W9">
            <v>82</v>
          </cell>
          <cell r="X9">
            <v>388</v>
          </cell>
          <cell r="Y9">
            <v>2746</v>
          </cell>
          <cell r="AB9">
            <v>0</v>
          </cell>
          <cell r="AC9">
            <v>0</v>
          </cell>
          <cell r="AD9">
            <v>159</v>
          </cell>
          <cell r="AE9">
            <v>154</v>
          </cell>
          <cell r="AF9">
            <v>72</v>
          </cell>
          <cell r="AG9">
            <v>97</v>
          </cell>
        </row>
        <row r="10">
          <cell r="R10">
            <v>0</v>
          </cell>
          <cell r="S10">
            <v>86</v>
          </cell>
          <cell r="T10">
            <v>1418</v>
          </cell>
          <cell r="W10">
            <v>0</v>
          </cell>
          <cell r="X10">
            <v>0</v>
          </cell>
          <cell r="Y10">
            <v>1356</v>
          </cell>
          <cell r="AB10">
            <v>0</v>
          </cell>
          <cell r="AC10">
            <v>85</v>
          </cell>
          <cell r="AD10">
            <v>223</v>
          </cell>
          <cell r="AE10">
            <v>46</v>
          </cell>
          <cell r="AF10">
            <v>128</v>
          </cell>
          <cell r="AG10">
            <v>257</v>
          </cell>
        </row>
        <row r="11">
          <cell r="R11">
            <v>69</v>
          </cell>
          <cell r="S11">
            <v>26</v>
          </cell>
          <cell r="T11">
            <v>822</v>
          </cell>
          <cell r="W11">
            <v>78</v>
          </cell>
          <cell r="X11">
            <v>74</v>
          </cell>
          <cell r="Y11">
            <v>1228</v>
          </cell>
          <cell r="AB11">
            <v>0</v>
          </cell>
          <cell r="AC11">
            <v>0</v>
          </cell>
          <cell r="AD11">
            <v>17</v>
          </cell>
          <cell r="AE11">
            <v>17</v>
          </cell>
          <cell r="AF11">
            <v>63</v>
          </cell>
          <cell r="AG11">
            <v>223</v>
          </cell>
        </row>
        <row r="12">
          <cell r="R12">
            <v>17</v>
          </cell>
          <cell r="S12">
            <v>0</v>
          </cell>
          <cell r="T12">
            <v>352</v>
          </cell>
          <cell r="W12">
            <v>0</v>
          </cell>
          <cell r="X12">
            <v>0</v>
          </cell>
          <cell r="Y12">
            <v>241</v>
          </cell>
          <cell r="AB12">
            <v>0</v>
          </cell>
          <cell r="AC12">
            <v>0</v>
          </cell>
          <cell r="AD12">
            <v>48</v>
          </cell>
          <cell r="AE12">
            <v>0</v>
          </cell>
          <cell r="AF12">
            <v>12</v>
          </cell>
          <cell r="AG12">
            <v>140</v>
          </cell>
        </row>
        <row r="13">
          <cell r="R13">
            <v>0</v>
          </cell>
          <cell r="S13">
            <v>0</v>
          </cell>
          <cell r="T13">
            <v>63</v>
          </cell>
          <cell r="W13">
            <v>13</v>
          </cell>
          <cell r="X13">
            <v>0</v>
          </cell>
          <cell r="Y13">
            <v>43</v>
          </cell>
          <cell r="AB13">
            <v>0</v>
          </cell>
          <cell r="AC13">
            <v>4</v>
          </cell>
          <cell r="AD13">
            <v>23</v>
          </cell>
          <cell r="AE13">
            <v>0</v>
          </cell>
          <cell r="AF13">
            <v>0</v>
          </cell>
          <cell r="AG13">
            <v>34</v>
          </cell>
        </row>
        <row r="15">
          <cell r="R15">
            <v>1515</v>
          </cell>
          <cell r="S15">
            <v>0</v>
          </cell>
          <cell r="T15">
            <v>0</v>
          </cell>
          <cell r="W15">
            <v>7873</v>
          </cell>
          <cell r="X15">
            <v>265</v>
          </cell>
          <cell r="Y15">
            <v>0</v>
          </cell>
          <cell r="AB15">
            <v>418</v>
          </cell>
          <cell r="AC15">
            <v>156</v>
          </cell>
          <cell r="AD15">
            <v>0</v>
          </cell>
          <cell r="AE15">
            <v>1686</v>
          </cell>
          <cell r="AF15">
            <v>0</v>
          </cell>
          <cell r="AG15">
            <v>0</v>
          </cell>
        </row>
        <row r="16">
          <cell r="R16">
            <v>0</v>
          </cell>
          <cell r="S16">
            <v>0</v>
          </cell>
          <cell r="T16">
            <v>0</v>
          </cell>
          <cell r="W16">
            <v>0</v>
          </cell>
          <cell r="X16">
            <v>0</v>
          </cell>
          <cell r="Y16">
            <v>0</v>
          </cell>
          <cell r="AB16">
            <v>0</v>
          </cell>
          <cell r="AC16">
            <v>0</v>
          </cell>
          <cell r="AD16">
            <v>0</v>
          </cell>
          <cell r="AE16">
            <v>649</v>
          </cell>
          <cell r="AF16">
            <v>0</v>
          </cell>
          <cell r="AG16">
            <v>0</v>
          </cell>
        </row>
        <row r="17">
          <cell r="R17">
            <v>0</v>
          </cell>
          <cell r="S17">
            <v>0</v>
          </cell>
          <cell r="T17">
            <v>0</v>
          </cell>
          <cell r="W17">
            <v>0</v>
          </cell>
          <cell r="X17">
            <v>0</v>
          </cell>
          <cell r="Y17">
            <v>0</v>
          </cell>
          <cell r="AB17">
            <v>0</v>
          </cell>
          <cell r="AC17">
            <v>0</v>
          </cell>
          <cell r="AD17">
            <v>0</v>
          </cell>
          <cell r="AE17">
            <v>22</v>
          </cell>
          <cell r="AF17">
            <v>0</v>
          </cell>
          <cell r="AG17">
            <v>0</v>
          </cell>
        </row>
        <row r="18">
          <cell r="R18">
            <v>0</v>
          </cell>
          <cell r="S18">
            <v>0</v>
          </cell>
          <cell r="T18">
            <v>0</v>
          </cell>
          <cell r="W18">
            <v>0</v>
          </cell>
          <cell r="X18">
            <v>0</v>
          </cell>
          <cell r="Y18">
            <v>0</v>
          </cell>
          <cell r="AB18">
            <v>0</v>
          </cell>
          <cell r="AC18">
            <v>0</v>
          </cell>
          <cell r="AD18">
            <v>0</v>
          </cell>
          <cell r="AE18">
            <v>0</v>
          </cell>
          <cell r="AF18">
            <v>0</v>
          </cell>
          <cell r="AG18">
            <v>0</v>
          </cell>
        </row>
        <row r="19">
          <cell r="R19">
            <v>0</v>
          </cell>
          <cell r="S19">
            <v>0</v>
          </cell>
          <cell r="T19">
            <v>0</v>
          </cell>
          <cell r="W19">
            <v>0</v>
          </cell>
          <cell r="X19">
            <v>0</v>
          </cell>
          <cell r="Y19">
            <v>0</v>
          </cell>
          <cell r="AB19">
            <v>0</v>
          </cell>
          <cell r="AC19">
            <v>0</v>
          </cell>
          <cell r="AD19">
            <v>0</v>
          </cell>
          <cell r="AE19">
            <v>0</v>
          </cell>
          <cell r="AF19">
            <v>0</v>
          </cell>
          <cell r="AG19">
            <v>0</v>
          </cell>
        </row>
        <row r="20">
          <cell r="R20">
            <v>0</v>
          </cell>
          <cell r="S20">
            <v>0</v>
          </cell>
          <cell r="T20">
            <v>0</v>
          </cell>
          <cell r="W20">
            <v>0</v>
          </cell>
          <cell r="X20">
            <v>0</v>
          </cell>
          <cell r="Y20">
            <v>0</v>
          </cell>
          <cell r="AB20">
            <v>0</v>
          </cell>
          <cell r="AC20">
            <v>0</v>
          </cell>
          <cell r="AD20">
            <v>0</v>
          </cell>
          <cell r="AE20">
            <v>0</v>
          </cell>
          <cell r="AF20">
            <v>0</v>
          </cell>
          <cell r="AG20">
            <v>0</v>
          </cell>
        </row>
        <row r="21">
          <cell r="R21">
            <v>0</v>
          </cell>
          <cell r="S21">
            <v>0</v>
          </cell>
          <cell r="T21">
            <v>0</v>
          </cell>
          <cell r="W21">
            <v>0</v>
          </cell>
          <cell r="X21">
            <v>0</v>
          </cell>
          <cell r="Y21">
            <v>0</v>
          </cell>
          <cell r="AB21">
            <v>0</v>
          </cell>
          <cell r="AC21">
            <v>0</v>
          </cell>
          <cell r="AD21">
            <v>0</v>
          </cell>
          <cell r="AE21">
            <v>0</v>
          </cell>
          <cell r="AF21">
            <v>0</v>
          </cell>
          <cell r="AG21">
            <v>0</v>
          </cell>
        </row>
        <row r="23">
          <cell r="R23">
            <v>0</v>
          </cell>
          <cell r="S23">
            <v>0</v>
          </cell>
          <cell r="T23">
            <v>0</v>
          </cell>
          <cell r="W23">
            <v>0</v>
          </cell>
          <cell r="X23">
            <v>1</v>
          </cell>
          <cell r="Y23">
            <v>0</v>
          </cell>
          <cell r="AB23">
            <v>0</v>
          </cell>
          <cell r="AC23">
            <v>0</v>
          </cell>
          <cell r="AD23">
            <v>0</v>
          </cell>
          <cell r="AE23">
            <v>0</v>
          </cell>
          <cell r="AF23">
            <v>0</v>
          </cell>
          <cell r="AG23">
            <v>0</v>
          </cell>
        </row>
        <row r="24">
          <cell r="R24">
            <v>7</v>
          </cell>
          <cell r="S24">
            <v>0</v>
          </cell>
          <cell r="T24">
            <v>5</v>
          </cell>
          <cell r="W24">
            <v>8</v>
          </cell>
          <cell r="X24">
            <v>0</v>
          </cell>
          <cell r="Y24">
            <v>4</v>
          </cell>
          <cell r="AB24">
            <v>0</v>
          </cell>
          <cell r="AC24">
            <v>0</v>
          </cell>
          <cell r="AD24">
            <v>2</v>
          </cell>
          <cell r="AE24">
            <v>1</v>
          </cell>
          <cell r="AF24">
            <v>0</v>
          </cell>
          <cell r="AG24">
            <v>0</v>
          </cell>
        </row>
        <row r="25">
          <cell r="R25">
            <v>0</v>
          </cell>
          <cell r="S25">
            <v>0</v>
          </cell>
          <cell r="T25">
            <v>0</v>
          </cell>
          <cell r="W25">
            <v>0</v>
          </cell>
          <cell r="X25">
            <v>0</v>
          </cell>
          <cell r="Y25">
            <v>0</v>
          </cell>
          <cell r="AB25">
            <v>0</v>
          </cell>
          <cell r="AC25">
            <v>0</v>
          </cell>
          <cell r="AD25">
            <v>0</v>
          </cell>
          <cell r="AE25">
            <v>0</v>
          </cell>
          <cell r="AF25">
            <v>0</v>
          </cell>
          <cell r="AG25">
            <v>0</v>
          </cell>
        </row>
        <row r="26">
          <cell r="R26">
            <v>19</v>
          </cell>
          <cell r="S26">
            <v>2</v>
          </cell>
          <cell r="T26">
            <v>0</v>
          </cell>
          <cell r="W26">
            <v>44</v>
          </cell>
          <cell r="X26">
            <v>0</v>
          </cell>
          <cell r="Y26">
            <v>1</v>
          </cell>
          <cell r="AB26">
            <v>1</v>
          </cell>
          <cell r="AC26">
            <v>0</v>
          </cell>
          <cell r="AD26">
            <v>0</v>
          </cell>
          <cell r="AE26">
            <v>2</v>
          </cell>
          <cell r="AF26">
            <v>0</v>
          </cell>
          <cell r="AG26">
            <v>0</v>
          </cell>
        </row>
        <row r="27">
          <cell r="R27">
            <v>402</v>
          </cell>
          <cell r="S27">
            <v>79</v>
          </cell>
          <cell r="T27">
            <v>163</v>
          </cell>
          <cell r="W27">
            <v>118</v>
          </cell>
          <cell r="X27">
            <v>12</v>
          </cell>
          <cell r="Y27">
            <v>29</v>
          </cell>
          <cell r="AB27">
            <v>0</v>
          </cell>
          <cell r="AC27">
            <v>0</v>
          </cell>
          <cell r="AD27">
            <v>1</v>
          </cell>
          <cell r="AE27">
            <v>0</v>
          </cell>
          <cell r="AF27">
            <v>0</v>
          </cell>
          <cell r="AG27">
            <v>0</v>
          </cell>
        </row>
        <row r="28">
          <cell r="R28">
            <v>14</v>
          </cell>
          <cell r="S28">
            <v>5</v>
          </cell>
          <cell r="T28">
            <v>10</v>
          </cell>
          <cell r="W28">
            <v>18</v>
          </cell>
          <cell r="X28">
            <v>2</v>
          </cell>
          <cell r="Y28">
            <v>9</v>
          </cell>
          <cell r="AB28">
            <v>1</v>
          </cell>
          <cell r="AC28">
            <v>0</v>
          </cell>
          <cell r="AD28">
            <v>0</v>
          </cell>
          <cell r="AE28">
            <v>4</v>
          </cell>
          <cell r="AF28">
            <v>0</v>
          </cell>
          <cell r="AG28">
            <v>1</v>
          </cell>
        </row>
        <row r="29">
          <cell r="R29">
            <v>848</v>
          </cell>
          <cell r="S29">
            <v>146</v>
          </cell>
          <cell r="T29">
            <v>400</v>
          </cell>
          <cell r="W29">
            <v>1349</v>
          </cell>
          <cell r="X29">
            <v>357</v>
          </cell>
          <cell r="Y29">
            <v>747</v>
          </cell>
          <cell r="AB29">
            <v>0</v>
          </cell>
          <cell r="AC29">
            <v>0</v>
          </cell>
          <cell r="AD29">
            <v>2</v>
          </cell>
          <cell r="AE29">
            <v>0</v>
          </cell>
          <cell r="AF29">
            <v>0</v>
          </cell>
          <cell r="AG29">
            <v>0</v>
          </cell>
        </row>
        <row r="30">
          <cell r="R30">
            <v>7</v>
          </cell>
          <cell r="S30">
            <v>0</v>
          </cell>
          <cell r="T30">
            <v>0</v>
          </cell>
          <cell r="W30">
            <v>5</v>
          </cell>
          <cell r="X30">
            <v>0</v>
          </cell>
          <cell r="Y30">
            <v>2</v>
          </cell>
          <cell r="AB30">
            <v>0</v>
          </cell>
          <cell r="AC30">
            <v>0</v>
          </cell>
          <cell r="AD30">
            <v>0</v>
          </cell>
          <cell r="AE30">
            <v>0</v>
          </cell>
          <cell r="AF30">
            <v>0</v>
          </cell>
          <cell r="AG30">
            <v>0</v>
          </cell>
        </row>
        <row r="32">
          <cell r="R32">
            <v>0</v>
          </cell>
          <cell r="S32">
            <v>0</v>
          </cell>
          <cell r="T32">
            <v>0</v>
          </cell>
          <cell r="W32">
            <v>0</v>
          </cell>
          <cell r="X32">
            <v>0</v>
          </cell>
          <cell r="Y32">
            <v>0</v>
          </cell>
          <cell r="AB32">
            <v>0</v>
          </cell>
          <cell r="AC32">
            <v>0</v>
          </cell>
          <cell r="AD32">
            <v>0</v>
          </cell>
        </row>
        <row r="33">
          <cell r="R33">
            <v>2</v>
          </cell>
          <cell r="S33">
            <v>0</v>
          </cell>
          <cell r="T33">
            <v>1</v>
          </cell>
          <cell r="W33">
            <v>1</v>
          </cell>
          <cell r="X33">
            <v>1</v>
          </cell>
          <cell r="Y33">
            <v>0</v>
          </cell>
          <cell r="AB33">
            <v>0</v>
          </cell>
          <cell r="AC33">
            <v>0</v>
          </cell>
          <cell r="AD33">
            <v>0</v>
          </cell>
        </row>
        <row r="34">
          <cell r="R34">
            <v>0</v>
          </cell>
          <cell r="S34">
            <v>0</v>
          </cell>
          <cell r="T34">
            <v>0</v>
          </cell>
          <cell r="W34">
            <v>0</v>
          </cell>
          <cell r="X34">
            <v>0</v>
          </cell>
          <cell r="Y34">
            <v>0</v>
          </cell>
          <cell r="AB34">
            <v>0</v>
          </cell>
          <cell r="AC34">
            <v>0</v>
          </cell>
          <cell r="AD34">
            <v>0</v>
          </cell>
        </row>
        <row r="35">
          <cell r="R35">
            <v>10</v>
          </cell>
          <cell r="S35">
            <v>0</v>
          </cell>
          <cell r="T35">
            <v>0</v>
          </cell>
          <cell r="W35">
            <v>9</v>
          </cell>
          <cell r="X35">
            <v>0</v>
          </cell>
          <cell r="Y35">
            <v>2</v>
          </cell>
          <cell r="AB35">
            <v>0</v>
          </cell>
          <cell r="AC35">
            <v>0</v>
          </cell>
          <cell r="AD35">
            <v>0</v>
          </cell>
        </row>
        <row r="36">
          <cell r="R36">
            <v>166</v>
          </cell>
          <cell r="S36">
            <v>24</v>
          </cell>
          <cell r="T36">
            <v>47</v>
          </cell>
          <cell r="W36">
            <v>10</v>
          </cell>
          <cell r="X36">
            <v>2</v>
          </cell>
          <cell r="Y36">
            <v>7</v>
          </cell>
          <cell r="AB36">
            <v>0</v>
          </cell>
          <cell r="AC36">
            <v>0</v>
          </cell>
          <cell r="AD36">
            <v>0</v>
          </cell>
        </row>
        <row r="37">
          <cell r="R37">
            <v>5</v>
          </cell>
          <cell r="S37">
            <v>31</v>
          </cell>
          <cell r="T37">
            <v>2</v>
          </cell>
          <cell r="W37">
            <v>1</v>
          </cell>
          <cell r="X37">
            <v>0</v>
          </cell>
          <cell r="Y37">
            <v>1</v>
          </cell>
          <cell r="AB37">
            <v>0</v>
          </cell>
          <cell r="AC37">
            <v>0</v>
          </cell>
          <cell r="AD37">
            <v>0</v>
          </cell>
        </row>
        <row r="38">
          <cell r="R38">
            <v>701</v>
          </cell>
          <cell r="S38">
            <v>66</v>
          </cell>
          <cell r="T38">
            <v>210</v>
          </cell>
          <cell r="W38">
            <v>815</v>
          </cell>
          <cell r="X38">
            <v>52</v>
          </cell>
          <cell r="Y38">
            <v>290</v>
          </cell>
          <cell r="AB38">
            <v>2</v>
          </cell>
          <cell r="AC38">
            <v>0</v>
          </cell>
          <cell r="AD38">
            <v>3</v>
          </cell>
        </row>
        <row r="39">
          <cell r="R39">
            <v>5</v>
          </cell>
          <cell r="S39">
            <v>0</v>
          </cell>
          <cell r="T39">
            <v>0</v>
          </cell>
          <cell r="W39">
            <v>0</v>
          </cell>
          <cell r="X39">
            <v>0</v>
          </cell>
          <cell r="Y39">
            <v>0</v>
          </cell>
          <cell r="AB39">
            <v>0</v>
          </cell>
          <cell r="AC39">
            <v>0</v>
          </cell>
          <cell r="AD39">
            <v>0</v>
          </cell>
        </row>
        <row r="41">
          <cell r="R41">
            <v>0</v>
          </cell>
          <cell r="S41">
            <v>0</v>
          </cell>
          <cell r="T41">
            <v>0</v>
          </cell>
          <cell r="W41">
            <v>0</v>
          </cell>
          <cell r="X41">
            <v>0</v>
          </cell>
          <cell r="Y41">
            <v>0</v>
          </cell>
          <cell r="AB41">
            <v>0</v>
          </cell>
          <cell r="AC41">
            <v>0</v>
          </cell>
          <cell r="AD41">
            <v>0</v>
          </cell>
        </row>
        <row r="42">
          <cell r="R42">
            <v>0</v>
          </cell>
          <cell r="S42">
            <v>0</v>
          </cell>
          <cell r="T42">
            <v>0</v>
          </cell>
          <cell r="W42">
            <v>0</v>
          </cell>
          <cell r="X42">
            <v>0</v>
          </cell>
          <cell r="Y42">
            <v>0</v>
          </cell>
          <cell r="AB42">
            <v>0</v>
          </cell>
          <cell r="AC42">
            <v>0</v>
          </cell>
          <cell r="AD42">
            <v>0</v>
          </cell>
        </row>
        <row r="43">
          <cell r="R43">
            <v>0</v>
          </cell>
          <cell r="S43">
            <v>0</v>
          </cell>
          <cell r="T43">
            <v>0</v>
          </cell>
          <cell r="W43">
            <v>0</v>
          </cell>
          <cell r="X43">
            <v>0</v>
          </cell>
          <cell r="Y43">
            <v>0</v>
          </cell>
          <cell r="AB43">
            <v>0</v>
          </cell>
          <cell r="AC43">
            <v>0</v>
          </cell>
          <cell r="AD43">
            <v>0</v>
          </cell>
        </row>
        <row r="44">
          <cell r="R44">
            <v>0</v>
          </cell>
          <cell r="S44">
            <v>0</v>
          </cell>
          <cell r="T44">
            <v>0</v>
          </cell>
          <cell r="W44">
            <v>0</v>
          </cell>
          <cell r="X44">
            <v>0</v>
          </cell>
          <cell r="Y44">
            <v>0</v>
          </cell>
          <cell r="AB44">
            <v>0</v>
          </cell>
          <cell r="AC44">
            <v>0</v>
          </cell>
          <cell r="AD44">
            <v>0</v>
          </cell>
        </row>
        <row r="45">
          <cell r="R45">
            <v>1</v>
          </cell>
          <cell r="S45">
            <v>0</v>
          </cell>
          <cell r="T45">
            <v>1</v>
          </cell>
          <cell r="W45">
            <v>0</v>
          </cell>
          <cell r="X45">
            <v>0</v>
          </cell>
          <cell r="Y45">
            <v>0</v>
          </cell>
          <cell r="AB45">
            <v>0</v>
          </cell>
          <cell r="AC45">
            <v>0</v>
          </cell>
          <cell r="AD45">
            <v>0</v>
          </cell>
        </row>
        <row r="46">
          <cell r="R46">
            <v>9</v>
          </cell>
          <cell r="S46">
            <v>1</v>
          </cell>
          <cell r="T46">
            <v>1</v>
          </cell>
          <cell r="W46">
            <v>2</v>
          </cell>
          <cell r="X46">
            <v>0</v>
          </cell>
          <cell r="Y46">
            <v>2</v>
          </cell>
          <cell r="AB46">
            <v>0</v>
          </cell>
          <cell r="AC46">
            <v>0</v>
          </cell>
          <cell r="AD46">
            <v>0</v>
          </cell>
        </row>
        <row r="47">
          <cell r="R47">
            <v>93</v>
          </cell>
          <cell r="S47">
            <v>26</v>
          </cell>
          <cell r="T47">
            <v>63</v>
          </cell>
          <cell r="W47">
            <v>96</v>
          </cell>
          <cell r="X47">
            <v>36</v>
          </cell>
          <cell r="Y47">
            <v>178</v>
          </cell>
          <cell r="AB47">
            <v>0</v>
          </cell>
          <cell r="AC47">
            <v>0</v>
          </cell>
          <cell r="AD47">
            <v>1</v>
          </cell>
        </row>
        <row r="49">
          <cell r="R49">
            <v>0</v>
          </cell>
          <cell r="S49">
            <v>0</v>
          </cell>
          <cell r="T49">
            <v>0</v>
          </cell>
          <cell r="W49">
            <v>0</v>
          </cell>
          <cell r="X49">
            <v>0</v>
          </cell>
          <cell r="Y49">
            <v>0</v>
          </cell>
          <cell r="AB49">
            <v>0</v>
          </cell>
          <cell r="AC49">
            <v>0</v>
          </cell>
          <cell r="AD49">
            <v>0</v>
          </cell>
        </row>
        <row r="50">
          <cell r="R50">
            <v>0</v>
          </cell>
          <cell r="S50">
            <v>0</v>
          </cell>
          <cell r="T50">
            <v>0</v>
          </cell>
          <cell r="W50">
            <v>0</v>
          </cell>
          <cell r="X50">
            <v>0</v>
          </cell>
          <cell r="Y50">
            <v>0</v>
          </cell>
          <cell r="AB50">
            <v>0</v>
          </cell>
          <cell r="AC50">
            <v>0</v>
          </cell>
          <cell r="AD50">
            <v>0</v>
          </cell>
        </row>
        <row r="51">
          <cell r="R51">
            <v>0</v>
          </cell>
          <cell r="S51">
            <v>0</v>
          </cell>
          <cell r="T51">
            <v>0</v>
          </cell>
          <cell r="W51">
            <v>2</v>
          </cell>
          <cell r="X51">
            <v>0</v>
          </cell>
          <cell r="Y51">
            <v>0</v>
          </cell>
          <cell r="AB51">
            <v>0</v>
          </cell>
          <cell r="AC51">
            <v>0</v>
          </cell>
          <cell r="AD51">
            <v>0</v>
          </cell>
        </row>
        <row r="52">
          <cell r="R52">
            <v>0</v>
          </cell>
          <cell r="S52">
            <v>1</v>
          </cell>
          <cell r="T52">
            <v>0</v>
          </cell>
          <cell r="W52">
            <v>0</v>
          </cell>
          <cell r="X52">
            <v>0</v>
          </cell>
          <cell r="Y52">
            <v>0</v>
          </cell>
          <cell r="AB52">
            <v>0</v>
          </cell>
          <cell r="AC52">
            <v>0</v>
          </cell>
          <cell r="AD52">
            <v>0</v>
          </cell>
        </row>
        <row r="53">
          <cell r="R53">
            <v>17</v>
          </cell>
          <cell r="S53">
            <v>0</v>
          </cell>
          <cell r="T53">
            <v>3</v>
          </cell>
          <cell r="W53">
            <v>6</v>
          </cell>
          <cell r="X53">
            <v>0</v>
          </cell>
          <cell r="Y53">
            <v>3</v>
          </cell>
          <cell r="AB53">
            <v>0</v>
          </cell>
          <cell r="AC53">
            <v>0</v>
          </cell>
          <cell r="AD53">
            <v>0</v>
          </cell>
        </row>
        <row r="54">
          <cell r="R54">
            <v>0</v>
          </cell>
          <cell r="S54">
            <v>0</v>
          </cell>
          <cell r="T54">
            <v>0</v>
          </cell>
          <cell r="W54">
            <v>46</v>
          </cell>
          <cell r="X54">
            <v>0</v>
          </cell>
          <cell r="Y54">
            <v>93</v>
          </cell>
          <cell r="AB54">
            <v>617</v>
          </cell>
          <cell r="AC54">
            <v>0</v>
          </cell>
          <cell r="AD54">
            <v>131</v>
          </cell>
        </row>
        <row r="55">
          <cell r="R55">
            <v>363</v>
          </cell>
          <cell r="S55">
            <v>81</v>
          </cell>
          <cell r="T55">
            <v>142</v>
          </cell>
          <cell r="W55">
            <v>574</v>
          </cell>
          <cell r="X55">
            <v>151</v>
          </cell>
          <cell r="Y55">
            <v>237</v>
          </cell>
          <cell r="AB55">
            <v>46</v>
          </cell>
          <cell r="AC55">
            <v>4</v>
          </cell>
          <cell r="AD55">
            <v>6</v>
          </cell>
        </row>
        <row r="56">
          <cell r="R56">
            <v>120</v>
          </cell>
          <cell r="S56">
            <v>3</v>
          </cell>
          <cell r="T56">
            <v>31</v>
          </cell>
          <cell r="W56">
            <v>61</v>
          </cell>
          <cell r="X56">
            <v>7</v>
          </cell>
          <cell r="Y56">
            <v>36</v>
          </cell>
          <cell r="AB56">
            <v>18</v>
          </cell>
          <cell r="AC56">
            <v>1</v>
          </cell>
          <cell r="AD56">
            <v>7</v>
          </cell>
        </row>
      </sheetData>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 "/>
      <sheetName val="Расчет_гр.общеразв.напрв."/>
      <sheetName val="Расчет_гр.компен.направ."/>
      <sheetName val="Расчет_гр.комбинир.напрв."/>
      <sheetName val="Расчет_свод групп"/>
      <sheetName val="ИП"/>
      <sheetName val="ЧО"/>
    </sheetNames>
    <sheetDataSet>
      <sheetData sheetId="0">
        <row r="583">
          <cell r="E583">
            <v>3453</v>
          </cell>
          <cell r="H583">
            <v>9668</v>
          </cell>
        </row>
        <row r="584">
          <cell r="I584">
            <v>7850</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sheetPr>
  <dimension ref="A1:AH768"/>
  <sheetViews>
    <sheetView showGridLines="0" tabSelected="1" view="pageBreakPreview" zoomScale="85" zoomScaleNormal="100" zoomScaleSheetLayoutView="85" workbookViewId="0">
      <pane xSplit="3" ySplit="4" topLeftCell="D460" activePane="bottomRight" state="frozen"/>
      <selection activeCell="B235" sqref="B235:C235"/>
      <selection pane="topRight" activeCell="B235" sqref="B235:C235"/>
      <selection pane="bottomLeft" activeCell="B235" sqref="B235:C235"/>
      <selection pane="bottomRight" activeCell="O668" sqref="O668"/>
    </sheetView>
  </sheetViews>
  <sheetFormatPr defaultColWidth="7.140625" defaultRowHeight="12.75" outlineLevelRow="2" x14ac:dyDescent="0.2"/>
  <cols>
    <col min="1" max="1" width="1.42578125" customWidth="1"/>
    <col min="2" max="2" width="18" customWidth="1"/>
    <col min="3" max="3" width="51.85546875" customWidth="1"/>
    <col min="4" max="7" width="14.140625" customWidth="1"/>
    <col min="8" max="8" width="15.28515625" bestFit="1" customWidth="1"/>
    <col min="9" max="12" width="14.140625" customWidth="1"/>
    <col min="13" max="13" width="21" bestFit="1" customWidth="1"/>
    <col min="14" max="14" width="4.28515625" customWidth="1"/>
    <col min="15" max="15" width="11.42578125" bestFit="1" customWidth="1"/>
  </cols>
  <sheetData>
    <row r="1" spans="1:14" s="141" customFormat="1" ht="6.75" x14ac:dyDescent="0.2">
      <c r="N1" s="142"/>
    </row>
    <row r="2" spans="1:14" ht="13.9" customHeight="1" x14ac:dyDescent="0.25">
      <c r="A2" s="143"/>
      <c r="B2" s="144" t="s">
        <v>237</v>
      </c>
      <c r="C2" s="145"/>
      <c r="D2" s="146"/>
      <c r="E2" s="146"/>
      <c r="F2" s="146"/>
      <c r="G2" s="146"/>
      <c r="H2" s="146"/>
      <c r="I2" s="146"/>
      <c r="J2" s="146"/>
      <c r="K2" s="146"/>
      <c r="L2" s="146"/>
      <c r="M2" s="146"/>
      <c r="N2" s="147"/>
    </row>
    <row r="3" spans="1:14" ht="13.5" customHeight="1" x14ac:dyDescent="0.2">
      <c r="A3" s="148"/>
      <c r="B3" s="509"/>
      <c r="C3" s="509"/>
      <c r="D3" s="510" t="s">
        <v>238</v>
      </c>
      <c r="E3" s="510"/>
      <c r="F3" s="510"/>
      <c r="G3" s="510"/>
      <c r="H3" s="510"/>
      <c r="I3" s="510" t="s">
        <v>239</v>
      </c>
      <c r="J3" s="511"/>
      <c r="K3" s="511"/>
      <c r="L3" s="511"/>
      <c r="M3" s="511"/>
      <c r="N3" s="149"/>
    </row>
    <row r="4" spans="1:14" ht="23.25" thickBot="1" x14ac:dyDescent="0.25">
      <c r="A4" s="143"/>
      <c r="B4" s="512"/>
      <c r="C4" s="512"/>
      <c r="D4" s="150" t="s">
        <v>240</v>
      </c>
      <c r="E4" s="151" t="s">
        <v>241</v>
      </c>
      <c r="F4" s="151" t="s">
        <v>242</v>
      </c>
      <c r="G4" s="152" t="s">
        <v>243</v>
      </c>
      <c r="H4" s="462" t="s">
        <v>244</v>
      </c>
      <c r="I4" s="150" t="s">
        <v>240</v>
      </c>
      <c r="J4" s="151" t="s">
        <v>241</v>
      </c>
      <c r="K4" s="151" t="s">
        <v>242</v>
      </c>
      <c r="L4" s="152" t="s">
        <v>243</v>
      </c>
      <c r="M4" s="153" t="s">
        <v>244</v>
      </c>
      <c r="N4" s="154"/>
    </row>
    <row r="5" spans="1:14" ht="21" x14ac:dyDescent="0.2">
      <c r="A5" s="155"/>
      <c r="B5" s="156" t="s">
        <v>245</v>
      </c>
      <c r="C5" s="157"/>
      <c r="D5" s="158"/>
      <c r="E5" s="159"/>
      <c r="F5" s="159"/>
      <c r="G5" s="159"/>
      <c r="H5" s="159"/>
      <c r="I5" s="159"/>
      <c r="J5" s="159"/>
      <c r="K5" s="159"/>
      <c r="L5" s="159"/>
      <c r="M5" s="160">
        <f>SUMPRODUCT('Нормативы ДО'!D489:M519,'Нормативы ДО'!$D$637:$M$667)</f>
        <v>215722911007086.16</v>
      </c>
      <c r="N5" s="149"/>
    </row>
    <row r="6" spans="1:14" ht="15" outlineLevel="1" x14ac:dyDescent="0.2">
      <c r="A6" s="463"/>
      <c r="B6" s="161" t="s">
        <v>246</v>
      </c>
      <c r="C6" s="162"/>
      <c r="D6" s="163">
        <v>5</v>
      </c>
      <c r="E6" s="164">
        <v>5</v>
      </c>
      <c r="F6" s="164">
        <v>5</v>
      </c>
      <c r="G6" s="165">
        <v>5</v>
      </c>
      <c r="H6" s="165">
        <v>5</v>
      </c>
      <c r="I6" s="163">
        <v>5</v>
      </c>
      <c r="J6" s="164">
        <v>5</v>
      </c>
      <c r="K6" s="164">
        <v>5</v>
      </c>
      <c r="L6" s="164">
        <v>5</v>
      </c>
      <c r="M6" s="166">
        <v>5</v>
      </c>
      <c r="N6" s="154"/>
    </row>
    <row r="7" spans="1:14" ht="15" outlineLevel="1" x14ac:dyDescent="0.2">
      <c r="A7" s="463"/>
      <c r="B7" s="464" t="s">
        <v>247</v>
      </c>
      <c r="C7" s="465"/>
      <c r="D7" s="466">
        <v>5</v>
      </c>
      <c r="E7" s="167">
        <v>10</v>
      </c>
      <c r="F7" s="167">
        <f>12</f>
        <v>12</v>
      </c>
      <c r="G7" s="168">
        <f>14</f>
        <v>14</v>
      </c>
      <c r="H7" s="168">
        <f>14</f>
        <v>14</v>
      </c>
      <c r="I7" s="466">
        <v>5</v>
      </c>
      <c r="J7" s="167">
        <v>10</v>
      </c>
      <c r="K7" s="167">
        <f>12</f>
        <v>12</v>
      </c>
      <c r="L7" s="167">
        <v>14</v>
      </c>
      <c r="M7" s="467">
        <f>14</f>
        <v>14</v>
      </c>
      <c r="N7" s="154"/>
    </row>
    <row r="8" spans="1:14" ht="15" outlineLevel="1" x14ac:dyDescent="0.2">
      <c r="A8" s="463"/>
      <c r="B8" s="468" t="s">
        <v>248</v>
      </c>
      <c r="C8" s="469"/>
      <c r="D8" s="470"/>
      <c r="E8" s="470"/>
      <c r="F8" s="470"/>
      <c r="G8" s="471"/>
      <c r="H8" s="471"/>
      <c r="I8" s="470"/>
      <c r="J8" s="470"/>
      <c r="K8" s="470"/>
      <c r="L8" s="470"/>
      <c r="M8" s="470"/>
      <c r="N8" s="154"/>
    </row>
    <row r="9" spans="1:14" outlineLevel="2" x14ac:dyDescent="0.2">
      <c r="A9" s="143"/>
      <c r="B9" s="513" t="s">
        <v>249</v>
      </c>
      <c r="C9" s="169" t="s">
        <v>250</v>
      </c>
      <c r="D9" s="170">
        <v>19</v>
      </c>
      <c r="E9" s="170"/>
      <c r="F9" s="170"/>
      <c r="G9" s="171"/>
      <c r="H9" s="171"/>
      <c r="I9" s="170">
        <v>23</v>
      </c>
      <c r="J9" s="170"/>
      <c r="K9" s="170"/>
      <c r="L9" s="170"/>
      <c r="M9" s="170"/>
      <c r="N9" s="172"/>
    </row>
    <row r="10" spans="1:14" outlineLevel="2" x14ac:dyDescent="0.2">
      <c r="A10" s="143"/>
      <c r="B10" s="513"/>
      <c r="C10" s="173" t="s">
        <v>251</v>
      </c>
      <c r="D10" s="174">
        <v>15</v>
      </c>
      <c r="E10" s="174"/>
      <c r="F10" s="174"/>
      <c r="G10" s="175"/>
      <c r="H10" s="175"/>
      <c r="I10" s="174">
        <v>20</v>
      </c>
      <c r="J10" s="174"/>
      <c r="K10" s="174"/>
      <c r="L10" s="174"/>
      <c r="M10" s="174"/>
      <c r="N10" s="172"/>
    </row>
    <row r="11" spans="1:14" outlineLevel="2" x14ac:dyDescent="0.2">
      <c r="A11" s="143"/>
      <c r="B11" s="513"/>
      <c r="C11" s="173" t="s">
        <v>252</v>
      </c>
      <c r="D11" s="174">
        <v>10</v>
      </c>
      <c r="E11" s="174"/>
      <c r="F11" s="174"/>
      <c r="G11" s="175"/>
      <c r="H11" s="175"/>
      <c r="I11" s="174">
        <v>15</v>
      </c>
      <c r="J11" s="174"/>
      <c r="K11" s="174"/>
      <c r="L11" s="174"/>
      <c r="M11" s="174"/>
      <c r="N11" s="172"/>
    </row>
    <row r="12" spans="1:14" outlineLevel="2" x14ac:dyDescent="0.2">
      <c r="A12" s="143"/>
      <c r="B12" s="513"/>
      <c r="C12" s="169" t="s">
        <v>253</v>
      </c>
      <c r="D12" s="174">
        <v>10</v>
      </c>
      <c r="E12" s="174"/>
      <c r="F12" s="174"/>
      <c r="G12" s="175"/>
      <c r="H12" s="175"/>
      <c r="I12" s="174">
        <v>10</v>
      </c>
      <c r="J12" s="174"/>
      <c r="K12" s="174"/>
      <c r="L12" s="174"/>
      <c r="M12" s="174"/>
      <c r="N12" s="172"/>
    </row>
    <row r="13" spans="1:14" outlineLevel="2" x14ac:dyDescent="0.2">
      <c r="A13" s="143"/>
      <c r="B13" s="513"/>
      <c r="C13" s="169" t="s">
        <v>254</v>
      </c>
      <c r="D13" s="174">
        <v>5</v>
      </c>
      <c r="E13" s="174"/>
      <c r="F13" s="174"/>
      <c r="G13" s="175"/>
      <c r="H13" s="175"/>
      <c r="I13" s="174">
        <v>5</v>
      </c>
      <c r="J13" s="174"/>
      <c r="K13" s="174"/>
      <c r="L13" s="174"/>
      <c r="M13" s="174"/>
      <c r="N13" s="172"/>
    </row>
    <row r="14" spans="1:14" ht="11.45" customHeight="1" outlineLevel="2" x14ac:dyDescent="0.2">
      <c r="A14" s="176"/>
      <c r="B14" s="514" t="s">
        <v>255</v>
      </c>
      <c r="C14" s="177" t="s">
        <v>256</v>
      </c>
      <c r="D14" s="174">
        <v>10</v>
      </c>
      <c r="E14" s="174"/>
      <c r="F14" s="174"/>
      <c r="G14" s="175"/>
      <c r="H14" s="175"/>
      <c r="I14" s="174">
        <v>10</v>
      </c>
      <c r="J14" s="174"/>
      <c r="K14" s="174"/>
      <c r="L14" s="174"/>
      <c r="M14" s="174"/>
      <c r="N14" s="172"/>
    </row>
    <row r="15" spans="1:14" outlineLevel="2" x14ac:dyDescent="0.2">
      <c r="A15" s="176"/>
      <c r="B15" s="514"/>
      <c r="C15" s="177" t="s">
        <v>257</v>
      </c>
      <c r="D15" s="174">
        <v>10</v>
      </c>
      <c r="E15" s="174"/>
      <c r="F15" s="174"/>
      <c r="G15" s="175"/>
      <c r="H15" s="175"/>
      <c r="I15" s="174">
        <v>15</v>
      </c>
      <c r="J15" s="174"/>
      <c r="K15" s="174"/>
      <c r="L15" s="174"/>
      <c r="M15" s="174"/>
      <c r="N15" s="172"/>
    </row>
    <row r="16" spans="1:14" outlineLevel="2" x14ac:dyDescent="0.2">
      <c r="A16" s="176"/>
      <c r="B16" s="514"/>
      <c r="C16" s="177" t="s">
        <v>258</v>
      </c>
      <c r="D16" s="174">
        <v>10</v>
      </c>
      <c r="E16" s="174"/>
      <c r="F16" s="174"/>
      <c r="G16" s="175"/>
      <c r="H16" s="175"/>
      <c r="I16" s="174">
        <v>10</v>
      </c>
      <c r="J16" s="174"/>
      <c r="K16" s="174"/>
      <c r="L16" s="174"/>
      <c r="M16" s="174"/>
      <c r="N16" s="172"/>
    </row>
    <row r="17" spans="1:14" outlineLevel="2" x14ac:dyDescent="0.2">
      <c r="A17" s="176"/>
      <c r="B17" s="514"/>
      <c r="C17" s="177" t="s">
        <v>259</v>
      </c>
      <c r="D17" s="174">
        <v>10</v>
      </c>
      <c r="E17" s="174"/>
      <c r="F17" s="174"/>
      <c r="G17" s="175"/>
      <c r="H17" s="175"/>
      <c r="I17" s="174">
        <v>15</v>
      </c>
      <c r="J17" s="174"/>
      <c r="K17" s="174"/>
      <c r="L17" s="174"/>
      <c r="M17" s="174"/>
      <c r="N17" s="172"/>
    </row>
    <row r="18" spans="1:14" outlineLevel="2" x14ac:dyDescent="0.2">
      <c r="A18" s="176"/>
      <c r="B18" s="514"/>
      <c r="C18" s="177" t="s">
        <v>260</v>
      </c>
      <c r="D18" s="174">
        <v>10</v>
      </c>
      <c r="E18" s="174"/>
      <c r="F18" s="174"/>
      <c r="G18" s="175"/>
      <c r="H18" s="175"/>
      <c r="I18" s="174">
        <v>15</v>
      </c>
      <c r="J18" s="174"/>
      <c r="K18" s="174"/>
      <c r="L18" s="174"/>
      <c r="M18" s="174"/>
      <c r="N18" s="172"/>
    </row>
    <row r="19" spans="1:14" outlineLevel="2" x14ac:dyDescent="0.2">
      <c r="A19" s="176"/>
      <c r="B19" s="514"/>
      <c r="C19" s="177" t="s">
        <v>261</v>
      </c>
      <c r="D19" s="178" t="s">
        <v>262</v>
      </c>
      <c r="E19" s="174"/>
      <c r="F19" s="174"/>
      <c r="G19" s="175"/>
      <c r="H19" s="175"/>
      <c r="I19" s="174">
        <v>17</v>
      </c>
      <c r="J19" s="174"/>
      <c r="K19" s="174"/>
      <c r="L19" s="174"/>
      <c r="M19" s="174"/>
      <c r="N19" s="172"/>
    </row>
    <row r="20" spans="1:14" outlineLevel="2" x14ac:dyDescent="0.2">
      <c r="A20" s="176"/>
      <c r="B20" s="514"/>
      <c r="C20" s="177" t="s">
        <v>263</v>
      </c>
      <c r="D20" s="174">
        <v>10</v>
      </c>
      <c r="E20" s="174"/>
      <c r="F20" s="174"/>
      <c r="G20" s="175"/>
      <c r="H20" s="175"/>
      <c r="I20" s="174">
        <v>10</v>
      </c>
      <c r="J20" s="174"/>
      <c r="K20" s="174"/>
      <c r="L20" s="174"/>
      <c r="M20" s="174"/>
      <c r="N20" s="172"/>
    </row>
    <row r="21" spans="1:14" outlineLevel="2" x14ac:dyDescent="0.2">
      <c r="A21" s="176"/>
      <c r="B21" s="514"/>
      <c r="C21" s="177" t="s">
        <v>264</v>
      </c>
      <c r="D21" s="174">
        <v>10</v>
      </c>
      <c r="E21" s="174"/>
      <c r="F21" s="174"/>
      <c r="G21" s="175"/>
      <c r="H21" s="175"/>
      <c r="I21" s="174">
        <v>17</v>
      </c>
      <c r="J21" s="174"/>
      <c r="K21" s="174"/>
      <c r="L21" s="174"/>
      <c r="M21" s="174"/>
      <c r="N21" s="172"/>
    </row>
    <row r="22" spans="1:14" outlineLevel="2" x14ac:dyDescent="0.2">
      <c r="A22" s="176"/>
      <c r="B22" s="514"/>
      <c r="C22" s="177" t="s">
        <v>265</v>
      </c>
      <c r="D22" s="174">
        <v>10</v>
      </c>
      <c r="E22" s="174"/>
      <c r="F22" s="174"/>
      <c r="G22" s="175"/>
      <c r="H22" s="175"/>
      <c r="I22" s="174">
        <v>10</v>
      </c>
      <c r="J22" s="174"/>
      <c r="K22" s="174"/>
      <c r="L22" s="174"/>
      <c r="M22" s="174"/>
      <c r="N22" s="172"/>
    </row>
    <row r="23" spans="1:14" outlineLevel="2" x14ac:dyDescent="0.2">
      <c r="A23" s="176"/>
      <c r="B23" s="514"/>
      <c r="C23" s="177" t="s">
        <v>266</v>
      </c>
      <c r="D23" s="174">
        <v>10</v>
      </c>
      <c r="E23" s="174"/>
      <c r="F23" s="174"/>
      <c r="G23" s="175"/>
      <c r="H23" s="175"/>
      <c r="I23" s="174">
        <v>15</v>
      </c>
      <c r="J23" s="174"/>
      <c r="K23" s="174"/>
      <c r="L23" s="174"/>
      <c r="M23" s="174"/>
      <c r="N23" s="172"/>
    </row>
    <row r="24" spans="1:14" outlineLevel="2" x14ac:dyDescent="0.2">
      <c r="A24" s="176"/>
      <c r="B24" s="514"/>
      <c r="C24" s="177" t="s">
        <v>267</v>
      </c>
      <c r="D24" s="178" t="s">
        <v>262</v>
      </c>
      <c r="E24" s="174"/>
      <c r="F24" s="174"/>
      <c r="G24" s="175"/>
      <c r="H24" s="175"/>
      <c r="I24" s="174">
        <v>10</v>
      </c>
      <c r="J24" s="174"/>
      <c r="K24" s="174"/>
      <c r="L24" s="174"/>
      <c r="M24" s="174"/>
      <c r="N24" s="172"/>
    </row>
    <row r="25" spans="1:14" outlineLevel="2" x14ac:dyDescent="0.2">
      <c r="A25" s="176"/>
      <c r="B25" s="514"/>
      <c r="C25" s="177" t="s">
        <v>268</v>
      </c>
      <c r="D25" s="174">
        <v>10</v>
      </c>
      <c r="E25" s="174"/>
      <c r="F25" s="174"/>
      <c r="G25" s="175"/>
      <c r="H25" s="175"/>
      <c r="I25" s="174">
        <v>10</v>
      </c>
      <c r="J25" s="174"/>
      <c r="K25" s="174"/>
      <c r="L25" s="174"/>
      <c r="M25" s="174"/>
      <c r="N25" s="172"/>
    </row>
    <row r="26" spans="1:14" outlineLevel="2" x14ac:dyDescent="0.2">
      <c r="A26" s="176"/>
      <c r="B26" s="514"/>
      <c r="C26" s="177" t="s">
        <v>269</v>
      </c>
      <c r="D26" s="174">
        <v>10</v>
      </c>
      <c r="E26" s="174"/>
      <c r="F26" s="174"/>
      <c r="G26" s="175"/>
      <c r="H26" s="175"/>
      <c r="I26" s="178" t="s">
        <v>262</v>
      </c>
      <c r="J26" s="174"/>
      <c r="K26" s="174"/>
      <c r="L26" s="174"/>
      <c r="M26" s="174"/>
      <c r="N26" s="172"/>
    </row>
    <row r="27" spans="1:14" outlineLevel="2" x14ac:dyDescent="0.2">
      <c r="A27" s="176"/>
      <c r="B27" s="515" t="s">
        <v>270</v>
      </c>
      <c r="C27" s="177" t="s">
        <v>256</v>
      </c>
      <c r="D27" s="174">
        <v>6</v>
      </c>
      <c r="E27" s="174"/>
      <c r="F27" s="174"/>
      <c r="G27" s="175"/>
      <c r="H27" s="175"/>
      <c r="I27" s="174">
        <v>6</v>
      </c>
      <c r="J27" s="174"/>
      <c r="K27" s="174"/>
      <c r="L27" s="174"/>
      <c r="M27" s="174"/>
      <c r="N27" s="172"/>
    </row>
    <row r="28" spans="1:14" outlineLevel="2" x14ac:dyDescent="0.2">
      <c r="A28" s="176"/>
      <c r="B28" s="507"/>
      <c r="C28" s="177" t="s">
        <v>257</v>
      </c>
      <c r="D28" s="174">
        <v>6</v>
      </c>
      <c r="E28" s="174"/>
      <c r="F28" s="174"/>
      <c r="G28" s="175"/>
      <c r="H28" s="175"/>
      <c r="I28" s="174">
        <v>8</v>
      </c>
      <c r="J28" s="174"/>
      <c r="K28" s="174"/>
      <c r="L28" s="174"/>
      <c r="M28" s="174"/>
      <c r="N28" s="172"/>
    </row>
    <row r="29" spans="1:14" outlineLevel="2" x14ac:dyDescent="0.2">
      <c r="A29" s="176"/>
      <c r="B29" s="507"/>
      <c r="C29" s="177" t="s">
        <v>258</v>
      </c>
      <c r="D29" s="174">
        <v>6</v>
      </c>
      <c r="E29" s="174"/>
      <c r="F29" s="174"/>
      <c r="G29" s="175"/>
      <c r="H29" s="175"/>
      <c r="I29" s="174">
        <v>6</v>
      </c>
      <c r="J29" s="174"/>
      <c r="K29" s="174"/>
      <c r="L29" s="174"/>
      <c r="M29" s="174"/>
      <c r="N29" s="172"/>
    </row>
    <row r="30" spans="1:14" outlineLevel="2" x14ac:dyDescent="0.2">
      <c r="A30" s="176"/>
      <c r="B30" s="507"/>
      <c r="C30" s="177" t="s">
        <v>259</v>
      </c>
      <c r="D30" s="174">
        <v>6</v>
      </c>
      <c r="E30" s="174"/>
      <c r="F30" s="174"/>
      <c r="G30" s="175"/>
      <c r="H30" s="175"/>
      <c r="I30" s="174">
        <v>10</v>
      </c>
      <c r="J30" s="174"/>
      <c r="K30" s="174"/>
      <c r="L30" s="174"/>
      <c r="M30" s="174"/>
      <c r="N30" s="172"/>
    </row>
    <row r="31" spans="1:14" outlineLevel="2" x14ac:dyDescent="0.2">
      <c r="A31" s="176"/>
      <c r="B31" s="507"/>
      <c r="C31" s="177" t="s">
        <v>260</v>
      </c>
      <c r="D31" s="174">
        <v>6</v>
      </c>
      <c r="E31" s="174"/>
      <c r="F31" s="174"/>
      <c r="G31" s="175"/>
      <c r="H31" s="175"/>
      <c r="I31" s="174">
        <v>10</v>
      </c>
      <c r="J31" s="174"/>
      <c r="K31" s="174"/>
      <c r="L31" s="174"/>
      <c r="M31" s="174"/>
      <c r="N31" s="172"/>
    </row>
    <row r="32" spans="1:14" outlineLevel="2" x14ac:dyDescent="0.2">
      <c r="A32" s="176"/>
      <c r="B32" s="507"/>
      <c r="C32" s="177" t="s">
        <v>261</v>
      </c>
      <c r="D32" s="178" t="s">
        <v>262</v>
      </c>
      <c r="E32" s="174"/>
      <c r="F32" s="174"/>
      <c r="G32" s="175"/>
      <c r="H32" s="175"/>
      <c r="I32" s="174">
        <v>12</v>
      </c>
      <c r="J32" s="174"/>
      <c r="K32" s="174"/>
      <c r="L32" s="174"/>
      <c r="M32" s="174"/>
      <c r="N32" s="172"/>
    </row>
    <row r="33" spans="1:14" outlineLevel="2" x14ac:dyDescent="0.2">
      <c r="A33" s="176"/>
      <c r="B33" s="507"/>
      <c r="C33" s="177" t="s">
        <v>263</v>
      </c>
      <c r="D33" s="174">
        <v>6</v>
      </c>
      <c r="E33" s="174"/>
      <c r="F33" s="174"/>
      <c r="G33" s="175"/>
      <c r="H33" s="175"/>
      <c r="I33" s="174">
        <v>8</v>
      </c>
      <c r="J33" s="174"/>
      <c r="K33" s="174"/>
      <c r="L33" s="174"/>
      <c r="M33" s="174"/>
      <c r="N33" s="172"/>
    </row>
    <row r="34" spans="1:14" outlineLevel="2" x14ac:dyDescent="0.2">
      <c r="A34" s="176"/>
      <c r="B34" s="507"/>
      <c r="C34" s="177" t="s">
        <v>264</v>
      </c>
      <c r="D34" s="174">
        <v>6</v>
      </c>
      <c r="E34" s="174"/>
      <c r="F34" s="174"/>
      <c r="G34" s="175"/>
      <c r="H34" s="175"/>
      <c r="I34" s="174">
        <v>10</v>
      </c>
      <c r="J34" s="174"/>
      <c r="K34" s="174"/>
      <c r="L34" s="174"/>
      <c r="M34" s="174"/>
      <c r="N34" s="172"/>
    </row>
    <row r="35" spans="1:14" outlineLevel="2" x14ac:dyDescent="0.2">
      <c r="A35" s="176"/>
      <c r="B35" s="507"/>
      <c r="C35" s="177" t="s">
        <v>265</v>
      </c>
      <c r="D35" s="174">
        <v>5</v>
      </c>
      <c r="E35" s="174"/>
      <c r="F35" s="174"/>
      <c r="G35" s="175"/>
      <c r="H35" s="175"/>
      <c r="I35" s="174">
        <v>5</v>
      </c>
      <c r="J35" s="174"/>
      <c r="K35" s="174"/>
      <c r="L35" s="174"/>
      <c r="M35" s="174"/>
      <c r="N35" s="172"/>
    </row>
    <row r="36" spans="1:14" outlineLevel="2" x14ac:dyDescent="0.2">
      <c r="A36" s="176"/>
      <c r="B36" s="507"/>
      <c r="C36" s="177" t="s">
        <v>266</v>
      </c>
      <c r="D36" s="174">
        <v>6</v>
      </c>
      <c r="E36" s="174"/>
      <c r="F36" s="174"/>
      <c r="G36" s="175"/>
      <c r="H36" s="175"/>
      <c r="I36" s="174">
        <v>10</v>
      </c>
      <c r="J36" s="174"/>
      <c r="K36" s="174"/>
      <c r="L36" s="174"/>
      <c r="M36" s="174"/>
      <c r="N36" s="172"/>
    </row>
    <row r="37" spans="1:14" outlineLevel="2" x14ac:dyDescent="0.2">
      <c r="A37" s="176"/>
      <c r="B37" s="507"/>
      <c r="C37" s="177" t="s">
        <v>267</v>
      </c>
      <c r="D37" s="178" t="s">
        <v>262</v>
      </c>
      <c r="E37" s="174"/>
      <c r="F37" s="174"/>
      <c r="G37" s="175"/>
      <c r="H37" s="175"/>
      <c r="I37" s="174">
        <v>8</v>
      </c>
      <c r="J37" s="174"/>
      <c r="K37" s="174"/>
      <c r="L37" s="174"/>
      <c r="M37" s="174"/>
      <c r="N37" s="172"/>
    </row>
    <row r="38" spans="1:14" outlineLevel="2" x14ac:dyDescent="0.2">
      <c r="A38" s="176"/>
      <c r="B38" s="507"/>
      <c r="C38" s="177" t="s">
        <v>268</v>
      </c>
      <c r="D38" s="174">
        <v>5</v>
      </c>
      <c r="E38" s="174"/>
      <c r="F38" s="174"/>
      <c r="G38" s="175"/>
      <c r="H38" s="175"/>
      <c r="I38" s="174">
        <v>5</v>
      </c>
      <c r="J38" s="174"/>
      <c r="K38" s="174"/>
      <c r="L38" s="174"/>
      <c r="M38" s="174"/>
      <c r="N38" s="172"/>
    </row>
    <row r="39" spans="1:14" outlineLevel="2" x14ac:dyDescent="0.2">
      <c r="A39" s="176"/>
      <c r="B39" s="516"/>
      <c r="C39" s="179" t="s">
        <v>269</v>
      </c>
      <c r="D39" s="180">
        <v>10</v>
      </c>
      <c r="E39" s="180"/>
      <c r="F39" s="180"/>
      <c r="G39" s="181"/>
      <c r="H39" s="181"/>
      <c r="I39" s="180">
        <v>15</v>
      </c>
      <c r="J39" s="180"/>
      <c r="K39" s="180"/>
      <c r="L39" s="180"/>
      <c r="M39" s="180"/>
      <c r="N39" s="172"/>
    </row>
    <row r="40" spans="1:14" ht="15" outlineLevel="1" x14ac:dyDescent="0.2">
      <c r="A40" s="472"/>
      <c r="B40" s="468" t="s">
        <v>271</v>
      </c>
      <c r="C40" s="469"/>
      <c r="D40" s="470"/>
      <c r="E40" s="470"/>
      <c r="F40" s="470"/>
      <c r="G40" s="471"/>
      <c r="H40" s="471"/>
      <c r="I40" s="470"/>
      <c r="J40" s="470"/>
      <c r="K40" s="470"/>
      <c r="L40" s="470"/>
      <c r="M40" s="470"/>
      <c r="N40" s="154"/>
    </row>
    <row r="41" spans="1:14" ht="11.45" customHeight="1" outlineLevel="2" x14ac:dyDescent="0.2">
      <c r="A41" s="176"/>
      <c r="B41" s="514" t="s">
        <v>255</v>
      </c>
      <c r="C41" s="177" t="s">
        <v>256</v>
      </c>
      <c r="D41" s="174">
        <v>3</v>
      </c>
      <c r="E41" s="174"/>
      <c r="F41" s="174"/>
      <c r="G41" s="175"/>
      <c r="H41" s="175"/>
      <c r="I41" s="174">
        <v>3</v>
      </c>
      <c r="J41" s="174"/>
      <c r="K41" s="174"/>
      <c r="L41" s="174"/>
      <c r="M41" s="174"/>
      <c r="N41" s="172"/>
    </row>
    <row r="42" spans="1:14" outlineLevel="2" x14ac:dyDescent="0.2">
      <c r="A42" s="176"/>
      <c r="B42" s="514"/>
      <c r="C42" s="177" t="s">
        <v>257</v>
      </c>
      <c r="D42" s="174">
        <v>3</v>
      </c>
      <c r="E42" s="174"/>
      <c r="F42" s="174"/>
      <c r="G42" s="175"/>
      <c r="H42" s="175"/>
      <c r="I42" s="174">
        <v>4</v>
      </c>
      <c r="J42" s="174"/>
      <c r="K42" s="174"/>
      <c r="L42" s="174"/>
      <c r="M42" s="174"/>
      <c r="N42" s="172"/>
    </row>
    <row r="43" spans="1:14" outlineLevel="2" x14ac:dyDescent="0.2">
      <c r="A43" s="176"/>
      <c r="B43" s="514"/>
      <c r="C43" s="177" t="s">
        <v>258</v>
      </c>
      <c r="D43" s="174">
        <v>3</v>
      </c>
      <c r="E43" s="174"/>
      <c r="F43" s="174"/>
      <c r="G43" s="175"/>
      <c r="H43" s="175"/>
      <c r="I43" s="174">
        <v>3</v>
      </c>
      <c r="J43" s="174"/>
      <c r="K43" s="174"/>
      <c r="L43" s="174"/>
      <c r="M43" s="174"/>
      <c r="N43" s="172"/>
    </row>
    <row r="44" spans="1:14" outlineLevel="2" x14ac:dyDescent="0.2">
      <c r="A44" s="176"/>
      <c r="B44" s="514"/>
      <c r="C44" s="177" t="s">
        <v>259</v>
      </c>
      <c r="D44" s="174">
        <v>3</v>
      </c>
      <c r="E44" s="174"/>
      <c r="F44" s="174"/>
      <c r="G44" s="175"/>
      <c r="H44" s="175"/>
      <c r="I44" s="174">
        <v>4</v>
      </c>
      <c r="J44" s="174"/>
      <c r="K44" s="174"/>
      <c r="L44" s="174"/>
      <c r="M44" s="174"/>
      <c r="N44" s="172"/>
    </row>
    <row r="45" spans="1:14" outlineLevel="2" x14ac:dyDescent="0.2">
      <c r="A45" s="176"/>
      <c r="B45" s="514"/>
      <c r="C45" s="177" t="s">
        <v>260</v>
      </c>
      <c r="D45" s="174">
        <v>3</v>
      </c>
      <c r="E45" s="174"/>
      <c r="F45" s="174"/>
      <c r="G45" s="175"/>
      <c r="H45" s="175"/>
      <c r="I45" s="174">
        <v>4</v>
      </c>
      <c r="J45" s="174"/>
      <c r="K45" s="174"/>
      <c r="L45" s="174"/>
      <c r="M45" s="174"/>
      <c r="N45" s="172"/>
    </row>
    <row r="46" spans="1:14" outlineLevel="2" x14ac:dyDescent="0.2">
      <c r="A46" s="176"/>
      <c r="B46" s="514"/>
      <c r="C46" s="177" t="s">
        <v>261</v>
      </c>
      <c r="D46" s="178" t="s">
        <v>262</v>
      </c>
      <c r="E46" s="174"/>
      <c r="F46" s="174"/>
      <c r="G46" s="175"/>
      <c r="H46" s="175"/>
      <c r="I46" s="174">
        <v>5</v>
      </c>
      <c r="J46" s="174"/>
      <c r="K46" s="174"/>
      <c r="L46" s="174"/>
      <c r="M46" s="174"/>
      <c r="N46" s="172"/>
    </row>
    <row r="47" spans="1:14" outlineLevel="2" x14ac:dyDescent="0.2">
      <c r="A47" s="176"/>
      <c r="B47" s="514"/>
      <c r="C47" s="177" t="s">
        <v>263</v>
      </c>
      <c r="D47" s="174">
        <v>3</v>
      </c>
      <c r="E47" s="174"/>
      <c r="F47" s="174"/>
      <c r="G47" s="175"/>
      <c r="H47" s="175"/>
      <c r="I47" s="174">
        <v>3</v>
      </c>
      <c r="J47" s="174"/>
      <c r="K47" s="174"/>
      <c r="L47" s="174"/>
      <c r="M47" s="174"/>
      <c r="N47" s="172"/>
    </row>
    <row r="48" spans="1:14" outlineLevel="2" x14ac:dyDescent="0.2">
      <c r="A48" s="176"/>
      <c r="B48" s="514"/>
      <c r="C48" s="177" t="s">
        <v>264</v>
      </c>
      <c r="D48" s="174">
        <v>3</v>
      </c>
      <c r="E48" s="174"/>
      <c r="F48" s="174"/>
      <c r="G48" s="175"/>
      <c r="H48" s="175"/>
      <c r="I48" s="174">
        <v>5</v>
      </c>
      <c r="J48" s="174"/>
      <c r="K48" s="174"/>
      <c r="L48" s="174"/>
      <c r="M48" s="174"/>
      <c r="N48" s="172"/>
    </row>
    <row r="49" spans="1:14" outlineLevel="2" x14ac:dyDescent="0.2">
      <c r="A49" s="176"/>
      <c r="B49" s="514"/>
      <c r="C49" s="177" t="s">
        <v>265</v>
      </c>
      <c r="D49" s="174">
        <v>3</v>
      </c>
      <c r="E49" s="174"/>
      <c r="F49" s="174"/>
      <c r="G49" s="175"/>
      <c r="H49" s="175"/>
      <c r="I49" s="174">
        <v>3</v>
      </c>
      <c r="J49" s="174"/>
      <c r="K49" s="174"/>
      <c r="L49" s="174"/>
      <c r="M49" s="174"/>
      <c r="N49" s="172"/>
    </row>
    <row r="50" spans="1:14" outlineLevel="2" x14ac:dyDescent="0.2">
      <c r="A50" s="176"/>
      <c r="B50" s="514"/>
      <c r="C50" s="177" t="s">
        <v>266</v>
      </c>
      <c r="D50" s="174">
        <v>3</v>
      </c>
      <c r="E50" s="174"/>
      <c r="F50" s="174"/>
      <c r="G50" s="175"/>
      <c r="H50" s="175"/>
      <c r="I50" s="174">
        <v>4</v>
      </c>
      <c r="J50" s="174"/>
      <c r="K50" s="174"/>
      <c r="L50" s="174"/>
      <c r="M50" s="174"/>
      <c r="N50" s="172"/>
    </row>
    <row r="51" spans="1:14" outlineLevel="2" x14ac:dyDescent="0.2">
      <c r="A51" s="176"/>
      <c r="B51" s="514"/>
      <c r="C51" s="177" t="s">
        <v>267</v>
      </c>
      <c r="D51" s="178" t="s">
        <v>262</v>
      </c>
      <c r="E51" s="174"/>
      <c r="F51" s="174"/>
      <c r="G51" s="175"/>
      <c r="H51" s="175"/>
      <c r="I51" s="174">
        <v>3</v>
      </c>
      <c r="J51" s="174"/>
      <c r="K51" s="174"/>
      <c r="L51" s="174"/>
      <c r="M51" s="174"/>
      <c r="N51" s="172"/>
    </row>
    <row r="52" spans="1:14" outlineLevel="2" x14ac:dyDescent="0.2">
      <c r="A52" s="176"/>
      <c r="B52" s="514"/>
      <c r="C52" s="177" t="s">
        <v>268</v>
      </c>
      <c r="D52" s="174">
        <v>3</v>
      </c>
      <c r="E52" s="174"/>
      <c r="F52" s="174"/>
      <c r="G52" s="175"/>
      <c r="H52" s="175"/>
      <c r="I52" s="174">
        <v>3</v>
      </c>
      <c r="J52" s="174"/>
      <c r="K52" s="174"/>
      <c r="L52" s="174"/>
      <c r="M52" s="174"/>
      <c r="N52" s="172"/>
    </row>
    <row r="53" spans="1:14" outlineLevel="2" x14ac:dyDescent="0.2">
      <c r="A53" s="176"/>
      <c r="B53" s="514"/>
      <c r="C53" s="177" t="s">
        <v>269</v>
      </c>
      <c r="D53" s="174">
        <v>3</v>
      </c>
      <c r="E53" s="174"/>
      <c r="F53" s="174"/>
      <c r="G53" s="175"/>
      <c r="H53" s="175"/>
      <c r="I53" s="178" t="s">
        <v>262</v>
      </c>
      <c r="J53" s="174"/>
      <c r="K53" s="174"/>
      <c r="L53" s="174"/>
      <c r="M53" s="174"/>
      <c r="N53" s="172"/>
    </row>
    <row r="54" spans="1:14" ht="15" outlineLevel="1" x14ac:dyDescent="0.25">
      <c r="A54" s="472"/>
      <c r="B54" s="468" t="s">
        <v>272</v>
      </c>
      <c r="C54" s="469"/>
      <c r="D54" s="470"/>
      <c r="E54" s="470"/>
      <c r="F54" s="470"/>
      <c r="G54" s="471"/>
      <c r="H54" s="471"/>
      <c r="I54" s="470"/>
      <c r="J54" s="470"/>
      <c r="K54" s="470"/>
      <c r="L54" s="470"/>
      <c r="M54" s="470"/>
      <c r="N54" s="154"/>
    </row>
    <row r="55" spans="1:14" outlineLevel="2" x14ac:dyDescent="0.2">
      <c r="A55" s="176"/>
      <c r="B55" s="182" t="s">
        <v>249</v>
      </c>
      <c r="C55" s="173"/>
      <c r="D55" s="170">
        <v>36</v>
      </c>
      <c r="E55" s="170"/>
      <c r="F55" s="170"/>
      <c r="G55" s="171"/>
      <c r="H55" s="171"/>
      <c r="I55" s="170">
        <v>36</v>
      </c>
      <c r="J55" s="170"/>
      <c r="K55" s="170"/>
      <c r="L55" s="170"/>
      <c r="M55" s="170"/>
      <c r="N55" s="172"/>
    </row>
    <row r="56" spans="1:14" outlineLevel="2" x14ac:dyDescent="0.2">
      <c r="A56" s="176"/>
      <c r="B56" s="183" t="s">
        <v>255</v>
      </c>
      <c r="C56" s="177"/>
      <c r="D56" s="174">
        <v>36</v>
      </c>
      <c r="E56" s="174"/>
      <c r="F56" s="174"/>
      <c r="G56" s="175"/>
      <c r="H56" s="175"/>
      <c r="I56" s="174">
        <v>36</v>
      </c>
      <c r="J56" s="174"/>
      <c r="K56" s="174"/>
      <c r="L56" s="174"/>
      <c r="M56" s="174"/>
      <c r="N56" s="172"/>
    </row>
    <row r="57" spans="1:14" outlineLevel="2" x14ac:dyDescent="0.2">
      <c r="A57" s="176"/>
      <c r="B57" s="183" t="s">
        <v>270</v>
      </c>
      <c r="C57" s="177"/>
      <c r="D57" s="174">
        <v>25</v>
      </c>
      <c r="E57" s="174"/>
      <c r="F57" s="174"/>
      <c r="G57" s="175"/>
      <c r="H57" s="175"/>
      <c r="I57" s="174">
        <v>25</v>
      </c>
      <c r="J57" s="174"/>
      <c r="K57" s="174"/>
      <c r="L57" s="174"/>
      <c r="M57" s="174"/>
      <c r="N57" s="172"/>
    </row>
    <row r="58" spans="1:14" ht="14.25" outlineLevel="1" x14ac:dyDescent="0.25">
      <c r="A58" s="176"/>
      <c r="B58" s="184" t="s">
        <v>273</v>
      </c>
      <c r="C58" s="162"/>
      <c r="D58" s="185"/>
      <c r="E58" s="185"/>
      <c r="F58" s="185"/>
      <c r="G58" s="186"/>
      <c r="H58" s="186"/>
      <c r="I58" s="185"/>
      <c r="J58" s="185"/>
      <c r="K58" s="185"/>
      <c r="L58" s="185"/>
      <c r="M58" s="187">
        <f>SUMPRODUCT('Нормативы ДО'!D59:M89,'Нормативы ДО'!$D$637:$M$667)</f>
        <v>192137440.49631503</v>
      </c>
      <c r="N58" s="172"/>
    </row>
    <row r="59" spans="1:14" ht="11.45" customHeight="1" outlineLevel="2" x14ac:dyDescent="0.2">
      <c r="A59" s="176"/>
      <c r="B59" s="507" t="s">
        <v>249</v>
      </c>
      <c r="C59" s="173" t="s">
        <v>250</v>
      </c>
      <c r="D59" s="188">
        <f>(D$6*D$7)/($D9*$D$55)</f>
        <v>3.6549707602339179E-2</v>
      </c>
      <c r="E59" s="189">
        <f t="shared" ref="D59:H63" si="0">(E$6*E$7)/($D9*$D$55)</f>
        <v>7.3099415204678359E-2</v>
      </c>
      <c r="F59" s="189">
        <f t="shared" si="0"/>
        <v>8.771929824561403E-2</v>
      </c>
      <c r="G59" s="190">
        <f t="shared" si="0"/>
        <v>0.1023391812865497</v>
      </c>
      <c r="H59" s="190">
        <f t="shared" si="0"/>
        <v>0.1023391812865497</v>
      </c>
      <c r="I59" s="188">
        <f t="shared" ref="I59:M63" si="1">(I$6*I$7)/($I9*$I$55)</f>
        <v>3.0193236714975844E-2</v>
      </c>
      <c r="J59" s="189">
        <f t="shared" si="1"/>
        <v>6.0386473429951688E-2</v>
      </c>
      <c r="K59" s="189">
        <f t="shared" si="1"/>
        <v>7.2463768115942032E-2</v>
      </c>
      <c r="L59" s="189">
        <f t="shared" si="1"/>
        <v>8.4541062801932368E-2</v>
      </c>
      <c r="M59" s="191">
        <f t="shared" si="1"/>
        <v>8.4541062801932368E-2</v>
      </c>
      <c r="N59" s="172"/>
    </row>
    <row r="60" spans="1:14" ht="11.45" customHeight="1" outlineLevel="2" x14ac:dyDescent="0.2">
      <c r="A60" s="176"/>
      <c r="B60" s="507"/>
      <c r="C60" s="173" t="s">
        <v>251</v>
      </c>
      <c r="D60" s="192">
        <f t="shared" si="0"/>
        <v>4.6296296296296294E-2</v>
      </c>
      <c r="E60" s="193">
        <f t="shared" si="0"/>
        <v>9.2592592592592587E-2</v>
      </c>
      <c r="F60" s="193">
        <f t="shared" si="0"/>
        <v>0.1111111111111111</v>
      </c>
      <c r="G60" s="194">
        <f t="shared" si="0"/>
        <v>0.12962962962962962</v>
      </c>
      <c r="H60" s="194">
        <f t="shared" si="0"/>
        <v>0.12962962962962962</v>
      </c>
      <c r="I60" s="192">
        <f t="shared" si="1"/>
        <v>3.4722222222222224E-2</v>
      </c>
      <c r="J60" s="193">
        <f t="shared" si="1"/>
        <v>6.9444444444444448E-2</v>
      </c>
      <c r="K60" s="193">
        <f t="shared" si="1"/>
        <v>8.3333333333333329E-2</v>
      </c>
      <c r="L60" s="193">
        <f t="shared" si="1"/>
        <v>9.7222222222222224E-2</v>
      </c>
      <c r="M60" s="195">
        <f t="shared" si="1"/>
        <v>9.7222222222222224E-2</v>
      </c>
      <c r="N60" s="172"/>
    </row>
    <row r="61" spans="1:14" outlineLevel="2" x14ac:dyDescent="0.2">
      <c r="A61" s="176"/>
      <c r="B61" s="507"/>
      <c r="C61" s="173" t="s">
        <v>252</v>
      </c>
      <c r="D61" s="192">
        <f t="shared" si="0"/>
        <v>6.9444444444444448E-2</v>
      </c>
      <c r="E61" s="193">
        <f t="shared" si="0"/>
        <v>0.1388888888888889</v>
      </c>
      <c r="F61" s="193">
        <f t="shared" si="0"/>
        <v>0.16666666666666666</v>
      </c>
      <c r="G61" s="194">
        <f t="shared" si="0"/>
        <v>0.19444444444444445</v>
      </c>
      <c r="H61" s="194">
        <f t="shared" si="0"/>
        <v>0.19444444444444445</v>
      </c>
      <c r="I61" s="192">
        <f t="shared" si="1"/>
        <v>4.6296296296296294E-2</v>
      </c>
      <c r="J61" s="193">
        <f t="shared" si="1"/>
        <v>9.2592592592592587E-2</v>
      </c>
      <c r="K61" s="193">
        <f t="shared" si="1"/>
        <v>0.1111111111111111</v>
      </c>
      <c r="L61" s="193">
        <f t="shared" si="1"/>
        <v>0.12962962962962962</v>
      </c>
      <c r="M61" s="195">
        <f t="shared" si="1"/>
        <v>0.12962962962962962</v>
      </c>
      <c r="N61" s="172"/>
    </row>
    <row r="62" spans="1:14" outlineLevel="2" x14ac:dyDescent="0.2">
      <c r="A62" s="176"/>
      <c r="B62" s="507"/>
      <c r="C62" s="173" t="s">
        <v>253</v>
      </c>
      <c r="D62" s="192">
        <f t="shared" si="0"/>
        <v>6.9444444444444448E-2</v>
      </c>
      <c r="E62" s="193">
        <f t="shared" si="0"/>
        <v>0.1388888888888889</v>
      </c>
      <c r="F62" s="193">
        <f t="shared" si="0"/>
        <v>0.16666666666666666</v>
      </c>
      <c r="G62" s="194">
        <f t="shared" si="0"/>
        <v>0.19444444444444445</v>
      </c>
      <c r="H62" s="194">
        <f t="shared" si="0"/>
        <v>0.19444444444444445</v>
      </c>
      <c r="I62" s="192">
        <f t="shared" si="1"/>
        <v>6.9444444444444448E-2</v>
      </c>
      <c r="J62" s="193">
        <f t="shared" si="1"/>
        <v>0.1388888888888889</v>
      </c>
      <c r="K62" s="193">
        <f t="shared" si="1"/>
        <v>0.16666666666666666</v>
      </c>
      <c r="L62" s="193">
        <f t="shared" si="1"/>
        <v>0.19444444444444445</v>
      </c>
      <c r="M62" s="195">
        <f t="shared" si="1"/>
        <v>0.19444444444444445</v>
      </c>
      <c r="N62" s="172"/>
    </row>
    <row r="63" spans="1:14" outlineLevel="2" x14ac:dyDescent="0.2">
      <c r="A63" s="176"/>
      <c r="B63" s="508"/>
      <c r="C63" s="173" t="s">
        <v>254</v>
      </c>
      <c r="D63" s="192">
        <f t="shared" si="0"/>
        <v>0.1388888888888889</v>
      </c>
      <c r="E63" s="193">
        <f t="shared" si="0"/>
        <v>0.27777777777777779</v>
      </c>
      <c r="F63" s="193">
        <f t="shared" si="0"/>
        <v>0.33333333333333331</v>
      </c>
      <c r="G63" s="194">
        <f t="shared" si="0"/>
        <v>0.3888888888888889</v>
      </c>
      <c r="H63" s="194">
        <f t="shared" si="0"/>
        <v>0.3888888888888889</v>
      </c>
      <c r="I63" s="192">
        <f t="shared" si="1"/>
        <v>0.1388888888888889</v>
      </c>
      <c r="J63" s="193">
        <f t="shared" si="1"/>
        <v>0.27777777777777779</v>
      </c>
      <c r="K63" s="193">
        <f t="shared" si="1"/>
        <v>0.33333333333333331</v>
      </c>
      <c r="L63" s="193">
        <f t="shared" si="1"/>
        <v>0.3888888888888889</v>
      </c>
      <c r="M63" s="195">
        <f t="shared" si="1"/>
        <v>0.3888888888888889</v>
      </c>
      <c r="N63" s="172"/>
    </row>
    <row r="64" spans="1:14" ht="11.45" customHeight="1" outlineLevel="2" x14ac:dyDescent="0.2">
      <c r="A64" s="176"/>
      <c r="B64" s="515" t="s">
        <v>255</v>
      </c>
      <c r="C64" s="177" t="s">
        <v>256</v>
      </c>
      <c r="D64" s="192">
        <f t="shared" ref="D64:H68" si="2">(D$6*D$7)/($D14*$D$56)</f>
        <v>6.9444444444444448E-2</v>
      </c>
      <c r="E64" s="193">
        <f t="shared" si="2"/>
        <v>0.1388888888888889</v>
      </c>
      <c r="F64" s="193">
        <f t="shared" si="2"/>
        <v>0.16666666666666666</v>
      </c>
      <c r="G64" s="194">
        <f t="shared" si="2"/>
        <v>0.19444444444444445</v>
      </c>
      <c r="H64" s="194">
        <f t="shared" si="2"/>
        <v>0.19444444444444445</v>
      </c>
      <c r="I64" s="192">
        <f t="shared" ref="I64:M75" si="3">(I$6*I$7)/($I14*$I$56)</f>
        <v>6.9444444444444448E-2</v>
      </c>
      <c r="J64" s="193">
        <f t="shared" si="3"/>
        <v>0.1388888888888889</v>
      </c>
      <c r="K64" s="193">
        <f t="shared" si="3"/>
        <v>0.16666666666666666</v>
      </c>
      <c r="L64" s="193">
        <f t="shared" si="3"/>
        <v>0.19444444444444445</v>
      </c>
      <c r="M64" s="195">
        <f t="shared" si="3"/>
        <v>0.19444444444444445</v>
      </c>
      <c r="N64" s="172"/>
    </row>
    <row r="65" spans="1:14" ht="11.45" customHeight="1" outlineLevel="2" x14ac:dyDescent="0.2">
      <c r="A65" s="176"/>
      <c r="B65" s="507"/>
      <c r="C65" s="177" t="s">
        <v>257</v>
      </c>
      <c r="D65" s="192">
        <f t="shared" si="2"/>
        <v>6.9444444444444448E-2</v>
      </c>
      <c r="E65" s="193">
        <f t="shared" si="2"/>
        <v>0.1388888888888889</v>
      </c>
      <c r="F65" s="193">
        <f t="shared" si="2"/>
        <v>0.16666666666666666</v>
      </c>
      <c r="G65" s="194">
        <f t="shared" si="2"/>
        <v>0.19444444444444445</v>
      </c>
      <c r="H65" s="194">
        <f t="shared" si="2"/>
        <v>0.19444444444444445</v>
      </c>
      <c r="I65" s="192">
        <f t="shared" si="3"/>
        <v>4.6296296296296294E-2</v>
      </c>
      <c r="J65" s="193">
        <f t="shared" si="3"/>
        <v>9.2592592592592587E-2</v>
      </c>
      <c r="K65" s="193">
        <f t="shared" si="3"/>
        <v>0.1111111111111111</v>
      </c>
      <c r="L65" s="193">
        <f t="shared" si="3"/>
        <v>0.12962962962962962</v>
      </c>
      <c r="M65" s="195">
        <f t="shared" si="3"/>
        <v>0.12962962962962962</v>
      </c>
      <c r="N65" s="172"/>
    </row>
    <row r="66" spans="1:14" outlineLevel="2" x14ac:dyDescent="0.2">
      <c r="A66" s="176"/>
      <c r="B66" s="507"/>
      <c r="C66" s="177" t="s">
        <v>258</v>
      </c>
      <c r="D66" s="192">
        <f t="shared" si="2"/>
        <v>6.9444444444444448E-2</v>
      </c>
      <c r="E66" s="193">
        <f t="shared" si="2"/>
        <v>0.1388888888888889</v>
      </c>
      <c r="F66" s="193">
        <f t="shared" si="2"/>
        <v>0.16666666666666666</v>
      </c>
      <c r="G66" s="194">
        <f t="shared" si="2"/>
        <v>0.19444444444444445</v>
      </c>
      <c r="H66" s="194">
        <f t="shared" si="2"/>
        <v>0.19444444444444445</v>
      </c>
      <c r="I66" s="192">
        <f t="shared" si="3"/>
        <v>6.9444444444444448E-2</v>
      </c>
      <c r="J66" s="193">
        <f t="shared" si="3"/>
        <v>0.1388888888888889</v>
      </c>
      <c r="K66" s="193">
        <f t="shared" si="3"/>
        <v>0.16666666666666666</v>
      </c>
      <c r="L66" s="193">
        <f t="shared" si="3"/>
        <v>0.19444444444444445</v>
      </c>
      <c r="M66" s="195">
        <f t="shared" si="3"/>
        <v>0.19444444444444445</v>
      </c>
      <c r="N66" s="172"/>
    </row>
    <row r="67" spans="1:14" outlineLevel="2" x14ac:dyDescent="0.2">
      <c r="A67" s="176"/>
      <c r="B67" s="507"/>
      <c r="C67" s="177" t="s">
        <v>259</v>
      </c>
      <c r="D67" s="192">
        <f t="shared" si="2"/>
        <v>6.9444444444444448E-2</v>
      </c>
      <c r="E67" s="193">
        <f t="shared" si="2"/>
        <v>0.1388888888888889</v>
      </c>
      <c r="F67" s="193">
        <f t="shared" si="2"/>
        <v>0.16666666666666666</v>
      </c>
      <c r="G67" s="194">
        <f t="shared" si="2"/>
        <v>0.19444444444444445</v>
      </c>
      <c r="H67" s="194">
        <f t="shared" si="2"/>
        <v>0.19444444444444445</v>
      </c>
      <c r="I67" s="192">
        <f t="shared" si="3"/>
        <v>4.6296296296296294E-2</v>
      </c>
      <c r="J67" s="193">
        <f t="shared" si="3"/>
        <v>9.2592592592592587E-2</v>
      </c>
      <c r="K67" s="193">
        <f t="shared" si="3"/>
        <v>0.1111111111111111</v>
      </c>
      <c r="L67" s="193">
        <f t="shared" si="3"/>
        <v>0.12962962962962962</v>
      </c>
      <c r="M67" s="195">
        <f t="shared" si="3"/>
        <v>0.12962962962962962</v>
      </c>
      <c r="N67" s="172"/>
    </row>
    <row r="68" spans="1:14" outlineLevel="2" x14ac:dyDescent="0.2">
      <c r="A68" s="176"/>
      <c r="B68" s="507"/>
      <c r="C68" s="177" t="s">
        <v>260</v>
      </c>
      <c r="D68" s="192">
        <f t="shared" si="2"/>
        <v>6.9444444444444448E-2</v>
      </c>
      <c r="E68" s="193">
        <f t="shared" si="2"/>
        <v>0.1388888888888889</v>
      </c>
      <c r="F68" s="193">
        <f t="shared" si="2"/>
        <v>0.16666666666666666</v>
      </c>
      <c r="G68" s="194">
        <f t="shared" si="2"/>
        <v>0.19444444444444445</v>
      </c>
      <c r="H68" s="194">
        <f t="shared" si="2"/>
        <v>0.19444444444444445</v>
      </c>
      <c r="I68" s="192">
        <f t="shared" si="3"/>
        <v>4.6296296296296294E-2</v>
      </c>
      <c r="J68" s="193">
        <f t="shared" si="3"/>
        <v>9.2592592592592587E-2</v>
      </c>
      <c r="K68" s="193">
        <f t="shared" si="3"/>
        <v>0.1111111111111111</v>
      </c>
      <c r="L68" s="193">
        <f t="shared" si="3"/>
        <v>0.12962962962962962</v>
      </c>
      <c r="M68" s="195">
        <f t="shared" si="3"/>
        <v>0.12962962962962962</v>
      </c>
      <c r="N68" s="172"/>
    </row>
    <row r="69" spans="1:14" outlineLevel="2" x14ac:dyDescent="0.2">
      <c r="A69" s="176"/>
      <c r="B69" s="507"/>
      <c r="C69" s="177" t="s">
        <v>261</v>
      </c>
      <c r="D69" s="196" t="s">
        <v>262</v>
      </c>
      <c r="E69" s="197" t="s">
        <v>262</v>
      </c>
      <c r="F69" s="197" t="s">
        <v>262</v>
      </c>
      <c r="G69" s="198" t="s">
        <v>262</v>
      </c>
      <c r="H69" s="198" t="s">
        <v>262</v>
      </c>
      <c r="I69" s="192">
        <f t="shared" si="3"/>
        <v>4.084967320261438E-2</v>
      </c>
      <c r="J69" s="193">
        <f t="shared" si="3"/>
        <v>8.1699346405228759E-2</v>
      </c>
      <c r="K69" s="193">
        <f t="shared" si="3"/>
        <v>9.8039215686274508E-2</v>
      </c>
      <c r="L69" s="193">
        <f t="shared" si="3"/>
        <v>0.11437908496732026</v>
      </c>
      <c r="M69" s="195">
        <f t="shared" si="3"/>
        <v>0.11437908496732026</v>
      </c>
      <c r="N69" s="172"/>
    </row>
    <row r="70" spans="1:14" outlineLevel="2" x14ac:dyDescent="0.2">
      <c r="A70" s="176"/>
      <c r="B70" s="507"/>
      <c r="C70" s="177" t="s">
        <v>263</v>
      </c>
      <c r="D70" s="192">
        <f t="shared" ref="D70:H73" si="4">(D$6*D$7)/($D20*$D$56)</f>
        <v>6.9444444444444448E-2</v>
      </c>
      <c r="E70" s="193">
        <f t="shared" si="4"/>
        <v>0.1388888888888889</v>
      </c>
      <c r="F70" s="193">
        <f t="shared" si="4"/>
        <v>0.16666666666666666</v>
      </c>
      <c r="G70" s="194">
        <f t="shared" si="4"/>
        <v>0.19444444444444445</v>
      </c>
      <c r="H70" s="194">
        <f t="shared" si="4"/>
        <v>0.19444444444444445</v>
      </c>
      <c r="I70" s="192">
        <f t="shared" si="3"/>
        <v>6.9444444444444448E-2</v>
      </c>
      <c r="J70" s="193">
        <f t="shared" si="3"/>
        <v>0.1388888888888889</v>
      </c>
      <c r="K70" s="193">
        <f t="shared" si="3"/>
        <v>0.16666666666666666</v>
      </c>
      <c r="L70" s="193">
        <f t="shared" si="3"/>
        <v>0.19444444444444445</v>
      </c>
      <c r="M70" s="195">
        <f t="shared" si="3"/>
        <v>0.19444444444444445</v>
      </c>
      <c r="N70" s="172"/>
    </row>
    <row r="71" spans="1:14" outlineLevel="2" x14ac:dyDescent="0.2">
      <c r="A71" s="176"/>
      <c r="B71" s="507"/>
      <c r="C71" s="177" t="s">
        <v>264</v>
      </c>
      <c r="D71" s="192">
        <f t="shared" si="4"/>
        <v>6.9444444444444448E-2</v>
      </c>
      <c r="E71" s="193">
        <f t="shared" si="4"/>
        <v>0.1388888888888889</v>
      </c>
      <c r="F71" s="193">
        <f t="shared" si="4"/>
        <v>0.16666666666666666</v>
      </c>
      <c r="G71" s="194">
        <f t="shared" si="4"/>
        <v>0.19444444444444445</v>
      </c>
      <c r="H71" s="194">
        <f t="shared" si="4"/>
        <v>0.19444444444444445</v>
      </c>
      <c r="I71" s="192">
        <f t="shared" si="3"/>
        <v>4.084967320261438E-2</v>
      </c>
      <c r="J71" s="193">
        <f t="shared" si="3"/>
        <v>8.1699346405228759E-2</v>
      </c>
      <c r="K71" s="193">
        <f t="shared" si="3"/>
        <v>9.8039215686274508E-2</v>
      </c>
      <c r="L71" s="193">
        <f t="shared" si="3"/>
        <v>0.11437908496732026</v>
      </c>
      <c r="M71" s="195">
        <f t="shared" si="3"/>
        <v>0.11437908496732026</v>
      </c>
      <c r="N71" s="172"/>
    </row>
    <row r="72" spans="1:14" outlineLevel="2" x14ac:dyDescent="0.2">
      <c r="A72" s="176"/>
      <c r="B72" s="507"/>
      <c r="C72" s="177" t="s">
        <v>265</v>
      </c>
      <c r="D72" s="192">
        <f t="shared" si="4"/>
        <v>6.9444444444444448E-2</v>
      </c>
      <c r="E72" s="193">
        <f t="shared" si="4"/>
        <v>0.1388888888888889</v>
      </c>
      <c r="F72" s="193">
        <f t="shared" si="4"/>
        <v>0.16666666666666666</v>
      </c>
      <c r="G72" s="194">
        <f t="shared" si="4"/>
        <v>0.19444444444444445</v>
      </c>
      <c r="H72" s="194">
        <f t="shared" si="4"/>
        <v>0.19444444444444445</v>
      </c>
      <c r="I72" s="192">
        <f t="shared" si="3"/>
        <v>6.9444444444444448E-2</v>
      </c>
      <c r="J72" s="193">
        <f t="shared" si="3"/>
        <v>0.1388888888888889</v>
      </c>
      <c r="K72" s="193">
        <f t="shared" si="3"/>
        <v>0.16666666666666666</v>
      </c>
      <c r="L72" s="193">
        <f t="shared" si="3"/>
        <v>0.19444444444444445</v>
      </c>
      <c r="M72" s="195">
        <f t="shared" si="3"/>
        <v>0.19444444444444445</v>
      </c>
      <c r="N72" s="172"/>
    </row>
    <row r="73" spans="1:14" outlineLevel="2" x14ac:dyDescent="0.2">
      <c r="A73" s="176"/>
      <c r="B73" s="507"/>
      <c r="C73" s="177" t="s">
        <v>266</v>
      </c>
      <c r="D73" s="192">
        <f t="shared" si="4"/>
        <v>6.9444444444444448E-2</v>
      </c>
      <c r="E73" s="193">
        <f t="shared" si="4"/>
        <v>0.1388888888888889</v>
      </c>
      <c r="F73" s="193">
        <f t="shared" si="4"/>
        <v>0.16666666666666666</v>
      </c>
      <c r="G73" s="194">
        <f t="shared" si="4"/>
        <v>0.19444444444444445</v>
      </c>
      <c r="H73" s="194">
        <f t="shared" si="4"/>
        <v>0.19444444444444445</v>
      </c>
      <c r="I73" s="192">
        <f t="shared" si="3"/>
        <v>4.6296296296296294E-2</v>
      </c>
      <c r="J73" s="193">
        <f t="shared" si="3"/>
        <v>9.2592592592592587E-2</v>
      </c>
      <c r="K73" s="193">
        <f t="shared" si="3"/>
        <v>0.1111111111111111</v>
      </c>
      <c r="L73" s="193">
        <f t="shared" si="3"/>
        <v>0.12962962962962962</v>
      </c>
      <c r="M73" s="195">
        <f t="shared" si="3"/>
        <v>0.12962962962962962</v>
      </c>
      <c r="N73" s="172"/>
    </row>
    <row r="74" spans="1:14" outlineLevel="2" x14ac:dyDescent="0.2">
      <c r="A74" s="176"/>
      <c r="B74" s="507"/>
      <c r="C74" s="177" t="s">
        <v>267</v>
      </c>
      <c r="D74" s="196" t="s">
        <v>262</v>
      </c>
      <c r="E74" s="197" t="s">
        <v>262</v>
      </c>
      <c r="F74" s="197" t="s">
        <v>262</v>
      </c>
      <c r="G74" s="198" t="s">
        <v>262</v>
      </c>
      <c r="H74" s="198" t="s">
        <v>262</v>
      </c>
      <c r="I74" s="192">
        <f t="shared" si="3"/>
        <v>6.9444444444444448E-2</v>
      </c>
      <c r="J74" s="193">
        <f t="shared" si="3"/>
        <v>0.1388888888888889</v>
      </c>
      <c r="K74" s="193">
        <f t="shared" si="3"/>
        <v>0.16666666666666666</v>
      </c>
      <c r="L74" s="193">
        <f t="shared" si="3"/>
        <v>0.19444444444444445</v>
      </c>
      <c r="M74" s="195">
        <f t="shared" si="3"/>
        <v>0.19444444444444445</v>
      </c>
      <c r="N74" s="172"/>
    </row>
    <row r="75" spans="1:14" outlineLevel="2" x14ac:dyDescent="0.2">
      <c r="A75" s="176"/>
      <c r="B75" s="507"/>
      <c r="C75" s="177" t="s">
        <v>268</v>
      </c>
      <c r="D75" s="192">
        <f t="shared" ref="D75:H76" si="5">(D$6*D$7)/($D25*$D$56)</f>
        <v>6.9444444444444448E-2</v>
      </c>
      <c r="E75" s="193">
        <f t="shared" si="5"/>
        <v>0.1388888888888889</v>
      </c>
      <c r="F75" s="193">
        <f t="shared" si="5"/>
        <v>0.16666666666666666</v>
      </c>
      <c r="G75" s="194">
        <f t="shared" si="5"/>
        <v>0.19444444444444445</v>
      </c>
      <c r="H75" s="194">
        <f t="shared" si="5"/>
        <v>0.19444444444444445</v>
      </c>
      <c r="I75" s="192">
        <f t="shared" si="3"/>
        <v>6.9444444444444448E-2</v>
      </c>
      <c r="J75" s="193">
        <f t="shared" si="3"/>
        <v>0.1388888888888889</v>
      </c>
      <c r="K75" s="193">
        <f t="shared" si="3"/>
        <v>0.16666666666666666</v>
      </c>
      <c r="L75" s="193">
        <f t="shared" si="3"/>
        <v>0.19444444444444445</v>
      </c>
      <c r="M75" s="195">
        <f t="shared" si="3"/>
        <v>0.19444444444444445</v>
      </c>
      <c r="N75" s="172"/>
    </row>
    <row r="76" spans="1:14" outlineLevel="2" x14ac:dyDescent="0.2">
      <c r="A76" s="176"/>
      <c r="B76" s="508"/>
      <c r="C76" s="177" t="s">
        <v>269</v>
      </c>
      <c r="D76" s="192">
        <f t="shared" si="5"/>
        <v>6.9444444444444448E-2</v>
      </c>
      <c r="E76" s="193">
        <f t="shared" si="5"/>
        <v>0.1388888888888889</v>
      </c>
      <c r="F76" s="193">
        <f t="shared" si="5"/>
        <v>0.16666666666666666</v>
      </c>
      <c r="G76" s="194">
        <f t="shared" si="5"/>
        <v>0.19444444444444445</v>
      </c>
      <c r="H76" s="194">
        <f t="shared" si="5"/>
        <v>0.19444444444444445</v>
      </c>
      <c r="I76" s="196" t="s">
        <v>262</v>
      </c>
      <c r="J76" s="197" t="s">
        <v>262</v>
      </c>
      <c r="K76" s="197" t="s">
        <v>262</v>
      </c>
      <c r="L76" s="197" t="s">
        <v>262</v>
      </c>
      <c r="M76" s="199" t="s">
        <v>262</v>
      </c>
      <c r="N76" s="172"/>
    </row>
    <row r="77" spans="1:14" ht="11.45" customHeight="1" outlineLevel="2" x14ac:dyDescent="0.2">
      <c r="A77" s="176"/>
      <c r="B77" s="515" t="s">
        <v>270</v>
      </c>
      <c r="C77" s="177" t="s">
        <v>256</v>
      </c>
      <c r="D77" s="192">
        <f t="shared" ref="D77:H81" si="6">(D$6*D$7)/($D27*$D$57)</f>
        <v>0.16666666666666666</v>
      </c>
      <c r="E77" s="193">
        <f t="shared" si="6"/>
        <v>0.33333333333333331</v>
      </c>
      <c r="F77" s="193">
        <f t="shared" si="6"/>
        <v>0.4</v>
      </c>
      <c r="G77" s="194">
        <f t="shared" si="6"/>
        <v>0.46666666666666667</v>
      </c>
      <c r="H77" s="194">
        <f t="shared" si="6"/>
        <v>0.46666666666666667</v>
      </c>
      <c r="I77" s="192">
        <f t="shared" ref="I77:M89" si="7">(I$6*I$7)/($I27*$I$57)</f>
        <v>0.16666666666666666</v>
      </c>
      <c r="J77" s="193">
        <f t="shared" si="7"/>
        <v>0.33333333333333331</v>
      </c>
      <c r="K77" s="193">
        <f t="shared" si="7"/>
        <v>0.4</v>
      </c>
      <c r="L77" s="193">
        <f t="shared" si="7"/>
        <v>0.46666666666666667</v>
      </c>
      <c r="M77" s="195">
        <f t="shared" si="7"/>
        <v>0.46666666666666667</v>
      </c>
      <c r="N77" s="172"/>
    </row>
    <row r="78" spans="1:14" ht="11.45" customHeight="1" outlineLevel="2" x14ac:dyDescent="0.2">
      <c r="A78" s="176"/>
      <c r="B78" s="507"/>
      <c r="C78" s="177" t="s">
        <v>257</v>
      </c>
      <c r="D78" s="192">
        <f t="shared" si="6"/>
        <v>0.16666666666666666</v>
      </c>
      <c r="E78" s="193">
        <f t="shared" si="6"/>
        <v>0.33333333333333331</v>
      </c>
      <c r="F78" s="193">
        <f t="shared" si="6"/>
        <v>0.4</v>
      </c>
      <c r="G78" s="194">
        <f t="shared" si="6"/>
        <v>0.46666666666666667</v>
      </c>
      <c r="H78" s="194">
        <f t="shared" si="6"/>
        <v>0.46666666666666667</v>
      </c>
      <c r="I78" s="192">
        <f t="shared" si="7"/>
        <v>0.125</v>
      </c>
      <c r="J78" s="193">
        <f t="shared" si="7"/>
        <v>0.25</v>
      </c>
      <c r="K78" s="193">
        <f t="shared" si="7"/>
        <v>0.3</v>
      </c>
      <c r="L78" s="193">
        <f t="shared" si="7"/>
        <v>0.35</v>
      </c>
      <c r="M78" s="195">
        <f t="shared" si="7"/>
        <v>0.35</v>
      </c>
      <c r="N78" s="172"/>
    </row>
    <row r="79" spans="1:14" outlineLevel="2" x14ac:dyDescent="0.2">
      <c r="A79" s="176"/>
      <c r="B79" s="507"/>
      <c r="C79" s="177" t="s">
        <v>258</v>
      </c>
      <c r="D79" s="192">
        <f t="shared" si="6"/>
        <v>0.16666666666666666</v>
      </c>
      <c r="E79" s="193">
        <f t="shared" si="6"/>
        <v>0.33333333333333331</v>
      </c>
      <c r="F79" s="193">
        <f t="shared" si="6"/>
        <v>0.4</v>
      </c>
      <c r="G79" s="194">
        <f t="shared" si="6"/>
        <v>0.46666666666666667</v>
      </c>
      <c r="H79" s="194">
        <f t="shared" si="6"/>
        <v>0.46666666666666667</v>
      </c>
      <c r="I79" s="192">
        <f t="shared" si="7"/>
        <v>0.16666666666666666</v>
      </c>
      <c r="J79" s="193">
        <f t="shared" si="7"/>
        <v>0.33333333333333331</v>
      </c>
      <c r="K79" s="193">
        <f t="shared" si="7"/>
        <v>0.4</v>
      </c>
      <c r="L79" s="193">
        <f t="shared" si="7"/>
        <v>0.46666666666666667</v>
      </c>
      <c r="M79" s="195">
        <f t="shared" si="7"/>
        <v>0.46666666666666667</v>
      </c>
      <c r="N79" s="172"/>
    </row>
    <row r="80" spans="1:14" outlineLevel="2" x14ac:dyDescent="0.2">
      <c r="A80" s="176"/>
      <c r="B80" s="507"/>
      <c r="C80" s="177" t="s">
        <v>259</v>
      </c>
      <c r="D80" s="192">
        <f t="shared" si="6"/>
        <v>0.16666666666666666</v>
      </c>
      <c r="E80" s="193">
        <f t="shared" si="6"/>
        <v>0.33333333333333331</v>
      </c>
      <c r="F80" s="193">
        <f t="shared" si="6"/>
        <v>0.4</v>
      </c>
      <c r="G80" s="194">
        <f t="shared" si="6"/>
        <v>0.46666666666666667</v>
      </c>
      <c r="H80" s="194">
        <f t="shared" si="6"/>
        <v>0.46666666666666667</v>
      </c>
      <c r="I80" s="192">
        <f t="shared" si="7"/>
        <v>0.1</v>
      </c>
      <c r="J80" s="193">
        <f t="shared" si="7"/>
        <v>0.2</v>
      </c>
      <c r="K80" s="193">
        <f t="shared" si="7"/>
        <v>0.24</v>
      </c>
      <c r="L80" s="193">
        <f t="shared" si="7"/>
        <v>0.28000000000000003</v>
      </c>
      <c r="M80" s="195">
        <f t="shared" si="7"/>
        <v>0.28000000000000003</v>
      </c>
      <c r="N80" s="172"/>
    </row>
    <row r="81" spans="1:14" outlineLevel="2" x14ac:dyDescent="0.2">
      <c r="A81" s="176"/>
      <c r="B81" s="507"/>
      <c r="C81" s="177" t="s">
        <v>260</v>
      </c>
      <c r="D81" s="192">
        <f t="shared" si="6"/>
        <v>0.16666666666666666</v>
      </c>
      <c r="E81" s="193">
        <f t="shared" si="6"/>
        <v>0.33333333333333331</v>
      </c>
      <c r="F81" s="193">
        <f t="shared" si="6"/>
        <v>0.4</v>
      </c>
      <c r="G81" s="194">
        <f t="shared" si="6"/>
        <v>0.46666666666666667</v>
      </c>
      <c r="H81" s="194">
        <f t="shared" si="6"/>
        <v>0.46666666666666667</v>
      </c>
      <c r="I81" s="192">
        <f t="shared" si="7"/>
        <v>0.1</v>
      </c>
      <c r="J81" s="193">
        <f t="shared" si="7"/>
        <v>0.2</v>
      </c>
      <c r="K81" s="193">
        <f t="shared" si="7"/>
        <v>0.24</v>
      </c>
      <c r="L81" s="193">
        <f t="shared" si="7"/>
        <v>0.28000000000000003</v>
      </c>
      <c r="M81" s="195">
        <f t="shared" si="7"/>
        <v>0.28000000000000003</v>
      </c>
      <c r="N81" s="172"/>
    </row>
    <row r="82" spans="1:14" outlineLevel="2" x14ac:dyDescent="0.2">
      <c r="A82" s="176"/>
      <c r="B82" s="507"/>
      <c r="C82" s="177" t="s">
        <v>261</v>
      </c>
      <c r="D82" s="196" t="s">
        <v>262</v>
      </c>
      <c r="E82" s="197" t="s">
        <v>262</v>
      </c>
      <c r="F82" s="197" t="s">
        <v>262</v>
      </c>
      <c r="G82" s="198" t="s">
        <v>262</v>
      </c>
      <c r="H82" s="198" t="s">
        <v>262</v>
      </c>
      <c r="I82" s="192">
        <f t="shared" si="7"/>
        <v>8.3333333333333329E-2</v>
      </c>
      <c r="J82" s="193">
        <f t="shared" si="7"/>
        <v>0.16666666666666666</v>
      </c>
      <c r="K82" s="193">
        <f t="shared" si="7"/>
        <v>0.2</v>
      </c>
      <c r="L82" s="193">
        <f t="shared" si="7"/>
        <v>0.23333333333333334</v>
      </c>
      <c r="M82" s="195">
        <f t="shared" si="7"/>
        <v>0.23333333333333334</v>
      </c>
      <c r="N82" s="172"/>
    </row>
    <row r="83" spans="1:14" outlineLevel="2" x14ac:dyDescent="0.2">
      <c r="A83" s="176"/>
      <c r="B83" s="507"/>
      <c r="C83" s="177" t="s">
        <v>263</v>
      </c>
      <c r="D83" s="192">
        <f t="shared" ref="D83:H86" si="8">(D$6*D$7)/($D33*$D$57)</f>
        <v>0.16666666666666666</v>
      </c>
      <c r="E83" s="193">
        <f t="shared" si="8"/>
        <v>0.33333333333333331</v>
      </c>
      <c r="F83" s="193">
        <f t="shared" si="8"/>
        <v>0.4</v>
      </c>
      <c r="G83" s="194">
        <f t="shared" si="8"/>
        <v>0.46666666666666667</v>
      </c>
      <c r="H83" s="194">
        <f t="shared" si="8"/>
        <v>0.46666666666666667</v>
      </c>
      <c r="I83" s="192">
        <f t="shared" si="7"/>
        <v>0.125</v>
      </c>
      <c r="J83" s="193">
        <f t="shared" si="7"/>
        <v>0.25</v>
      </c>
      <c r="K83" s="193">
        <f t="shared" si="7"/>
        <v>0.3</v>
      </c>
      <c r="L83" s="193">
        <f t="shared" si="7"/>
        <v>0.35</v>
      </c>
      <c r="M83" s="195">
        <f t="shared" si="7"/>
        <v>0.35</v>
      </c>
      <c r="N83" s="200"/>
    </row>
    <row r="84" spans="1:14" outlineLevel="2" x14ac:dyDescent="0.2">
      <c r="A84" s="176"/>
      <c r="B84" s="507"/>
      <c r="C84" s="177" t="s">
        <v>264</v>
      </c>
      <c r="D84" s="192">
        <f t="shared" si="8"/>
        <v>0.16666666666666666</v>
      </c>
      <c r="E84" s="193">
        <f t="shared" si="8"/>
        <v>0.33333333333333331</v>
      </c>
      <c r="F84" s="193">
        <f t="shared" si="8"/>
        <v>0.4</v>
      </c>
      <c r="G84" s="194">
        <f t="shared" si="8"/>
        <v>0.46666666666666667</v>
      </c>
      <c r="H84" s="194">
        <f t="shared" si="8"/>
        <v>0.46666666666666667</v>
      </c>
      <c r="I84" s="192">
        <f t="shared" si="7"/>
        <v>0.1</v>
      </c>
      <c r="J84" s="193">
        <f t="shared" si="7"/>
        <v>0.2</v>
      </c>
      <c r="K84" s="193">
        <f t="shared" si="7"/>
        <v>0.24</v>
      </c>
      <c r="L84" s="193">
        <f t="shared" si="7"/>
        <v>0.28000000000000003</v>
      </c>
      <c r="M84" s="195">
        <f t="shared" si="7"/>
        <v>0.28000000000000003</v>
      </c>
      <c r="N84" s="147"/>
    </row>
    <row r="85" spans="1:14" outlineLevel="2" x14ac:dyDescent="0.2">
      <c r="A85" s="201"/>
      <c r="B85" s="507"/>
      <c r="C85" s="177" t="s">
        <v>265</v>
      </c>
      <c r="D85" s="192">
        <f t="shared" si="8"/>
        <v>0.2</v>
      </c>
      <c r="E85" s="193">
        <f t="shared" si="8"/>
        <v>0.4</v>
      </c>
      <c r="F85" s="193">
        <f t="shared" si="8"/>
        <v>0.48</v>
      </c>
      <c r="G85" s="194">
        <f t="shared" si="8"/>
        <v>0.56000000000000005</v>
      </c>
      <c r="H85" s="194">
        <f t="shared" si="8"/>
        <v>0.56000000000000005</v>
      </c>
      <c r="I85" s="192">
        <f t="shared" si="7"/>
        <v>0.2</v>
      </c>
      <c r="J85" s="193">
        <f t="shared" si="7"/>
        <v>0.4</v>
      </c>
      <c r="K85" s="193">
        <f t="shared" si="7"/>
        <v>0.48</v>
      </c>
      <c r="L85" s="193">
        <f t="shared" si="7"/>
        <v>0.56000000000000005</v>
      </c>
      <c r="M85" s="195">
        <f t="shared" si="7"/>
        <v>0.56000000000000005</v>
      </c>
      <c r="N85" s="149"/>
    </row>
    <row r="86" spans="1:14" outlineLevel="2" x14ac:dyDescent="0.2">
      <c r="A86" s="176"/>
      <c r="B86" s="507"/>
      <c r="C86" s="177" t="s">
        <v>266</v>
      </c>
      <c r="D86" s="192">
        <f t="shared" si="8"/>
        <v>0.16666666666666666</v>
      </c>
      <c r="E86" s="193">
        <f t="shared" si="8"/>
        <v>0.33333333333333331</v>
      </c>
      <c r="F86" s="193">
        <f t="shared" si="8"/>
        <v>0.4</v>
      </c>
      <c r="G86" s="194">
        <f t="shared" si="8"/>
        <v>0.46666666666666667</v>
      </c>
      <c r="H86" s="194">
        <f t="shared" si="8"/>
        <v>0.46666666666666667</v>
      </c>
      <c r="I86" s="192">
        <f t="shared" si="7"/>
        <v>0.1</v>
      </c>
      <c r="J86" s="193">
        <f t="shared" si="7"/>
        <v>0.2</v>
      </c>
      <c r="K86" s="193">
        <f t="shared" si="7"/>
        <v>0.24</v>
      </c>
      <c r="L86" s="193">
        <f t="shared" si="7"/>
        <v>0.28000000000000003</v>
      </c>
      <c r="M86" s="195">
        <f t="shared" si="7"/>
        <v>0.28000000000000003</v>
      </c>
      <c r="N86" s="149"/>
    </row>
    <row r="87" spans="1:14" outlineLevel="2" x14ac:dyDescent="0.2">
      <c r="A87" s="176"/>
      <c r="B87" s="507"/>
      <c r="C87" s="177" t="s">
        <v>267</v>
      </c>
      <c r="D87" s="196" t="s">
        <v>262</v>
      </c>
      <c r="E87" s="197" t="s">
        <v>262</v>
      </c>
      <c r="F87" s="197" t="s">
        <v>262</v>
      </c>
      <c r="G87" s="198" t="s">
        <v>262</v>
      </c>
      <c r="H87" s="198" t="s">
        <v>262</v>
      </c>
      <c r="I87" s="192">
        <f t="shared" si="7"/>
        <v>0.125</v>
      </c>
      <c r="J87" s="193">
        <f t="shared" si="7"/>
        <v>0.25</v>
      </c>
      <c r="K87" s="193">
        <f t="shared" si="7"/>
        <v>0.3</v>
      </c>
      <c r="L87" s="193">
        <f t="shared" si="7"/>
        <v>0.35</v>
      </c>
      <c r="M87" s="195">
        <f t="shared" si="7"/>
        <v>0.35</v>
      </c>
      <c r="N87" s="149"/>
    </row>
    <row r="88" spans="1:14" outlineLevel="2" x14ac:dyDescent="0.2">
      <c r="A88" s="176"/>
      <c r="B88" s="507"/>
      <c r="C88" s="177" t="s">
        <v>268</v>
      </c>
      <c r="D88" s="192">
        <f t="shared" ref="D88:H89" si="9">(D$6*D$7)/($D38*$D$57)</f>
        <v>0.2</v>
      </c>
      <c r="E88" s="193">
        <f t="shared" si="9"/>
        <v>0.4</v>
      </c>
      <c r="F88" s="193">
        <f t="shared" si="9"/>
        <v>0.48</v>
      </c>
      <c r="G88" s="194">
        <f t="shared" si="9"/>
        <v>0.56000000000000005</v>
      </c>
      <c r="H88" s="194">
        <f t="shared" si="9"/>
        <v>0.56000000000000005</v>
      </c>
      <c r="I88" s="192">
        <f t="shared" si="7"/>
        <v>0.2</v>
      </c>
      <c r="J88" s="193">
        <f t="shared" si="7"/>
        <v>0.4</v>
      </c>
      <c r="K88" s="193">
        <f t="shared" si="7"/>
        <v>0.48</v>
      </c>
      <c r="L88" s="193">
        <f t="shared" si="7"/>
        <v>0.56000000000000005</v>
      </c>
      <c r="M88" s="195">
        <f t="shared" si="7"/>
        <v>0.56000000000000005</v>
      </c>
      <c r="N88" s="149"/>
    </row>
    <row r="89" spans="1:14" outlineLevel="2" x14ac:dyDescent="0.2">
      <c r="A89" s="176"/>
      <c r="B89" s="516"/>
      <c r="C89" s="179" t="s">
        <v>269</v>
      </c>
      <c r="D89" s="202">
        <f t="shared" si="9"/>
        <v>0.1</v>
      </c>
      <c r="E89" s="203">
        <f t="shared" si="9"/>
        <v>0.2</v>
      </c>
      <c r="F89" s="203">
        <f t="shared" si="9"/>
        <v>0.24</v>
      </c>
      <c r="G89" s="204">
        <f t="shared" si="9"/>
        <v>0.28000000000000003</v>
      </c>
      <c r="H89" s="204">
        <f t="shared" si="9"/>
        <v>0.28000000000000003</v>
      </c>
      <c r="I89" s="202">
        <f t="shared" si="7"/>
        <v>6.6666666666666666E-2</v>
      </c>
      <c r="J89" s="203">
        <f t="shared" si="7"/>
        <v>0.13333333333333333</v>
      </c>
      <c r="K89" s="203">
        <f t="shared" si="7"/>
        <v>0.16</v>
      </c>
      <c r="L89" s="203">
        <f t="shared" si="7"/>
        <v>0.18666666666666668</v>
      </c>
      <c r="M89" s="205">
        <f t="shared" si="7"/>
        <v>0.18666666666666668</v>
      </c>
      <c r="N89" s="149"/>
    </row>
    <row r="90" spans="1:14" ht="14.25" outlineLevel="1" x14ac:dyDescent="0.25">
      <c r="A90" s="176"/>
      <c r="B90" s="468" t="s">
        <v>274</v>
      </c>
      <c r="C90" s="469"/>
      <c r="D90" s="473"/>
      <c r="E90" s="473"/>
      <c r="F90" s="473"/>
      <c r="G90" s="474"/>
      <c r="H90" s="474"/>
      <c r="I90" s="473"/>
      <c r="J90" s="473"/>
      <c r="K90" s="473"/>
      <c r="L90" s="473"/>
      <c r="M90" s="473"/>
      <c r="N90" s="149"/>
    </row>
    <row r="91" spans="1:14" outlineLevel="2" x14ac:dyDescent="0.2">
      <c r="A91" s="176"/>
      <c r="B91" s="182" t="s">
        <v>249</v>
      </c>
      <c r="C91" s="173"/>
      <c r="D91" s="170">
        <v>40</v>
      </c>
      <c r="E91" s="170"/>
      <c r="F91" s="170"/>
      <c r="G91" s="171"/>
      <c r="H91" s="171"/>
      <c r="I91" s="170">
        <v>40</v>
      </c>
      <c r="J91" s="170"/>
      <c r="K91" s="170"/>
      <c r="L91" s="170"/>
      <c r="M91" s="170"/>
      <c r="N91" s="149"/>
    </row>
    <row r="92" spans="1:14" outlineLevel="2" x14ac:dyDescent="0.2">
      <c r="A92" s="176"/>
      <c r="B92" s="183" t="s">
        <v>255</v>
      </c>
      <c r="C92" s="177"/>
      <c r="D92" s="174">
        <v>40</v>
      </c>
      <c r="E92" s="174"/>
      <c r="F92" s="174"/>
      <c r="G92" s="175"/>
      <c r="H92" s="175"/>
      <c r="I92" s="174">
        <v>40</v>
      </c>
      <c r="J92" s="174"/>
      <c r="K92" s="174"/>
      <c r="L92" s="174"/>
      <c r="M92" s="174"/>
      <c r="N92" s="149"/>
    </row>
    <row r="93" spans="1:14" outlineLevel="2" x14ac:dyDescent="0.2">
      <c r="A93" s="176"/>
      <c r="B93" s="183" t="s">
        <v>270</v>
      </c>
      <c r="C93" s="177"/>
      <c r="D93" s="174">
        <v>40</v>
      </c>
      <c r="E93" s="174"/>
      <c r="F93" s="174"/>
      <c r="G93" s="175"/>
      <c r="H93" s="175"/>
      <c r="I93" s="174">
        <v>40</v>
      </c>
      <c r="J93" s="174"/>
      <c r="K93" s="174"/>
      <c r="L93" s="174"/>
      <c r="M93" s="174"/>
      <c r="N93" s="149"/>
    </row>
    <row r="94" spans="1:14" ht="14.25" outlineLevel="1" x14ac:dyDescent="0.25">
      <c r="A94" s="176"/>
      <c r="B94" s="184" t="s">
        <v>275</v>
      </c>
      <c r="C94" s="162"/>
      <c r="D94" s="185"/>
      <c r="E94" s="185"/>
      <c r="F94" s="185"/>
      <c r="G94" s="186"/>
      <c r="H94" s="186"/>
      <c r="I94" s="185"/>
      <c r="J94" s="185"/>
      <c r="K94" s="185"/>
      <c r="L94" s="185"/>
      <c r="M94" s="187">
        <f>SUMPRODUCT('Нормативы ДО'!D95:M125,'Нормативы ДО'!$D$637:$M$667)</f>
        <v>295699835.56447023</v>
      </c>
      <c r="N94" s="149"/>
    </row>
    <row r="95" spans="1:14" ht="11.45" customHeight="1" outlineLevel="2" x14ac:dyDescent="0.2">
      <c r="A95" s="176"/>
      <c r="B95" s="507" t="s">
        <v>249</v>
      </c>
      <c r="C95" s="173" t="s">
        <v>250</v>
      </c>
      <c r="D95" s="188">
        <f t="shared" ref="D95:G99" si="10">(D$6*D$7)/($D9*$D$91)</f>
        <v>3.2894736842105261E-2</v>
      </c>
      <c r="E95" s="189">
        <f t="shared" si="10"/>
        <v>6.5789473684210523E-2</v>
      </c>
      <c r="F95" s="189">
        <f t="shared" si="10"/>
        <v>7.8947368421052627E-2</v>
      </c>
      <c r="G95" s="190">
        <f t="shared" si="10"/>
        <v>9.2105263157894732E-2</v>
      </c>
      <c r="H95" s="190">
        <f>(H$6*24)/($D9*$D$91)</f>
        <v>0.15789473684210525</v>
      </c>
      <c r="I95" s="188">
        <f t="shared" ref="I95:L99" si="11">(I$6*I$7)/($I9*$I$91)</f>
        <v>2.717391304347826E-2</v>
      </c>
      <c r="J95" s="189">
        <f t="shared" si="11"/>
        <v>5.434782608695652E-2</v>
      </c>
      <c r="K95" s="189">
        <f t="shared" si="11"/>
        <v>6.5217391304347824E-2</v>
      </c>
      <c r="L95" s="189">
        <f t="shared" si="11"/>
        <v>7.6086956521739135E-2</v>
      </c>
      <c r="M95" s="191">
        <f>(M$6*24)/($I9*$I$91)</f>
        <v>0.13043478260869565</v>
      </c>
      <c r="N95" s="149"/>
    </row>
    <row r="96" spans="1:14" outlineLevel="2" x14ac:dyDescent="0.2">
      <c r="A96" s="176"/>
      <c r="B96" s="507"/>
      <c r="C96" s="173" t="s">
        <v>251</v>
      </c>
      <c r="D96" s="192">
        <f t="shared" si="10"/>
        <v>4.1666666666666664E-2</v>
      </c>
      <c r="E96" s="193">
        <f t="shared" si="10"/>
        <v>8.3333333333333329E-2</v>
      </c>
      <c r="F96" s="193">
        <f t="shared" si="10"/>
        <v>0.1</v>
      </c>
      <c r="G96" s="194">
        <f t="shared" si="10"/>
        <v>0.11666666666666667</v>
      </c>
      <c r="H96" s="190">
        <f t="shared" ref="H96:H125" si="12">(H$6*24)/($D10*$D$91)</f>
        <v>0.2</v>
      </c>
      <c r="I96" s="192">
        <f t="shared" si="11"/>
        <v>3.125E-2</v>
      </c>
      <c r="J96" s="193">
        <f t="shared" si="11"/>
        <v>6.25E-2</v>
      </c>
      <c r="K96" s="193">
        <f t="shared" si="11"/>
        <v>7.4999999999999997E-2</v>
      </c>
      <c r="L96" s="193">
        <f t="shared" si="11"/>
        <v>8.7499999999999994E-2</v>
      </c>
      <c r="M96" s="195">
        <f t="shared" ref="M96:M111" si="13">(M$6*24)/($I10*$I$91)</f>
        <v>0.15</v>
      </c>
      <c r="N96" s="149"/>
    </row>
    <row r="97" spans="1:13" outlineLevel="2" x14ac:dyDescent="0.2">
      <c r="A97" s="176"/>
      <c r="B97" s="507"/>
      <c r="C97" s="173" t="s">
        <v>252</v>
      </c>
      <c r="D97" s="192">
        <f t="shared" si="10"/>
        <v>6.25E-2</v>
      </c>
      <c r="E97" s="193">
        <f t="shared" si="10"/>
        <v>0.125</v>
      </c>
      <c r="F97" s="193">
        <f t="shared" si="10"/>
        <v>0.15</v>
      </c>
      <c r="G97" s="194">
        <f t="shared" si="10"/>
        <v>0.17499999999999999</v>
      </c>
      <c r="H97" s="190">
        <f t="shared" si="12"/>
        <v>0.3</v>
      </c>
      <c r="I97" s="192">
        <f t="shared" si="11"/>
        <v>4.1666666666666664E-2</v>
      </c>
      <c r="J97" s="193">
        <f t="shared" si="11"/>
        <v>8.3333333333333329E-2</v>
      </c>
      <c r="K97" s="193">
        <f t="shared" si="11"/>
        <v>0.1</v>
      </c>
      <c r="L97" s="193">
        <f t="shared" si="11"/>
        <v>0.11666666666666667</v>
      </c>
      <c r="M97" s="195">
        <f t="shared" si="13"/>
        <v>0.2</v>
      </c>
    </row>
    <row r="98" spans="1:13" outlineLevel="2" x14ac:dyDescent="0.2">
      <c r="A98" s="176"/>
      <c r="B98" s="507"/>
      <c r="C98" s="173" t="s">
        <v>253</v>
      </c>
      <c r="D98" s="192">
        <f t="shared" si="10"/>
        <v>6.25E-2</v>
      </c>
      <c r="E98" s="193">
        <f t="shared" si="10"/>
        <v>0.125</v>
      </c>
      <c r="F98" s="193">
        <f t="shared" si="10"/>
        <v>0.15</v>
      </c>
      <c r="G98" s="194">
        <f t="shared" si="10"/>
        <v>0.17499999999999999</v>
      </c>
      <c r="H98" s="190">
        <f t="shared" si="12"/>
        <v>0.3</v>
      </c>
      <c r="I98" s="192">
        <f t="shared" si="11"/>
        <v>6.25E-2</v>
      </c>
      <c r="J98" s="193">
        <f t="shared" si="11"/>
        <v>0.125</v>
      </c>
      <c r="K98" s="193">
        <f t="shared" si="11"/>
        <v>0.15</v>
      </c>
      <c r="L98" s="193">
        <f t="shared" si="11"/>
        <v>0.17499999999999999</v>
      </c>
      <c r="M98" s="195">
        <f t="shared" si="13"/>
        <v>0.3</v>
      </c>
    </row>
    <row r="99" spans="1:13" outlineLevel="2" x14ac:dyDescent="0.2">
      <c r="A99" s="176"/>
      <c r="B99" s="508"/>
      <c r="C99" s="173" t="s">
        <v>254</v>
      </c>
      <c r="D99" s="192">
        <f t="shared" si="10"/>
        <v>0.125</v>
      </c>
      <c r="E99" s="193">
        <f t="shared" si="10"/>
        <v>0.25</v>
      </c>
      <c r="F99" s="193">
        <f t="shared" si="10"/>
        <v>0.3</v>
      </c>
      <c r="G99" s="194">
        <f t="shared" si="10"/>
        <v>0.35</v>
      </c>
      <c r="H99" s="190">
        <f t="shared" si="12"/>
        <v>0.6</v>
      </c>
      <c r="I99" s="192">
        <f t="shared" si="11"/>
        <v>0.125</v>
      </c>
      <c r="J99" s="193">
        <f t="shared" si="11"/>
        <v>0.25</v>
      </c>
      <c r="K99" s="193">
        <f t="shared" si="11"/>
        <v>0.3</v>
      </c>
      <c r="L99" s="193">
        <f t="shared" si="11"/>
        <v>0.35</v>
      </c>
      <c r="M99" s="195">
        <f t="shared" si="13"/>
        <v>0.6</v>
      </c>
    </row>
    <row r="100" spans="1:13" ht="11.45" customHeight="1" outlineLevel="2" x14ac:dyDescent="0.2">
      <c r="A100" s="176"/>
      <c r="B100" s="515" t="s">
        <v>255</v>
      </c>
      <c r="C100" s="177" t="s">
        <v>256</v>
      </c>
      <c r="D100" s="192">
        <f t="shared" ref="D100:G104" si="14">(D$6*D$7)/($D14*$D$92)</f>
        <v>6.25E-2</v>
      </c>
      <c r="E100" s="193">
        <f t="shared" si="14"/>
        <v>0.125</v>
      </c>
      <c r="F100" s="193">
        <f t="shared" si="14"/>
        <v>0.15</v>
      </c>
      <c r="G100" s="194">
        <f t="shared" si="14"/>
        <v>0.17499999999999999</v>
      </c>
      <c r="H100" s="190">
        <f t="shared" si="12"/>
        <v>0.3</v>
      </c>
      <c r="I100" s="192">
        <f t="shared" ref="I100:L111" si="15">(I$6*I$7)/($I14*$I$92)</f>
        <v>6.25E-2</v>
      </c>
      <c r="J100" s="193">
        <f t="shared" si="15"/>
        <v>0.125</v>
      </c>
      <c r="K100" s="193">
        <f t="shared" si="15"/>
        <v>0.15</v>
      </c>
      <c r="L100" s="193">
        <f t="shared" si="15"/>
        <v>0.17499999999999999</v>
      </c>
      <c r="M100" s="195">
        <f t="shared" si="13"/>
        <v>0.3</v>
      </c>
    </row>
    <row r="101" spans="1:13" outlineLevel="2" x14ac:dyDescent="0.2">
      <c r="A101" s="176"/>
      <c r="B101" s="507"/>
      <c r="C101" s="177" t="s">
        <v>257</v>
      </c>
      <c r="D101" s="192">
        <f t="shared" si="14"/>
        <v>6.25E-2</v>
      </c>
      <c r="E101" s="193">
        <f t="shared" si="14"/>
        <v>0.125</v>
      </c>
      <c r="F101" s="193">
        <f t="shared" si="14"/>
        <v>0.15</v>
      </c>
      <c r="G101" s="194">
        <f t="shared" si="14"/>
        <v>0.17499999999999999</v>
      </c>
      <c r="H101" s="190">
        <f t="shared" si="12"/>
        <v>0.3</v>
      </c>
      <c r="I101" s="192">
        <f t="shared" si="15"/>
        <v>4.1666666666666664E-2</v>
      </c>
      <c r="J101" s="193">
        <f t="shared" si="15"/>
        <v>8.3333333333333329E-2</v>
      </c>
      <c r="K101" s="193">
        <f t="shared" si="15"/>
        <v>0.1</v>
      </c>
      <c r="L101" s="193">
        <f t="shared" si="15"/>
        <v>0.11666666666666667</v>
      </c>
      <c r="M101" s="195">
        <f t="shared" si="13"/>
        <v>0.2</v>
      </c>
    </row>
    <row r="102" spans="1:13" outlineLevel="2" x14ac:dyDescent="0.2">
      <c r="A102" s="176"/>
      <c r="B102" s="507"/>
      <c r="C102" s="177" t="s">
        <v>258</v>
      </c>
      <c r="D102" s="192">
        <f t="shared" si="14"/>
        <v>6.25E-2</v>
      </c>
      <c r="E102" s="193">
        <f t="shared" si="14"/>
        <v>0.125</v>
      </c>
      <c r="F102" s="193">
        <f t="shared" si="14"/>
        <v>0.15</v>
      </c>
      <c r="G102" s="194">
        <f t="shared" si="14"/>
        <v>0.17499999999999999</v>
      </c>
      <c r="H102" s="190">
        <f t="shared" si="12"/>
        <v>0.3</v>
      </c>
      <c r="I102" s="192">
        <f t="shared" si="15"/>
        <v>6.25E-2</v>
      </c>
      <c r="J102" s="193">
        <f t="shared" si="15"/>
        <v>0.125</v>
      </c>
      <c r="K102" s="193">
        <f t="shared" si="15"/>
        <v>0.15</v>
      </c>
      <c r="L102" s="193">
        <f t="shared" si="15"/>
        <v>0.17499999999999999</v>
      </c>
      <c r="M102" s="195">
        <f t="shared" si="13"/>
        <v>0.3</v>
      </c>
    </row>
    <row r="103" spans="1:13" outlineLevel="2" x14ac:dyDescent="0.2">
      <c r="A103" s="176"/>
      <c r="B103" s="507"/>
      <c r="C103" s="177" t="s">
        <v>259</v>
      </c>
      <c r="D103" s="192">
        <f t="shared" si="14"/>
        <v>6.25E-2</v>
      </c>
      <c r="E103" s="193">
        <f t="shared" si="14"/>
        <v>0.125</v>
      </c>
      <c r="F103" s="193">
        <f t="shared" si="14"/>
        <v>0.15</v>
      </c>
      <c r="G103" s="194">
        <f t="shared" si="14"/>
        <v>0.17499999999999999</v>
      </c>
      <c r="H103" s="190">
        <f t="shared" si="12"/>
        <v>0.3</v>
      </c>
      <c r="I103" s="192">
        <f t="shared" si="15"/>
        <v>4.1666666666666664E-2</v>
      </c>
      <c r="J103" s="193">
        <f t="shared" si="15"/>
        <v>8.3333333333333329E-2</v>
      </c>
      <c r="K103" s="193">
        <f t="shared" si="15"/>
        <v>0.1</v>
      </c>
      <c r="L103" s="193">
        <f t="shared" si="15"/>
        <v>0.11666666666666667</v>
      </c>
      <c r="M103" s="195">
        <f t="shared" si="13"/>
        <v>0.2</v>
      </c>
    </row>
    <row r="104" spans="1:13" outlineLevel="2" x14ac:dyDescent="0.2">
      <c r="A104" s="176"/>
      <c r="B104" s="507"/>
      <c r="C104" s="177" t="s">
        <v>260</v>
      </c>
      <c r="D104" s="192">
        <f t="shared" si="14"/>
        <v>6.25E-2</v>
      </c>
      <c r="E104" s="193">
        <f t="shared" si="14"/>
        <v>0.125</v>
      </c>
      <c r="F104" s="193">
        <f t="shared" si="14"/>
        <v>0.15</v>
      </c>
      <c r="G104" s="194">
        <f t="shared" si="14"/>
        <v>0.17499999999999999</v>
      </c>
      <c r="H104" s="190">
        <f t="shared" si="12"/>
        <v>0.3</v>
      </c>
      <c r="I104" s="192">
        <f t="shared" si="15"/>
        <v>4.1666666666666664E-2</v>
      </c>
      <c r="J104" s="193">
        <f t="shared" si="15"/>
        <v>8.3333333333333329E-2</v>
      </c>
      <c r="K104" s="193">
        <f t="shared" si="15"/>
        <v>0.1</v>
      </c>
      <c r="L104" s="193">
        <f t="shared" si="15"/>
        <v>0.11666666666666667</v>
      </c>
      <c r="M104" s="195">
        <f t="shared" si="13"/>
        <v>0.2</v>
      </c>
    </row>
    <row r="105" spans="1:13" outlineLevel="2" x14ac:dyDescent="0.2">
      <c r="A105" s="176"/>
      <c r="B105" s="507"/>
      <c r="C105" s="177" t="s">
        <v>261</v>
      </c>
      <c r="D105" s="196" t="s">
        <v>262</v>
      </c>
      <c r="E105" s="197" t="s">
        <v>262</v>
      </c>
      <c r="F105" s="197" t="s">
        <v>262</v>
      </c>
      <c r="G105" s="198" t="s">
        <v>262</v>
      </c>
      <c r="H105" s="198" t="s">
        <v>262</v>
      </c>
      <c r="I105" s="192">
        <f t="shared" si="15"/>
        <v>3.6764705882352942E-2</v>
      </c>
      <c r="J105" s="193">
        <f t="shared" si="15"/>
        <v>7.3529411764705885E-2</v>
      </c>
      <c r="K105" s="193">
        <f t="shared" si="15"/>
        <v>8.8235294117647065E-2</v>
      </c>
      <c r="L105" s="193">
        <f t="shared" si="15"/>
        <v>0.10294117647058823</v>
      </c>
      <c r="M105" s="195">
        <f t="shared" si="13"/>
        <v>0.17647058823529413</v>
      </c>
    </row>
    <row r="106" spans="1:13" outlineLevel="2" x14ac:dyDescent="0.2">
      <c r="A106" s="176"/>
      <c r="B106" s="507"/>
      <c r="C106" s="177" t="s">
        <v>263</v>
      </c>
      <c r="D106" s="192">
        <f t="shared" ref="D106:G109" si="16">(D$6*D$7)/($D20*$D$92)</f>
        <v>6.25E-2</v>
      </c>
      <c r="E106" s="193">
        <f t="shared" si="16"/>
        <v>0.125</v>
      </c>
      <c r="F106" s="193">
        <f t="shared" si="16"/>
        <v>0.15</v>
      </c>
      <c r="G106" s="194">
        <f t="shared" si="16"/>
        <v>0.17499999999999999</v>
      </c>
      <c r="H106" s="190">
        <f t="shared" si="12"/>
        <v>0.3</v>
      </c>
      <c r="I106" s="192">
        <f t="shared" si="15"/>
        <v>6.25E-2</v>
      </c>
      <c r="J106" s="193">
        <f t="shared" si="15"/>
        <v>0.125</v>
      </c>
      <c r="K106" s="193">
        <f t="shared" si="15"/>
        <v>0.15</v>
      </c>
      <c r="L106" s="193">
        <f t="shared" si="15"/>
        <v>0.17499999999999999</v>
      </c>
      <c r="M106" s="195">
        <f t="shared" si="13"/>
        <v>0.3</v>
      </c>
    </row>
    <row r="107" spans="1:13" outlineLevel="2" x14ac:dyDescent="0.2">
      <c r="A107" s="176"/>
      <c r="B107" s="507"/>
      <c r="C107" s="177" t="s">
        <v>264</v>
      </c>
      <c r="D107" s="192">
        <f t="shared" si="16"/>
        <v>6.25E-2</v>
      </c>
      <c r="E107" s="193">
        <f t="shared" si="16"/>
        <v>0.125</v>
      </c>
      <c r="F107" s="193">
        <f t="shared" si="16"/>
        <v>0.15</v>
      </c>
      <c r="G107" s="194">
        <f t="shared" si="16"/>
        <v>0.17499999999999999</v>
      </c>
      <c r="H107" s="190">
        <f t="shared" si="12"/>
        <v>0.3</v>
      </c>
      <c r="I107" s="192">
        <f t="shared" si="15"/>
        <v>3.6764705882352942E-2</v>
      </c>
      <c r="J107" s="193">
        <f t="shared" si="15"/>
        <v>7.3529411764705885E-2</v>
      </c>
      <c r="K107" s="193">
        <f t="shared" si="15"/>
        <v>8.8235294117647065E-2</v>
      </c>
      <c r="L107" s="193">
        <f t="shared" si="15"/>
        <v>0.10294117647058823</v>
      </c>
      <c r="M107" s="195">
        <f t="shared" si="13"/>
        <v>0.17647058823529413</v>
      </c>
    </row>
    <row r="108" spans="1:13" outlineLevel="2" x14ac:dyDescent="0.2">
      <c r="A108" s="176"/>
      <c r="B108" s="507"/>
      <c r="C108" s="177" t="s">
        <v>265</v>
      </c>
      <c r="D108" s="192">
        <f t="shared" si="16"/>
        <v>6.25E-2</v>
      </c>
      <c r="E108" s="193">
        <f t="shared" si="16"/>
        <v>0.125</v>
      </c>
      <c r="F108" s="193">
        <f t="shared" si="16"/>
        <v>0.15</v>
      </c>
      <c r="G108" s="194">
        <f t="shared" si="16"/>
        <v>0.17499999999999999</v>
      </c>
      <c r="H108" s="190">
        <f t="shared" si="12"/>
        <v>0.3</v>
      </c>
      <c r="I108" s="192">
        <f t="shared" si="15"/>
        <v>6.25E-2</v>
      </c>
      <c r="J108" s="193">
        <f t="shared" si="15"/>
        <v>0.125</v>
      </c>
      <c r="K108" s="193">
        <f t="shared" si="15"/>
        <v>0.15</v>
      </c>
      <c r="L108" s="193">
        <f t="shared" si="15"/>
        <v>0.17499999999999999</v>
      </c>
      <c r="M108" s="195">
        <f t="shared" si="13"/>
        <v>0.3</v>
      </c>
    </row>
    <row r="109" spans="1:13" outlineLevel="2" x14ac:dyDescent="0.2">
      <c r="A109" s="176"/>
      <c r="B109" s="507"/>
      <c r="C109" s="177" t="s">
        <v>266</v>
      </c>
      <c r="D109" s="192">
        <f t="shared" si="16"/>
        <v>6.25E-2</v>
      </c>
      <c r="E109" s="193">
        <f t="shared" si="16"/>
        <v>0.125</v>
      </c>
      <c r="F109" s="193">
        <f t="shared" si="16"/>
        <v>0.15</v>
      </c>
      <c r="G109" s="194">
        <f t="shared" si="16"/>
        <v>0.17499999999999999</v>
      </c>
      <c r="H109" s="190">
        <f t="shared" si="12"/>
        <v>0.3</v>
      </c>
      <c r="I109" s="192">
        <f t="shared" si="15"/>
        <v>4.1666666666666664E-2</v>
      </c>
      <c r="J109" s="193">
        <f t="shared" si="15"/>
        <v>8.3333333333333329E-2</v>
      </c>
      <c r="K109" s="193">
        <f t="shared" si="15"/>
        <v>0.1</v>
      </c>
      <c r="L109" s="193">
        <f t="shared" si="15"/>
        <v>0.11666666666666667</v>
      </c>
      <c r="M109" s="195">
        <f t="shared" si="13"/>
        <v>0.2</v>
      </c>
    </row>
    <row r="110" spans="1:13" outlineLevel="2" x14ac:dyDescent="0.2">
      <c r="A110" s="176"/>
      <c r="B110" s="507"/>
      <c r="C110" s="177" t="s">
        <v>267</v>
      </c>
      <c r="D110" s="196" t="s">
        <v>262</v>
      </c>
      <c r="E110" s="197" t="s">
        <v>262</v>
      </c>
      <c r="F110" s="197" t="s">
        <v>262</v>
      </c>
      <c r="G110" s="198" t="s">
        <v>262</v>
      </c>
      <c r="H110" s="198" t="s">
        <v>262</v>
      </c>
      <c r="I110" s="192">
        <f t="shared" si="15"/>
        <v>6.25E-2</v>
      </c>
      <c r="J110" s="193">
        <f t="shared" si="15"/>
        <v>0.125</v>
      </c>
      <c r="K110" s="193">
        <f t="shared" si="15"/>
        <v>0.15</v>
      </c>
      <c r="L110" s="193">
        <f t="shared" si="15"/>
        <v>0.17499999999999999</v>
      </c>
      <c r="M110" s="195">
        <f t="shared" si="13"/>
        <v>0.3</v>
      </c>
    </row>
    <row r="111" spans="1:13" outlineLevel="2" x14ac:dyDescent="0.2">
      <c r="A111" s="176"/>
      <c r="B111" s="507"/>
      <c r="C111" s="177" t="s">
        <v>268</v>
      </c>
      <c r="D111" s="192">
        <f t="shared" ref="D111:G112" si="17">(D$6*D$7)/($D25*$D$92)</f>
        <v>6.25E-2</v>
      </c>
      <c r="E111" s="193">
        <f t="shared" si="17"/>
        <v>0.125</v>
      </c>
      <c r="F111" s="193">
        <f t="shared" si="17"/>
        <v>0.15</v>
      </c>
      <c r="G111" s="194">
        <f t="shared" si="17"/>
        <v>0.17499999999999999</v>
      </c>
      <c r="H111" s="190">
        <f t="shared" si="12"/>
        <v>0.3</v>
      </c>
      <c r="I111" s="192">
        <f t="shared" si="15"/>
        <v>6.25E-2</v>
      </c>
      <c r="J111" s="193">
        <f t="shared" si="15"/>
        <v>0.125</v>
      </c>
      <c r="K111" s="193">
        <f t="shared" si="15"/>
        <v>0.15</v>
      </c>
      <c r="L111" s="193">
        <f t="shared" si="15"/>
        <v>0.17499999999999999</v>
      </c>
      <c r="M111" s="195">
        <f t="shared" si="13"/>
        <v>0.3</v>
      </c>
    </row>
    <row r="112" spans="1:13" outlineLevel="2" x14ac:dyDescent="0.2">
      <c r="A112" s="176"/>
      <c r="B112" s="508"/>
      <c r="C112" s="177" t="s">
        <v>269</v>
      </c>
      <c r="D112" s="192">
        <f t="shared" si="17"/>
        <v>6.25E-2</v>
      </c>
      <c r="E112" s="193">
        <f t="shared" si="17"/>
        <v>0.125</v>
      </c>
      <c r="F112" s="193">
        <f t="shared" si="17"/>
        <v>0.15</v>
      </c>
      <c r="G112" s="194">
        <f t="shared" si="17"/>
        <v>0.17499999999999999</v>
      </c>
      <c r="H112" s="190">
        <f t="shared" si="12"/>
        <v>0.3</v>
      </c>
      <c r="I112" s="196" t="s">
        <v>262</v>
      </c>
      <c r="J112" s="197" t="s">
        <v>262</v>
      </c>
      <c r="K112" s="197" t="s">
        <v>262</v>
      </c>
      <c r="L112" s="197" t="s">
        <v>262</v>
      </c>
      <c r="M112" s="199" t="s">
        <v>262</v>
      </c>
    </row>
    <row r="113" spans="1:13" ht="11.45" customHeight="1" outlineLevel="2" x14ac:dyDescent="0.2">
      <c r="A113" s="176"/>
      <c r="B113" s="515" t="s">
        <v>270</v>
      </c>
      <c r="C113" s="177" t="s">
        <v>256</v>
      </c>
      <c r="D113" s="192">
        <f t="shared" ref="D113:G117" si="18">(D$6*D$7)/($D27*$D$93)</f>
        <v>0.10416666666666667</v>
      </c>
      <c r="E113" s="193">
        <f t="shared" si="18"/>
        <v>0.20833333333333334</v>
      </c>
      <c r="F113" s="193">
        <f t="shared" si="18"/>
        <v>0.25</v>
      </c>
      <c r="G113" s="194">
        <f t="shared" si="18"/>
        <v>0.29166666666666669</v>
      </c>
      <c r="H113" s="190">
        <f t="shared" si="12"/>
        <v>0.5</v>
      </c>
      <c r="I113" s="192">
        <f t="shared" ref="I113:L125" si="19">(I$6*I$7)/($I27*$I$93)</f>
        <v>0.10416666666666667</v>
      </c>
      <c r="J113" s="193">
        <f t="shared" si="19"/>
        <v>0.20833333333333334</v>
      </c>
      <c r="K113" s="193">
        <f t="shared" si="19"/>
        <v>0.25</v>
      </c>
      <c r="L113" s="193">
        <f t="shared" si="19"/>
        <v>0.29166666666666669</v>
      </c>
      <c r="M113" s="195">
        <f t="shared" ref="M113:M125" si="20">(M$6*24)/($I27*$I$91)</f>
        <v>0.5</v>
      </c>
    </row>
    <row r="114" spans="1:13" outlineLevel="2" x14ac:dyDescent="0.2">
      <c r="A114" s="176"/>
      <c r="B114" s="507"/>
      <c r="C114" s="177" t="s">
        <v>257</v>
      </c>
      <c r="D114" s="192">
        <f t="shared" si="18"/>
        <v>0.10416666666666667</v>
      </c>
      <c r="E114" s="193">
        <f t="shared" si="18"/>
        <v>0.20833333333333334</v>
      </c>
      <c r="F114" s="193">
        <f t="shared" si="18"/>
        <v>0.25</v>
      </c>
      <c r="G114" s="194">
        <f t="shared" si="18"/>
        <v>0.29166666666666669</v>
      </c>
      <c r="H114" s="190">
        <f t="shared" si="12"/>
        <v>0.5</v>
      </c>
      <c r="I114" s="192">
        <f t="shared" si="19"/>
        <v>7.8125E-2</v>
      </c>
      <c r="J114" s="193">
        <f t="shared" si="19"/>
        <v>0.15625</v>
      </c>
      <c r="K114" s="193">
        <f t="shared" si="19"/>
        <v>0.1875</v>
      </c>
      <c r="L114" s="193">
        <f t="shared" si="19"/>
        <v>0.21875</v>
      </c>
      <c r="M114" s="195">
        <f t="shared" si="20"/>
        <v>0.375</v>
      </c>
    </row>
    <row r="115" spans="1:13" outlineLevel="2" x14ac:dyDescent="0.2">
      <c r="A115" s="176"/>
      <c r="B115" s="507"/>
      <c r="C115" s="177" t="s">
        <v>258</v>
      </c>
      <c r="D115" s="192">
        <f t="shared" si="18"/>
        <v>0.10416666666666667</v>
      </c>
      <c r="E115" s="193">
        <f t="shared" si="18"/>
        <v>0.20833333333333334</v>
      </c>
      <c r="F115" s="193">
        <f t="shared" si="18"/>
        <v>0.25</v>
      </c>
      <c r="G115" s="194">
        <f t="shared" si="18"/>
        <v>0.29166666666666669</v>
      </c>
      <c r="H115" s="190">
        <f t="shared" si="12"/>
        <v>0.5</v>
      </c>
      <c r="I115" s="192">
        <f t="shared" si="19"/>
        <v>0.10416666666666667</v>
      </c>
      <c r="J115" s="193">
        <f t="shared" si="19"/>
        <v>0.20833333333333334</v>
      </c>
      <c r="K115" s="193">
        <f t="shared" si="19"/>
        <v>0.25</v>
      </c>
      <c r="L115" s="193">
        <f t="shared" si="19"/>
        <v>0.29166666666666669</v>
      </c>
      <c r="M115" s="195">
        <f t="shared" si="20"/>
        <v>0.5</v>
      </c>
    </row>
    <row r="116" spans="1:13" outlineLevel="2" x14ac:dyDescent="0.2">
      <c r="A116" s="176"/>
      <c r="B116" s="507"/>
      <c r="C116" s="177" t="s">
        <v>259</v>
      </c>
      <c r="D116" s="192">
        <f t="shared" si="18"/>
        <v>0.10416666666666667</v>
      </c>
      <c r="E116" s="193">
        <f t="shared" si="18"/>
        <v>0.20833333333333334</v>
      </c>
      <c r="F116" s="193">
        <f t="shared" si="18"/>
        <v>0.25</v>
      </c>
      <c r="G116" s="194">
        <f t="shared" si="18"/>
        <v>0.29166666666666669</v>
      </c>
      <c r="H116" s="190">
        <f t="shared" si="12"/>
        <v>0.5</v>
      </c>
      <c r="I116" s="192">
        <f t="shared" si="19"/>
        <v>6.25E-2</v>
      </c>
      <c r="J116" s="193">
        <f t="shared" si="19"/>
        <v>0.125</v>
      </c>
      <c r="K116" s="193">
        <f t="shared" si="19"/>
        <v>0.15</v>
      </c>
      <c r="L116" s="193">
        <f t="shared" si="19"/>
        <v>0.17499999999999999</v>
      </c>
      <c r="M116" s="195">
        <f t="shared" si="20"/>
        <v>0.3</v>
      </c>
    </row>
    <row r="117" spans="1:13" outlineLevel="2" x14ac:dyDescent="0.2">
      <c r="A117" s="176"/>
      <c r="B117" s="507"/>
      <c r="C117" s="177" t="s">
        <v>260</v>
      </c>
      <c r="D117" s="192">
        <f t="shared" si="18"/>
        <v>0.10416666666666667</v>
      </c>
      <c r="E117" s="193">
        <f t="shared" si="18"/>
        <v>0.20833333333333334</v>
      </c>
      <c r="F117" s="193">
        <f t="shared" si="18"/>
        <v>0.25</v>
      </c>
      <c r="G117" s="194">
        <f t="shared" si="18"/>
        <v>0.29166666666666669</v>
      </c>
      <c r="H117" s="190">
        <f t="shared" si="12"/>
        <v>0.5</v>
      </c>
      <c r="I117" s="192">
        <f t="shared" si="19"/>
        <v>6.25E-2</v>
      </c>
      <c r="J117" s="193">
        <f t="shared" si="19"/>
        <v>0.125</v>
      </c>
      <c r="K117" s="193">
        <f t="shared" si="19"/>
        <v>0.15</v>
      </c>
      <c r="L117" s="193">
        <f t="shared" si="19"/>
        <v>0.17499999999999999</v>
      </c>
      <c r="M117" s="195">
        <f t="shared" si="20"/>
        <v>0.3</v>
      </c>
    </row>
    <row r="118" spans="1:13" outlineLevel="2" x14ac:dyDescent="0.2">
      <c r="A118" s="176"/>
      <c r="B118" s="507"/>
      <c r="C118" s="177" t="s">
        <v>261</v>
      </c>
      <c r="D118" s="196" t="s">
        <v>262</v>
      </c>
      <c r="E118" s="197" t="s">
        <v>262</v>
      </c>
      <c r="F118" s="197" t="s">
        <v>262</v>
      </c>
      <c r="G118" s="198" t="s">
        <v>262</v>
      </c>
      <c r="H118" s="198" t="s">
        <v>262</v>
      </c>
      <c r="I118" s="192">
        <f t="shared" si="19"/>
        <v>5.2083333333333336E-2</v>
      </c>
      <c r="J118" s="193">
        <f t="shared" si="19"/>
        <v>0.10416666666666667</v>
      </c>
      <c r="K118" s="193">
        <f t="shared" si="19"/>
        <v>0.125</v>
      </c>
      <c r="L118" s="193">
        <f t="shared" si="19"/>
        <v>0.14583333333333334</v>
      </c>
      <c r="M118" s="195">
        <f t="shared" si="20"/>
        <v>0.25</v>
      </c>
    </row>
    <row r="119" spans="1:13" outlineLevel="2" x14ac:dyDescent="0.2">
      <c r="A119" s="176"/>
      <c r="B119" s="507"/>
      <c r="C119" s="177" t="s">
        <v>263</v>
      </c>
      <c r="D119" s="192">
        <f t="shared" ref="D119:G122" si="21">(D$6*D$7)/($D33*$D$93)</f>
        <v>0.10416666666666667</v>
      </c>
      <c r="E119" s="193">
        <f t="shared" si="21"/>
        <v>0.20833333333333334</v>
      </c>
      <c r="F119" s="193">
        <f t="shared" si="21"/>
        <v>0.25</v>
      </c>
      <c r="G119" s="194">
        <f t="shared" si="21"/>
        <v>0.29166666666666669</v>
      </c>
      <c r="H119" s="190">
        <f t="shared" si="12"/>
        <v>0.5</v>
      </c>
      <c r="I119" s="192">
        <f t="shared" si="19"/>
        <v>7.8125E-2</v>
      </c>
      <c r="J119" s="193">
        <f t="shared" si="19"/>
        <v>0.15625</v>
      </c>
      <c r="K119" s="193">
        <f t="shared" si="19"/>
        <v>0.1875</v>
      </c>
      <c r="L119" s="193">
        <f t="shared" si="19"/>
        <v>0.21875</v>
      </c>
      <c r="M119" s="195">
        <f t="shared" si="20"/>
        <v>0.375</v>
      </c>
    </row>
    <row r="120" spans="1:13" outlineLevel="2" x14ac:dyDescent="0.2">
      <c r="A120" s="176"/>
      <c r="B120" s="507"/>
      <c r="C120" s="177" t="s">
        <v>264</v>
      </c>
      <c r="D120" s="192">
        <f t="shared" si="21"/>
        <v>0.10416666666666667</v>
      </c>
      <c r="E120" s="193">
        <f t="shared" si="21"/>
        <v>0.20833333333333334</v>
      </c>
      <c r="F120" s="193">
        <f t="shared" si="21"/>
        <v>0.25</v>
      </c>
      <c r="G120" s="194">
        <f t="shared" si="21"/>
        <v>0.29166666666666669</v>
      </c>
      <c r="H120" s="190">
        <f t="shared" si="12"/>
        <v>0.5</v>
      </c>
      <c r="I120" s="192">
        <f t="shared" si="19"/>
        <v>6.25E-2</v>
      </c>
      <c r="J120" s="193">
        <f t="shared" si="19"/>
        <v>0.125</v>
      </c>
      <c r="K120" s="193">
        <f t="shared" si="19"/>
        <v>0.15</v>
      </c>
      <c r="L120" s="193">
        <f t="shared" si="19"/>
        <v>0.17499999999999999</v>
      </c>
      <c r="M120" s="195">
        <f t="shared" si="20"/>
        <v>0.3</v>
      </c>
    </row>
    <row r="121" spans="1:13" outlineLevel="2" x14ac:dyDescent="0.2">
      <c r="A121" s="176"/>
      <c r="B121" s="507"/>
      <c r="C121" s="177" t="s">
        <v>265</v>
      </c>
      <c r="D121" s="192">
        <f t="shared" si="21"/>
        <v>0.125</v>
      </c>
      <c r="E121" s="193">
        <f t="shared" si="21"/>
        <v>0.25</v>
      </c>
      <c r="F121" s="193">
        <f t="shared" si="21"/>
        <v>0.3</v>
      </c>
      <c r="G121" s="194">
        <f t="shared" si="21"/>
        <v>0.35</v>
      </c>
      <c r="H121" s="190">
        <f t="shared" si="12"/>
        <v>0.6</v>
      </c>
      <c r="I121" s="192">
        <f t="shared" si="19"/>
        <v>0.125</v>
      </c>
      <c r="J121" s="193">
        <f t="shared" si="19"/>
        <v>0.25</v>
      </c>
      <c r="K121" s="193">
        <f t="shared" si="19"/>
        <v>0.3</v>
      </c>
      <c r="L121" s="193">
        <f t="shared" si="19"/>
        <v>0.35</v>
      </c>
      <c r="M121" s="195">
        <f t="shared" si="20"/>
        <v>0.6</v>
      </c>
    </row>
    <row r="122" spans="1:13" outlineLevel="2" x14ac:dyDescent="0.2">
      <c r="A122" s="176"/>
      <c r="B122" s="507"/>
      <c r="C122" s="177" t="s">
        <v>266</v>
      </c>
      <c r="D122" s="192">
        <f t="shared" si="21"/>
        <v>0.10416666666666667</v>
      </c>
      <c r="E122" s="193">
        <f t="shared" si="21"/>
        <v>0.20833333333333334</v>
      </c>
      <c r="F122" s="193">
        <f t="shared" si="21"/>
        <v>0.25</v>
      </c>
      <c r="G122" s="194">
        <f t="shared" si="21"/>
        <v>0.29166666666666669</v>
      </c>
      <c r="H122" s="190">
        <f t="shared" si="12"/>
        <v>0.5</v>
      </c>
      <c r="I122" s="192">
        <f t="shared" si="19"/>
        <v>6.25E-2</v>
      </c>
      <c r="J122" s="193">
        <f t="shared" si="19"/>
        <v>0.125</v>
      </c>
      <c r="K122" s="193">
        <f t="shared" si="19"/>
        <v>0.15</v>
      </c>
      <c r="L122" s="193">
        <f t="shared" si="19"/>
        <v>0.17499999999999999</v>
      </c>
      <c r="M122" s="195">
        <f t="shared" si="20"/>
        <v>0.3</v>
      </c>
    </row>
    <row r="123" spans="1:13" outlineLevel="2" x14ac:dyDescent="0.2">
      <c r="A123" s="176"/>
      <c r="B123" s="507"/>
      <c r="C123" s="177" t="s">
        <v>267</v>
      </c>
      <c r="D123" s="196" t="s">
        <v>262</v>
      </c>
      <c r="E123" s="197" t="s">
        <v>262</v>
      </c>
      <c r="F123" s="197" t="s">
        <v>262</v>
      </c>
      <c r="G123" s="198" t="s">
        <v>262</v>
      </c>
      <c r="H123" s="198" t="s">
        <v>262</v>
      </c>
      <c r="I123" s="192">
        <f t="shared" si="19"/>
        <v>7.8125E-2</v>
      </c>
      <c r="J123" s="193">
        <f t="shared" si="19"/>
        <v>0.15625</v>
      </c>
      <c r="K123" s="193">
        <f t="shared" si="19"/>
        <v>0.1875</v>
      </c>
      <c r="L123" s="193">
        <f t="shared" si="19"/>
        <v>0.21875</v>
      </c>
      <c r="M123" s="195">
        <f t="shared" si="20"/>
        <v>0.375</v>
      </c>
    </row>
    <row r="124" spans="1:13" outlineLevel="2" x14ac:dyDescent="0.2">
      <c r="A124" s="176"/>
      <c r="B124" s="507"/>
      <c r="C124" s="177" t="s">
        <v>268</v>
      </c>
      <c r="D124" s="192">
        <f t="shared" ref="D124:G125" si="22">(D$6*D$7)/($D38*$D$93)</f>
        <v>0.125</v>
      </c>
      <c r="E124" s="193">
        <f t="shared" si="22"/>
        <v>0.25</v>
      </c>
      <c r="F124" s="193">
        <f t="shared" si="22"/>
        <v>0.3</v>
      </c>
      <c r="G124" s="194">
        <f t="shared" si="22"/>
        <v>0.35</v>
      </c>
      <c r="H124" s="190">
        <f t="shared" si="12"/>
        <v>0.6</v>
      </c>
      <c r="I124" s="192">
        <f t="shared" si="19"/>
        <v>0.125</v>
      </c>
      <c r="J124" s="193">
        <f t="shared" si="19"/>
        <v>0.25</v>
      </c>
      <c r="K124" s="193">
        <f t="shared" si="19"/>
        <v>0.3</v>
      </c>
      <c r="L124" s="193">
        <f t="shared" si="19"/>
        <v>0.35</v>
      </c>
      <c r="M124" s="195">
        <f t="shared" si="20"/>
        <v>0.6</v>
      </c>
    </row>
    <row r="125" spans="1:13" outlineLevel="2" x14ac:dyDescent="0.2">
      <c r="A125" s="176"/>
      <c r="B125" s="516"/>
      <c r="C125" s="179" t="s">
        <v>269</v>
      </c>
      <c r="D125" s="202">
        <f t="shared" si="22"/>
        <v>6.25E-2</v>
      </c>
      <c r="E125" s="203">
        <f t="shared" si="22"/>
        <v>0.125</v>
      </c>
      <c r="F125" s="203">
        <f t="shared" si="22"/>
        <v>0.15</v>
      </c>
      <c r="G125" s="204">
        <f t="shared" si="22"/>
        <v>0.17499999999999999</v>
      </c>
      <c r="H125" s="190">
        <f t="shared" si="12"/>
        <v>0.3</v>
      </c>
      <c r="I125" s="202">
        <f t="shared" si="19"/>
        <v>4.1666666666666664E-2</v>
      </c>
      <c r="J125" s="203">
        <f t="shared" si="19"/>
        <v>8.3333333333333329E-2</v>
      </c>
      <c r="K125" s="203">
        <f t="shared" si="19"/>
        <v>0.1</v>
      </c>
      <c r="L125" s="203">
        <f t="shared" si="19"/>
        <v>0.11666666666666667</v>
      </c>
      <c r="M125" s="205">
        <f t="shared" si="20"/>
        <v>0.2</v>
      </c>
    </row>
    <row r="126" spans="1:13" ht="14.25" outlineLevel="1" x14ac:dyDescent="0.25">
      <c r="A126" s="176"/>
      <c r="B126" s="468" t="s">
        <v>276</v>
      </c>
      <c r="C126" s="469"/>
      <c r="D126" s="473"/>
      <c r="E126" s="473"/>
      <c r="F126" s="473"/>
      <c r="G126" s="474"/>
      <c r="H126" s="474"/>
      <c r="I126" s="473"/>
      <c r="J126" s="473"/>
      <c r="K126" s="473"/>
      <c r="L126" s="473"/>
      <c r="M126" s="473"/>
    </row>
    <row r="127" spans="1:13" outlineLevel="2" x14ac:dyDescent="0.2">
      <c r="A127" s="176"/>
      <c r="B127" s="182" t="s">
        <v>277</v>
      </c>
      <c r="C127" s="173"/>
      <c r="D127" s="206">
        <f>1/4</f>
        <v>0.25</v>
      </c>
      <c r="E127" s="207"/>
      <c r="F127" s="207"/>
      <c r="G127" s="208"/>
      <c r="H127" s="208"/>
      <c r="I127" s="206">
        <f>1/4</f>
        <v>0.25</v>
      </c>
      <c r="J127" s="207"/>
      <c r="K127" s="207"/>
      <c r="L127" s="207"/>
      <c r="M127" s="207"/>
    </row>
    <row r="128" spans="1:13" outlineLevel="2" x14ac:dyDescent="0.2">
      <c r="A128" s="176"/>
      <c r="B128" s="183" t="s">
        <v>278</v>
      </c>
      <c r="C128" s="177"/>
      <c r="D128" s="209">
        <v>0</v>
      </c>
      <c r="E128" s="210"/>
      <c r="F128" s="210"/>
      <c r="G128" s="211"/>
      <c r="H128" s="211"/>
      <c r="I128" s="209">
        <f>1/4/2</f>
        <v>0.125</v>
      </c>
      <c r="J128" s="210"/>
      <c r="K128" s="210"/>
      <c r="L128" s="210"/>
      <c r="M128" s="210"/>
    </row>
    <row r="129" spans="1:13" ht="14.25" outlineLevel="1" x14ac:dyDescent="0.25">
      <c r="A129" s="176"/>
      <c r="B129" s="184" t="s">
        <v>279</v>
      </c>
      <c r="C129" s="162"/>
      <c r="D129" s="185"/>
      <c r="E129" s="185"/>
      <c r="F129" s="185"/>
      <c r="G129" s="186"/>
      <c r="H129" s="186"/>
      <c r="I129" s="185"/>
      <c r="J129" s="185"/>
      <c r="K129" s="185"/>
      <c r="L129" s="185"/>
      <c r="M129" s="187">
        <f>SUMPRODUCT('Нормативы ДО'!D130:M160,'Нормативы ДО'!$D$637:$M$667)</f>
        <v>24642782.360874273</v>
      </c>
    </row>
    <row r="130" spans="1:13" ht="11.45" customHeight="1" outlineLevel="2" x14ac:dyDescent="0.2">
      <c r="A130" s="176"/>
      <c r="B130" s="507" t="s">
        <v>249</v>
      </c>
      <c r="C130" s="173" t="s">
        <v>250</v>
      </c>
      <c r="D130" s="188">
        <f t="shared" ref="D130:H139" si="23">($D$127+$D$128)/($D9)</f>
        <v>1.3157894736842105E-2</v>
      </c>
      <c r="E130" s="189">
        <f t="shared" si="23"/>
        <v>1.3157894736842105E-2</v>
      </c>
      <c r="F130" s="189">
        <f t="shared" si="23"/>
        <v>1.3157894736842105E-2</v>
      </c>
      <c r="G130" s="190">
        <f t="shared" si="23"/>
        <v>1.3157894736842105E-2</v>
      </c>
      <c r="H130" s="190">
        <f>($D$127+$D$128)/($D9)</f>
        <v>1.3157894736842105E-2</v>
      </c>
      <c r="I130" s="188">
        <f t="shared" ref="I130:M145" si="24">($I$127+$I$128)/($I9)</f>
        <v>1.6304347826086956E-2</v>
      </c>
      <c r="J130" s="189">
        <f t="shared" si="24"/>
        <v>1.6304347826086956E-2</v>
      </c>
      <c r="K130" s="189">
        <f t="shared" si="24"/>
        <v>1.6304347826086956E-2</v>
      </c>
      <c r="L130" s="189">
        <f t="shared" si="24"/>
        <v>1.6304347826086956E-2</v>
      </c>
      <c r="M130" s="191">
        <f t="shared" si="24"/>
        <v>1.6304347826086956E-2</v>
      </c>
    </row>
    <row r="131" spans="1:13" outlineLevel="2" x14ac:dyDescent="0.2">
      <c r="A131" s="176"/>
      <c r="B131" s="507"/>
      <c r="C131" s="173" t="s">
        <v>251</v>
      </c>
      <c r="D131" s="192">
        <f t="shared" si="23"/>
        <v>1.6666666666666666E-2</v>
      </c>
      <c r="E131" s="193">
        <f t="shared" si="23"/>
        <v>1.6666666666666666E-2</v>
      </c>
      <c r="F131" s="193">
        <f t="shared" si="23"/>
        <v>1.6666666666666666E-2</v>
      </c>
      <c r="G131" s="194">
        <f t="shared" si="23"/>
        <v>1.6666666666666666E-2</v>
      </c>
      <c r="H131" s="194">
        <f t="shared" si="23"/>
        <v>1.6666666666666666E-2</v>
      </c>
      <c r="I131" s="192">
        <f t="shared" si="24"/>
        <v>1.8749999999999999E-2</v>
      </c>
      <c r="J131" s="193">
        <f t="shared" si="24"/>
        <v>1.8749999999999999E-2</v>
      </c>
      <c r="K131" s="193">
        <f t="shared" si="24"/>
        <v>1.8749999999999999E-2</v>
      </c>
      <c r="L131" s="193">
        <f t="shared" si="24"/>
        <v>1.8749999999999999E-2</v>
      </c>
      <c r="M131" s="195">
        <f t="shared" si="24"/>
        <v>1.8749999999999999E-2</v>
      </c>
    </row>
    <row r="132" spans="1:13" outlineLevel="2" x14ac:dyDescent="0.2">
      <c r="A132" s="176"/>
      <c r="B132" s="507"/>
      <c r="C132" s="173" t="s">
        <v>252</v>
      </c>
      <c r="D132" s="192">
        <f t="shared" si="23"/>
        <v>2.5000000000000001E-2</v>
      </c>
      <c r="E132" s="193">
        <f t="shared" si="23"/>
        <v>2.5000000000000001E-2</v>
      </c>
      <c r="F132" s="193">
        <f t="shared" si="23"/>
        <v>2.5000000000000001E-2</v>
      </c>
      <c r="G132" s="194">
        <f t="shared" si="23"/>
        <v>2.5000000000000001E-2</v>
      </c>
      <c r="H132" s="194">
        <f t="shared" si="23"/>
        <v>2.5000000000000001E-2</v>
      </c>
      <c r="I132" s="192">
        <f t="shared" si="24"/>
        <v>2.5000000000000001E-2</v>
      </c>
      <c r="J132" s="193">
        <f t="shared" si="24"/>
        <v>2.5000000000000001E-2</v>
      </c>
      <c r="K132" s="193">
        <f t="shared" si="24"/>
        <v>2.5000000000000001E-2</v>
      </c>
      <c r="L132" s="193">
        <f t="shared" si="24"/>
        <v>2.5000000000000001E-2</v>
      </c>
      <c r="M132" s="195">
        <f t="shared" si="24"/>
        <v>2.5000000000000001E-2</v>
      </c>
    </row>
    <row r="133" spans="1:13" outlineLevel="2" x14ac:dyDescent="0.2">
      <c r="A133" s="176"/>
      <c r="B133" s="507"/>
      <c r="C133" s="173" t="s">
        <v>253</v>
      </c>
      <c r="D133" s="192">
        <f t="shared" si="23"/>
        <v>2.5000000000000001E-2</v>
      </c>
      <c r="E133" s="193">
        <f t="shared" si="23"/>
        <v>2.5000000000000001E-2</v>
      </c>
      <c r="F133" s="193">
        <f t="shared" si="23"/>
        <v>2.5000000000000001E-2</v>
      </c>
      <c r="G133" s="194">
        <f t="shared" si="23"/>
        <v>2.5000000000000001E-2</v>
      </c>
      <c r="H133" s="194">
        <f t="shared" si="23"/>
        <v>2.5000000000000001E-2</v>
      </c>
      <c r="I133" s="192">
        <f t="shared" si="24"/>
        <v>3.7499999999999999E-2</v>
      </c>
      <c r="J133" s="193">
        <f t="shared" si="24"/>
        <v>3.7499999999999999E-2</v>
      </c>
      <c r="K133" s="193">
        <f t="shared" si="24"/>
        <v>3.7499999999999999E-2</v>
      </c>
      <c r="L133" s="193">
        <f t="shared" si="24"/>
        <v>3.7499999999999999E-2</v>
      </c>
      <c r="M133" s="195">
        <f t="shared" si="24"/>
        <v>3.7499999999999999E-2</v>
      </c>
    </row>
    <row r="134" spans="1:13" outlineLevel="2" x14ac:dyDescent="0.2">
      <c r="A134" s="176"/>
      <c r="B134" s="508"/>
      <c r="C134" s="173" t="s">
        <v>254</v>
      </c>
      <c r="D134" s="192">
        <f t="shared" si="23"/>
        <v>0.05</v>
      </c>
      <c r="E134" s="193">
        <f t="shared" si="23"/>
        <v>0.05</v>
      </c>
      <c r="F134" s="193">
        <f t="shared" si="23"/>
        <v>0.05</v>
      </c>
      <c r="G134" s="194">
        <f t="shared" si="23"/>
        <v>0.05</v>
      </c>
      <c r="H134" s="194">
        <f t="shared" si="23"/>
        <v>0.05</v>
      </c>
      <c r="I134" s="192">
        <f t="shared" si="24"/>
        <v>7.4999999999999997E-2</v>
      </c>
      <c r="J134" s="193">
        <f t="shared" si="24"/>
        <v>7.4999999999999997E-2</v>
      </c>
      <c r="K134" s="193">
        <f t="shared" si="24"/>
        <v>7.4999999999999997E-2</v>
      </c>
      <c r="L134" s="193">
        <f t="shared" si="24"/>
        <v>7.4999999999999997E-2</v>
      </c>
      <c r="M134" s="195">
        <f t="shared" si="24"/>
        <v>7.4999999999999997E-2</v>
      </c>
    </row>
    <row r="135" spans="1:13" ht="11.45" customHeight="1" outlineLevel="2" x14ac:dyDescent="0.2">
      <c r="A135" s="176"/>
      <c r="B135" s="515" t="s">
        <v>255</v>
      </c>
      <c r="C135" s="177" t="s">
        <v>256</v>
      </c>
      <c r="D135" s="192">
        <f t="shared" si="23"/>
        <v>2.5000000000000001E-2</v>
      </c>
      <c r="E135" s="193">
        <f t="shared" si="23"/>
        <v>2.5000000000000001E-2</v>
      </c>
      <c r="F135" s="193">
        <f t="shared" si="23"/>
        <v>2.5000000000000001E-2</v>
      </c>
      <c r="G135" s="194">
        <f t="shared" si="23"/>
        <v>2.5000000000000001E-2</v>
      </c>
      <c r="H135" s="194">
        <f t="shared" si="23"/>
        <v>2.5000000000000001E-2</v>
      </c>
      <c r="I135" s="192">
        <f t="shared" si="24"/>
        <v>3.7499999999999999E-2</v>
      </c>
      <c r="J135" s="193">
        <f t="shared" si="24"/>
        <v>3.7499999999999999E-2</v>
      </c>
      <c r="K135" s="193">
        <f t="shared" si="24"/>
        <v>3.7499999999999999E-2</v>
      </c>
      <c r="L135" s="193">
        <f t="shared" si="24"/>
        <v>3.7499999999999999E-2</v>
      </c>
      <c r="M135" s="195">
        <f t="shared" si="24"/>
        <v>3.7499999999999999E-2</v>
      </c>
    </row>
    <row r="136" spans="1:13" outlineLevel="2" x14ac:dyDescent="0.2">
      <c r="A136" s="176"/>
      <c r="B136" s="507"/>
      <c r="C136" s="177" t="s">
        <v>257</v>
      </c>
      <c r="D136" s="192">
        <f t="shared" si="23"/>
        <v>2.5000000000000001E-2</v>
      </c>
      <c r="E136" s="193">
        <f t="shared" si="23"/>
        <v>2.5000000000000001E-2</v>
      </c>
      <c r="F136" s="193">
        <f t="shared" si="23"/>
        <v>2.5000000000000001E-2</v>
      </c>
      <c r="G136" s="194">
        <f t="shared" si="23"/>
        <v>2.5000000000000001E-2</v>
      </c>
      <c r="H136" s="194">
        <f t="shared" si="23"/>
        <v>2.5000000000000001E-2</v>
      </c>
      <c r="I136" s="192">
        <f t="shared" si="24"/>
        <v>2.5000000000000001E-2</v>
      </c>
      <c r="J136" s="193">
        <f t="shared" si="24"/>
        <v>2.5000000000000001E-2</v>
      </c>
      <c r="K136" s="193">
        <f t="shared" si="24"/>
        <v>2.5000000000000001E-2</v>
      </c>
      <c r="L136" s="193">
        <f t="shared" si="24"/>
        <v>2.5000000000000001E-2</v>
      </c>
      <c r="M136" s="195">
        <f t="shared" si="24"/>
        <v>2.5000000000000001E-2</v>
      </c>
    </row>
    <row r="137" spans="1:13" outlineLevel="2" x14ac:dyDescent="0.2">
      <c r="A137" s="176"/>
      <c r="B137" s="507"/>
      <c r="C137" s="177" t="s">
        <v>258</v>
      </c>
      <c r="D137" s="192">
        <f t="shared" si="23"/>
        <v>2.5000000000000001E-2</v>
      </c>
      <c r="E137" s="193">
        <f t="shared" si="23"/>
        <v>2.5000000000000001E-2</v>
      </c>
      <c r="F137" s="193">
        <f t="shared" si="23"/>
        <v>2.5000000000000001E-2</v>
      </c>
      <c r="G137" s="194">
        <f t="shared" si="23"/>
        <v>2.5000000000000001E-2</v>
      </c>
      <c r="H137" s="194">
        <f t="shared" si="23"/>
        <v>2.5000000000000001E-2</v>
      </c>
      <c r="I137" s="192">
        <f t="shared" si="24"/>
        <v>3.7499999999999999E-2</v>
      </c>
      <c r="J137" s="193">
        <f t="shared" si="24"/>
        <v>3.7499999999999999E-2</v>
      </c>
      <c r="K137" s="193">
        <f t="shared" si="24"/>
        <v>3.7499999999999999E-2</v>
      </c>
      <c r="L137" s="193">
        <f t="shared" si="24"/>
        <v>3.7499999999999999E-2</v>
      </c>
      <c r="M137" s="195">
        <f t="shared" si="24"/>
        <v>3.7499999999999999E-2</v>
      </c>
    </row>
    <row r="138" spans="1:13" outlineLevel="2" x14ac:dyDescent="0.2">
      <c r="A138" s="176"/>
      <c r="B138" s="507"/>
      <c r="C138" s="177" t="s">
        <v>259</v>
      </c>
      <c r="D138" s="192">
        <f t="shared" si="23"/>
        <v>2.5000000000000001E-2</v>
      </c>
      <c r="E138" s="193">
        <f t="shared" si="23"/>
        <v>2.5000000000000001E-2</v>
      </c>
      <c r="F138" s="193">
        <f t="shared" si="23"/>
        <v>2.5000000000000001E-2</v>
      </c>
      <c r="G138" s="194">
        <f t="shared" si="23"/>
        <v>2.5000000000000001E-2</v>
      </c>
      <c r="H138" s="194">
        <f t="shared" si="23"/>
        <v>2.5000000000000001E-2</v>
      </c>
      <c r="I138" s="192">
        <f t="shared" si="24"/>
        <v>2.5000000000000001E-2</v>
      </c>
      <c r="J138" s="193">
        <f t="shared" si="24"/>
        <v>2.5000000000000001E-2</v>
      </c>
      <c r="K138" s="193">
        <f t="shared" si="24"/>
        <v>2.5000000000000001E-2</v>
      </c>
      <c r="L138" s="193">
        <f t="shared" si="24"/>
        <v>2.5000000000000001E-2</v>
      </c>
      <c r="M138" s="195">
        <f t="shared" si="24"/>
        <v>2.5000000000000001E-2</v>
      </c>
    </row>
    <row r="139" spans="1:13" outlineLevel="2" x14ac:dyDescent="0.2">
      <c r="A139" s="176"/>
      <c r="B139" s="507"/>
      <c r="C139" s="177" t="s">
        <v>260</v>
      </c>
      <c r="D139" s="192">
        <f t="shared" si="23"/>
        <v>2.5000000000000001E-2</v>
      </c>
      <c r="E139" s="193">
        <f t="shared" si="23"/>
        <v>2.5000000000000001E-2</v>
      </c>
      <c r="F139" s="193">
        <f t="shared" si="23"/>
        <v>2.5000000000000001E-2</v>
      </c>
      <c r="G139" s="194">
        <f t="shared" si="23"/>
        <v>2.5000000000000001E-2</v>
      </c>
      <c r="H139" s="194">
        <f t="shared" si="23"/>
        <v>2.5000000000000001E-2</v>
      </c>
      <c r="I139" s="192">
        <f t="shared" si="24"/>
        <v>2.5000000000000001E-2</v>
      </c>
      <c r="J139" s="193">
        <f t="shared" si="24"/>
        <v>2.5000000000000001E-2</v>
      </c>
      <c r="K139" s="193">
        <f t="shared" si="24"/>
        <v>2.5000000000000001E-2</v>
      </c>
      <c r="L139" s="193">
        <f t="shared" si="24"/>
        <v>2.5000000000000001E-2</v>
      </c>
      <c r="M139" s="195">
        <f t="shared" si="24"/>
        <v>2.5000000000000001E-2</v>
      </c>
    </row>
    <row r="140" spans="1:13" outlineLevel="2" x14ac:dyDescent="0.2">
      <c r="A140" s="176"/>
      <c r="B140" s="507"/>
      <c r="C140" s="177" t="s">
        <v>261</v>
      </c>
      <c r="D140" s="196" t="s">
        <v>262</v>
      </c>
      <c r="E140" s="197" t="s">
        <v>262</v>
      </c>
      <c r="F140" s="197" t="s">
        <v>262</v>
      </c>
      <c r="G140" s="198" t="s">
        <v>262</v>
      </c>
      <c r="H140" s="198" t="s">
        <v>262</v>
      </c>
      <c r="I140" s="192">
        <f t="shared" si="24"/>
        <v>2.2058823529411766E-2</v>
      </c>
      <c r="J140" s="193">
        <f t="shared" si="24"/>
        <v>2.2058823529411766E-2</v>
      </c>
      <c r="K140" s="193">
        <f t="shared" si="24"/>
        <v>2.2058823529411766E-2</v>
      </c>
      <c r="L140" s="193">
        <f t="shared" si="24"/>
        <v>2.2058823529411766E-2</v>
      </c>
      <c r="M140" s="195">
        <f t="shared" si="24"/>
        <v>2.2058823529411766E-2</v>
      </c>
    </row>
    <row r="141" spans="1:13" outlineLevel="2" x14ac:dyDescent="0.2">
      <c r="A141" s="176"/>
      <c r="B141" s="507"/>
      <c r="C141" s="177" t="s">
        <v>263</v>
      </c>
      <c r="D141" s="192">
        <f t="shared" ref="D141:H144" si="25">($D$127+$D$128)/($D20)</f>
        <v>2.5000000000000001E-2</v>
      </c>
      <c r="E141" s="193">
        <f t="shared" si="25"/>
        <v>2.5000000000000001E-2</v>
      </c>
      <c r="F141" s="193">
        <f t="shared" si="25"/>
        <v>2.5000000000000001E-2</v>
      </c>
      <c r="G141" s="194">
        <f t="shared" si="25"/>
        <v>2.5000000000000001E-2</v>
      </c>
      <c r="H141" s="194">
        <f t="shared" si="25"/>
        <v>2.5000000000000001E-2</v>
      </c>
      <c r="I141" s="192">
        <f t="shared" si="24"/>
        <v>3.7499999999999999E-2</v>
      </c>
      <c r="J141" s="193">
        <f t="shared" si="24"/>
        <v>3.7499999999999999E-2</v>
      </c>
      <c r="K141" s="193">
        <f t="shared" si="24"/>
        <v>3.7499999999999999E-2</v>
      </c>
      <c r="L141" s="193">
        <f t="shared" si="24"/>
        <v>3.7499999999999999E-2</v>
      </c>
      <c r="M141" s="195">
        <f t="shared" si="24"/>
        <v>3.7499999999999999E-2</v>
      </c>
    </row>
    <row r="142" spans="1:13" outlineLevel="2" x14ac:dyDescent="0.2">
      <c r="A142" s="176"/>
      <c r="B142" s="507"/>
      <c r="C142" s="177" t="s">
        <v>264</v>
      </c>
      <c r="D142" s="192">
        <f t="shared" si="25"/>
        <v>2.5000000000000001E-2</v>
      </c>
      <c r="E142" s="193">
        <f t="shared" si="25"/>
        <v>2.5000000000000001E-2</v>
      </c>
      <c r="F142" s="193">
        <f t="shared" si="25"/>
        <v>2.5000000000000001E-2</v>
      </c>
      <c r="G142" s="194">
        <f t="shared" si="25"/>
        <v>2.5000000000000001E-2</v>
      </c>
      <c r="H142" s="194">
        <f t="shared" si="25"/>
        <v>2.5000000000000001E-2</v>
      </c>
      <c r="I142" s="192">
        <f t="shared" si="24"/>
        <v>2.2058823529411766E-2</v>
      </c>
      <c r="J142" s="193">
        <f t="shared" si="24"/>
        <v>2.2058823529411766E-2</v>
      </c>
      <c r="K142" s="193">
        <f t="shared" si="24"/>
        <v>2.2058823529411766E-2</v>
      </c>
      <c r="L142" s="193">
        <f t="shared" si="24"/>
        <v>2.2058823529411766E-2</v>
      </c>
      <c r="M142" s="195">
        <f t="shared" si="24"/>
        <v>2.2058823529411766E-2</v>
      </c>
    </row>
    <row r="143" spans="1:13" outlineLevel="2" x14ac:dyDescent="0.2">
      <c r="A143" s="176"/>
      <c r="B143" s="507"/>
      <c r="C143" s="177" t="s">
        <v>265</v>
      </c>
      <c r="D143" s="192">
        <f t="shared" si="25"/>
        <v>2.5000000000000001E-2</v>
      </c>
      <c r="E143" s="193">
        <f t="shared" si="25"/>
        <v>2.5000000000000001E-2</v>
      </c>
      <c r="F143" s="193">
        <f t="shared" si="25"/>
        <v>2.5000000000000001E-2</v>
      </c>
      <c r="G143" s="194">
        <f t="shared" si="25"/>
        <v>2.5000000000000001E-2</v>
      </c>
      <c r="H143" s="194">
        <f t="shared" si="25"/>
        <v>2.5000000000000001E-2</v>
      </c>
      <c r="I143" s="192">
        <f t="shared" si="24"/>
        <v>3.7499999999999999E-2</v>
      </c>
      <c r="J143" s="193">
        <f t="shared" si="24"/>
        <v>3.7499999999999999E-2</v>
      </c>
      <c r="K143" s="193">
        <f t="shared" si="24"/>
        <v>3.7499999999999999E-2</v>
      </c>
      <c r="L143" s="193">
        <f t="shared" si="24"/>
        <v>3.7499999999999999E-2</v>
      </c>
      <c r="M143" s="195">
        <f t="shared" si="24"/>
        <v>3.7499999999999999E-2</v>
      </c>
    </row>
    <row r="144" spans="1:13" outlineLevel="2" x14ac:dyDescent="0.2">
      <c r="A144" s="176"/>
      <c r="B144" s="507"/>
      <c r="C144" s="177" t="s">
        <v>266</v>
      </c>
      <c r="D144" s="192">
        <f t="shared" si="25"/>
        <v>2.5000000000000001E-2</v>
      </c>
      <c r="E144" s="193">
        <f t="shared" si="25"/>
        <v>2.5000000000000001E-2</v>
      </c>
      <c r="F144" s="193">
        <f t="shared" si="25"/>
        <v>2.5000000000000001E-2</v>
      </c>
      <c r="G144" s="194">
        <f t="shared" si="25"/>
        <v>2.5000000000000001E-2</v>
      </c>
      <c r="H144" s="194">
        <f t="shared" si="25"/>
        <v>2.5000000000000001E-2</v>
      </c>
      <c r="I144" s="192">
        <f t="shared" si="24"/>
        <v>2.5000000000000001E-2</v>
      </c>
      <c r="J144" s="193">
        <f t="shared" si="24"/>
        <v>2.5000000000000001E-2</v>
      </c>
      <c r="K144" s="193">
        <f t="shared" si="24"/>
        <v>2.5000000000000001E-2</v>
      </c>
      <c r="L144" s="193">
        <f t="shared" si="24"/>
        <v>2.5000000000000001E-2</v>
      </c>
      <c r="M144" s="195">
        <f t="shared" si="24"/>
        <v>2.5000000000000001E-2</v>
      </c>
    </row>
    <row r="145" spans="1:13" outlineLevel="2" x14ac:dyDescent="0.2">
      <c r="A145" s="176"/>
      <c r="B145" s="507"/>
      <c r="C145" s="177" t="s">
        <v>267</v>
      </c>
      <c r="D145" s="196" t="s">
        <v>262</v>
      </c>
      <c r="E145" s="197" t="s">
        <v>262</v>
      </c>
      <c r="F145" s="197" t="s">
        <v>262</v>
      </c>
      <c r="G145" s="198" t="s">
        <v>262</v>
      </c>
      <c r="H145" s="198" t="s">
        <v>262</v>
      </c>
      <c r="I145" s="192">
        <f t="shared" si="24"/>
        <v>3.7499999999999999E-2</v>
      </c>
      <c r="J145" s="193">
        <f t="shared" si="24"/>
        <v>3.7499999999999999E-2</v>
      </c>
      <c r="K145" s="193">
        <f t="shared" si="24"/>
        <v>3.7499999999999999E-2</v>
      </c>
      <c r="L145" s="193">
        <f t="shared" si="24"/>
        <v>3.7499999999999999E-2</v>
      </c>
      <c r="M145" s="195">
        <f t="shared" si="24"/>
        <v>3.7499999999999999E-2</v>
      </c>
    </row>
    <row r="146" spans="1:13" outlineLevel="2" x14ac:dyDescent="0.2">
      <c r="A146" s="176"/>
      <c r="B146" s="507"/>
      <c r="C146" s="177" t="s">
        <v>268</v>
      </c>
      <c r="D146" s="192">
        <f t="shared" ref="D146:H152" si="26">($D$127+$D$128)/($D25)</f>
        <v>2.5000000000000001E-2</v>
      </c>
      <c r="E146" s="193">
        <f t="shared" si="26"/>
        <v>2.5000000000000001E-2</v>
      </c>
      <c r="F146" s="193">
        <f t="shared" si="26"/>
        <v>2.5000000000000001E-2</v>
      </c>
      <c r="G146" s="194">
        <f t="shared" si="26"/>
        <v>2.5000000000000001E-2</v>
      </c>
      <c r="H146" s="194">
        <f t="shared" si="26"/>
        <v>2.5000000000000001E-2</v>
      </c>
      <c r="I146" s="192">
        <f t="shared" ref="I146:M146" si="27">($I$127+$I$128)/($I25)</f>
        <v>3.7499999999999999E-2</v>
      </c>
      <c r="J146" s="193">
        <f t="shared" si="27"/>
        <v>3.7499999999999999E-2</v>
      </c>
      <c r="K146" s="193">
        <f t="shared" si="27"/>
        <v>3.7499999999999999E-2</v>
      </c>
      <c r="L146" s="193">
        <f t="shared" si="27"/>
        <v>3.7499999999999999E-2</v>
      </c>
      <c r="M146" s="195">
        <f t="shared" si="27"/>
        <v>3.7499999999999999E-2</v>
      </c>
    </row>
    <row r="147" spans="1:13" outlineLevel="2" x14ac:dyDescent="0.2">
      <c r="A147" s="176"/>
      <c r="B147" s="508"/>
      <c r="C147" s="177" t="s">
        <v>269</v>
      </c>
      <c r="D147" s="192">
        <f t="shared" si="26"/>
        <v>2.5000000000000001E-2</v>
      </c>
      <c r="E147" s="193">
        <f t="shared" si="26"/>
        <v>2.5000000000000001E-2</v>
      </c>
      <c r="F147" s="193">
        <f t="shared" si="26"/>
        <v>2.5000000000000001E-2</v>
      </c>
      <c r="G147" s="194">
        <f t="shared" si="26"/>
        <v>2.5000000000000001E-2</v>
      </c>
      <c r="H147" s="194">
        <f t="shared" si="26"/>
        <v>2.5000000000000001E-2</v>
      </c>
      <c r="I147" s="196" t="s">
        <v>262</v>
      </c>
      <c r="J147" s="197" t="s">
        <v>262</v>
      </c>
      <c r="K147" s="197" t="s">
        <v>262</v>
      </c>
      <c r="L147" s="197" t="s">
        <v>262</v>
      </c>
      <c r="M147" s="199" t="s">
        <v>262</v>
      </c>
    </row>
    <row r="148" spans="1:13" ht="11.45" customHeight="1" outlineLevel="2" x14ac:dyDescent="0.2">
      <c r="A148" s="176"/>
      <c r="B148" s="515" t="s">
        <v>270</v>
      </c>
      <c r="C148" s="177" t="s">
        <v>256</v>
      </c>
      <c r="D148" s="192">
        <f t="shared" si="26"/>
        <v>4.1666666666666664E-2</v>
      </c>
      <c r="E148" s="193">
        <f t="shared" si="26"/>
        <v>4.1666666666666664E-2</v>
      </c>
      <c r="F148" s="193">
        <f t="shared" si="26"/>
        <v>4.1666666666666664E-2</v>
      </c>
      <c r="G148" s="194">
        <f t="shared" si="26"/>
        <v>4.1666666666666664E-2</v>
      </c>
      <c r="H148" s="194">
        <f t="shared" si="26"/>
        <v>4.1666666666666664E-2</v>
      </c>
      <c r="I148" s="192">
        <f t="shared" ref="I148:M160" si="28">($I$127+$I$128)/($I27)</f>
        <v>6.25E-2</v>
      </c>
      <c r="J148" s="193">
        <f t="shared" si="28"/>
        <v>6.25E-2</v>
      </c>
      <c r="K148" s="193">
        <f t="shared" si="28"/>
        <v>6.25E-2</v>
      </c>
      <c r="L148" s="193">
        <f t="shared" si="28"/>
        <v>6.25E-2</v>
      </c>
      <c r="M148" s="195">
        <f t="shared" si="28"/>
        <v>6.25E-2</v>
      </c>
    </row>
    <row r="149" spans="1:13" outlineLevel="2" x14ac:dyDescent="0.2">
      <c r="A149" s="176"/>
      <c r="B149" s="507"/>
      <c r="C149" s="177" t="s">
        <v>257</v>
      </c>
      <c r="D149" s="192">
        <f t="shared" si="26"/>
        <v>4.1666666666666664E-2</v>
      </c>
      <c r="E149" s="193">
        <f t="shared" si="26"/>
        <v>4.1666666666666664E-2</v>
      </c>
      <c r="F149" s="193">
        <f t="shared" si="26"/>
        <v>4.1666666666666664E-2</v>
      </c>
      <c r="G149" s="194">
        <f t="shared" si="26"/>
        <v>4.1666666666666664E-2</v>
      </c>
      <c r="H149" s="194">
        <f t="shared" si="26"/>
        <v>4.1666666666666664E-2</v>
      </c>
      <c r="I149" s="192">
        <f t="shared" si="28"/>
        <v>4.6875E-2</v>
      </c>
      <c r="J149" s="193">
        <f t="shared" si="28"/>
        <v>4.6875E-2</v>
      </c>
      <c r="K149" s="193">
        <f t="shared" si="28"/>
        <v>4.6875E-2</v>
      </c>
      <c r="L149" s="193">
        <f t="shared" si="28"/>
        <v>4.6875E-2</v>
      </c>
      <c r="M149" s="195">
        <f t="shared" si="28"/>
        <v>4.6875E-2</v>
      </c>
    </row>
    <row r="150" spans="1:13" outlineLevel="2" x14ac:dyDescent="0.2">
      <c r="A150" s="176"/>
      <c r="B150" s="507"/>
      <c r="C150" s="177" t="s">
        <v>258</v>
      </c>
      <c r="D150" s="192">
        <f t="shared" si="26"/>
        <v>4.1666666666666664E-2</v>
      </c>
      <c r="E150" s="193">
        <f t="shared" si="26"/>
        <v>4.1666666666666664E-2</v>
      </c>
      <c r="F150" s="193">
        <f t="shared" si="26"/>
        <v>4.1666666666666664E-2</v>
      </c>
      <c r="G150" s="194">
        <f t="shared" si="26"/>
        <v>4.1666666666666664E-2</v>
      </c>
      <c r="H150" s="194">
        <f t="shared" si="26"/>
        <v>4.1666666666666664E-2</v>
      </c>
      <c r="I150" s="192">
        <f t="shared" si="28"/>
        <v>6.25E-2</v>
      </c>
      <c r="J150" s="193">
        <f t="shared" si="28"/>
        <v>6.25E-2</v>
      </c>
      <c r="K150" s="193">
        <f t="shared" si="28"/>
        <v>6.25E-2</v>
      </c>
      <c r="L150" s="193">
        <f t="shared" si="28"/>
        <v>6.25E-2</v>
      </c>
      <c r="M150" s="195">
        <f t="shared" si="28"/>
        <v>6.25E-2</v>
      </c>
    </row>
    <row r="151" spans="1:13" outlineLevel="2" x14ac:dyDescent="0.2">
      <c r="A151" s="176"/>
      <c r="B151" s="507"/>
      <c r="C151" s="177" t="s">
        <v>259</v>
      </c>
      <c r="D151" s="192">
        <f t="shared" si="26"/>
        <v>4.1666666666666664E-2</v>
      </c>
      <c r="E151" s="193">
        <f t="shared" si="26"/>
        <v>4.1666666666666664E-2</v>
      </c>
      <c r="F151" s="193">
        <f t="shared" si="26"/>
        <v>4.1666666666666664E-2</v>
      </c>
      <c r="G151" s="194">
        <f t="shared" si="26"/>
        <v>4.1666666666666664E-2</v>
      </c>
      <c r="H151" s="194">
        <f t="shared" si="26"/>
        <v>4.1666666666666664E-2</v>
      </c>
      <c r="I151" s="192">
        <f t="shared" si="28"/>
        <v>3.7499999999999999E-2</v>
      </c>
      <c r="J151" s="193">
        <f t="shared" si="28"/>
        <v>3.7499999999999999E-2</v>
      </c>
      <c r="K151" s="193">
        <f t="shared" si="28"/>
        <v>3.7499999999999999E-2</v>
      </c>
      <c r="L151" s="193">
        <f t="shared" si="28"/>
        <v>3.7499999999999999E-2</v>
      </c>
      <c r="M151" s="195">
        <f t="shared" si="28"/>
        <v>3.7499999999999999E-2</v>
      </c>
    </row>
    <row r="152" spans="1:13" outlineLevel="2" x14ac:dyDescent="0.2">
      <c r="A152" s="176"/>
      <c r="B152" s="507"/>
      <c r="C152" s="177" t="s">
        <v>260</v>
      </c>
      <c r="D152" s="192">
        <f t="shared" si="26"/>
        <v>4.1666666666666664E-2</v>
      </c>
      <c r="E152" s="193">
        <f t="shared" si="26"/>
        <v>4.1666666666666664E-2</v>
      </c>
      <c r="F152" s="193">
        <f t="shared" si="26"/>
        <v>4.1666666666666664E-2</v>
      </c>
      <c r="G152" s="194">
        <f t="shared" si="26"/>
        <v>4.1666666666666664E-2</v>
      </c>
      <c r="H152" s="194">
        <f t="shared" si="26"/>
        <v>4.1666666666666664E-2</v>
      </c>
      <c r="I152" s="192">
        <f t="shared" si="28"/>
        <v>3.7499999999999999E-2</v>
      </c>
      <c r="J152" s="193">
        <f t="shared" si="28"/>
        <v>3.7499999999999999E-2</v>
      </c>
      <c r="K152" s="193">
        <f t="shared" si="28"/>
        <v>3.7499999999999999E-2</v>
      </c>
      <c r="L152" s="193">
        <f t="shared" si="28"/>
        <v>3.7499999999999999E-2</v>
      </c>
      <c r="M152" s="195">
        <f t="shared" si="28"/>
        <v>3.7499999999999999E-2</v>
      </c>
    </row>
    <row r="153" spans="1:13" outlineLevel="2" x14ac:dyDescent="0.2">
      <c r="A153" s="176"/>
      <c r="B153" s="507"/>
      <c r="C153" s="177" t="s">
        <v>261</v>
      </c>
      <c r="D153" s="196" t="s">
        <v>262</v>
      </c>
      <c r="E153" s="197" t="s">
        <v>262</v>
      </c>
      <c r="F153" s="197" t="s">
        <v>262</v>
      </c>
      <c r="G153" s="198" t="s">
        <v>262</v>
      </c>
      <c r="H153" s="198" t="s">
        <v>262</v>
      </c>
      <c r="I153" s="192">
        <f t="shared" si="28"/>
        <v>3.125E-2</v>
      </c>
      <c r="J153" s="193">
        <f t="shared" si="28"/>
        <v>3.125E-2</v>
      </c>
      <c r="K153" s="193">
        <f t="shared" si="28"/>
        <v>3.125E-2</v>
      </c>
      <c r="L153" s="193">
        <f t="shared" si="28"/>
        <v>3.125E-2</v>
      </c>
      <c r="M153" s="195">
        <f t="shared" si="28"/>
        <v>3.125E-2</v>
      </c>
    </row>
    <row r="154" spans="1:13" outlineLevel="2" x14ac:dyDescent="0.2">
      <c r="A154" s="176"/>
      <c r="B154" s="507"/>
      <c r="C154" s="177" t="s">
        <v>263</v>
      </c>
      <c r="D154" s="192">
        <f t="shared" ref="D154:H157" si="29">($D$127+$D$128)/($D33)</f>
        <v>4.1666666666666664E-2</v>
      </c>
      <c r="E154" s="193">
        <f t="shared" si="29"/>
        <v>4.1666666666666664E-2</v>
      </c>
      <c r="F154" s="193">
        <f t="shared" si="29"/>
        <v>4.1666666666666664E-2</v>
      </c>
      <c r="G154" s="194">
        <f t="shared" si="29"/>
        <v>4.1666666666666664E-2</v>
      </c>
      <c r="H154" s="194">
        <f t="shared" si="29"/>
        <v>4.1666666666666664E-2</v>
      </c>
      <c r="I154" s="192">
        <f t="shared" si="28"/>
        <v>4.6875E-2</v>
      </c>
      <c r="J154" s="193">
        <f t="shared" si="28"/>
        <v>4.6875E-2</v>
      </c>
      <c r="K154" s="193">
        <f t="shared" si="28"/>
        <v>4.6875E-2</v>
      </c>
      <c r="L154" s="193">
        <f t="shared" si="28"/>
        <v>4.6875E-2</v>
      </c>
      <c r="M154" s="195">
        <f t="shared" si="28"/>
        <v>4.6875E-2</v>
      </c>
    </row>
    <row r="155" spans="1:13" outlineLevel="2" x14ac:dyDescent="0.2">
      <c r="A155" s="176"/>
      <c r="B155" s="507"/>
      <c r="C155" s="177" t="s">
        <v>264</v>
      </c>
      <c r="D155" s="192">
        <f t="shared" si="29"/>
        <v>4.1666666666666664E-2</v>
      </c>
      <c r="E155" s="193">
        <f t="shared" si="29"/>
        <v>4.1666666666666664E-2</v>
      </c>
      <c r="F155" s="193">
        <f t="shared" si="29"/>
        <v>4.1666666666666664E-2</v>
      </c>
      <c r="G155" s="194">
        <f t="shared" si="29"/>
        <v>4.1666666666666664E-2</v>
      </c>
      <c r="H155" s="194">
        <f t="shared" si="29"/>
        <v>4.1666666666666664E-2</v>
      </c>
      <c r="I155" s="192">
        <f t="shared" si="28"/>
        <v>3.7499999999999999E-2</v>
      </c>
      <c r="J155" s="193">
        <f t="shared" si="28"/>
        <v>3.7499999999999999E-2</v>
      </c>
      <c r="K155" s="193">
        <f t="shared" si="28"/>
        <v>3.7499999999999999E-2</v>
      </c>
      <c r="L155" s="193">
        <f t="shared" si="28"/>
        <v>3.7499999999999999E-2</v>
      </c>
      <c r="M155" s="195">
        <f t="shared" si="28"/>
        <v>3.7499999999999999E-2</v>
      </c>
    </row>
    <row r="156" spans="1:13" outlineLevel="2" x14ac:dyDescent="0.2">
      <c r="A156" s="176"/>
      <c r="B156" s="507"/>
      <c r="C156" s="177" t="s">
        <v>265</v>
      </c>
      <c r="D156" s="192">
        <f t="shared" si="29"/>
        <v>0.05</v>
      </c>
      <c r="E156" s="193">
        <f t="shared" si="29"/>
        <v>0.05</v>
      </c>
      <c r="F156" s="193">
        <f t="shared" si="29"/>
        <v>0.05</v>
      </c>
      <c r="G156" s="194">
        <f t="shared" si="29"/>
        <v>0.05</v>
      </c>
      <c r="H156" s="194">
        <f t="shared" si="29"/>
        <v>0.05</v>
      </c>
      <c r="I156" s="192">
        <f t="shared" si="28"/>
        <v>7.4999999999999997E-2</v>
      </c>
      <c r="J156" s="193">
        <f t="shared" si="28"/>
        <v>7.4999999999999997E-2</v>
      </c>
      <c r="K156" s="193">
        <f t="shared" si="28"/>
        <v>7.4999999999999997E-2</v>
      </c>
      <c r="L156" s="193">
        <f t="shared" si="28"/>
        <v>7.4999999999999997E-2</v>
      </c>
      <c r="M156" s="195">
        <f t="shared" si="28"/>
        <v>7.4999999999999997E-2</v>
      </c>
    </row>
    <row r="157" spans="1:13" outlineLevel="2" x14ac:dyDescent="0.2">
      <c r="A157" s="176"/>
      <c r="B157" s="507"/>
      <c r="C157" s="177" t="s">
        <v>266</v>
      </c>
      <c r="D157" s="192">
        <f t="shared" si="29"/>
        <v>4.1666666666666664E-2</v>
      </c>
      <c r="E157" s="193">
        <f t="shared" si="29"/>
        <v>4.1666666666666664E-2</v>
      </c>
      <c r="F157" s="193">
        <f t="shared" si="29"/>
        <v>4.1666666666666664E-2</v>
      </c>
      <c r="G157" s="194">
        <f t="shared" si="29"/>
        <v>4.1666666666666664E-2</v>
      </c>
      <c r="H157" s="194">
        <f t="shared" si="29"/>
        <v>4.1666666666666664E-2</v>
      </c>
      <c r="I157" s="192">
        <f t="shared" si="28"/>
        <v>3.7499999999999999E-2</v>
      </c>
      <c r="J157" s="193">
        <f t="shared" si="28"/>
        <v>3.7499999999999999E-2</v>
      </c>
      <c r="K157" s="193">
        <f t="shared" si="28"/>
        <v>3.7499999999999999E-2</v>
      </c>
      <c r="L157" s="193">
        <f t="shared" si="28"/>
        <v>3.7499999999999999E-2</v>
      </c>
      <c r="M157" s="195">
        <f t="shared" si="28"/>
        <v>3.7499999999999999E-2</v>
      </c>
    </row>
    <row r="158" spans="1:13" outlineLevel="2" x14ac:dyDescent="0.2">
      <c r="A158" s="176"/>
      <c r="B158" s="507"/>
      <c r="C158" s="177" t="s">
        <v>267</v>
      </c>
      <c r="D158" s="196" t="s">
        <v>262</v>
      </c>
      <c r="E158" s="197" t="s">
        <v>262</v>
      </c>
      <c r="F158" s="197" t="s">
        <v>262</v>
      </c>
      <c r="G158" s="198" t="s">
        <v>262</v>
      </c>
      <c r="H158" s="198" t="s">
        <v>262</v>
      </c>
      <c r="I158" s="192">
        <f t="shared" si="28"/>
        <v>4.6875E-2</v>
      </c>
      <c r="J158" s="193">
        <f t="shared" si="28"/>
        <v>4.6875E-2</v>
      </c>
      <c r="K158" s="193">
        <f t="shared" si="28"/>
        <v>4.6875E-2</v>
      </c>
      <c r="L158" s="193">
        <f t="shared" si="28"/>
        <v>4.6875E-2</v>
      </c>
      <c r="M158" s="195">
        <f t="shared" si="28"/>
        <v>4.6875E-2</v>
      </c>
    </row>
    <row r="159" spans="1:13" outlineLevel="2" x14ac:dyDescent="0.2">
      <c r="A159" s="176"/>
      <c r="B159" s="507"/>
      <c r="C159" s="177" t="s">
        <v>268</v>
      </c>
      <c r="D159" s="192">
        <f t="shared" ref="D159:H160" si="30">($D$127+$D$128)/($D38)</f>
        <v>0.05</v>
      </c>
      <c r="E159" s="193">
        <f t="shared" si="30"/>
        <v>0.05</v>
      </c>
      <c r="F159" s="193">
        <f t="shared" si="30"/>
        <v>0.05</v>
      </c>
      <c r="G159" s="194">
        <f t="shared" si="30"/>
        <v>0.05</v>
      </c>
      <c r="H159" s="194">
        <f t="shared" si="30"/>
        <v>0.05</v>
      </c>
      <c r="I159" s="192">
        <f t="shared" si="28"/>
        <v>7.4999999999999997E-2</v>
      </c>
      <c r="J159" s="193">
        <f t="shared" si="28"/>
        <v>7.4999999999999997E-2</v>
      </c>
      <c r="K159" s="193">
        <f t="shared" si="28"/>
        <v>7.4999999999999997E-2</v>
      </c>
      <c r="L159" s="193">
        <f t="shared" si="28"/>
        <v>7.4999999999999997E-2</v>
      </c>
      <c r="M159" s="195">
        <f t="shared" si="28"/>
        <v>7.4999999999999997E-2</v>
      </c>
    </row>
    <row r="160" spans="1:13" outlineLevel="2" x14ac:dyDescent="0.2">
      <c r="A160" s="176"/>
      <c r="B160" s="516"/>
      <c r="C160" s="179" t="s">
        <v>269</v>
      </c>
      <c r="D160" s="202">
        <f t="shared" si="30"/>
        <v>2.5000000000000001E-2</v>
      </c>
      <c r="E160" s="203">
        <f t="shared" si="30"/>
        <v>2.5000000000000001E-2</v>
      </c>
      <c r="F160" s="203">
        <f t="shared" si="30"/>
        <v>2.5000000000000001E-2</v>
      </c>
      <c r="G160" s="204">
        <f t="shared" si="30"/>
        <v>2.5000000000000001E-2</v>
      </c>
      <c r="H160" s="204">
        <f t="shared" si="30"/>
        <v>2.5000000000000001E-2</v>
      </c>
      <c r="I160" s="202">
        <f t="shared" si="28"/>
        <v>2.5000000000000001E-2</v>
      </c>
      <c r="J160" s="203">
        <f t="shared" si="28"/>
        <v>2.5000000000000001E-2</v>
      </c>
      <c r="K160" s="203">
        <f t="shared" si="28"/>
        <v>2.5000000000000001E-2</v>
      </c>
      <c r="L160" s="203">
        <f t="shared" si="28"/>
        <v>2.5000000000000001E-2</v>
      </c>
      <c r="M160" s="205">
        <f t="shared" si="28"/>
        <v>2.5000000000000001E-2</v>
      </c>
    </row>
    <row r="161" spans="1:14" ht="14.25" outlineLevel="1" x14ac:dyDescent="0.25">
      <c r="A161" s="176"/>
      <c r="B161" s="468" t="s">
        <v>280</v>
      </c>
      <c r="C161" s="469"/>
      <c r="D161" s="473"/>
      <c r="E161" s="473"/>
      <c r="F161" s="473"/>
      <c r="G161" s="474"/>
      <c r="H161" s="474"/>
      <c r="I161" s="473"/>
      <c r="J161" s="473"/>
      <c r="K161" s="473"/>
      <c r="L161" s="473"/>
      <c r="M161" s="473"/>
      <c r="N161" s="149"/>
    </row>
    <row r="162" spans="1:14" outlineLevel="2" x14ac:dyDescent="0.2">
      <c r="A162" s="176"/>
      <c r="B162" s="182" t="s">
        <v>249</v>
      </c>
      <c r="C162" s="173"/>
      <c r="D162" s="206">
        <v>0</v>
      </c>
      <c r="E162" s="207"/>
      <c r="F162" s="207"/>
      <c r="G162" s="208"/>
      <c r="H162" s="208"/>
      <c r="I162" s="206">
        <v>0</v>
      </c>
      <c r="J162" s="207"/>
      <c r="K162" s="207"/>
      <c r="L162" s="207"/>
      <c r="M162" s="207"/>
      <c r="N162" s="149"/>
    </row>
    <row r="163" spans="1:14" outlineLevel="2" x14ac:dyDescent="0.2">
      <c r="A163" s="176"/>
      <c r="B163" s="514" t="s">
        <v>255</v>
      </c>
      <c r="C163" s="177" t="s">
        <v>281</v>
      </c>
      <c r="D163" s="174">
        <v>20</v>
      </c>
      <c r="E163" s="174"/>
      <c r="F163" s="174"/>
      <c r="G163" s="175"/>
      <c r="H163" s="175"/>
      <c r="I163" s="174">
        <v>20</v>
      </c>
      <c r="J163" s="174"/>
      <c r="K163" s="174"/>
      <c r="L163" s="174"/>
      <c r="M163" s="174"/>
      <c r="N163" s="172"/>
    </row>
    <row r="164" spans="1:14" ht="11.45" customHeight="1" outlineLevel="2" x14ac:dyDescent="0.2">
      <c r="A164" s="176"/>
      <c r="B164" s="514"/>
      <c r="C164" s="177" t="s">
        <v>256</v>
      </c>
      <c r="D164" s="209">
        <f>IF(D177=0,0,D$41/D163)</f>
        <v>0.15</v>
      </c>
      <c r="E164" s="209"/>
      <c r="F164" s="209"/>
      <c r="G164" s="212"/>
      <c r="H164" s="212"/>
      <c r="I164" s="209">
        <f>IF(I177=0,0,I$41/I163)</f>
        <v>0.15</v>
      </c>
      <c r="J164" s="209"/>
      <c r="K164" s="209"/>
      <c r="L164" s="209"/>
      <c r="M164" s="209"/>
      <c r="N164" s="172"/>
    </row>
    <row r="165" spans="1:14" outlineLevel="2" x14ac:dyDescent="0.2">
      <c r="A165" s="176"/>
      <c r="B165" s="514"/>
      <c r="C165" s="177" t="s">
        <v>257</v>
      </c>
      <c r="D165" s="209">
        <f>IF(D178=0,0,D$41/D163)</f>
        <v>0.15</v>
      </c>
      <c r="E165" s="209"/>
      <c r="F165" s="209"/>
      <c r="G165" s="212"/>
      <c r="H165" s="212"/>
      <c r="I165" s="209">
        <f>IF(I178=0,0,I$41/I163)</f>
        <v>0.15</v>
      </c>
      <c r="J165" s="209"/>
      <c r="K165" s="209"/>
      <c r="L165" s="209"/>
      <c r="M165" s="209"/>
      <c r="N165" s="172"/>
    </row>
    <row r="166" spans="1:14" outlineLevel="2" x14ac:dyDescent="0.2">
      <c r="A166" s="176"/>
      <c r="B166" s="514"/>
      <c r="C166" s="177" t="s">
        <v>258</v>
      </c>
      <c r="D166" s="209">
        <f>IF(D179=0,0,D$41/D163)</f>
        <v>0.15</v>
      </c>
      <c r="E166" s="209"/>
      <c r="F166" s="209"/>
      <c r="G166" s="212"/>
      <c r="H166" s="212"/>
      <c r="I166" s="209">
        <f>IF(I179=0,0,I$41/I163)</f>
        <v>0.15</v>
      </c>
      <c r="J166" s="209"/>
      <c r="K166" s="209"/>
      <c r="L166" s="209"/>
      <c r="M166" s="209"/>
      <c r="N166" s="172"/>
    </row>
    <row r="167" spans="1:14" outlineLevel="2" x14ac:dyDescent="0.2">
      <c r="A167" s="176"/>
      <c r="B167" s="514"/>
      <c r="C167" s="177" t="s">
        <v>259</v>
      </c>
      <c r="D167" s="209">
        <f>IF(D180=0,0,D$41/D163)</f>
        <v>0.15</v>
      </c>
      <c r="E167" s="209"/>
      <c r="F167" s="209"/>
      <c r="G167" s="212"/>
      <c r="H167" s="212"/>
      <c r="I167" s="209">
        <f>IF(I180=0,0,I$41/I163)</f>
        <v>0.15</v>
      </c>
      <c r="J167" s="209"/>
      <c r="K167" s="209"/>
      <c r="L167" s="209"/>
      <c r="M167" s="209"/>
      <c r="N167" s="172"/>
    </row>
    <row r="168" spans="1:14" outlineLevel="2" x14ac:dyDescent="0.2">
      <c r="A168" s="176"/>
      <c r="B168" s="514"/>
      <c r="C168" s="177" t="s">
        <v>260</v>
      </c>
      <c r="D168" s="209">
        <f>IF(D181=0,0,D$41/D163)</f>
        <v>0.15</v>
      </c>
      <c r="E168" s="209"/>
      <c r="F168" s="209"/>
      <c r="G168" s="212"/>
      <c r="H168" s="212"/>
      <c r="I168" s="209">
        <f>IF(I181=0,0,I$41/I163)</f>
        <v>0.15</v>
      </c>
      <c r="J168" s="209"/>
      <c r="K168" s="209"/>
      <c r="L168" s="209"/>
      <c r="M168" s="209"/>
      <c r="N168" s="172"/>
    </row>
    <row r="169" spans="1:14" outlineLevel="2" x14ac:dyDescent="0.2">
      <c r="A169" s="176"/>
      <c r="B169" s="514"/>
      <c r="C169" s="177" t="s">
        <v>261</v>
      </c>
      <c r="D169" s="213" t="s">
        <v>262</v>
      </c>
      <c r="E169" s="209"/>
      <c r="F169" s="209"/>
      <c r="G169" s="212"/>
      <c r="H169" s="212"/>
      <c r="I169" s="209">
        <f>IF(I182=0,0,I$41/I163)</f>
        <v>0.15</v>
      </c>
      <c r="J169" s="209"/>
      <c r="K169" s="209"/>
      <c r="L169" s="209"/>
      <c r="M169" s="209"/>
      <c r="N169" s="172"/>
    </row>
    <row r="170" spans="1:14" outlineLevel="2" x14ac:dyDescent="0.2">
      <c r="A170" s="176"/>
      <c r="B170" s="514"/>
      <c r="C170" s="177" t="s">
        <v>263</v>
      </c>
      <c r="D170" s="209">
        <f>IF(D183=0,0,D$41/D163)</f>
        <v>0.15</v>
      </c>
      <c r="E170" s="209"/>
      <c r="F170" s="209"/>
      <c r="G170" s="212"/>
      <c r="H170" s="212"/>
      <c r="I170" s="209">
        <f>IF(I183=0,0,I$41/I163)</f>
        <v>0.15</v>
      </c>
      <c r="J170" s="209"/>
      <c r="K170" s="209"/>
      <c r="L170" s="209"/>
      <c r="M170" s="209"/>
      <c r="N170" s="172"/>
    </row>
    <row r="171" spans="1:14" outlineLevel="2" x14ac:dyDescent="0.2">
      <c r="A171" s="176"/>
      <c r="B171" s="514"/>
      <c r="C171" s="177" t="s">
        <v>264</v>
      </c>
      <c r="D171" s="209">
        <f>IF(D184=0,0,D$41/D163)</f>
        <v>0.15</v>
      </c>
      <c r="E171" s="209"/>
      <c r="F171" s="209"/>
      <c r="G171" s="212"/>
      <c r="H171" s="212"/>
      <c r="I171" s="209">
        <f>IF(I184=0,0,I$41/I163)</f>
        <v>0.15</v>
      </c>
      <c r="J171" s="209"/>
      <c r="K171" s="209"/>
      <c r="L171" s="209"/>
      <c r="M171" s="209"/>
      <c r="N171" s="172"/>
    </row>
    <row r="172" spans="1:14" outlineLevel="2" x14ac:dyDescent="0.2">
      <c r="A172" s="176"/>
      <c r="B172" s="514"/>
      <c r="C172" s="177" t="s">
        <v>265</v>
      </c>
      <c r="D172" s="209">
        <f>IF(D185=0,0,D$41/D163)</f>
        <v>0.15</v>
      </c>
      <c r="E172" s="209"/>
      <c r="F172" s="209"/>
      <c r="G172" s="212"/>
      <c r="H172" s="212"/>
      <c r="I172" s="209">
        <f>IF(I185=0,0,I$41/I163)</f>
        <v>0.15</v>
      </c>
      <c r="J172" s="209"/>
      <c r="K172" s="209"/>
      <c r="L172" s="209"/>
      <c r="M172" s="209"/>
      <c r="N172" s="172"/>
    </row>
    <row r="173" spans="1:14" outlineLevel="2" x14ac:dyDescent="0.2">
      <c r="A173" s="176"/>
      <c r="B173" s="514"/>
      <c r="C173" s="177" t="s">
        <v>266</v>
      </c>
      <c r="D173" s="209">
        <f>IF(D186=0,0,D$41/D163)</f>
        <v>0.15</v>
      </c>
      <c r="E173" s="209"/>
      <c r="F173" s="209"/>
      <c r="G173" s="212"/>
      <c r="H173" s="212"/>
      <c r="I173" s="209">
        <f>IF(I186=0,0,I$41/I163)</f>
        <v>0.15</v>
      </c>
      <c r="J173" s="209"/>
      <c r="K173" s="209"/>
      <c r="L173" s="209"/>
      <c r="M173" s="209"/>
      <c r="N173" s="172"/>
    </row>
    <row r="174" spans="1:14" outlineLevel="2" x14ac:dyDescent="0.2">
      <c r="A174" s="176"/>
      <c r="B174" s="514"/>
      <c r="C174" s="177" t="s">
        <v>267</v>
      </c>
      <c r="D174" s="213" t="s">
        <v>262</v>
      </c>
      <c r="E174" s="209"/>
      <c r="F174" s="209"/>
      <c r="G174" s="212"/>
      <c r="H174" s="212"/>
      <c r="I174" s="209">
        <f>IF(I187=0,0,I$41/I163)</f>
        <v>0.15</v>
      </c>
      <c r="J174" s="209"/>
      <c r="K174" s="209"/>
      <c r="L174" s="209"/>
      <c r="M174" s="209"/>
      <c r="N174" s="172"/>
    </row>
    <row r="175" spans="1:14" outlineLevel="2" x14ac:dyDescent="0.2">
      <c r="A175" s="176"/>
      <c r="B175" s="514"/>
      <c r="C175" s="177" t="s">
        <v>268</v>
      </c>
      <c r="D175" s="209">
        <f>IF(D188=0,0,D$41/D163)</f>
        <v>0.15</v>
      </c>
      <c r="E175" s="209"/>
      <c r="F175" s="209"/>
      <c r="G175" s="212"/>
      <c r="H175" s="212"/>
      <c r="I175" s="209">
        <f>IF(I188=0,0,I$41/I163)</f>
        <v>0.15</v>
      </c>
      <c r="J175" s="209"/>
      <c r="K175" s="209"/>
      <c r="L175" s="209"/>
      <c r="M175" s="209"/>
      <c r="N175" s="172"/>
    </row>
    <row r="176" spans="1:14" outlineLevel="2" x14ac:dyDescent="0.2">
      <c r="A176" s="176"/>
      <c r="B176" s="514"/>
      <c r="C176" s="177" t="s">
        <v>269</v>
      </c>
      <c r="D176" s="209">
        <f>IF(D189=0,0,D$41/D163)</f>
        <v>0.15</v>
      </c>
      <c r="E176" s="209"/>
      <c r="F176" s="209"/>
      <c r="G176" s="212"/>
      <c r="H176" s="212"/>
      <c r="I176" s="213" t="s">
        <v>262</v>
      </c>
      <c r="J176" s="209"/>
      <c r="K176" s="209"/>
      <c r="L176" s="209"/>
      <c r="M176" s="209"/>
      <c r="N176" s="172"/>
    </row>
    <row r="177" spans="1:14" outlineLevel="2" x14ac:dyDescent="0.2">
      <c r="A177" s="176"/>
      <c r="B177" s="515" t="s">
        <v>270</v>
      </c>
      <c r="C177" s="177" t="s">
        <v>256</v>
      </c>
      <c r="D177" s="209">
        <v>0.5</v>
      </c>
      <c r="E177" s="174"/>
      <c r="F177" s="174"/>
      <c r="G177" s="175"/>
      <c r="H177" s="175"/>
      <c r="I177" s="209">
        <v>0.5</v>
      </c>
      <c r="J177" s="174"/>
      <c r="K177" s="174"/>
      <c r="L177" s="174"/>
      <c r="M177" s="174"/>
      <c r="N177" s="172"/>
    </row>
    <row r="178" spans="1:14" outlineLevel="2" x14ac:dyDescent="0.2">
      <c r="A178" s="176"/>
      <c r="B178" s="507"/>
      <c r="C178" s="177" t="s">
        <v>257</v>
      </c>
      <c r="D178" s="209">
        <v>0.5</v>
      </c>
      <c r="E178" s="174"/>
      <c r="F178" s="174"/>
      <c r="G178" s="175"/>
      <c r="H178" s="175"/>
      <c r="I178" s="209">
        <v>0.5</v>
      </c>
      <c r="J178" s="174"/>
      <c r="K178" s="174"/>
      <c r="L178" s="174"/>
      <c r="M178" s="174"/>
      <c r="N178" s="172"/>
    </row>
    <row r="179" spans="1:14" outlineLevel="2" x14ac:dyDescent="0.2">
      <c r="A179" s="176"/>
      <c r="B179" s="507"/>
      <c r="C179" s="177" t="s">
        <v>258</v>
      </c>
      <c r="D179" s="209">
        <v>0.5</v>
      </c>
      <c r="E179" s="174"/>
      <c r="F179" s="174"/>
      <c r="G179" s="175"/>
      <c r="H179" s="175"/>
      <c r="I179" s="209">
        <v>0.5</v>
      </c>
      <c r="J179" s="174"/>
      <c r="K179" s="174"/>
      <c r="L179" s="174"/>
      <c r="M179" s="174"/>
      <c r="N179" s="172"/>
    </row>
    <row r="180" spans="1:14" outlineLevel="2" x14ac:dyDescent="0.2">
      <c r="A180" s="176"/>
      <c r="B180" s="507"/>
      <c r="C180" s="177" t="s">
        <v>259</v>
      </c>
      <c r="D180" s="209">
        <v>0.5</v>
      </c>
      <c r="E180" s="174"/>
      <c r="F180" s="174"/>
      <c r="G180" s="175"/>
      <c r="H180" s="175"/>
      <c r="I180" s="209">
        <v>0.5</v>
      </c>
      <c r="J180" s="174"/>
      <c r="K180" s="174"/>
      <c r="L180" s="174"/>
      <c r="M180" s="174"/>
      <c r="N180" s="172"/>
    </row>
    <row r="181" spans="1:14" outlineLevel="2" x14ac:dyDescent="0.2">
      <c r="A181" s="176"/>
      <c r="B181" s="507"/>
      <c r="C181" s="177" t="s">
        <v>260</v>
      </c>
      <c r="D181" s="209">
        <v>0.5</v>
      </c>
      <c r="E181" s="174"/>
      <c r="F181" s="174"/>
      <c r="G181" s="175"/>
      <c r="H181" s="175"/>
      <c r="I181" s="209">
        <v>0.5</v>
      </c>
      <c r="J181" s="174"/>
      <c r="K181" s="174"/>
      <c r="L181" s="174"/>
      <c r="M181" s="174"/>
      <c r="N181" s="172"/>
    </row>
    <row r="182" spans="1:14" outlineLevel="2" x14ac:dyDescent="0.2">
      <c r="A182" s="176"/>
      <c r="B182" s="507"/>
      <c r="C182" s="177" t="s">
        <v>261</v>
      </c>
      <c r="D182" s="178" t="s">
        <v>262</v>
      </c>
      <c r="E182" s="174"/>
      <c r="F182" s="174"/>
      <c r="G182" s="175"/>
      <c r="H182" s="175"/>
      <c r="I182" s="209">
        <v>0.5</v>
      </c>
      <c r="J182" s="174"/>
      <c r="K182" s="174"/>
      <c r="L182" s="174"/>
      <c r="M182" s="174"/>
      <c r="N182" s="172"/>
    </row>
    <row r="183" spans="1:14" outlineLevel="2" x14ac:dyDescent="0.2">
      <c r="A183" s="176"/>
      <c r="B183" s="507"/>
      <c r="C183" s="177" t="s">
        <v>263</v>
      </c>
      <c r="D183" s="209">
        <v>0.5</v>
      </c>
      <c r="E183" s="174"/>
      <c r="F183" s="174"/>
      <c r="G183" s="175"/>
      <c r="H183" s="175"/>
      <c r="I183" s="209">
        <v>0.5</v>
      </c>
      <c r="J183" s="174"/>
      <c r="K183" s="174"/>
      <c r="L183" s="174"/>
      <c r="M183" s="174"/>
      <c r="N183" s="172"/>
    </row>
    <row r="184" spans="1:14" outlineLevel="2" x14ac:dyDescent="0.2">
      <c r="A184" s="176"/>
      <c r="B184" s="507"/>
      <c r="C184" s="177" t="s">
        <v>264</v>
      </c>
      <c r="D184" s="209">
        <v>0.5</v>
      </c>
      <c r="E184" s="174"/>
      <c r="F184" s="174"/>
      <c r="G184" s="175"/>
      <c r="H184" s="175"/>
      <c r="I184" s="209">
        <v>0.5</v>
      </c>
      <c r="J184" s="174"/>
      <c r="K184" s="174"/>
      <c r="L184" s="174"/>
      <c r="M184" s="174"/>
      <c r="N184" s="172"/>
    </row>
    <row r="185" spans="1:14" outlineLevel="2" x14ac:dyDescent="0.2">
      <c r="A185" s="176"/>
      <c r="B185" s="507"/>
      <c r="C185" s="177" t="s">
        <v>265</v>
      </c>
      <c r="D185" s="209">
        <v>0.5</v>
      </c>
      <c r="E185" s="174"/>
      <c r="F185" s="174"/>
      <c r="G185" s="175"/>
      <c r="H185" s="175"/>
      <c r="I185" s="209">
        <v>0.5</v>
      </c>
      <c r="J185" s="174"/>
      <c r="K185" s="174"/>
      <c r="L185" s="174"/>
      <c r="M185" s="174"/>
      <c r="N185" s="172"/>
    </row>
    <row r="186" spans="1:14" outlineLevel="2" x14ac:dyDescent="0.2">
      <c r="A186" s="176"/>
      <c r="B186" s="507"/>
      <c r="C186" s="177" t="s">
        <v>266</v>
      </c>
      <c r="D186" s="209">
        <v>1</v>
      </c>
      <c r="E186" s="174"/>
      <c r="F186" s="174"/>
      <c r="G186" s="175"/>
      <c r="H186" s="175"/>
      <c r="I186" s="209">
        <v>1</v>
      </c>
      <c r="J186" s="174"/>
      <c r="K186" s="174"/>
      <c r="L186" s="174"/>
      <c r="M186" s="174"/>
      <c r="N186" s="172"/>
    </row>
    <row r="187" spans="1:14" outlineLevel="2" x14ac:dyDescent="0.2">
      <c r="A187" s="176"/>
      <c r="B187" s="507"/>
      <c r="C187" s="177" t="s">
        <v>267</v>
      </c>
      <c r="D187" s="178" t="s">
        <v>262</v>
      </c>
      <c r="E187" s="174"/>
      <c r="F187" s="174"/>
      <c r="G187" s="175"/>
      <c r="H187" s="175"/>
      <c r="I187" s="209">
        <v>1</v>
      </c>
      <c r="J187" s="174"/>
      <c r="K187" s="174"/>
      <c r="L187" s="174"/>
      <c r="M187" s="174"/>
      <c r="N187" s="172"/>
    </row>
    <row r="188" spans="1:14" outlineLevel="2" x14ac:dyDescent="0.2">
      <c r="A188" s="176"/>
      <c r="B188" s="507"/>
      <c r="C188" s="177" t="s">
        <v>268</v>
      </c>
      <c r="D188" s="209">
        <v>0.5</v>
      </c>
      <c r="E188" s="174"/>
      <c r="F188" s="174"/>
      <c r="G188" s="175"/>
      <c r="H188" s="175"/>
      <c r="I188" s="209">
        <v>0.5</v>
      </c>
      <c r="J188" s="174"/>
      <c r="K188" s="174"/>
      <c r="L188" s="174"/>
      <c r="M188" s="174"/>
      <c r="N188" s="172"/>
    </row>
    <row r="189" spans="1:14" outlineLevel="2" x14ac:dyDescent="0.2">
      <c r="A189" s="176"/>
      <c r="B189" s="516"/>
      <c r="C189" s="179" t="s">
        <v>269</v>
      </c>
      <c r="D189" s="214">
        <v>0.5</v>
      </c>
      <c r="E189" s="180"/>
      <c r="F189" s="180"/>
      <c r="G189" s="181"/>
      <c r="H189" s="181"/>
      <c r="I189" s="214">
        <v>0.5</v>
      </c>
      <c r="J189" s="180"/>
      <c r="K189" s="180"/>
      <c r="L189" s="180"/>
      <c r="M189" s="180"/>
      <c r="N189" s="172"/>
    </row>
    <row r="190" spans="1:14" ht="14.25" outlineLevel="1" x14ac:dyDescent="0.25">
      <c r="A190" s="176"/>
      <c r="B190" s="184" t="s">
        <v>282</v>
      </c>
      <c r="C190" s="162"/>
      <c r="D190" s="185"/>
      <c r="E190" s="185"/>
      <c r="F190" s="185"/>
      <c r="G190" s="186"/>
      <c r="H190" s="186"/>
      <c r="I190" s="185"/>
      <c r="J190" s="185"/>
      <c r="K190" s="185"/>
      <c r="L190" s="185"/>
      <c r="M190" s="187">
        <f>SUMPRODUCT('Нормативы ДО'!D191:M221,'Нормативы ДО'!$D$637:$M$667)</f>
        <v>278804.7357735135</v>
      </c>
      <c r="N190" s="149"/>
    </row>
    <row r="191" spans="1:14" ht="11.45" customHeight="1" outlineLevel="2" x14ac:dyDescent="0.2">
      <c r="A191" s="176"/>
      <c r="B191" s="507" t="s">
        <v>249</v>
      </c>
      <c r="C191" s="173" t="s">
        <v>250</v>
      </c>
      <c r="D191" s="188">
        <f t="shared" ref="D191:H195" si="31">($D$162)/($D9)</f>
        <v>0</v>
      </c>
      <c r="E191" s="189">
        <f t="shared" si="31"/>
        <v>0</v>
      </c>
      <c r="F191" s="189">
        <f t="shared" si="31"/>
        <v>0</v>
      </c>
      <c r="G191" s="190">
        <f t="shared" si="31"/>
        <v>0</v>
      </c>
      <c r="H191" s="190">
        <f t="shared" si="31"/>
        <v>0</v>
      </c>
      <c r="I191" s="188">
        <f t="shared" ref="I191:M195" si="32">($I$162)/($I9)</f>
        <v>0</v>
      </c>
      <c r="J191" s="189">
        <f t="shared" si="32"/>
        <v>0</v>
      </c>
      <c r="K191" s="189">
        <f t="shared" si="32"/>
        <v>0</v>
      </c>
      <c r="L191" s="189">
        <f t="shared" si="32"/>
        <v>0</v>
      </c>
      <c r="M191" s="191">
        <f t="shared" si="32"/>
        <v>0</v>
      </c>
      <c r="N191" s="149"/>
    </row>
    <row r="192" spans="1:14" outlineLevel="2" x14ac:dyDescent="0.2">
      <c r="A192" s="176"/>
      <c r="B192" s="507"/>
      <c r="C192" s="173" t="s">
        <v>251</v>
      </c>
      <c r="D192" s="192">
        <f t="shared" si="31"/>
        <v>0</v>
      </c>
      <c r="E192" s="193">
        <f t="shared" si="31"/>
        <v>0</v>
      </c>
      <c r="F192" s="193">
        <f t="shared" si="31"/>
        <v>0</v>
      </c>
      <c r="G192" s="194">
        <f t="shared" si="31"/>
        <v>0</v>
      </c>
      <c r="H192" s="194">
        <f t="shared" si="31"/>
        <v>0</v>
      </c>
      <c r="I192" s="192">
        <f t="shared" si="32"/>
        <v>0</v>
      </c>
      <c r="J192" s="193">
        <f t="shared" si="32"/>
        <v>0</v>
      </c>
      <c r="K192" s="193">
        <f t="shared" si="32"/>
        <v>0</v>
      </c>
      <c r="L192" s="193">
        <f t="shared" si="32"/>
        <v>0</v>
      </c>
      <c r="M192" s="195">
        <f t="shared" si="32"/>
        <v>0</v>
      </c>
      <c r="N192" s="149"/>
    </row>
    <row r="193" spans="1:13" outlineLevel="2" x14ac:dyDescent="0.2">
      <c r="A193" s="176"/>
      <c r="B193" s="507"/>
      <c r="C193" s="173" t="s">
        <v>252</v>
      </c>
      <c r="D193" s="192">
        <f t="shared" si="31"/>
        <v>0</v>
      </c>
      <c r="E193" s="193">
        <f t="shared" si="31"/>
        <v>0</v>
      </c>
      <c r="F193" s="193">
        <f t="shared" si="31"/>
        <v>0</v>
      </c>
      <c r="G193" s="194">
        <f t="shared" si="31"/>
        <v>0</v>
      </c>
      <c r="H193" s="194">
        <f t="shared" si="31"/>
        <v>0</v>
      </c>
      <c r="I193" s="192">
        <f t="shared" si="32"/>
        <v>0</v>
      </c>
      <c r="J193" s="193">
        <f t="shared" si="32"/>
        <v>0</v>
      </c>
      <c r="K193" s="193">
        <f t="shared" si="32"/>
        <v>0</v>
      </c>
      <c r="L193" s="193">
        <f t="shared" si="32"/>
        <v>0</v>
      </c>
      <c r="M193" s="195">
        <f t="shared" si="32"/>
        <v>0</v>
      </c>
    </row>
    <row r="194" spans="1:13" outlineLevel="2" x14ac:dyDescent="0.2">
      <c r="A194" s="176"/>
      <c r="B194" s="507"/>
      <c r="C194" s="173" t="s">
        <v>253</v>
      </c>
      <c r="D194" s="192">
        <f t="shared" si="31"/>
        <v>0</v>
      </c>
      <c r="E194" s="193">
        <f t="shared" si="31"/>
        <v>0</v>
      </c>
      <c r="F194" s="193">
        <f t="shared" si="31"/>
        <v>0</v>
      </c>
      <c r="G194" s="194">
        <f t="shared" si="31"/>
        <v>0</v>
      </c>
      <c r="H194" s="194">
        <f t="shared" si="31"/>
        <v>0</v>
      </c>
      <c r="I194" s="192">
        <f t="shared" si="32"/>
        <v>0</v>
      </c>
      <c r="J194" s="193">
        <f t="shared" si="32"/>
        <v>0</v>
      </c>
      <c r="K194" s="193">
        <f t="shared" si="32"/>
        <v>0</v>
      </c>
      <c r="L194" s="193">
        <f t="shared" si="32"/>
        <v>0</v>
      </c>
      <c r="M194" s="195">
        <f t="shared" si="32"/>
        <v>0</v>
      </c>
    </row>
    <row r="195" spans="1:13" outlineLevel="2" x14ac:dyDescent="0.2">
      <c r="A195" s="176"/>
      <c r="B195" s="508"/>
      <c r="C195" s="173" t="s">
        <v>254</v>
      </c>
      <c r="D195" s="192">
        <f t="shared" si="31"/>
        <v>0</v>
      </c>
      <c r="E195" s="193">
        <f t="shared" si="31"/>
        <v>0</v>
      </c>
      <c r="F195" s="193">
        <f t="shared" si="31"/>
        <v>0</v>
      </c>
      <c r="G195" s="194">
        <f t="shared" si="31"/>
        <v>0</v>
      </c>
      <c r="H195" s="194">
        <f t="shared" si="31"/>
        <v>0</v>
      </c>
      <c r="I195" s="192">
        <f t="shared" si="32"/>
        <v>0</v>
      </c>
      <c r="J195" s="193">
        <f t="shared" si="32"/>
        <v>0</v>
      </c>
      <c r="K195" s="193">
        <f t="shared" si="32"/>
        <v>0</v>
      </c>
      <c r="L195" s="193">
        <f t="shared" si="32"/>
        <v>0</v>
      </c>
      <c r="M195" s="195">
        <f t="shared" si="32"/>
        <v>0</v>
      </c>
    </row>
    <row r="196" spans="1:13" ht="11.45" customHeight="1" outlineLevel="2" x14ac:dyDescent="0.2">
      <c r="A196" s="176"/>
      <c r="B196" s="515" t="s">
        <v>255</v>
      </c>
      <c r="C196" s="177" t="s">
        <v>256</v>
      </c>
      <c r="D196" s="192">
        <f t="shared" ref="D196:I200" si="33">$D164/$D14</f>
        <v>1.4999999999999999E-2</v>
      </c>
      <c r="E196" s="193">
        <f t="shared" si="33"/>
        <v>1.4999999999999999E-2</v>
      </c>
      <c r="F196" s="193">
        <f t="shared" si="33"/>
        <v>1.4999999999999999E-2</v>
      </c>
      <c r="G196" s="194">
        <f t="shared" si="33"/>
        <v>1.4999999999999999E-2</v>
      </c>
      <c r="H196" s="194">
        <f t="shared" si="33"/>
        <v>1.4999999999999999E-2</v>
      </c>
      <c r="I196" s="192">
        <f t="shared" si="33"/>
        <v>1.4999999999999999E-2</v>
      </c>
      <c r="J196" s="193">
        <f t="shared" ref="J196:M207" si="34">$I164/$I14</f>
        <v>1.4999999999999999E-2</v>
      </c>
      <c r="K196" s="193">
        <f t="shared" si="34"/>
        <v>1.4999999999999999E-2</v>
      </c>
      <c r="L196" s="193">
        <f t="shared" si="34"/>
        <v>1.4999999999999999E-2</v>
      </c>
      <c r="M196" s="195">
        <f t="shared" si="34"/>
        <v>1.4999999999999999E-2</v>
      </c>
    </row>
    <row r="197" spans="1:13" outlineLevel="2" x14ac:dyDescent="0.2">
      <c r="A197" s="176"/>
      <c r="B197" s="507"/>
      <c r="C197" s="177" t="s">
        <v>257</v>
      </c>
      <c r="D197" s="192">
        <f t="shared" si="33"/>
        <v>1.4999999999999999E-2</v>
      </c>
      <c r="E197" s="193">
        <f t="shared" si="33"/>
        <v>1.4999999999999999E-2</v>
      </c>
      <c r="F197" s="193">
        <f t="shared" si="33"/>
        <v>1.4999999999999999E-2</v>
      </c>
      <c r="G197" s="194">
        <f t="shared" si="33"/>
        <v>1.4999999999999999E-2</v>
      </c>
      <c r="H197" s="194">
        <f t="shared" si="33"/>
        <v>1.4999999999999999E-2</v>
      </c>
      <c r="I197" s="192">
        <f t="shared" ref="I197:I207" si="35">$I165/$I15</f>
        <v>0.01</v>
      </c>
      <c r="J197" s="193">
        <f t="shared" si="34"/>
        <v>0.01</v>
      </c>
      <c r="K197" s="193">
        <f t="shared" si="34"/>
        <v>0.01</v>
      </c>
      <c r="L197" s="193">
        <f t="shared" si="34"/>
        <v>0.01</v>
      </c>
      <c r="M197" s="195">
        <f t="shared" si="34"/>
        <v>0.01</v>
      </c>
    </row>
    <row r="198" spans="1:13" outlineLevel="2" x14ac:dyDescent="0.2">
      <c r="A198" s="176"/>
      <c r="B198" s="507"/>
      <c r="C198" s="177" t="s">
        <v>258</v>
      </c>
      <c r="D198" s="192">
        <f t="shared" si="33"/>
        <v>1.4999999999999999E-2</v>
      </c>
      <c r="E198" s="193">
        <f t="shared" si="33"/>
        <v>1.4999999999999999E-2</v>
      </c>
      <c r="F198" s="193">
        <f t="shared" si="33"/>
        <v>1.4999999999999999E-2</v>
      </c>
      <c r="G198" s="194">
        <f t="shared" si="33"/>
        <v>1.4999999999999999E-2</v>
      </c>
      <c r="H198" s="194">
        <f t="shared" si="33"/>
        <v>1.4999999999999999E-2</v>
      </c>
      <c r="I198" s="192">
        <f t="shared" si="35"/>
        <v>1.4999999999999999E-2</v>
      </c>
      <c r="J198" s="193">
        <f t="shared" si="34"/>
        <v>1.4999999999999999E-2</v>
      </c>
      <c r="K198" s="193">
        <f t="shared" si="34"/>
        <v>1.4999999999999999E-2</v>
      </c>
      <c r="L198" s="193">
        <f t="shared" si="34"/>
        <v>1.4999999999999999E-2</v>
      </c>
      <c r="M198" s="195">
        <f t="shared" si="34"/>
        <v>1.4999999999999999E-2</v>
      </c>
    </row>
    <row r="199" spans="1:13" outlineLevel="2" x14ac:dyDescent="0.2">
      <c r="A199" s="176"/>
      <c r="B199" s="507"/>
      <c r="C199" s="177" t="s">
        <v>259</v>
      </c>
      <c r="D199" s="192">
        <f t="shared" si="33"/>
        <v>1.4999999999999999E-2</v>
      </c>
      <c r="E199" s="193">
        <f t="shared" si="33"/>
        <v>1.4999999999999999E-2</v>
      </c>
      <c r="F199" s="193">
        <f t="shared" si="33"/>
        <v>1.4999999999999999E-2</v>
      </c>
      <c r="G199" s="194">
        <f t="shared" si="33"/>
        <v>1.4999999999999999E-2</v>
      </c>
      <c r="H199" s="194">
        <f t="shared" si="33"/>
        <v>1.4999999999999999E-2</v>
      </c>
      <c r="I199" s="192">
        <f t="shared" si="35"/>
        <v>0.01</v>
      </c>
      <c r="J199" s="193">
        <f t="shared" si="34"/>
        <v>0.01</v>
      </c>
      <c r="K199" s="193">
        <f t="shared" si="34"/>
        <v>0.01</v>
      </c>
      <c r="L199" s="193">
        <f t="shared" si="34"/>
        <v>0.01</v>
      </c>
      <c r="M199" s="195">
        <f t="shared" si="34"/>
        <v>0.01</v>
      </c>
    </row>
    <row r="200" spans="1:13" outlineLevel="2" x14ac:dyDescent="0.2">
      <c r="A200" s="176"/>
      <c r="B200" s="507"/>
      <c r="C200" s="177" t="s">
        <v>260</v>
      </c>
      <c r="D200" s="192">
        <f t="shared" si="33"/>
        <v>1.4999999999999999E-2</v>
      </c>
      <c r="E200" s="193">
        <f t="shared" si="33"/>
        <v>1.4999999999999999E-2</v>
      </c>
      <c r="F200" s="193">
        <f t="shared" si="33"/>
        <v>1.4999999999999999E-2</v>
      </c>
      <c r="G200" s="194">
        <f t="shared" si="33"/>
        <v>1.4999999999999999E-2</v>
      </c>
      <c r="H200" s="194">
        <f t="shared" si="33"/>
        <v>1.4999999999999999E-2</v>
      </c>
      <c r="I200" s="192">
        <f t="shared" si="35"/>
        <v>0.01</v>
      </c>
      <c r="J200" s="193">
        <f t="shared" si="34"/>
        <v>0.01</v>
      </c>
      <c r="K200" s="193">
        <f t="shared" si="34"/>
        <v>0.01</v>
      </c>
      <c r="L200" s="193">
        <f t="shared" si="34"/>
        <v>0.01</v>
      </c>
      <c r="M200" s="195">
        <f t="shared" si="34"/>
        <v>0.01</v>
      </c>
    </row>
    <row r="201" spans="1:13" outlineLevel="2" x14ac:dyDescent="0.2">
      <c r="A201" s="176"/>
      <c r="B201" s="507"/>
      <c r="C201" s="177" t="s">
        <v>261</v>
      </c>
      <c r="D201" s="196" t="s">
        <v>262</v>
      </c>
      <c r="E201" s="197" t="s">
        <v>262</v>
      </c>
      <c r="F201" s="197" t="s">
        <v>262</v>
      </c>
      <c r="G201" s="198" t="s">
        <v>262</v>
      </c>
      <c r="H201" s="198" t="s">
        <v>262</v>
      </c>
      <c r="I201" s="192">
        <f t="shared" si="35"/>
        <v>8.8235294117647058E-3</v>
      </c>
      <c r="J201" s="193">
        <f t="shared" si="34"/>
        <v>8.8235294117647058E-3</v>
      </c>
      <c r="K201" s="193">
        <f t="shared" si="34"/>
        <v>8.8235294117647058E-3</v>
      </c>
      <c r="L201" s="193">
        <f t="shared" si="34"/>
        <v>8.8235294117647058E-3</v>
      </c>
      <c r="M201" s="195">
        <f t="shared" si="34"/>
        <v>8.8235294117647058E-3</v>
      </c>
    </row>
    <row r="202" spans="1:13" outlineLevel="2" x14ac:dyDescent="0.2">
      <c r="A202" s="176"/>
      <c r="B202" s="507"/>
      <c r="C202" s="177" t="s">
        <v>263</v>
      </c>
      <c r="D202" s="192">
        <f t="shared" ref="D202:H205" si="36">$D170/$D20</f>
        <v>1.4999999999999999E-2</v>
      </c>
      <c r="E202" s="193">
        <f t="shared" si="36"/>
        <v>1.4999999999999999E-2</v>
      </c>
      <c r="F202" s="193">
        <f t="shared" si="36"/>
        <v>1.4999999999999999E-2</v>
      </c>
      <c r="G202" s="194">
        <f t="shared" si="36"/>
        <v>1.4999999999999999E-2</v>
      </c>
      <c r="H202" s="194">
        <f t="shared" si="36"/>
        <v>1.4999999999999999E-2</v>
      </c>
      <c r="I202" s="192">
        <f t="shared" si="35"/>
        <v>1.4999999999999999E-2</v>
      </c>
      <c r="J202" s="193">
        <f t="shared" si="34"/>
        <v>1.4999999999999999E-2</v>
      </c>
      <c r="K202" s="193">
        <f t="shared" si="34"/>
        <v>1.4999999999999999E-2</v>
      </c>
      <c r="L202" s="193">
        <f t="shared" si="34"/>
        <v>1.4999999999999999E-2</v>
      </c>
      <c r="M202" s="195">
        <f t="shared" si="34"/>
        <v>1.4999999999999999E-2</v>
      </c>
    </row>
    <row r="203" spans="1:13" outlineLevel="2" x14ac:dyDescent="0.2">
      <c r="A203" s="176"/>
      <c r="B203" s="507"/>
      <c r="C203" s="177" t="s">
        <v>264</v>
      </c>
      <c r="D203" s="192">
        <f t="shared" si="36"/>
        <v>1.4999999999999999E-2</v>
      </c>
      <c r="E203" s="193">
        <f t="shared" si="36"/>
        <v>1.4999999999999999E-2</v>
      </c>
      <c r="F203" s="193">
        <f t="shared" si="36"/>
        <v>1.4999999999999999E-2</v>
      </c>
      <c r="G203" s="194">
        <f t="shared" si="36"/>
        <v>1.4999999999999999E-2</v>
      </c>
      <c r="H203" s="194">
        <f t="shared" si="36"/>
        <v>1.4999999999999999E-2</v>
      </c>
      <c r="I203" s="192">
        <f t="shared" si="35"/>
        <v>8.8235294117647058E-3</v>
      </c>
      <c r="J203" s="193">
        <f t="shared" si="34"/>
        <v>8.8235294117647058E-3</v>
      </c>
      <c r="K203" s="193">
        <f t="shared" si="34"/>
        <v>8.8235294117647058E-3</v>
      </c>
      <c r="L203" s="193">
        <f t="shared" si="34"/>
        <v>8.8235294117647058E-3</v>
      </c>
      <c r="M203" s="195">
        <f t="shared" si="34"/>
        <v>8.8235294117647058E-3</v>
      </c>
    </row>
    <row r="204" spans="1:13" outlineLevel="2" x14ac:dyDescent="0.2">
      <c r="A204" s="176"/>
      <c r="B204" s="507"/>
      <c r="C204" s="177" t="s">
        <v>265</v>
      </c>
      <c r="D204" s="192">
        <f t="shared" si="36"/>
        <v>1.4999999999999999E-2</v>
      </c>
      <c r="E204" s="193">
        <f t="shared" si="36"/>
        <v>1.4999999999999999E-2</v>
      </c>
      <c r="F204" s="193">
        <f t="shared" si="36"/>
        <v>1.4999999999999999E-2</v>
      </c>
      <c r="G204" s="194">
        <f t="shared" si="36"/>
        <v>1.4999999999999999E-2</v>
      </c>
      <c r="H204" s="194">
        <f t="shared" si="36"/>
        <v>1.4999999999999999E-2</v>
      </c>
      <c r="I204" s="192">
        <f t="shared" si="35"/>
        <v>1.4999999999999999E-2</v>
      </c>
      <c r="J204" s="193">
        <f t="shared" si="34"/>
        <v>1.4999999999999999E-2</v>
      </c>
      <c r="K204" s="193">
        <f t="shared" si="34"/>
        <v>1.4999999999999999E-2</v>
      </c>
      <c r="L204" s="193">
        <f t="shared" si="34"/>
        <v>1.4999999999999999E-2</v>
      </c>
      <c r="M204" s="195">
        <f t="shared" si="34"/>
        <v>1.4999999999999999E-2</v>
      </c>
    </row>
    <row r="205" spans="1:13" outlineLevel="2" x14ac:dyDescent="0.2">
      <c r="A205" s="176"/>
      <c r="B205" s="507"/>
      <c r="C205" s="177" t="s">
        <v>266</v>
      </c>
      <c r="D205" s="192">
        <f t="shared" si="36"/>
        <v>1.4999999999999999E-2</v>
      </c>
      <c r="E205" s="193">
        <f t="shared" si="36"/>
        <v>1.4999999999999999E-2</v>
      </c>
      <c r="F205" s="193">
        <f t="shared" si="36"/>
        <v>1.4999999999999999E-2</v>
      </c>
      <c r="G205" s="194">
        <f t="shared" si="36"/>
        <v>1.4999999999999999E-2</v>
      </c>
      <c r="H205" s="194">
        <f t="shared" si="36"/>
        <v>1.4999999999999999E-2</v>
      </c>
      <c r="I205" s="192">
        <f t="shared" si="35"/>
        <v>0.01</v>
      </c>
      <c r="J205" s="193">
        <f t="shared" si="34"/>
        <v>0.01</v>
      </c>
      <c r="K205" s="193">
        <f t="shared" si="34"/>
        <v>0.01</v>
      </c>
      <c r="L205" s="193">
        <f t="shared" si="34"/>
        <v>0.01</v>
      </c>
      <c r="M205" s="195">
        <f t="shared" si="34"/>
        <v>0.01</v>
      </c>
    </row>
    <row r="206" spans="1:13" outlineLevel="2" x14ac:dyDescent="0.2">
      <c r="A206" s="176"/>
      <c r="B206" s="507"/>
      <c r="C206" s="177" t="s">
        <v>267</v>
      </c>
      <c r="D206" s="196" t="s">
        <v>262</v>
      </c>
      <c r="E206" s="197" t="s">
        <v>262</v>
      </c>
      <c r="F206" s="197" t="s">
        <v>262</v>
      </c>
      <c r="G206" s="198" t="s">
        <v>262</v>
      </c>
      <c r="H206" s="198" t="s">
        <v>262</v>
      </c>
      <c r="I206" s="192">
        <f t="shared" si="35"/>
        <v>1.4999999999999999E-2</v>
      </c>
      <c r="J206" s="193">
        <f t="shared" si="34"/>
        <v>1.4999999999999999E-2</v>
      </c>
      <c r="K206" s="193">
        <f t="shared" si="34"/>
        <v>1.4999999999999999E-2</v>
      </c>
      <c r="L206" s="193">
        <f t="shared" si="34"/>
        <v>1.4999999999999999E-2</v>
      </c>
      <c r="M206" s="195">
        <f t="shared" si="34"/>
        <v>1.4999999999999999E-2</v>
      </c>
    </row>
    <row r="207" spans="1:13" outlineLevel="2" x14ac:dyDescent="0.2">
      <c r="A207" s="176"/>
      <c r="B207" s="507"/>
      <c r="C207" s="177" t="s">
        <v>268</v>
      </c>
      <c r="D207" s="192">
        <f t="shared" ref="D207:H213" si="37">$D175/$D25</f>
        <v>1.4999999999999999E-2</v>
      </c>
      <c r="E207" s="193">
        <f t="shared" si="37"/>
        <v>1.4999999999999999E-2</v>
      </c>
      <c r="F207" s="193">
        <f t="shared" si="37"/>
        <v>1.4999999999999999E-2</v>
      </c>
      <c r="G207" s="194">
        <f t="shared" si="37"/>
        <v>1.4999999999999999E-2</v>
      </c>
      <c r="H207" s="194">
        <f t="shared" si="37"/>
        <v>1.4999999999999999E-2</v>
      </c>
      <c r="I207" s="192">
        <f t="shared" si="35"/>
        <v>1.4999999999999999E-2</v>
      </c>
      <c r="J207" s="193">
        <f t="shared" si="34"/>
        <v>1.4999999999999999E-2</v>
      </c>
      <c r="K207" s="193">
        <f t="shared" si="34"/>
        <v>1.4999999999999999E-2</v>
      </c>
      <c r="L207" s="193">
        <f t="shared" si="34"/>
        <v>1.4999999999999999E-2</v>
      </c>
      <c r="M207" s="195">
        <f t="shared" si="34"/>
        <v>1.4999999999999999E-2</v>
      </c>
    </row>
    <row r="208" spans="1:13" outlineLevel="2" x14ac:dyDescent="0.2">
      <c r="A208" s="176"/>
      <c r="B208" s="508"/>
      <c r="C208" s="177" t="s">
        <v>269</v>
      </c>
      <c r="D208" s="192">
        <f t="shared" si="37"/>
        <v>1.4999999999999999E-2</v>
      </c>
      <c r="E208" s="193">
        <f t="shared" si="37"/>
        <v>1.4999999999999999E-2</v>
      </c>
      <c r="F208" s="193">
        <f t="shared" si="37"/>
        <v>1.4999999999999999E-2</v>
      </c>
      <c r="G208" s="194">
        <f t="shared" si="37"/>
        <v>1.4999999999999999E-2</v>
      </c>
      <c r="H208" s="194">
        <f t="shared" si="37"/>
        <v>1.4999999999999999E-2</v>
      </c>
      <c r="I208" s="196" t="s">
        <v>262</v>
      </c>
      <c r="J208" s="197" t="s">
        <v>262</v>
      </c>
      <c r="K208" s="197" t="s">
        <v>262</v>
      </c>
      <c r="L208" s="197" t="s">
        <v>262</v>
      </c>
      <c r="M208" s="199" t="s">
        <v>262</v>
      </c>
    </row>
    <row r="209" spans="1:14" ht="11.45" customHeight="1" outlineLevel="2" x14ac:dyDescent="0.2">
      <c r="A209" s="176"/>
      <c r="B209" s="515" t="s">
        <v>270</v>
      </c>
      <c r="C209" s="177" t="s">
        <v>256</v>
      </c>
      <c r="D209" s="192">
        <f t="shared" si="37"/>
        <v>8.3333333333333329E-2</v>
      </c>
      <c r="E209" s="193">
        <f t="shared" si="37"/>
        <v>8.3333333333333329E-2</v>
      </c>
      <c r="F209" s="193">
        <f t="shared" si="37"/>
        <v>8.3333333333333329E-2</v>
      </c>
      <c r="G209" s="194">
        <f t="shared" si="37"/>
        <v>8.3333333333333329E-2</v>
      </c>
      <c r="H209" s="194">
        <f t="shared" si="37"/>
        <v>8.3333333333333329E-2</v>
      </c>
      <c r="I209" s="192">
        <f t="shared" ref="I209:M221" si="38">$I177/$I27</f>
        <v>8.3333333333333329E-2</v>
      </c>
      <c r="J209" s="193">
        <f t="shared" si="38"/>
        <v>8.3333333333333329E-2</v>
      </c>
      <c r="K209" s="193">
        <f t="shared" si="38"/>
        <v>8.3333333333333329E-2</v>
      </c>
      <c r="L209" s="193">
        <f t="shared" si="38"/>
        <v>8.3333333333333329E-2</v>
      </c>
      <c r="M209" s="195">
        <f t="shared" si="38"/>
        <v>8.3333333333333329E-2</v>
      </c>
      <c r="N209" s="149"/>
    </row>
    <row r="210" spans="1:14" outlineLevel="2" x14ac:dyDescent="0.2">
      <c r="A210" s="176"/>
      <c r="B210" s="507"/>
      <c r="C210" s="177" t="s">
        <v>257</v>
      </c>
      <c r="D210" s="192">
        <f t="shared" si="37"/>
        <v>8.3333333333333329E-2</v>
      </c>
      <c r="E210" s="193">
        <f t="shared" si="37"/>
        <v>8.3333333333333329E-2</v>
      </c>
      <c r="F210" s="193">
        <f t="shared" si="37"/>
        <v>8.3333333333333329E-2</v>
      </c>
      <c r="G210" s="194">
        <f t="shared" si="37"/>
        <v>8.3333333333333329E-2</v>
      </c>
      <c r="H210" s="194">
        <f t="shared" si="37"/>
        <v>8.3333333333333329E-2</v>
      </c>
      <c r="I210" s="192">
        <f t="shared" si="38"/>
        <v>6.25E-2</v>
      </c>
      <c r="J210" s="193">
        <f t="shared" si="38"/>
        <v>6.25E-2</v>
      </c>
      <c r="K210" s="193">
        <f t="shared" si="38"/>
        <v>6.25E-2</v>
      </c>
      <c r="L210" s="193">
        <f t="shared" si="38"/>
        <v>6.25E-2</v>
      </c>
      <c r="M210" s="195">
        <f t="shared" si="38"/>
        <v>6.25E-2</v>
      </c>
      <c r="N210" s="149"/>
    </row>
    <row r="211" spans="1:14" outlineLevel="2" x14ac:dyDescent="0.2">
      <c r="A211" s="176"/>
      <c r="B211" s="507"/>
      <c r="C211" s="177" t="s">
        <v>258</v>
      </c>
      <c r="D211" s="192">
        <f t="shared" si="37"/>
        <v>8.3333333333333329E-2</v>
      </c>
      <c r="E211" s="193">
        <f t="shared" si="37"/>
        <v>8.3333333333333329E-2</v>
      </c>
      <c r="F211" s="193">
        <f t="shared" si="37"/>
        <v>8.3333333333333329E-2</v>
      </c>
      <c r="G211" s="194">
        <f t="shared" si="37"/>
        <v>8.3333333333333329E-2</v>
      </c>
      <c r="H211" s="194">
        <f t="shared" si="37"/>
        <v>8.3333333333333329E-2</v>
      </c>
      <c r="I211" s="192">
        <f t="shared" si="38"/>
        <v>8.3333333333333329E-2</v>
      </c>
      <c r="J211" s="193">
        <f t="shared" si="38"/>
        <v>8.3333333333333329E-2</v>
      </c>
      <c r="K211" s="193">
        <f t="shared" si="38"/>
        <v>8.3333333333333329E-2</v>
      </c>
      <c r="L211" s="193">
        <f t="shared" si="38"/>
        <v>8.3333333333333329E-2</v>
      </c>
      <c r="M211" s="195">
        <f t="shared" si="38"/>
        <v>8.3333333333333329E-2</v>
      </c>
      <c r="N211" s="149"/>
    </row>
    <row r="212" spans="1:14" outlineLevel="2" x14ac:dyDescent="0.2">
      <c r="A212" s="176"/>
      <c r="B212" s="507"/>
      <c r="C212" s="177" t="s">
        <v>259</v>
      </c>
      <c r="D212" s="192">
        <f t="shared" si="37"/>
        <v>8.3333333333333329E-2</v>
      </c>
      <c r="E212" s="193">
        <f t="shared" si="37"/>
        <v>8.3333333333333329E-2</v>
      </c>
      <c r="F212" s="193">
        <f t="shared" si="37"/>
        <v>8.3333333333333329E-2</v>
      </c>
      <c r="G212" s="194">
        <f t="shared" si="37"/>
        <v>8.3333333333333329E-2</v>
      </c>
      <c r="H212" s="194">
        <f t="shared" si="37"/>
        <v>8.3333333333333329E-2</v>
      </c>
      <c r="I212" s="192">
        <f t="shared" si="38"/>
        <v>0.05</v>
      </c>
      <c r="J212" s="193">
        <f t="shared" si="38"/>
        <v>0.05</v>
      </c>
      <c r="K212" s="193">
        <f t="shared" si="38"/>
        <v>0.05</v>
      </c>
      <c r="L212" s="193">
        <f t="shared" si="38"/>
        <v>0.05</v>
      </c>
      <c r="M212" s="195">
        <f t="shared" si="38"/>
        <v>0.05</v>
      </c>
      <c r="N212" s="149"/>
    </row>
    <row r="213" spans="1:14" outlineLevel="2" x14ac:dyDescent="0.2">
      <c r="A213" s="176"/>
      <c r="B213" s="507"/>
      <c r="C213" s="177" t="s">
        <v>260</v>
      </c>
      <c r="D213" s="192">
        <f t="shared" si="37"/>
        <v>8.3333333333333329E-2</v>
      </c>
      <c r="E213" s="193">
        <f t="shared" si="37"/>
        <v>8.3333333333333329E-2</v>
      </c>
      <c r="F213" s="193">
        <f t="shared" si="37"/>
        <v>8.3333333333333329E-2</v>
      </c>
      <c r="G213" s="194">
        <f t="shared" si="37"/>
        <v>8.3333333333333329E-2</v>
      </c>
      <c r="H213" s="194">
        <f t="shared" si="37"/>
        <v>8.3333333333333329E-2</v>
      </c>
      <c r="I213" s="192">
        <f t="shared" si="38"/>
        <v>0.05</v>
      </c>
      <c r="J213" s="193">
        <f t="shared" si="38"/>
        <v>0.05</v>
      </c>
      <c r="K213" s="193">
        <f t="shared" si="38"/>
        <v>0.05</v>
      </c>
      <c r="L213" s="193">
        <f t="shared" si="38"/>
        <v>0.05</v>
      </c>
      <c r="M213" s="195">
        <f t="shared" si="38"/>
        <v>0.05</v>
      </c>
      <c r="N213" s="149"/>
    </row>
    <row r="214" spans="1:14" outlineLevel="2" x14ac:dyDescent="0.2">
      <c r="A214" s="176"/>
      <c r="B214" s="507"/>
      <c r="C214" s="177" t="s">
        <v>261</v>
      </c>
      <c r="D214" s="196" t="s">
        <v>262</v>
      </c>
      <c r="E214" s="197" t="s">
        <v>262</v>
      </c>
      <c r="F214" s="197" t="s">
        <v>262</v>
      </c>
      <c r="G214" s="198" t="s">
        <v>262</v>
      </c>
      <c r="H214" s="198" t="s">
        <v>262</v>
      </c>
      <c r="I214" s="192">
        <f t="shared" si="38"/>
        <v>4.1666666666666664E-2</v>
      </c>
      <c r="J214" s="193">
        <f t="shared" si="38"/>
        <v>4.1666666666666664E-2</v>
      </c>
      <c r="K214" s="193">
        <f t="shared" si="38"/>
        <v>4.1666666666666664E-2</v>
      </c>
      <c r="L214" s="193">
        <f t="shared" si="38"/>
        <v>4.1666666666666664E-2</v>
      </c>
      <c r="M214" s="195">
        <f t="shared" si="38"/>
        <v>4.1666666666666664E-2</v>
      </c>
      <c r="N214" s="149"/>
    </row>
    <row r="215" spans="1:14" outlineLevel="2" x14ac:dyDescent="0.2">
      <c r="A215" s="176"/>
      <c r="B215" s="507"/>
      <c r="C215" s="177" t="s">
        <v>263</v>
      </c>
      <c r="D215" s="192">
        <f>$D183/$D33</f>
        <v>8.3333333333333329E-2</v>
      </c>
      <c r="E215" s="193">
        <f>$D183/$D33</f>
        <v>8.3333333333333329E-2</v>
      </c>
      <c r="F215" s="193">
        <f>$D183/$D33</f>
        <v>8.3333333333333329E-2</v>
      </c>
      <c r="G215" s="194">
        <f>$D183/$D33</f>
        <v>8.3333333333333329E-2</v>
      </c>
      <c r="H215" s="194">
        <f>$D183/$D33</f>
        <v>8.3333333333333329E-2</v>
      </c>
      <c r="I215" s="192">
        <f t="shared" si="38"/>
        <v>6.25E-2</v>
      </c>
      <c r="J215" s="193">
        <f t="shared" si="38"/>
        <v>6.25E-2</v>
      </c>
      <c r="K215" s="193">
        <f t="shared" si="38"/>
        <v>6.25E-2</v>
      </c>
      <c r="L215" s="193">
        <f t="shared" si="38"/>
        <v>6.25E-2</v>
      </c>
      <c r="M215" s="195">
        <f t="shared" si="38"/>
        <v>6.25E-2</v>
      </c>
      <c r="N215" s="149"/>
    </row>
    <row r="216" spans="1:14" outlineLevel="2" x14ac:dyDescent="0.2">
      <c r="A216" s="176"/>
      <c r="B216" s="507"/>
      <c r="C216" s="177" t="s">
        <v>264</v>
      </c>
      <c r="D216" s="192">
        <f t="shared" ref="D216:H217" si="39">$D184/$D34</f>
        <v>8.3333333333333329E-2</v>
      </c>
      <c r="E216" s="193">
        <f t="shared" si="39"/>
        <v>8.3333333333333329E-2</v>
      </c>
      <c r="F216" s="193">
        <f t="shared" si="39"/>
        <v>8.3333333333333329E-2</v>
      </c>
      <c r="G216" s="194">
        <f t="shared" si="39"/>
        <v>8.3333333333333329E-2</v>
      </c>
      <c r="H216" s="194">
        <f t="shared" si="39"/>
        <v>8.3333333333333329E-2</v>
      </c>
      <c r="I216" s="192">
        <f t="shared" si="38"/>
        <v>0.05</v>
      </c>
      <c r="J216" s="193">
        <f t="shared" si="38"/>
        <v>0.05</v>
      </c>
      <c r="K216" s="193">
        <f t="shared" si="38"/>
        <v>0.05</v>
      </c>
      <c r="L216" s="193">
        <f t="shared" si="38"/>
        <v>0.05</v>
      </c>
      <c r="M216" s="195">
        <f t="shared" si="38"/>
        <v>0.05</v>
      </c>
      <c r="N216" s="149"/>
    </row>
    <row r="217" spans="1:14" outlineLevel="2" x14ac:dyDescent="0.2">
      <c r="A217" s="176"/>
      <c r="B217" s="507"/>
      <c r="C217" s="177" t="s">
        <v>265</v>
      </c>
      <c r="D217" s="192">
        <f t="shared" si="39"/>
        <v>0.1</v>
      </c>
      <c r="E217" s="193">
        <f t="shared" si="39"/>
        <v>0.1</v>
      </c>
      <c r="F217" s="193">
        <f t="shared" si="39"/>
        <v>0.1</v>
      </c>
      <c r="G217" s="194">
        <f t="shared" si="39"/>
        <v>0.1</v>
      </c>
      <c r="H217" s="194">
        <f t="shared" si="39"/>
        <v>0.1</v>
      </c>
      <c r="I217" s="192">
        <f t="shared" si="38"/>
        <v>0.1</v>
      </c>
      <c r="J217" s="193">
        <f t="shared" si="38"/>
        <v>0.1</v>
      </c>
      <c r="K217" s="193">
        <f t="shared" si="38"/>
        <v>0.1</v>
      </c>
      <c r="L217" s="193">
        <f t="shared" si="38"/>
        <v>0.1</v>
      </c>
      <c r="M217" s="195">
        <f t="shared" si="38"/>
        <v>0.1</v>
      </c>
      <c r="N217" s="149"/>
    </row>
    <row r="218" spans="1:14" outlineLevel="2" x14ac:dyDescent="0.2">
      <c r="A218" s="176"/>
      <c r="B218" s="507"/>
      <c r="C218" s="177" t="s">
        <v>266</v>
      </c>
      <c r="D218" s="192">
        <f>$D186/$D36</f>
        <v>0.16666666666666666</v>
      </c>
      <c r="E218" s="193">
        <f>$D186/$D36</f>
        <v>0.16666666666666666</v>
      </c>
      <c r="F218" s="193">
        <f>$D186/$D36</f>
        <v>0.16666666666666666</v>
      </c>
      <c r="G218" s="194">
        <f>$D186/$D36</f>
        <v>0.16666666666666666</v>
      </c>
      <c r="H218" s="194">
        <f>$D186/$D36</f>
        <v>0.16666666666666666</v>
      </c>
      <c r="I218" s="192">
        <f t="shared" si="38"/>
        <v>0.1</v>
      </c>
      <c r="J218" s="193">
        <f t="shared" si="38"/>
        <v>0.1</v>
      </c>
      <c r="K218" s="193">
        <f t="shared" si="38"/>
        <v>0.1</v>
      </c>
      <c r="L218" s="193">
        <f t="shared" si="38"/>
        <v>0.1</v>
      </c>
      <c r="M218" s="195">
        <f t="shared" si="38"/>
        <v>0.1</v>
      </c>
      <c r="N218" s="149"/>
    </row>
    <row r="219" spans="1:14" outlineLevel="2" x14ac:dyDescent="0.2">
      <c r="A219" s="176"/>
      <c r="B219" s="507"/>
      <c r="C219" s="177" t="s">
        <v>267</v>
      </c>
      <c r="D219" s="196" t="s">
        <v>262</v>
      </c>
      <c r="E219" s="197" t="s">
        <v>262</v>
      </c>
      <c r="F219" s="197" t="s">
        <v>262</v>
      </c>
      <c r="G219" s="198" t="s">
        <v>262</v>
      </c>
      <c r="H219" s="198" t="s">
        <v>262</v>
      </c>
      <c r="I219" s="192">
        <f t="shared" si="38"/>
        <v>0.125</v>
      </c>
      <c r="J219" s="193">
        <f t="shared" si="38"/>
        <v>0.125</v>
      </c>
      <c r="K219" s="193">
        <f t="shared" si="38"/>
        <v>0.125</v>
      </c>
      <c r="L219" s="193">
        <f t="shared" si="38"/>
        <v>0.125</v>
      </c>
      <c r="M219" s="195">
        <f t="shared" si="38"/>
        <v>0.125</v>
      </c>
      <c r="N219" s="149"/>
    </row>
    <row r="220" spans="1:14" outlineLevel="2" x14ac:dyDescent="0.2">
      <c r="A220" s="176"/>
      <c r="B220" s="507"/>
      <c r="C220" s="177" t="s">
        <v>268</v>
      </c>
      <c r="D220" s="192">
        <f t="shared" ref="D220:H221" si="40">$D188/$D38</f>
        <v>0.1</v>
      </c>
      <c r="E220" s="193">
        <f t="shared" si="40"/>
        <v>0.1</v>
      </c>
      <c r="F220" s="193">
        <f t="shared" si="40"/>
        <v>0.1</v>
      </c>
      <c r="G220" s="194">
        <f t="shared" si="40"/>
        <v>0.1</v>
      </c>
      <c r="H220" s="194">
        <f t="shared" si="40"/>
        <v>0.1</v>
      </c>
      <c r="I220" s="192">
        <f t="shared" si="38"/>
        <v>0.1</v>
      </c>
      <c r="J220" s="193">
        <f t="shared" si="38"/>
        <v>0.1</v>
      </c>
      <c r="K220" s="193">
        <f t="shared" si="38"/>
        <v>0.1</v>
      </c>
      <c r="L220" s="193">
        <f t="shared" si="38"/>
        <v>0.1</v>
      </c>
      <c r="M220" s="195">
        <f t="shared" si="38"/>
        <v>0.1</v>
      </c>
      <c r="N220" s="149"/>
    </row>
    <row r="221" spans="1:14" outlineLevel="2" x14ac:dyDescent="0.2">
      <c r="A221" s="176"/>
      <c r="B221" s="516"/>
      <c r="C221" s="179" t="s">
        <v>269</v>
      </c>
      <c r="D221" s="202">
        <f t="shared" si="40"/>
        <v>0.05</v>
      </c>
      <c r="E221" s="203">
        <f t="shared" si="40"/>
        <v>0.05</v>
      </c>
      <c r="F221" s="203">
        <f t="shared" si="40"/>
        <v>0.05</v>
      </c>
      <c r="G221" s="204">
        <f t="shared" si="40"/>
        <v>0.05</v>
      </c>
      <c r="H221" s="204">
        <f t="shared" si="40"/>
        <v>0.05</v>
      </c>
      <c r="I221" s="202">
        <f t="shared" si="38"/>
        <v>3.3333333333333333E-2</v>
      </c>
      <c r="J221" s="203">
        <f t="shared" si="38"/>
        <v>3.3333333333333333E-2</v>
      </c>
      <c r="K221" s="203">
        <f t="shared" si="38"/>
        <v>3.3333333333333333E-2</v>
      </c>
      <c r="L221" s="203">
        <f t="shared" si="38"/>
        <v>3.3333333333333333E-2</v>
      </c>
      <c r="M221" s="205">
        <f t="shared" si="38"/>
        <v>3.3333333333333333E-2</v>
      </c>
      <c r="N221" s="149"/>
    </row>
    <row r="222" spans="1:14" ht="14.25" outlineLevel="1" x14ac:dyDescent="0.25">
      <c r="A222" s="176"/>
      <c r="B222" s="468" t="s">
        <v>283</v>
      </c>
      <c r="C222" s="469"/>
      <c r="D222" s="473"/>
      <c r="E222" s="473"/>
      <c r="F222" s="473"/>
      <c r="G222" s="474"/>
      <c r="H222" s="474"/>
      <c r="I222" s="473"/>
      <c r="J222" s="473"/>
      <c r="K222" s="473"/>
      <c r="L222" s="473"/>
      <c r="M222" s="473"/>
      <c r="N222" s="149"/>
    </row>
    <row r="223" spans="1:14" outlineLevel="2" x14ac:dyDescent="0.2">
      <c r="A223" s="176"/>
      <c r="B223" s="182" t="s">
        <v>249</v>
      </c>
      <c r="C223" s="173"/>
      <c r="D223" s="206">
        <v>0</v>
      </c>
      <c r="E223" s="207"/>
      <c r="F223" s="207"/>
      <c r="G223" s="208"/>
      <c r="H223" s="208"/>
      <c r="I223" s="206">
        <v>0</v>
      </c>
      <c r="J223" s="207"/>
      <c r="K223" s="207"/>
      <c r="L223" s="207"/>
      <c r="M223" s="207"/>
      <c r="N223" s="149"/>
    </row>
    <row r="224" spans="1:14" outlineLevel="2" x14ac:dyDescent="0.2">
      <c r="A224" s="176"/>
      <c r="B224" s="514" t="s">
        <v>255</v>
      </c>
      <c r="C224" s="177" t="s">
        <v>284</v>
      </c>
      <c r="D224" s="209">
        <f>(12+5)/2</f>
        <v>8.5</v>
      </c>
      <c r="E224" s="174"/>
      <c r="F224" s="174"/>
      <c r="G224" s="175"/>
      <c r="H224" s="175"/>
      <c r="I224" s="209">
        <f>(12+5)/2</f>
        <v>8.5</v>
      </c>
      <c r="J224" s="174"/>
      <c r="K224" s="174"/>
      <c r="L224" s="174"/>
      <c r="M224" s="174"/>
      <c r="N224" s="172"/>
    </row>
    <row r="225" spans="1:14" ht="11.45" customHeight="1" outlineLevel="2" x14ac:dyDescent="0.2">
      <c r="A225" s="176"/>
      <c r="B225" s="514"/>
      <c r="C225" s="177" t="s">
        <v>256</v>
      </c>
      <c r="D225" s="209">
        <f>IF(D238=0,0,D$41/D224)</f>
        <v>0</v>
      </c>
      <c r="E225" s="174"/>
      <c r="F225" s="174"/>
      <c r="G225" s="175"/>
      <c r="H225" s="175"/>
      <c r="I225" s="209">
        <f>IF(I238=0,0,I$41/I224)</f>
        <v>0</v>
      </c>
      <c r="J225" s="174"/>
      <c r="K225" s="174"/>
      <c r="L225" s="174"/>
      <c r="M225" s="174"/>
      <c r="N225" s="172"/>
    </row>
    <row r="226" spans="1:14" outlineLevel="2" x14ac:dyDescent="0.2">
      <c r="A226" s="176"/>
      <c r="B226" s="514"/>
      <c r="C226" s="177" t="s">
        <v>257</v>
      </c>
      <c r="D226" s="209">
        <f>IF(D239=0,0,D$41/D224)</f>
        <v>0</v>
      </c>
      <c r="E226" s="174"/>
      <c r="F226" s="174"/>
      <c r="G226" s="175"/>
      <c r="H226" s="175"/>
      <c r="I226" s="209">
        <f>IF(I239=0,0,I$41/I224)</f>
        <v>0</v>
      </c>
      <c r="J226" s="174"/>
      <c r="K226" s="174"/>
      <c r="L226" s="174"/>
      <c r="M226" s="174"/>
      <c r="N226" s="172"/>
    </row>
    <row r="227" spans="1:14" outlineLevel="2" x14ac:dyDescent="0.2">
      <c r="A227" s="176"/>
      <c r="B227" s="514"/>
      <c r="C227" s="177" t="s">
        <v>258</v>
      </c>
      <c r="D227" s="209">
        <f>IF(D240=0,0,D$41/D224)</f>
        <v>0.35294117647058826</v>
      </c>
      <c r="E227" s="174"/>
      <c r="F227" s="174"/>
      <c r="G227" s="175"/>
      <c r="H227" s="175"/>
      <c r="I227" s="209">
        <f>IF(I240=0,0,I$41/I224)</f>
        <v>0.35294117647058826</v>
      </c>
      <c r="J227" s="174"/>
      <c r="K227" s="174"/>
      <c r="L227" s="174"/>
      <c r="M227" s="174"/>
      <c r="N227" s="172"/>
    </row>
    <row r="228" spans="1:14" outlineLevel="2" x14ac:dyDescent="0.2">
      <c r="A228" s="176"/>
      <c r="B228" s="514"/>
      <c r="C228" s="177" t="s">
        <v>259</v>
      </c>
      <c r="D228" s="209">
        <f>IF(D241=0,0,D$41/D224)</f>
        <v>0.35294117647058826</v>
      </c>
      <c r="E228" s="174"/>
      <c r="F228" s="174"/>
      <c r="G228" s="175"/>
      <c r="H228" s="175"/>
      <c r="I228" s="209">
        <f>IF(I241=0,0,I$41/I224)</f>
        <v>0.35294117647058826</v>
      </c>
      <c r="J228" s="174"/>
      <c r="K228" s="174"/>
      <c r="L228" s="174"/>
      <c r="M228" s="174"/>
      <c r="N228" s="172"/>
    </row>
    <row r="229" spans="1:14" outlineLevel="2" x14ac:dyDescent="0.2">
      <c r="A229" s="176"/>
      <c r="B229" s="514"/>
      <c r="C229" s="177" t="s">
        <v>260</v>
      </c>
      <c r="D229" s="209">
        <f>IF(D242=0,0,D$41/D224)</f>
        <v>0.35294117647058826</v>
      </c>
      <c r="E229" s="174"/>
      <c r="F229" s="174"/>
      <c r="G229" s="175"/>
      <c r="H229" s="175"/>
      <c r="I229" s="209">
        <f>IF(I242=0,0,I$41/I224)</f>
        <v>0.35294117647058826</v>
      </c>
      <c r="J229" s="174"/>
      <c r="K229" s="174"/>
      <c r="L229" s="174"/>
      <c r="M229" s="174"/>
      <c r="N229" s="172"/>
    </row>
    <row r="230" spans="1:14" outlineLevel="2" x14ac:dyDescent="0.2">
      <c r="A230" s="176"/>
      <c r="B230" s="514"/>
      <c r="C230" s="177" t="s">
        <v>261</v>
      </c>
      <c r="D230" s="213" t="s">
        <v>262</v>
      </c>
      <c r="E230" s="174"/>
      <c r="F230" s="174"/>
      <c r="G230" s="175"/>
      <c r="H230" s="175"/>
      <c r="I230" s="209">
        <f>IF(I243=0,0,I$41/I224)</f>
        <v>0.35294117647058826</v>
      </c>
      <c r="J230" s="174"/>
      <c r="K230" s="174"/>
      <c r="L230" s="174"/>
      <c r="M230" s="174"/>
      <c r="N230" s="172"/>
    </row>
    <row r="231" spans="1:14" outlineLevel="2" x14ac:dyDescent="0.2">
      <c r="A231" s="176"/>
      <c r="B231" s="514"/>
      <c r="C231" s="177" t="s">
        <v>263</v>
      </c>
      <c r="D231" s="209">
        <f>IF(D244=0,0,D$41/D224)</f>
        <v>0.35294117647058826</v>
      </c>
      <c r="E231" s="174"/>
      <c r="F231" s="174"/>
      <c r="G231" s="175"/>
      <c r="H231" s="175"/>
      <c r="I231" s="209">
        <f>IF(I244=0,0,I$41/I224)</f>
        <v>0.35294117647058826</v>
      </c>
      <c r="J231" s="174"/>
      <c r="K231" s="174"/>
      <c r="L231" s="174"/>
      <c r="M231" s="174"/>
      <c r="N231" s="172"/>
    </row>
    <row r="232" spans="1:14" outlineLevel="2" x14ac:dyDescent="0.2">
      <c r="A232" s="176"/>
      <c r="B232" s="514"/>
      <c r="C232" s="177" t="s">
        <v>264</v>
      </c>
      <c r="D232" s="209">
        <f>IF(D245=0,0,D$41/D224)</f>
        <v>0.35294117647058826</v>
      </c>
      <c r="E232" s="174"/>
      <c r="F232" s="174"/>
      <c r="G232" s="175"/>
      <c r="H232" s="175"/>
      <c r="I232" s="209">
        <f>IF(I245=0,0,I$41/I224)</f>
        <v>0.35294117647058826</v>
      </c>
      <c r="J232" s="174"/>
      <c r="K232" s="174"/>
      <c r="L232" s="174"/>
      <c r="M232" s="174"/>
      <c r="N232" s="172"/>
    </row>
    <row r="233" spans="1:14" outlineLevel="2" x14ac:dyDescent="0.2">
      <c r="A233" s="176"/>
      <c r="B233" s="514"/>
      <c r="C233" s="177" t="s">
        <v>265</v>
      </c>
      <c r="D233" s="209">
        <f>IF(D246=0,0,D$41/D224)</f>
        <v>0.35294117647058826</v>
      </c>
      <c r="E233" s="174"/>
      <c r="F233" s="174"/>
      <c r="G233" s="175"/>
      <c r="H233" s="175"/>
      <c r="I233" s="209">
        <f>IF(I246=0,0,I$41/I224)</f>
        <v>0.35294117647058826</v>
      </c>
      <c r="J233" s="174"/>
      <c r="K233" s="174"/>
      <c r="L233" s="174"/>
      <c r="M233" s="174"/>
      <c r="N233" s="172"/>
    </row>
    <row r="234" spans="1:14" outlineLevel="2" x14ac:dyDescent="0.2">
      <c r="A234" s="176"/>
      <c r="B234" s="514"/>
      <c r="C234" s="177" t="s">
        <v>266</v>
      </c>
      <c r="D234" s="209">
        <f>IF(D247=0,0,D$41/D224)</f>
        <v>0.35294117647058826</v>
      </c>
      <c r="E234" s="174"/>
      <c r="F234" s="174"/>
      <c r="G234" s="175"/>
      <c r="H234" s="175"/>
      <c r="I234" s="209">
        <f>IF(I247=0,0,I$41/I224)</f>
        <v>0.35294117647058826</v>
      </c>
      <c r="J234" s="174"/>
      <c r="K234" s="174"/>
      <c r="L234" s="174"/>
      <c r="M234" s="174"/>
      <c r="N234" s="172"/>
    </row>
    <row r="235" spans="1:14" outlineLevel="2" x14ac:dyDescent="0.2">
      <c r="A235" s="176"/>
      <c r="B235" s="514"/>
      <c r="C235" s="177" t="s">
        <v>267</v>
      </c>
      <c r="D235" s="213" t="s">
        <v>262</v>
      </c>
      <c r="E235" s="174"/>
      <c r="F235" s="174"/>
      <c r="G235" s="175"/>
      <c r="H235" s="175"/>
      <c r="I235" s="209">
        <f>IF(I248=0,0,I$41/I224)</f>
        <v>0.35294117647058826</v>
      </c>
      <c r="J235" s="174"/>
      <c r="K235" s="174"/>
      <c r="L235" s="174"/>
      <c r="M235" s="174"/>
      <c r="N235" s="172"/>
    </row>
    <row r="236" spans="1:14" outlineLevel="2" x14ac:dyDescent="0.2">
      <c r="A236" s="176"/>
      <c r="B236" s="514"/>
      <c r="C236" s="177" t="s">
        <v>268</v>
      </c>
      <c r="D236" s="209">
        <f>IF(D249=0,0,D$41/D224)</f>
        <v>0.35294117647058826</v>
      </c>
      <c r="E236" s="174"/>
      <c r="F236" s="174"/>
      <c r="G236" s="175"/>
      <c r="H236" s="175"/>
      <c r="I236" s="209">
        <f>IF(I249=0,0,I$41/I224)</f>
        <v>0.35294117647058826</v>
      </c>
      <c r="J236" s="174"/>
      <c r="K236" s="174"/>
      <c r="L236" s="174"/>
      <c r="M236" s="174"/>
      <c r="N236" s="172"/>
    </row>
    <row r="237" spans="1:14" outlineLevel="2" x14ac:dyDescent="0.2">
      <c r="A237" s="176"/>
      <c r="B237" s="514"/>
      <c r="C237" s="177" t="s">
        <v>269</v>
      </c>
      <c r="D237" s="209">
        <f>IF(D250=0,0,D$41/D224)</f>
        <v>0</v>
      </c>
      <c r="E237" s="174"/>
      <c r="F237" s="174"/>
      <c r="G237" s="175"/>
      <c r="H237" s="175"/>
      <c r="I237" s="178" t="s">
        <v>262</v>
      </c>
      <c r="J237" s="174"/>
      <c r="K237" s="174"/>
      <c r="L237" s="174"/>
      <c r="M237" s="174"/>
      <c r="N237" s="172"/>
    </row>
    <row r="238" spans="1:14" outlineLevel="2" x14ac:dyDescent="0.2">
      <c r="A238" s="176"/>
      <c r="B238" s="515" t="s">
        <v>270</v>
      </c>
      <c r="C238" s="177" t="s">
        <v>256</v>
      </c>
      <c r="D238" s="209">
        <v>0</v>
      </c>
      <c r="E238" s="174"/>
      <c r="F238" s="174"/>
      <c r="G238" s="175"/>
      <c r="H238" s="175"/>
      <c r="I238" s="209">
        <v>0</v>
      </c>
      <c r="J238" s="174"/>
      <c r="K238" s="174"/>
      <c r="L238" s="174"/>
      <c r="M238" s="174"/>
      <c r="N238" s="172"/>
    </row>
    <row r="239" spans="1:14" outlineLevel="2" x14ac:dyDescent="0.2">
      <c r="A239" s="176"/>
      <c r="B239" s="507"/>
      <c r="C239" s="177" t="s">
        <v>257</v>
      </c>
      <c r="D239" s="209">
        <v>0</v>
      </c>
      <c r="E239" s="174"/>
      <c r="F239" s="174"/>
      <c r="G239" s="175"/>
      <c r="H239" s="175"/>
      <c r="I239" s="209">
        <v>0</v>
      </c>
      <c r="J239" s="174"/>
      <c r="K239" s="174"/>
      <c r="L239" s="174"/>
      <c r="M239" s="174"/>
      <c r="N239" s="172"/>
    </row>
    <row r="240" spans="1:14" outlineLevel="2" x14ac:dyDescent="0.2">
      <c r="A240" s="176"/>
      <c r="B240" s="507"/>
      <c r="C240" s="177" t="s">
        <v>258</v>
      </c>
      <c r="D240" s="209">
        <v>0.5</v>
      </c>
      <c r="E240" s="174"/>
      <c r="F240" s="174"/>
      <c r="G240" s="175"/>
      <c r="H240" s="175"/>
      <c r="I240" s="209">
        <v>0.5</v>
      </c>
      <c r="J240" s="174"/>
      <c r="K240" s="174"/>
      <c r="L240" s="174"/>
      <c r="M240" s="174"/>
      <c r="N240" s="172"/>
    </row>
    <row r="241" spans="1:14" outlineLevel="2" x14ac:dyDescent="0.2">
      <c r="A241" s="176"/>
      <c r="B241" s="507"/>
      <c r="C241" s="177" t="s">
        <v>259</v>
      </c>
      <c r="D241" s="209">
        <v>0.5</v>
      </c>
      <c r="E241" s="174"/>
      <c r="F241" s="174"/>
      <c r="G241" s="175"/>
      <c r="H241" s="175"/>
      <c r="I241" s="209">
        <v>0.5</v>
      </c>
      <c r="J241" s="174"/>
      <c r="K241" s="174"/>
      <c r="L241" s="174"/>
      <c r="M241" s="174"/>
      <c r="N241" s="172"/>
    </row>
    <row r="242" spans="1:14" outlineLevel="2" x14ac:dyDescent="0.2">
      <c r="A242" s="176"/>
      <c r="B242" s="507"/>
      <c r="C242" s="177" t="s">
        <v>260</v>
      </c>
      <c r="D242" s="209">
        <v>1</v>
      </c>
      <c r="E242" s="174"/>
      <c r="F242" s="174"/>
      <c r="G242" s="175"/>
      <c r="H242" s="175"/>
      <c r="I242" s="209">
        <v>1</v>
      </c>
      <c r="J242" s="174"/>
      <c r="K242" s="174"/>
      <c r="L242" s="174"/>
      <c r="M242" s="174"/>
      <c r="N242" s="172"/>
    </row>
    <row r="243" spans="1:14" outlineLevel="2" x14ac:dyDescent="0.2">
      <c r="A243" s="176"/>
      <c r="B243" s="507"/>
      <c r="C243" s="177" t="s">
        <v>261</v>
      </c>
      <c r="D243" s="178" t="s">
        <v>262</v>
      </c>
      <c r="E243" s="174"/>
      <c r="F243" s="174"/>
      <c r="G243" s="175"/>
      <c r="H243" s="175"/>
      <c r="I243" s="209">
        <v>1</v>
      </c>
      <c r="J243" s="174"/>
      <c r="K243" s="174"/>
      <c r="L243" s="174"/>
      <c r="M243" s="174"/>
      <c r="N243" s="172"/>
    </row>
    <row r="244" spans="1:14" outlineLevel="2" x14ac:dyDescent="0.2">
      <c r="A244" s="176"/>
      <c r="B244" s="507"/>
      <c r="C244" s="177" t="s">
        <v>263</v>
      </c>
      <c r="D244" s="209">
        <v>0.5</v>
      </c>
      <c r="E244" s="174"/>
      <c r="F244" s="174"/>
      <c r="G244" s="175"/>
      <c r="H244" s="175"/>
      <c r="I244" s="209">
        <v>0.5</v>
      </c>
      <c r="J244" s="174"/>
      <c r="K244" s="174"/>
      <c r="L244" s="174"/>
      <c r="M244" s="174"/>
      <c r="N244" s="172"/>
    </row>
    <row r="245" spans="1:14" outlineLevel="2" x14ac:dyDescent="0.2">
      <c r="A245" s="176"/>
      <c r="B245" s="507"/>
      <c r="C245" s="177" t="s">
        <v>264</v>
      </c>
      <c r="D245" s="209">
        <v>0.5</v>
      </c>
      <c r="E245" s="174"/>
      <c r="F245" s="174"/>
      <c r="G245" s="175"/>
      <c r="H245" s="175"/>
      <c r="I245" s="209">
        <v>0.5</v>
      </c>
      <c r="J245" s="174"/>
      <c r="K245" s="174"/>
      <c r="L245" s="174"/>
      <c r="M245" s="174"/>
      <c r="N245" s="172"/>
    </row>
    <row r="246" spans="1:14" outlineLevel="2" x14ac:dyDescent="0.2">
      <c r="A246" s="176"/>
      <c r="B246" s="507"/>
      <c r="C246" s="177" t="s">
        <v>265</v>
      </c>
      <c r="D246" s="209">
        <v>0.5</v>
      </c>
      <c r="E246" s="174"/>
      <c r="F246" s="174"/>
      <c r="G246" s="175"/>
      <c r="H246" s="175"/>
      <c r="I246" s="209">
        <v>0.5</v>
      </c>
      <c r="J246" s="174"/>
      <c r="K246" s="174"/>
      <c r="L246" s="174"/>
      <c r="M246" s="174"/>
      <c r="N246" s="172"/>
    </row>
    <row r="247" spans="1:14" outlineLevel="2" x14ac:dyDescent="0.2">
      <c r="A247" s="176"/>
      <c r="B247" s="507"/>
      <c r="C247" s="177" t="s">
        <v>266</v>
      </c>
      <c r="D247" s="209">
        <v>1</v>
      </c>
      <c r="E247" s="174"/>
      <c r="F247" s="174"/>
      <c r="G247" s="175"/>
      <c r="H247" s="175"/>
      <c r="I247" s="209">
        <v>1</v>
      </c>
      <c r="J247" s="174"/>
      <c r="K247" s="174"/>
      <c r="L247" s="174"/>
      <c r="M247" s="174"/>
      <c r="N247" s="172"/>
    </row>
    <row r="248" spans="1:14" outlineLevel="2" x14ac:dyDescent="0.2">
      <c r="A248" s="176"/>
      <c r="B248" s="507"/>
      <c r="C248" s="177" t="s">
        <v>267</v>
      </c>
      <c r="D248" s="178" t="s">
        <v>262</v>
      </c>
      <c r="E248" s="174"/>
      <c r="F248" s="174"/>
      <c r="G248" s="175"/>
      <c r="H248" s="175"/>
      <c r="I248" s="209">
        <v>1</v>
      </c>
      <c r="J248" s="174"/>
      <c r="K248" s="174"/>
      <c r="L248" s="174"/>
      <c r="M248" s="174"/>
      <c r="N248" s="172"/>
    </row>
    <row r="249" spans="1:14" outlineLevel="2" x14ac:dyDescent="0.2">
      <c r="A249" s="176"/>
      <c r="B249" s="507"/>
      <c r="C249" s="177" t="s">
        <v>268</v>
      </c>
      <c r="D249" s="209">
        <v>0.5</v>
      </c>
      <c r="E249" s="174"/>
      <c r="F249" s="174"/>
      <c r="G249" s="175"/>
      <c r="H249" s="175"/>
      <c r="I249" s="209">
        <v>0.5</v>
      </c>
      <c r="J249" s="174"/>
      <c r="K249" s="174"/>
      <c r="L249" s="174"/>
      <c r="M249" s="174"/>
      <c r="N249" s="172"/>
    </row>
    <row r="250" spans="1:14" outlineLevel="2" x14ac:dyDescent="0.2">
      <c r="A250" s="176"/>
      <c r="B250" s="516"/>
      <c r="C250" s="179" t="s">
        <v>269</v>
      </c>
      <c r="D250" s="214">
        <v>0</v>
      </c>
      <c r="E250" s="180"/>
      <c r="F250" s="180"/>
      <c r="G250" s="181"/>
      <c r="H250" s="181"/>
      <c r="I250" s="214">
        <v>0</v>
      </c>
      <c r="J250" s="180"/>
      <c r="K250" s="180"/>
      <c r="L250" s="180"/>
      <c r="M250" s="180"/>
      <c r="N250" s="172"/>
    </row>
    <row r="251" spans="1:14" ht="14.25" outlineLevel="1" x14ac:dyDescent="0.25">
      <c r="A251" s="176"/>
      <c r="B251" s="184" t="s">
        <v>285</v>
      </c>
      <c r="C251" s="162"/>
      <c r="D251" s="185"/>
      <c r="E251" s="185"/>
      <c r="F251" s="185"/>
      <c r="G251" s="186"/>
      <c r="H251" s="186"/>
      <c r="I251" s="185"/>
      <c r="J251" s="185"/>
      <c r="K251" s="185"/>
      <c r="L251" s="185"/>
      <c r="M251" s="187">
        <f>SUMPRODUCT('Нормативы ДО'!D252:M282,'Нормативы ДО'!$D$637:$M$667)</f>
        <v>1219.241392733564</v>
      </c>
      <c r="N251" s="149"/>
    </row>
    <row r="252" spans="1:14" ht="11.45" customHeight="1" outlineLevel="2" x14ac:dyDescent="0.2">
      <c r="A252" s="176"/>
      <c r="B252" s="507" t="s">
        <v>286</v>
      </c>
      <c r="C252" s="173" t="s">
        <v>250</v>
      </c>
      <c r="D252" s="188">
        <f>($D223)/($D$9)</f>
        <v>0</v>
      </c>
      <c r="E252" s="189">
        <f>($D223)/($D$9)</f>
        <v>0</v>
      </c>
      <c r="F252" s="189">
        <f>($D223)/($D$9)</f>
        <v>0</v>
      </c>
      <c r="G252" s="190">
        <f>($D223)/($D$9)</f>
        <v>0</v>
      </c>
      <c r="H252" s="190">
        <f>($D223)/($D$9)</f>
        <v>0</v>
      </c>
      <c r="I252" s="188">
        <f>($I223)/($I$9)</f>
        <v>0</v>
      </c>
      <c r="J252" s="189">
        <f>($I223)/($I$9)</f>
        <v>0</v>
      </c>
      <c r="K252" s="189">
        <f>($I223)/($I$9)</f>
        <v>0</v>
      </c>
      <c r="L252" s="189">
        <f>($I223)/($I$9)</f>
        <v>0</v>
      </c>
      <c r="M252" s="191">
        <f>($I223)/($I$9)</f>
        <v>0</v>
      </c>
      <c r="N252" s="149"/>
    </row>
    <row r="253" spans="1:14" outlineLevel="2" x14ac:dyDescent="0.2">
      <c r="A253" s="176"/>
      <c r="B253" s="507"/>
      <c r="C253" s="173" t="s">
        <v>251</v>
      </c>
      <c r="D253" s="192">
        <f>($D223)/($D$10)</f>
        <v>0</v>
      </c>
      <c r="E253" s="193">
        <f>($D223)/($D$10)</f>
        <v>0</v>
      </c>
      <c r="F253" s="193">
        <f>($D223)/($D$10)</f>
        <v>0</v>
      </c>
      <c r="G253" s="194">
        <f>($D223)/($D$10)</f>
        <v>0</v>
      </c>
      <c r="H253" s="194">
        <f>($D223)/($D$10)</f>
        <v>0</v>
      </c>
      <c r="I253" s="192">
        <f>($I223)/($I$10)</f>
        <v>0</v>
      </c>
      <c r="J253" s="193">
        <f>($I223)/($I$10)</f>
        <v>0</v>
      </c>
      <c r="K253" s="193">
        <f>($I223)/($I$10)</f>
        <v>0</v>
      </c>
      <c r="L253" s="193">
        <f>($I223)/($I$10)</f>
        <v>0</v>
      </c>
      <c r="M253" s="195">
        <f>($I223)/($I$10)</f>
        <v>0</v>
      </c>
      <c r="N253" s="149"/>
    </row>
    <row r="254" spans="1:14" outlineLevel="2" x14ac:dyDescent="0.2">
      <c r="A254" s="176"/>
      <c r="B254" s="507"/>
      <c r="C254" s="173" t="s">
        <v>252</v>
      </c>
      <c r="D254" s="192">
        <f>($D223)/($D$11)</f>
        <v>0</v>
      </c>
      <c r="E254" s="193">
        <f>($D223)/($D$11)</f>
        <v>0</v>
      </c>
      <c r="F254" s="193">
        <f>($D223)/($D$11)</f>
        <v>0</v>
      </c>
      <c r="G254" s="194">
        <f>($D223)/($D$11)</f>
        <v>0</v>
      </c>
      <c r="H254" s="194">
        <f>($D223)/($D$11)</f>
        <v>0</v>
      </c>
      <c r="I254" s="192">
        <f>($I223)/($I$11)</f>
        <v>0</v>
      </c>
      <c r="J254" s="193">
        <f>($I223)/($I$11)</f>
        <v>0</v>
      </c>
      <c r="K254" s="193">
        <f>($I223)/($I$11)</f>
        <v>0</v>
      </c>
      <c r="L254" s="193">
        <f>($I223)/($I$11)</f>
        <v>0</v>
      </c>
      <c r="M254" s="195">
        <f>($I223)/($I$11)</f>
        <v>0</v>
      </c>
      <c r="N254" s="149"/>
    </row>
    <row r="255" spans="1:14" outlineLevel="2" x14ac:dyDescent="0.2">
      <c r="A255" s="176"/>
      <c r="B255" s="507"/>
      <c r="C255" s="173" t="s">
        <v>253</v>
      </c>
      <c r="D255" s="192">
        <f>($D223)/($D$12)</f>
        <v>0</v>
      </c>
      <c r="E255" s="193">
        <f>($D223)/($D$12)</f>
        <v>0</v>
      </c>
      <c r="F255" s="193">
        <f>($D223)/($D$12)</f>
        <v>0</v>
      </c>
      <c r="G255" s="194">
        <f>($D223)/($D$12)</f>
        <v>0</v>
      </c>
      <c r="H255" s="194">
        <f>($D223)/($D$12)</f>
        <v>0</v>
      </c>
      <c r="I255" s="192">
        <f>($I223)/($I$12)</f>
        <v>0</v>
      </c>
      <c r="J255" s="193">
        <f>($I223)/($I$12)</f>
        <v>0</v>
      </c>
      <c r="K255" s="193">
        <f>($I223)/($I$12)</f>
        <v>0</v>
      </c>
      <c r="L255" s="193">
        <f>($I223)/($I$12)</f>
        <v>0</v>
      </c>
      <c r="M255" s="195">
        <f>($I223)/($I$12)</f>
        <v>0</v>
      </c>
      <c r="N255" s="149"/>
    </row>
    <row r="256" spans="1:14" outlineLevel="2" x14ac:dyDescent="0.2">
      <c r="A256" s="176"/>
      <c r="B256" s="508"/>
      <c r="C256" s="173" t="s">
        <v>254</v>
      </c>
      <c r="D256" s="192">
        <f>($D223)/($D$13)</f>
        <v>0</v>
      </c>
      <c r="E256" s="193">
        <f>($D223)/($D$13)</f>
        <v>0</v>
      </c>
      <c r="F256" s="193">
        <f>($D223)/($D$13)</f>
        <v>0</v>
      </c>
      <c r="G256" s="194">
        <f>($D223)/($D$13)</f>
        <v>0</v>
      </c>
      <c r="H256" s="194">
        <f>($D223)/($D$13)</f>
        <v>0</v>
      </c>
      <c r="I256" s="192">
        <f>($I223)/($I$13)</f>
        <v>0</v>
      </c>
      <c r="J256" s="193">
        <f>($I223)/($I$13)</f>
        <v>0</v>
      </c>
      <c r="K256" s="193">
        <f>($I223)/($I$13)</f>
        <v>0</v>
      </c>
      <c r="L256" s="193">
        <f>($I223)/($I$13)</f>
        <v>0</v>
      </c>
      <c r="M256" s="195">
        <f>($I223)/($I$13)</f>
        <v>0</v>
      </c>
      <c r="N256" s="149"/>
    </row>
    <row r="257" spans="1:13" ht="11.45" customHeight="1" outlineLevel="2" x14ac:dyDescent="0.2">
      <c r="A257" s="176"/>
      <c r="B257" s="515" t="s">
        <v>287</v>
      </c>
      <c r="C257" s="177" t="s">
        <v>256</v>
      </c>
      <c r="D257" s="192">
        <f>$D225/$D$14</f>
        <v>0</v>
      </c>
      <c r="E257" s="193">
        <f>$D225/$D$14</f>
        <v>0</v>
      </c>
      <c r="F257" s="193">
        <f>$D225/$D$14</f>
        <v>0</v>
      </c>
      <c r="G257" s="194">
        <f>$D225/$D$14</f>
        <v>0</v>
      </c>
      <c r="H257" s="194">
        <f>$D225/$D$14</f>
        <v>0</v>
      </c>
      <c r="I257" s="192">
        <f>$I225/$I$14</f>
        <v>0</v>
      </c>
      <c r="J257" s="193">
        <f>$I225/$I$14</f>
        <v>0</v>
      </c>
      <c r="K257" s="193">
        <f>$I225/$I$14</f>
        <v>0</v>
      </c>
      <c r="L257" s="193">
        <f>$I225/$I$14</f>
        <v>0</v>
      </c>
      <c r="M257" s="195">
        <f>$I225/$I$14</f>
        <v>0</v>
      </c>
    </row>
    <row r="258" spans="1:13" outlineLevel="2" x14ac:dyDescent="0.2">
      <c r="A258" s="176"/>
      <c r="B258" s="507"/>
      <c r="C258" s="177" t="s">
        <v>257</v>
      </c>
      <c r="D258" s="192">
        <f>$D226/$D$15</f>
        <v>0</v>
      </c>
      <c r="E258" s="193">
        <f>$D226/$D$15</f>
        <v>0</v>
      </c>
      <c r="F258" s="193">
        <f>$D226/$D$15</f>
        <v>0</v>
      </c>
      <c r="G258" s="194">
        <f>$D226/$D$15</f>
        <v>0</v>
      </c>
      <c r="H258" s="194">
        <f>$D226/$D$15</f>
        <v>0</v>
      </c>
      <c r="I258" s="192">
        <f>$I226/$I$15</f>
        <v>0</v>
      </c>
      <c r="J258" s="193">
        <f>$I226/$I$15</f>
        <v>0</v>
      </c>
      <c r="K258" s="193">
        <f>$I226/$I$15</f>
        <v>0</v>
      </c>
      <c r="L258" s="193">
        <f>$I226/$I$15</f>
        <v>0</v>
      </c>
      <c r="M258" s="195">
        <f>$I226/$I$15</f>
        <v>0</v>
      </c>
    </row>
    <row r="259" spans="1:13" outlineLevel="2" x14ac:dyDescent="0.2">
      <c r="A259" s="176"/>
      <c r="B259" s="507"/>
      <c r="C259" s="177" t="s">
        <v>258</v>
      </c>
      <c r="D259" s="192">
        <f>$D227/$D$16</f>
        <v>3.5294117647058823E-2</v>
      </c>
      <c r="E259" s="193">
        <f>$D227/$D$16</f>
        <v>3.5294117647058823E-2</v>
      </c>
      <c r="F259" s="193">
        <f>$D227/$D$16</f>
        <v>3.5294117647058823E-2</v>
      </c>
      <c r="G259" s="194">
        <f>$D227/$D$16</f>
        <v>3.5294117647058823E-2</v>
      </c>
      <c r="H259" s="194">
        <f>$D227/$D$16</f>
        <v>3.5294117647058823E-2</v>
      </c>
      <c r="I259" s="192">
        <f>$I227/$I$16</f>
        <v>3.5294117647058823E-2</v>
      </c>
      <c r="J259" s="193">
        <f>$I227/$I$16</f>
        <v>3.5294117647058823E-2</v>
      </c>
      <c r="K259" s="193">
        <f>$I227/$I$16</f>
        <v>3.5294117647058823E-2</v>
      </c>
      <c r="L259" s="193">
        <f>$I227/$I$16</f>
        <v>3.5294117647058823E-2</v>
      </c>
      <c r="M259" s="195">
        <f>$I227/$I$16</f>
        <v>3.5294117647058823E-2</v>
      </c>
    </row>
    <row r="260" spans="1:13" outlineLevel="2" x14ac:dyDescent="0.2">
      <c r="A260" s="176"/>
      <c r="B260" s="507"/>
      <c r="C260" s="177" t="s">
        <v>259</v>
      </c>
      <c r="D260" s="192">
        <f>$D228/$D$17</f>
        <v>3.5294117647058823E-2</v>
      </c>
      <c r="E260" s="193">
        <f>$D228/$D$17</f>
        <v>3.5294117647058823E-2</v>
      </c>
      <c r="F260" s="193">
        <f>$D228/$D$17</f>
        <v>3.5294117647058823E-2</v>
      </c>
      <c r="G260" s="194">
        <f>$D228/$D$17</f>
        <v>3.5294117647058823E-2</v>
      </c>
      <c r="H260" s="194">
        <f>$D228/$D$17</f>
        <v>3.5294117647058823E-2</v>
      </c>
      <c r="I260" s="192">
        <f>$I228/$I$17</f>
        <v>2.3529411764705885E-2</v>
      </c>
      <c r="J260" s="193">
        <f>$I228/$I$17</f>
        <v>2.3529411764705885E-2</v>
      </c>
      <c r="K260" s="193">
        <f>$I228/$I$17</f>
        <v>2.3529411764705885E-2</v>
      </c>
      <c r="L260" s="193">
        <f>$I228/$I$17</f>
        <v>2.3529411764705885E-2</v>
      </c>
      <c r="M260" s="195">
        <f>$I228/$I$17</f>
        <v>2.3529411764705885E-2</v>
      </c>
    </row>
    <row r="261" spans="1:13" outlineLevel="2" x14ac:dyDescent="0.2">
      <c r="A261" s="176"/>
      <c r="B261" s="507"/>
      <c r="C261" s="177" t="s">
        <v>260</v>
      </c>
      <c r="D261" s="192">
        <f>$D229/$D$18</f>
        <v>3.5294117647058823E-2</v>
      </c>
      <c r="E261" s="193">
        <f>$D229/$D$18</f>
        <v>3.5294117647058823E-2</v>
      </c>
      <c r="F261" s="193">
        <f>$D229/$D$18</f>
        <v>3.5294117647058823E-2</v>
      </c>
      <c r="G261" s="194">
        <f>$D229/$D$18</f>
        <v>3.5294117647058823E-2</v>
      </c>
      <c r="H261" s="194">
        <f>$D229/$D$18</f>
        <v>3.5294117647058823E-2</v>
      </c>
      <c r="I261" s="192">
        <f>$I229/$I$18</f>
        <v>2.3529411764705885E-2</v>
      </c>
      <c r="J261" s="193">
        <f>$I229/$I$18</f>
        <v>2.3529411764705885E-2</v>
      </c>
      <c r="K261" s="193">
        <f>$I229/$I$18</f>
        <v>2.3529411764705885E-2</v>
      </c>
      <c r="L261" s="193">
        <f>$I229/$I$18</f>
        <v>2.3529411764705885E-2</v>
      </c>
      <c r="M261" s="195">
        <f>$I229/$I$18</f>
        <v>2.3529411764705885E-2</v>
      </c>
    </row>
    <row r="262" spans="1:13" outlineLevel="2" x14ac:dyDescent="0.2">
      <c r="A262" s="176"/>
      <c r="B262" s="507"/>
      <c r="C262" s="177" t="s">
        <v>261</v>
      </c>
      <c r="D262" s="196" t="s">
        <v>262</v>
      </c>
      <c r="E262" s="197" t="s">
        <v>262</v>
      </c>
      <c r="F262" s="197" t="s">
        <v>262</v>
      </c>
      <c r="G262" s="198" t="s">
        <v>262</v>
      </c>
      <c r="H262" s="198" t="s">
        <v>262</v>
      </c>
      <c r="I262" s="192">
        <f>$I230/$I$19</f>
        <v>2.0761245674740487E-2</v>
      </c>
      <c r="J262" s="193">
        <f>$I230/$I$19</f>
        <v>2.0761245674740487E-2</v>
      </c>
      <c r="K262" s="193">
        <f>$I230/$I$19</f>
        <v>2.0761245674740487E-2</v>
      </c>
      <c r="L262" s="193">
        <f>$I230/$I$19</f>
        <v>2.0761245674740487E-2</v>
      </c>
      <c r="M262" s="195">
        <f>$I230/$I$19</f>
        <v>2.0761245674740487E-2</v>
      </c>
    </row>
    <row r="263" spans="1:13" outlineLevel="2" x14ac:dyDescent="0.2">
      <c r="A263" s="176"/>
      <c r="B263" s="507"/>
      <c r="C263" s="177" t="s">
        <v>263</v>
      </c>
      <c r="D263" s="192">
        <f>$D231/$D$20</f>
        <v>3.5294117647058823E-2</v>
      </c>
      <c r="E263" s="193">
        <f>$D231/$D$20</f>
        <v>3.5294117647058823E-2</v>
      </c>
      <c r="F263" s="193">
        <f>$D231/$D$20</f>
        <v>3.5294117647058823E-2</v>
      </c>
      <c r="G263" s="194">
        <f>$D231/$D$20</f>
        <v>3.5294117647058823E-2</v>
      </c>
      <c r="H263" s="194">
        <f>$D231/$D$20</f>
        <v>3.5294117647058823E-2</v>
      </c>
      <c r="I263" s="192">
        <f>$I231/$I$20</f>
        <v>3.5294117647058823E-2</v>
      </c>
      <c r="J263" s="193">
        <f>$I231/$I$20</f>
        <v>3.5294117647058823E-2</v>
      </c>
      <c r="K263" s="193">
        <f>$I231/$I$20</f>
        <v>3.5294117647058823E-2</v>
      </c>
      <c r="L263" s="193">
        <f>$I231/$I$20</f>
        <v>3.5294117647058823E-2</v>
      </c>
      <c r="M263" s="195">
        <f>$I231/$I$20</f>
        <v>3.5294117647058823E-2</v>
      </c>
    </row>
    <row r="264" spans="1:13" outlineLevel="2" x14ac:dyDescent="0.2">
      <c r="A264" s="176"/>
      <c r="B264" s="507"/>
      <c r="C264" s="177" t="s">
        <v>264</v>
      </c>
      <c r="D264" s="192">
        <f>$D232/$D$21</f>
        <v>3.5294117647058823E-2</v>
      </c>
      <c r="E264" s="193">
        <f>$D232/$D$21</f>
        <v>3.5294117647058823E-2</v>
      </c>
      <c r="F264" s="193">
        <f>$D232/$D$21</f>
        <v>3.5294117647058823E-2</v>
      </c>
      <c r="G264" s="194">
        <f>$D232/$D$21</f>
        <v>3.5294117647058823E-2</v>
      </c>
      <c r="H264" s="194">
        <f>$D232/$D$21</f>
        <v>3.5294117647058823E-2</v>
      </c>
      <c r="I264" s="192">
        <f>$I232/$I$21</f>
        <v>2.0761245674740487E-2</v>
      </c>
      <c r="J264" s="193">
        <f>$I232/$I$21</f>
        <v>2.0761245674740487E-2</v>
      </c>
      <c r="K264" s="193">
        <f>$I232/$I$21</f>
        <v>2.0761245674740487E-2</v>
      </c>
      <c r="L264" s="193">
        <f>$I232/$I$21</f>
        <v>2.0761245674740487E-2</v>
      </c>
      <c r="M264" s="195">
        <f>$I232/$I$21</f>
        <v>2.0761245674740487E-2</v>
      </c>
    </row>
    <row r="265" spans="1:13" outlineLevel="2" x14ac:dyDescent="0.2">
      <c r="A265" s="176"/>
      <c r="B265" s="507"/>
      <c r="C265" s="177" t="s">
        <v>265</v>
      </c>
      <c r="D265" s="192">
        <f>$D233/$D$22</f>
        <v>3.5294117647058823E-2</v>
      </c>
      <c r="E265" s="193">
        <f>$D233/$D$22</f>
        <v>3.5294117647058823E-2</v>
      </c>
      <c r="F265" s="193">
        <f>$D233/$D$22</f>
        <v>3.5294117647058823E-2</v>
      </c>
      <c r="G265" s="194">
        <f>$D233/$D$22</f>
        <v>3.5294117647058823E-2</v>
      </c>
      <c r="H265" s="194">
        <f>$D233/$D$22</f>
        <v>3.5294117647058823E-2</v>
      </c>
      <c r="I265" s="192">
        <f>$I233/$I$22</f>
        <v>3.5294117647058823E-2</v>
      </c>
      <c r="J265" s="193">
        <f>$I233/$I$22</f>
        <v>3.5294117647058823E-2</v>
      </c>
      <c r="K265" s="193">
        <f>$I233/$I$22</f>
        <v>3.5294117647058823E-2</v>
      </c>
      <c r="L265" s="193">
        <f>$I233/$I$22</f>
        <v>3.5294117647058823E-2</v>
      </c>
      <c r="M265" s="195">
        <f>$I233/$I$22</f>
        <v>3.5294117647058823E-2</v>
      </c>
    </row>
    <row r="266" spans="1:13" outlineLevel="2" x14ac:dyDescent="0.2">
      <c r="A266" s="176"/>
      <c r="B266" s="507"/>
      <c r="C266" s="177" t="s">
        <v>266</v>
      </c>
      <c r="D266" s="192">
        <f>$D234/$D$23</f>
        <v>3.5294117647058823E-2</v>
      </c>
      <c r="E266" s="193">
        <f>$D234/$D$23</f>
        <v>3.5294117647058823E-2</v>
      </c>
      <c r="F266" s="193">
        <f>$D234/$D$23</f>
        <v>3.5294117647058823E-2</v>
      </c>
      <c r="G266" s="194">
        <f>$D234/$D$23</f>
        <v>3.5294117647058823E-2</v>
      </c>
      <c r="H266" s="194">
        <f>$D234/$D$23</f>
        <v>3.5294117647058823E-2</v>
      </c>
      <c r="I266" s="192">
        <f>$I234/$I$23</f>
        <v>2.3529411764705885E-2</v>
      </c>
      <c r="J266" s="193">
        <f>$I234/$I$23</f>
        <v>2.3529411764705885E-2</v>
      </c>
      <c r="K266" s="193">
        <f>$I234/$I$23</f>
        <v>2.3529411764705885E-2</v>
      </c>
      <c r="L266" s="193">
        <f>$I234/$I$23</f>
        <v>2.3529411764705885E-2</v>
      </c>
      <c r="M266" s="195">
        <f>$I234/$I$23</f>
        <v>2.3529411764705885E-2</v>
      </c>
    </row>
    <row r="267" spans="1:13" outlineLevel="2" x14ac:dyDescent="0.2">
      <c r="A267" s="176"/>
      <c r="B267" s="507"/>
      <c r="C267" s="177" t="s">
        <v>267</v>
      </c>
      <c r="D267" s="196" t="s">
        <v>262</v>
      </c>
      <c r="E267" s="197" t="s">
        <v>262</v>
      </c>
      <c r="F267" s="197" t="s">
        <v>262</v>
      </c>
      <c r="G267" s="198" t="s">
        <v>262</v>
      </c>
      <c r="H267" s="198" t="s">
        <v>262</v>
      </c>
      <c r="I267" s="192">
        <f>$I235/$I$24</f>
        <v>3.5294117647058823E-2</v>
      </c>
      <c r="J267" s="193">
        <f>$I235/$I$24</f>
        <v>3.5294117647058823E-2</v>
      </c>
      <c r="K267" s="193">
        <f>$I235/$I$24</f>
        <v>3.5294117647058823E-2</v>
      </c>
      <c r="L267" s="193">
        <f>$I235/$I$24</f>
        <v>3.5294117647058823E-2</v>
      </c>
      <c r="M267" s="195">
        <f>$I235/$I$24</f>
        <v>3.5294117647058823E-2</v>
      </c>
    </row>
    <row r="268" spans="1:13" outlineLevel="2" x14ac:dyDescent="0.2">
      <c r="A268" s="176"/>
      <c r="B268" s="507"/>
      <c r="C268" s="177" t="s">
        <v>268</v>
      </c>
      <c r="D268" s="192">
        <f>$D236/$D$25</f>
        <v>3.5294117647058823E-2</v>
      </c>
      <c r="E268" s="193">
        <f>$D236/$D$25</f>
        <v>3.5294117647058823E-2</v>
      </c>
      <c r="F268" s="193">
        <f>$D236/$D$25</f>
        <v>3.5294117647058823E-2</v>
      </c>
      <c r="G268" s="194">
        <f>$D236/$D$25</f>
        <v>3.5294117647058823E-2</v>
      </c>
      <c r="H268" s="194">
        <f>$D236/$D$25</f>
        <v>3.5294117647058823E-2</v>
      </c>
      <c r="I268" s="192">
        <f>$I236/$I$25</f>
        <v>3.5294117647058823E-2</v>
      </c>
      <c r="J268" s="193">
        <f>$I236/$I$25</f>
        <v>3.5294117647058823E-2</v>
      </c>
      <c r="K268" s="193">
        <f>$I236/$I$25</f>
        <v>3.5294117647058823E-2</v>
      </c>
      <c r="L268" s="193">
        <f>$I236/$I$25</f>
        <v>3.5294117647058823E-2</v>
      </c>
      <c r="M268" s="195">
        <f>$I236/$I$25</f>
        <v>3.5294117647058823E-2</v>
      </c>
    </row>
    <row r="269" spans="1:13" outlineLevel="2" x14ac:dyDescent="0.2">
      <c r="A269" s="176"/>
      <c r="B269" s="508"/>
      <c r="C269" s="177" t="s">
        <v>269</v>
      </c>
      <c r="D269" s="192">
        <f>$D237/$D$26</f>
        <v>0</v>
      </c>
      <c r="E269" s="193">
        <f>$D237/$D$26</f>
        <v>0</v>
      </c>
      <c r="F269" s="193">
        <f>$D237/$D$26</f>
        <v>0</v>
      </c>
      <c r="G269" s="194">
        <f>$D237/$D$26</f>
        <v>0</v>
      </c>
      <c r="H269" s="194">
        <f>$D237/$D$26</f>
        <v>0</v>
      </c>
      <c r="I269" s="196" t="s">
        <v>262</v>
      </c>
      <c r="J269" s="197" t="s">
        <v>262</v>
      </c>
      <c r="K269" s="197" t="s">
        <v>262</v>
      </c>
      <c r="L269" s="197" t="s">
        <v>262</v>
      </c>
      <c r="M269" s="199" t="s">
        <v>262</v>
      </c>
    </row>
    <row r="270" spans="1:13" ht="11.45" customHeight="1" outlineLevel="2" x14ac:dyDescent="0.2">
      <c r="A270" s="176"/>
      <c r="B270" s="515" t="s">
        <v>288</v>
      </c>
      <c r="C270" s="177" t="s">
        <v>256</v>
      </c>
      <c r="D270" s="192">
        <f>$D238/$D$27</f>
        <v>0</v>
      </c>
      <c r="E270" s="193">
        <f>$D238/$D$27</f>
        <v>0</v>
      </c>
      <c r="F270" s="193">
        <f>$D238/$D$27</f>
        <v>0</v>
      </c>
      <c r="G270" s="194">
        <f>$D238/$D$27</f>
        <v>0</v>
      </c>
      <c r="H270" s="194">
        <f>$D238/$D$27</f>
        <v>0</v>
      </c>
      <c r="I270" s="192">
        <f>$I238/$I$27</f>
        <v>0</v>
      </c>
      <c r="J270" s="193">
        <f>$I238/$I$27</f>
        <v>0</v>
      </c>
      <c r="K270" s="193">
        <f>$I238/$I$27</f>
        <v>0</v>
      </c>
      <c r="L270" s="193">
        <f>$I238/$I$27</f>
        <v>0</v>
      </c>
      <c r="M270" s="195">
        <f>$I238/$I$27</f>
        <v>0</v>
      </c>
    </row>
    <row r="271" spans="1:13" outlineLevel="2" x14ac:dyDescent="0.2">
      <c r="A271" s="176"/>
      <c r="B271" s="507"/>
      <c r="C271" s="177" t="s">
        <v>257</v>
      </c>
      <c r="D271" s="192">
        <f>$D239/$D$28</f>
        <v>0</v>
      </c>
      <c r="E271" s="193">
        <f>$D239/$D$28</f>
        <v>0</v>
      </c>
      <c r="F271" s="193">
        <f>$D239/$D$28</f>
        <v>0</v>
      </c>
      <c r="G271" s="194">
        <f>$D239/$D$28</f>
        <v>0</v>
      </c>
      <c r="H271" s="194">
        <f>$D239/$D$28</f>
        <v>0</v>
      </c>
      <c r="I271" s="192">
        <f>$I239/$I$28</f>
        <v>0</v>
      </c>
      <c r="J271" s="193">
        <f>$I239/$I$28</f>
        <v>0</v>
      </c>
      <c r="K271" s="193">
        <f>$I239/$I$28</f>
        <v>0</v>
      </c>
      <c r="L271" s="193">
        <f>$I239/$I$28</f>
        <v>0</v>
      </c>
      <c r="M271" s="195">
        <f>$I239/$I$28</f>
        <v>0</v>
      </c>
    </row>
    <row r="272" spans="1:13" outlineLevel="2" x14ac:dyDescent="0.2">
      <c r="A272" s="176"/>
      <c r="B272" s="507"/>
      <c r="C272" s="177" t="s">
        <v>258</v>
      </c>
      <c r="D272" s="192">
        <f>$D240/$D$29</f>
        <v>8.3333333333333329E-2</v>
      </c>
      <c r="E272" s="193">
        <f>$D240/$D$29</f>
        <v>8.3333333333333329E-2</v>
      </c>
      <c r="F272" s="193">
        <f>$D240/$D$29</f>
        <v>8.3333333333333329E-2</v>
      </c>
      <c r="G272" s="194">
        <f>$D240/$D$29</f>
        <v>8.3333333333333329E-2</v>
      </c>
      <c r="H272" s="194">
        <f>$D240/$D$29</f>
        <v>8.3333333333333329E-2</v>
      </c>
      <c r="I272" s="192">
        <f>$I240/$I$29</f>
        <v>8.3333333333333329E-2</v>
      </c>
      <c r="J272" s="193">
        <f>$I240/$I$29</f>
        <v>8.3333333333333329E-2</v>
      </c>
      <c r="K272" s="193">
        <f>$I240/$I$29</f>
        <v>8.3333333333333329E-2</v>
      </c>
      <c r="L272" s="193">
        <f>$I240/$I$29</f>
        <v>8.3333333333333329E-2</v>
      </c>
      <c r="M272" s="195">
        <f>$I240/$I$29</f>
        <v>8.3333333333333329E-2</v>
      </c>
    </row>
    <row r="273" spans="1:14" outlineLevel="2" x14ac:dyDescent="0.2">
      <c r="A273" s="176"/>
      <c r="B273" s="507"/>
      <c r="C273" s="177" t="s">
        <v>259</v>
      </c>
      <c r="D273" s="192">
        <f>$D241/$D$30</f>
        <v>8.3333333333333329E-2</v>
      </c>
      <c r="E273" s="193">
        <f>$D241/$D$30</f>
        <v>8.3333333333333329E-2</v>
      </c>
      <c r="F273" s="193">
        <f>$D241/$D$30</f>
        <v>8.3333333333333329E-2</v>
      </c>
      <c r="G273" s="194">
        <f>$D241/$D$30</f>
        <v>8.3333333333333329E-2</v>
      </c>
      <c r="H273" s="194">
        <f>$D241/$D$30</f>
        <v>8.3333333333333329E-2</v>
      </c>
      <c r="I273" s="192">
        <f>$I241/$I$30</f>
        <v>0.05</v>
      </c>
      <c r="J273" s="193">
        <f>$I241/$I$30</f>
        <v>0.05</v>
      </c>
      <c r="K273" s="193">
        <f>$I241/$I$30</f>
        <v>0.05</v>
      </c>
      <c r="L273" s="193">
        <f>$I241/$I$30</f>
        <v>0.05</v>
      </c>
      <c r="M273" s="195">
        <f>$I241/$I$30</f>
        <v>0.05</v>
      </c>
      <c r="N273" s="149"/>
    </row>
    <row r="274" spans="1:14" outlineLevel="2" x14ac:dyDescent="0.2">
      <c r="A274" s="176"/>
      <c r="B274" s="507"/>
      <c r="C274" s="177" t="s">
        <v>260</v>
      </c>
      <c r="D274" s="192">
        <f>$D242/$D$31</f>
        <v>0.16666666666666666</v>
      </c>
      <c r="E274" s="193">
        <f>$D242/$D$31</f>
        <v>0.16666666666666666</v>
      </c>
      <c r="F274" s="193">
        <f>$D242/$D$31</f>
        <v>0.16666666666666666</v>
      </c>
      <c r="G274" s="194">
        <f>$D242/$D$31</f>
        <v>0.16666666666666666</v>
      </c>
      <c r="H274" s="194">
        <f>$D242/$D$31</f>
        <v>0.16666666666666666</v>
      </c>
      <c r="I274" s="192">
        <f>$I242/$I$31</f>
        <v>0.1</v>
      </c>
      <c r="J274" s="193">
        <f>$I242/$I$31</f>
        <v>0.1</v>
      </c>
      <c r="K274" s="193">
        <f>$I242/$I$31</f>
        <v>0.1</v>
      </c>
      <c r="L274" s="193">
        <f>$I242/$I$31</f>
        <v>0.1</v>
      </c>
      <c r="M274" s="195">
        <f>$I242/$I$31</f>
        <v>0.1</v>
      </c>
      <c r="N274" s="149"/>
    </row>
    <row r="275" spans="1:14" outlineLevel="2" x14ac:dyDescent="0.2">
      <c r="A275" s="176"/>
      <c r="B275" s="507"/>
      <c r="C275" s="177" t="s">
        <v>261</v>
      </c>
      <c r="D275" s="196" t="s">
        <v>262</v>
      </c>
      <c r="E275" s="197" t="s">
        <v>262</v>
      </c>
      <c r="F275" s="197" t="s">
        <v>262</v>
      </c>
      <c r="G275" s="198" t="s">
        <v>262</v>
      </c>
      <c r="H275" s="198" t="s">
        <v>262</v>
      </c>
      <c r="I275" s="192">
        <f>$I243/$I$32</f>
        <v>8.3333333333333329E-2</v>
      </c>
      <c r="J275" s="193">
        <f>$I243/$I$32</f>
        <v>8.3333333333333329E-2</v>
      </c>
      <c r="K275" s="193">
        <f>$I243/$I$32</f>
        <v>8.3333333333333329E-2</v>
      </c>
      <c r="L275" s="193">
        <f>$I243/$I$32</f>
        <v>8.3333333333333329E-2</v>
      </c>
      <c r="M275" s="195">
        <f>$I243/$I$32</f>
        <v>8.3333333333333329E-2</v>
      </c>
      <c r="N275" s="149"/>
    </row>
    <row r="276" spans="1:14" outlineLevel="2" x14ac:dyDescent="0.2">
      <c r="A276" s="176"/>
      <c r="B276" s="507"/>
      <c r="C276" s="177" t="s">
        <v>263</v>
      </c>
      <c r="D276" s="192">
        <f>$D244/$D$33</f>
        <v>8.3333333333333329E-2</v>
      </c>
      <c r="E276" s="193">
        <f>$D244/$D$33</f>
        <v>8.3333333333333329E-2</v>
      </c>
      <c r="F276" s="193">
        <f>$D244/$D$33</f>
        <v>8.3333333333333329E-2</v>
      </c>
      <c r="G276" s="194">
        <f>$D244/$D$33</f>
        <v>8.3333333333333329E-2</v>
      </c>
      <c r="H276" s="194">
        <f>$D244/$D$33</f>
        <v>8.3333333333333329E-2</v>
      </c>
      <c r="I276" s="192">
        <f>$I244/$I$33</f>
        <v>6.25E-2</v>
      </c>
      <c r="J276" s="193">
        <f>$I244/$I$33</f>
        <v>6.25E-2</v>
      </c>
      <c r="K276" s="193">
        <f>$I244/$I$33</f>
        <v>6.25E-2</v>
      </c>
      <c r="L276" s="193">
        <f>$I244/$I$33</f>
        <v>6.25E-2</v>
      </c>
      <c r="M276" s="195">
        <f>$I244/$I$33</f>
        <v>6.25E-2</v>
      </c>
      <c r="N276" s="149"/>
    </row>
    <row r="277" spans="1:14" outlineLevel="2" x14ac:dyDescent="0.2">
      <c r="A277" s="176"/>
      <c r="B277" s="507"/>
      <c r="C277" s="177" t="s">
        <v>264</v>
      </c>
      <c r="D277" s="192">
        <f>$D245/$D$34</f>
        <v>8.3333333333333329E-2</v>
      </c>
      <c r="E277" s="193">
        <f>$D245/$D$34</f>
        <v>8.3333333333333329E-2</v>
      </c>
      <c r="F277" s="193">
        <f>$D245/$D$34</f>
        <v>8.3333333333333329E-2</v>
      </c>
      <c r="G277" s="194">
        <f>$D245/$D$34</f>
        <v>8.3333333333333329E-2</v>
      </c>
      <c r="H277" s="194">
        <f>$D245/$D$34</f>
        <v>8.3333333333333329E-2</v>
      </c>
      <c r="I277" s="192">
        <f>$I245/$I$34</f>
        <v>0.05</v>
      </c>
      <c r="J277" s="193">
        <f>$I245/$I$34</f>
        <v>0.05</v>
      </c>
      <c r="K277" s="193">
        <f>$I245/$I$34</f>
        <v>0.05</v>
      </c>
      <c r="L277" s="193">
        <f>$I245/$I$34</f>
        <v>0.05</v>
      </c>
      <c r="M277" s="195">
        <f>$I245/$I$34</f>
        <v>0.05</v>
      </c>
      <c r="N277" s="149"/>
    </row>
    <row r="278" spans="1:14" outlineLevel="2" x14ac:dyDescent="0.2">
      <c r="A278" s="176"/>
      <c r="B278" s="507"/>
      <c r="C278" s="177" t="s">
        <v>265</v>
      </c>
      <c r="D278" s="192">
        <f>$D246/$D$35</f>
        <v>0.1</v>
      </c>
      <c r="E278" s="193">
        <f>$D246/$D$35</f>
        <v>0.1</v>
      </c>
      <c r="F278" s="193">
        <f>$D246/$D$35</f>
        <v>0.1</v>
      </c>
      <c r="G278" s="194">
        <f>$D246/$D$35</f>
        <v>0.1</v>
      </c>
      <c r="H278" s="194">
        <f>$D246/$D$35</f>
        <v>0.1</v>
      </c>
      <c r="I278" s="192">
        <f>$I246/$I$35</f>
        <v>0.1</v>
      </c>
      <c r="J278" s="193">
        <f>$I246/$I$35</f>
        <v>0.1</v>
      </c>
      <c r="K278" s="193">
        <f>$I246/$I$35</f>
        <v>0.1</v>
      </c>
      <c r="L278" s="193">
        <f>$I246/$I$35</f>
        <v>0.1</v>
      </c>
      <c r="M278" s="195">
        <f>$I246/$I$35</f>
        <v>0.1</v>
      </c>
      <c r="N278" s="149"/>
    </row>
    <row r="279" spans="1:14" outlineLevel="2" x14ac:dyDescent="0.2">
      <c r="A279" s="176"/>
      <c r="B279" s="507"/>
      <c r="C279" s="177" t="s">
        <v>266</v>
      </c>
      <c r="D279" s="192">
        <f>$D247/$D$36</f>
        <v>0.16666666666666666</v>
      </c>
      <c r="E279" s="193">
        <f>$D247/$D$36</f>
        <v>0.16666666666666666</v>
      </c>
      <c r="F279" s="193">
        <f>$D247/$D$36</f>
        <v>0.16666666666666666</v>
      </c>
      <c r="G279" s="194">
        <f>$D247/$D$36</f>
        <v>0.16666666666666666</v>
      </c>
      <c r="H279" s="194">
        <f>$D247/$D$36</f>
        <v>0.16666666666666666</v>
      </c>
      <c r="I279" s="192">
        <f>$I247/$I$36</f>
        <v>0.1</v>
      </c>
      <c r="J279" s="193">
        <f>$I247/$I$36</f>
        <v>0.1</v>
      </c>
      <c r="K279" s="193">
        <f>$I247/$I$36</f>
        <v>0.1</v>
      </c>
      <c r="L279" s="193">
        <f>$I247/$I$36</f>
        <v>0.1</v>
      </c>
      <c r="M279" s="195">
        <f>$I247/$I$36</f>
        <v>0.1</v>
      </c>
      <c r="N279" s="149"/>
    </row>
    <row r="280" spans="1:14" outlineLevel="2" x14ac:dyDescent="0.2">
      <c r="A280" s="176"/>
      <c r="B280" s="507"/>
      <c r="C280" s="177" t="s">
        <v>267</v>
      </c>
      <c r="D280" s="196" t="s">
        <v>262</v>
      </c>
      <c r="E280" s="197" t="s">
        <v>262</v>
      </c>
      <c r="F280" s="197" t="s">
        <v>262</v>
      </c>
      <c r="G280" s="198" t="s">
        <v>262</v>
      </c>
      <c r="H280" s="198" t="s">
        <v>262</v>
      </c>
      <c r="I280" s="192">
        <f>$I248/$I$37</f>
        <v>0.125</v>
      </c>
      <c r="J280" s="193">
        <f>$I248/$I$37</f>
        <v>0.125</v>
      </c>
      <c r="K280" s="193">
        <f>$I248/$I$37</f>
        <v>0.125</v>
      </c>
      <c r="L280" s="193">
        <f>$I248/$I$37</f>
        <v>0.125</v>
      </c>
      <c r="M280" s="195">
        <f>$I248/$I$37</f>
        <v>0.125</v>
      </c>
      <c r="N280" s="149"/>
    </row>
    <row r="281" spans="1:14" outlineLevel="2" x14ac:dyDescent="0.2">
      <c r="A281" s="176"/>
      <c r="B281" s="507"/>
      <c r="C281" s="177" t="s">
        <v>268</v>
      </c>
      <c r="D281" s="192">
        <f>$D249/$D$38</f>
        <v>0.1</v>
      </c>
      <c r="E281" s="193">
        <f>$D249/$D$38</f>
        <v>0.1</v>
      </c>
      <c r="F281" s="193">
        <f>$D249/$D$38</f>
        <v>0.1</v>
      </c>
      <c r="G281" s="194">
        <f>$D249/$D$38</f>
        <v>0.1</v>
      </c>
      <c r="H281" s="194">
        <f>$D249/$D$38</f>
        <v>0.1</v>
      </c>
      <c r="I281" s="192">
        <f>$I249/$I$38</f>
        <v>0.1</v>
      </c>
      <c r="J281" s="193">
        <f>$I249/$I$38</f>
        <v>0.1</v>
      </c>
      <c r="K281" s="193">
        <f>$I249/$I$38</f>
        <v>0.1</v>
      </c>
      <c r="L281" s="193">
        <f>$I249/$I$38</f>
        <v>0.1</v>
      </c>
      <c r="M281" s="195">
        <f>$I249/$I$38</f>
        <v>0.1</v>
      </c>
      <c r="N281" s="149"/>
    </row>
    <row r="282" spans="1:14" outlineLevel="2" x14ac:dyDescent="0.2">
      <c r="A282" s="176"/>
      <c r="B282" s="516"/>
      <c r="C282" s="179" t="s">
        <v>269</v>
      </c>
      <c r="D282" s="202">
        <f>$D250/$D$39</f>
        <v>0</v>
      </c>
      <c r="E282" s="203">
        <f>$D250/$D$39</f>
        <v>0</v>
      </c>
      <c r="F282" s="203">
        <f>$D250/$D$39</f>
        <v>0</v>
      </c>
      <c r="G282" s="204">
        <f>$D250/$D$39</f>
        <v>0</v>
      </c>
      <c r="H282" s="204">
        <f>$D250/$D$39</f>
        <v>0</v>
      </c>
      <c r="I282" s="202">
        <f>$I250/$I$39</f>
        <v>0</v>
      </c>
      <c r="J282" s="203">
        <f>$I250/$I$39</f>
        <v>0</v>
      </c>
      <c r="K282" s="203">
        <f>$I250/$I$39</f>
        <v>0</v>
      </c>
      <c r="L282" s="203">
        <f>$I250/$I$39</f>
        <v>0</v>
      </c>
      <c r="M282" s="205">
        <f>$I250/$I$39</f>
        <v>0</v>
      </c>
      <c r="N282" s="149"/>
    </row>
    <row r="283" spans="1:14" ht="14.25" outlineLevel="1" x14ac:dyDescent="0.25">
      <c r="A283" s="176"/>
      <c r="B283" s="468" t="s">
        <v>289</v>
      </c>
      <c r="C283" s="469"/>
      <c r="D283" s="473"/>
      <c r="E283" s="473"/>
      <c r="F283" s="473"/>
      <c r="G283" s="474"/>
      <c r="H283" s="474"/>
      <c r="I283" s="473"/>
      <c r="J283" s="473"/>
      <c r="K283" s="473"/>
      <c r="L283" s="473"/>
      <c r="M283" s="473"/>
      <c r="N283" s="149"/>
    </row>
    <row r="284" spans="1:14" outlineLevel="2" x14ac:dyDescent="0.2">
      <c r="A284" s="176"/>
      <c r="B284" s="182" t="s">
        <v>249</v>
      </c>
      <c r="C284" s="173"/>
      <c r="D284" s="206">
        <v>0</v>
      </c>
      <c r="E284" s="207"/>
      <c r="F284" s="207"/>
      <c r="G284" s="208"/>
      <c r="H284" s="208"/>
      <c r="I284" s="206">
        <v>0</v>
      </c>
      <c r="J284" s="207"/>
      <c r="K284" s="207"/>
      <c r="L284" s="207"/>
      <c r="M284" s="207"/>
      <c r="N284" s="149"/>
    </row>
    <row r="285" spans="1:14" outlineLevel="2" x14ac:dyDescent="0.2">
      <c r="A285" s="176"/>
      <c r="B285" s="514" t="s">
        <v>255</v>
      </c>
      <c r="C285" s="177" t="s">
        <v>290</v>
      </c>
      <c r="D285" s="209">
        <f>(12+5)/2</f>
        <v>8.5</v>
      </c>
      <c r="E285" s="174"/>
      <c r="F285" s="174"/>
      <c r="G285" s="175"/>
      <c r="H285" s="175"/>
      <c r="I285" s="209">
        <f>(12+5)/2</f>
        <v>8.5</v>
      </c>
      <c r="J285" s="174"/>
      <c r="K285" s="174"/>
      <c r="L285" s="174"/>
      <c r="M285" s="174"/>
      <c r="N285" s="172"/>
    </row>
    <row r="286" spans="1:14" ht="11.45" customHeight="1" outlineLevel="2" x14ac:dyDescent="0.2">
      <c r="A286" s="176"/>
      <c r="B286" s="514"/>
      <c r="C286" s="177" t="s">
        <v>256</v>
      </c>
      <c r="D286" s="209">
        <f>IF(D299=0,0,D$41/D285)</f>
        <v>0.35294117647058826</v>
      </c>
      <c r="E286" s="174"/>
      <c r="F286" s="174"/>
      <c r="G286" s="175"/>
      <c r="H286" s="175"/>
      <c r="I286" s="209">
        <f>IF(I299=0,0,I$41/I285)</f>
        <v>0.35294117647058826</v>
      </c>
      <c r="J286" s="174"/>
      <c r="K286" s="174"/>
      <c r="L286" s="174"/>
      <c r="M286" s="174"/>
      <c r="N286" s="172"/>
    </row>
    <row r="287" spans="1:14" outlineLevel="2" x14ac:dyDescent="0.2">
      <c r="A287" s="176"/>
      <c r="B287" s="514"/>
      <c r="C287" s="177" t="s">
        <v>257</v>
      </c>
      <c r="D287" s="209">
        <f>IF(D300=0,0,D$41/D285)</f>
        <v>0.35294117647058826</v>
      </c>
      <c r="E287" s="174"/>
      <c r="F287" s="174"/>
      <c r="G287" s="175"/>
      <c r="H287" s="175"/>
      <c r="I287" s="209">
        <f>IF(I300=0,0,I$41/I285)</f>
        <v>0.35294117647058826</v>
      </c>
      <c r="J287" s="174"/>
      <c r="K287" s="174"/>
      <c r="L287" s="174"/>
      <c r="M287" s="174"/>
      <c r="N287" s="172"/>
    </row>
    <row r="288" spans="1:14" outlineLevel="2" x14ac:dyDescent="0.2">
      <c r="A288" s="176"/>
      <c r="B288" s="514"/>
      <c r="C288" s="177" t="s">
        <v>258</v>
      </c>
      <c r="D288" s="209">
        <f>IF(D301=0,0,D$41/D285)</f>
        <v>0.35294117647058826</v>
      </c>
      <c r="E288" s="174"/>
      <c r="F288" s="174"/>
      <c r="G288" s="175"/>
      <c r="H288" s="175"/>
      <c r="I288" s="209">
        <f>IF(I301=0,0,I$41/I285)</f>
        <v>0.35294117647058826</v>
      </c>
      <c r="J288" s="174"/>
      <c r="K288" s="174"/>
      <c r="L288" s="174"/>
      <c r="M288" s="174"/>
      <c r="N288" s="172"/>
    </row>
    <row r="289" spans="1:14" outlineLevel="2" x14ac:dyDescent="0.2">
      <c r="A289" s="176"/>
      <c r="B289" s="514"/>
      <c r="C289" s="177" t="s">
        <v>259</v>
      </c>
      <c r="D289" s="209">
        <f>IF(D302=0,0,D$41/D285)</f>
        <v>0.35294117647058826</v>
      </c>
      <c r="E289" s="174"/>
      <c r="F289" s="174"/>
      <c r="G289" s="175"/>
      <c r="H289" s="175"/>
      <c r="I289" s="209">
        <f>IF(I302=0,0,I$41/I285)</f>
        <v>0.35294117647058826</v>
      </c>
      <c r="J289" s="174"/>
      <c r="K289" s="174"/>
      <c r="L289" s="174"/>
      <c r="M289" s="174"/>
      <c r="N289" s="172"/>
    </row>
    <row r="290" spans="1:14" outlineLevel="2" x14ac:dyDescent="0.2">
      <c r="A290" s="176"/>
      <c r="B290" s="514"/>
      <c r="C290" s="177" t="s">
        <v>260</v>
      </c>
      <c r="D290" s="209">
        <f>IF(D303=0,0,D$41/D285)</f>
        <v>0</v>
      </c>
      <c r="E290" s="174"/>
      <c r="F290" s="174"/>
      <c r="G290" s="175"/>
      <c r="H290" s="175"/>
      <c r="I290" s="209">
        <f>IF(I303=0,0,I$41/I285)</f>
        <v>0</v>
      </c>
      <c r="J290" s="174"/>
      <c r="K290" s="174"/>
      <c r="L290" s="174"/>
      <c r="M290" s="174"/>
      <c r="N290" s="172"/>
    </row>
    <row r="291" spans="1:14" outlineLevel="2" x14ac:dyDescent="0.2">
      <c r="A291" s="176"/>
      <c r="B291" s="514"/>
      <c r="C291" s="177" t="s">
        <v>261</v>
      </c>
      <c r="D291" s="213" t="s">
        <v>262</v>
      </c>
      <c r="E291" s="174"/>
      <c r="F291" s="174"/>
      <c r="G291" s="175"/>
      <c r="H291" s="175"/>
      <c r="I291" s="209">
        <f>IF(I304=0,0,I$41/I285)</f>
        <v>0</v>
      </c>
      <c r="J291" s="174"/>
      <c r="K291" s="174"/>
      <c r="L291" s="174"/>
      <c r="M291" s="174"/>
      <c r="N291" s="172"/>
    </row>
    <row r="292" spans="1:14" outlineLevel="2" x14ac:dyDescent="0.2">
      <c r="A292" s="176"/>
      <c r="B292" s="514"/>
      <c r="C292" s="177" t="s">
        <v>263</v>
      </c>
      <c r="D292" s="209">
        <f>IF(D305=0,0,D$41/D285)</f>
        <v>0.35294117647058826</v>
      </c>
      <c r="E292" s="174"/>
      <c r="F292" s="174"/>
      <c r="G292" s="175"/>
      <c r="H292" s="175"/>
      <c r="I292" s="209">
        <f>IF(I305=0,0,I$41/I285)</f>
        <v>0.35294117647058826</v>
      </c>
      <c r="J292" s="174"/>
      <c r="K292" s="174"/>
      <c r="L292" s="174"/>
      <c r="M292" s="174"/>
      <c r="N292" s="172"/>
    </row>
    <row r="293" spans="1:14" outlineLevel="2" x14ac:dyDescent="0.2">
      <c r="A293" s="176"/>
      <c r="B293" s="514"/>
      <c r="C293" s="177" t="s">
        <v>264</v>
      </c>
      <c r="D293" s="209">
        <f>IF(D306=0,0,D$41/D285)</f>
        <v>0.35294117647058826</v>
      </c>
      <c r="E293" s="174"/>
      <c r="F293" s="174"/>
      <c r="G293" s="175"/>
      <c r="H293" s="175"/>
      <c r="I293" s="209">
        <f>IF(I306=0,0,I$41/I285)</f>
        <v>0.35294117647058826</v>
      </c>
      <c r="J293" s="174"/>
      <c r="K293" s="174"/>
      <c r="L293" s="174"/>
      <c r="M293" s="174"/>
      <c r="N293" s="172"/>
    </row>
    <row r="294" spans="1:14" outlineLevel="2" x14ac:dyDescent="0.2">
      <c r="A294" s="176"/>
      <c r="B294" s="514"/>
      <c r="C294" s="177" t="s">
        <v>265</v>
      </c>
      <c r="D294" s="209">
        <f>IF(D307=0,0,D$41/D285)</f>
        <v>0.35294117647058826</v>
      </c>
      <c r="E294" s="174"/>
      <c r="F294" s="174"/>
      <c r="G294" s="175"/>
      <c r="H294" s="175"/>
      <c r="I294" s="209">
        <f>IF(I307=0,0,I$41/I285)</f>
        <v>0.35294117647058826</v>
      </c>
      <c r="J294" s="174"/>
      <c r="K294" s="174"/>
      <c r="L294" s="174"/>
      <c r="M294" s="174"/>
      <c r="N294" s="172"/>
    </row>
    <row r="295" spans="1:14" outlineLevel="2" x14ac:dyDescent="0.2">
      <c r="A295" s="176"/>
      <c r="B295" s="514"/>
      <c r="C295" s="177" t="s">
        <v>266</v>
      </c>
      <c r="D295" s="209">
        <f>IF(D308=0,0,D$41/D285)</f>
        <v>0.35294117647058826</v>
      </c>
      <c r="E295" s="174"/>
      <c r="F295" s="174"/>
      <c r="G295" s="175"/>
      <c r="H295" s="175"/>
      <c r="I295" s="209">
        <f>IF(I308=0,0,I$41/I285)</f>
        <v>0.35294117647058826</v>
      </c>
      <c r="J295" s="174"/>
      <c r="K295" s="174"/>
      <c r="L295" s="174"/>
      <c r="M295" s="174"/>
      <c r="N295" s="172"/>
    </row>
    <row r="296" spans="1:14" outlineLevel="2" x14ac:dyDescent="0.2">
      <c r="A296" s="176"/>
      <c r="B296" s="514"/>
      <c r="C296" s="177" t="s">
        <v>267</v>
      </c>
      <c r="D296" s="213" t="s">
        <v>262</v>
      </c>
      <c r="E296" s="174"/>
      <c r="F296" s="174"/>
      <c r="G296" s="175"/>
      <c r="H296" s="175"/>
      <c r="I296" s="209">
        <f>IF(I309=0,0,I$41/I285)</f>
        <v>0.35294117647058826</v>
      </c>
      <c r="J296" s="174"/>
      <c r="K296" s="174"/>
      <c r="L296" s="174"/>
      <c r="M296" s="174"/>
      <c r="N296" s="172"/>
    </row>
    <row r="297" spans="1:14" outlineLevel="2" x14ac:dyDescent="0.2">
      <c r="A297" s="176"/>
      <c r="B297" s="514"/>
      <c r="C297" s="177" t="s">
        <v>268</v>
      </c>
      <c r="D297" s="209">
        <f>IF(D310=0,0,D$41/D285)</f>
        <v>0.35294117647058826</v>
      </c>
      <c r="E297" s="174"/>
      <c r="F297" s="174"/>
      <c r="G297" s="175"/>
      <c r="H297" s="175"/>
      <c r="I297" s="209">
        <f>IF(I310=0,0,I$41/I285)</f>
        <v>0.35294117647058826</v>
      </c>
      <c r="J297" s="174"/>
      <c r="K297" s="174"/>
      <c r="L297" s="174"/>
      <c r="M297" s="174"/>
      <c r="N297" s="172"/>
    </row>
    <row r="298" spans="1:14" outlineLevel="2" x14ac:dyDescent="0.2">
      <c r="A298" s="176"/>
      <c r="B298" s="514"/>
      <c r="C298" s="177" t="s">
        <v>269</v>
      </c>
      <c r="D298" s="209">
        <f>IF(D311=0,0,D$41/D285)</f>
        <v>0</v>
      </c>
      <c r="E298" s="174"/>
      <c r="F298" s="174"/>
      <c r="G298" s="175"/>
      <c r="H298" s="175"/>
      <c r="I298" s="178" t="s">
        <v>262</v>
      </c>
      <c r="J298" s="174"/>
      <c r="K298" s="174"/>
      <c r="L298" s="174"/>
      <c r="M298" s="174"/>
      <c r="N298" s="172"/>
    </row>
    <row r="299" spans="1:14" outlineLevel="2" x14ac:dyDescent="0.2">
      <c r="A299" s="176"/>
      <c r="B299" s="515" t="s">
        <v>270</v>
      </c>
      <c r="C299" s="177" t="s">
        <v>256</v>
      </c>
      <c r="D299" s="209">
        <v>1</v>
      </c>
      <c r="E299" s="174"/>
      <c r="F299" s="174"/>
      <c r="G299" s="175"/>
      <c r="H299" s="175"/>
      <c r="I299" s="209">
        <v>1</v>
      </c>
      <c r="J299" s="174"/>
      <c r="K299" s="174"/>
      <c r="L299" s="174"/>
      <c r="M299" s="174"/>
      <c r="N299" s="172"/>
    </row>
    <row r="300" spans="1:14" outlineLevel="2" x14ac:dyDescent="0.2">
      <c r="A300" s="176"/>
      <c r="B300" s="507"/>
      <c r="C300" s="177" t="s">
        <v>257</v>
      </c>
      <c r="D300" s="209">
        <v>1</v>
      </c>
      <c r="E300" s="174"/>
      <c r="F300" s="174"/>
      <c r="G300" s="175"/>
      <c r="H300" s="175"/>
      <c r="I300" s="209">
        <v>1</v>
      </c>
      <c r="J300" s="174"/>
      <c r="K300" s="174"/>
      <c r="L300" s="174"/>
      <c r="M300" s="174"/>
      <c r="N300" s="172"/>
    </row>
    <row r="301" spans="1:14" outlineLevel="2" x14ac:dyDescent="0.2">
      <c r="A301" s="176"/>
      <c r="B301" s="507"/>
      <c r="C301" s="177" t="s">
        <v>258</v>
      </c>
      <c r="D301" s="209">
        <v>1</v>
      </c>
      <c r="E301" s="174"/>
      <c r="F301" s="174"/>
      <c r="G301" s="175"/>
      <c r="H301" s="175"/>
      <c r="I301" s="209">
        <v>1</v>
      </c>
      <c r="J301" s="174"/>
      <c r="K301" s="174"/>
      <c r="L301" s="174"/>
      <c r="M301" s="174"/>
      <c r="N301" s="172"/>
    </row>
    <row r="302" spans="1:14" outlineLevel="2" x14ac:dyDescent="0.2">
      <c r="A302" s="176"/>
      <c r="B302" s="507"/>
      <c r="C302" s="177" t="s">
        <v>259</v>
      </c>
      <c r="D302" s="209">
        <v>1</v>
      </c>
      <c r="E302" s="174"/>
      <c r="F302" s="174"/>
      <c r="G302" s="175"/>
      <c r="H302" s="175"/>
      <c r="I302" s="209">
        <v>1</v>
      </c>
      <c r="J302" s="174"/>
      <c r="K302" s="174"/>
      <c r="L302" s="174"/>
      <c r="M302" s="174"/>
      <c r="N302" s="172"/>
    </row>
    <row r="303" spans="1:14" outlineLevel="2" x14ac:dyDescent="0.2">
      <c r="A303" s="176"/>
      <c r="B303" s="507"/>
      <c r="C303" s="177" t="s">
        <v>260</v>
      </c>
      <c r="D303" s="209">
        <v>0</v>
      </c>
      <c r="E303" s="174"/>
      <c r="F303" s="174"/>
      <c r="G303" s="175"/>
      <c r="H303" s="175"/>
      <c r="I303" s="209">
        <v>0</v>
      </c>
      <c r="J303" s="174"/>
      <c r="K303" s="174"/>
      <c r="L303" s="174"/>
      <c r="M303" s="174"/>
      <c r="N303" s="172"/>
    </row>
    <row r="304" spans="1:14" outlineLevel="2" x14ac:dyDescent="0.2">
      <c r="A304" s="176"/>
      <c r="B304" s="507"/>
      <c r="C304" s="177" t="s">
        <v>261</v>
      </c>
      <c r="D304" s="178" t="s">
        <v>262</v>
      </c>
      <c r="E304" s="174"/>
      <c r="F304" s="174"/>
      <c r="G304" s="175"/>
      <c r="H304" s="175"/>
      <c r="I304" s="209">
        <v>0</v>
      </c>
      <c r="J304" s="174"/>
      <c r="K304" s="174"/>
      <c r="L304" s="174"/>
      <c r="M304" s="174"/>
      <c r="N304" s="172"/>
    </row>
    <row r="305" spans="1:14" outlineLevel="2" x14ac:dyDescent="0.2">
      <c r="A305" s="176"/>
      <c r="B305" s="507"/>
      <c r="C305" s="177" t="s">
        <v>263</v>
      </c>
      <c r="D305" s="209">
        <v>0.5</v>
      </c>
      <c r="E305" s="174"/>
      <c r="F305" s="174"/>
      <c r="G305" s="175"/>
      <c r="H305" s="175"/>
      <c r="I305" s="209">
        <v>0.5</v>
      </c>
      <c r="J305" s="174"/>
      <c r="K305" s="174"/>
      <c r="L305" s="174"/>
      <c r="M305" s="174"/>
      <c r="N305" s="172"/>
    </row>
    <row r="306" spans="1:14" outlineLevel="2" x14ac:dyDescent="0.2">
      <c r="A306" s="176"/>
      <c r="B306" s="507"/>
      <c r="C306" s="177" t="s">
        <v>264</v>
      </c>
      <c r="D306" s="209">
        <v>0.5</v>
      </c>
      <c r="E306" s="174"/>
      <c r="F306" s="174"/>
      <c r="G306" s="175"/>
      <c r="H306" s="175"/>
      <c r="I306" s="209">
        <v>0.5</v>
      </c>
      <c r="J306" s="174"/>
      <c r="K306" s="174"/>
      <c r="L306" s="174"/>
      <c r="M306" s="174"/>
      <c r="N306" s="172"/>
    </row>
    <row r="307" spans="1:14" outlineLevel="2" x14ac:dyDescent="0.2">
      <c r="A307" s="176"/>
      <c r="B307" s="507"/>
      <c r="C307" s="177" t="s">
        <v>265</v>
      </c>
      <c r="D307" s="209">
        <v>0.5</v>
      </c>
      <c r="E307" s="174"/>
      <c r="F307" s="174"/>
      <c r="G307" s="175"/>
      <c r="H307" s="175"/>
      <c r="I307" s="209">
        <v>0.5</v>
      </c>
      <c r="J307" s="174"/>
      <c r="K307" s="174"/>
      <c r="L307" s="174"/>
      <c r="M307" s="174"/>
      <c r="N307" s="172"/>
    </row>
    <row r="308" spans="1:14" outlineLevel="2" x14ac:dyDescent="0.2">
      <c r="A308" s="176"/>
      <c r="B308" s="507"/>
      <c r="C308" s="177" t="s">
        <v>266</v>
      </c>
      <c r="D308" s="209">
        <v>1</v>
      </c>
      <c r="E308" s="174"/>
      <c r="F308" s="174"/>
      <c r="G308" s="175"/>
      <c r="H308" s="175"/>
      <c r="I308" s="209">
        <v>1</v>
      </c>
      <c r="J308" s="174"/>
      <c r="K308" s="174"/>
      <c r="L308" s="174"/>
      <c r="M308" s="174"/>
      <c r="N308" s="172"/>
    </row>
    <row r="309" spans="1:14" outlineLevel="2" x14ac:dyDescent="0.2">
      <c r="A309" s="176"/>
      <c r="B309" s="507"/>
      <c r="C309" s="177" t="s">
        <v>267</v>
      </c>
      <c r="D309" s="178" t="s">
        <v>262</v>
      </c>
      <c r="E309" s="174"/>
      <c r="F309" s="174"/>
      <c r="G309" s="175"/>
      <c r="H309" s="175"/>
      <c r="I309" s="209">
        <v>1</v>
      </c>
      <c r="J309" s="174"/>
      <c r="K309" s="174"/>
      <c r="L309" s="174"/>
      <c r="M309" s="174"/>
      <c r="N309" s="172"/>
    </row>
    <row r="310" spans="1:14" outlineLevel="2" x14ac:dyDescent="0.2">
      <c r="A310" s="176"/>
      <c r="B310" s="507"/>
      <c r="C310" s="177" t="s">
        <v>268</v>
      </c>
      <c r="D310" s="209">
        <v>0.5</v>
      </c>
      <c r="E310" s="174"/>
      <c r="F310" s="174"/>
      <c r="G310" s="175"/>
      <c r="H310" s="175"/>
      <c r="I310" s="209">
        <v>0.5</v>
      </c>
      <c r="J310" s="174"/>
      <c r="K310" s="174"/>
      <c r="L310" s="174"/>
      <c r="M310" s="174"/>
      <c r="N310" s="172"/>
    </row>
    <row r="311" spans="1:14" outlineLevel="2" x14ac:dyDescent="0.2">
      <c r="A311" s="176"/>
      <c r="B311" s="516"/>
      <c r="C311" s="179" t="s">
        <v>269</v>
      </c>
      <c r="D311" s="214">
        <v>0</v>
      </c>
      <c r="E311" s="180"/>
      <c r="F311" s="180"/>
      <c r="G311" s="181"/>
      <c r="H311" s="181"/>
      <c r="I311" s="214">
        <v>0</v>
      </c>
      <c r="J311" s="180"/>
      <c r="K311" s="180"/>
      <c r="L311" s="180"/>
      <c r="M311" s="180"/>
      <c r="N311" s="172"/>
    </row>
    <row r="312" spans="1:14" ht="14.25" outlineLevel="1" x14ac:dyDescent="0.25">
      <c r="A312" s="176"/>
      <c r="B312" s="184" t="s">
        <v>291</v>
      </c>
      <c r="C312" s="162"/>
      <c r="D312" s="185"/>
      <c r="E312" s="185"/>
      <c r="F312" s="185"/>
      <c r="G312" s="186"/>
      <c r="H312" s="186"/>
      <c r="I312" s="185"/>
      <c r="J312" s="185"/>
      <c r="K312" s="185"/>
      <c r="L312" s="185"/>
      <c r="M312" s="187">
        <f>SUMPRODUCT('Нормативы ДО'!D313:M343,'Нормативы ДО'!$D$637:$M$667)</f>
        <v>135.44874567474048</v>
      </c>
      <c r="N312" s="149"/>
    </row>
    <row r="313" spans="1:14" ht="11.45" customHeight="1" outlineLevel="2" x14ac:dyDescent="0.2">
      <c r="A313" s="176"/>
      <c r="B313" s="507" t="s">
        <v>286</v>
      </c>
      <c r="C313" s="173" t="s">
        <v>250</v>
      </c>
      <c r="D313" s="188">
        <f>($D284)/($D$9)</f>
        <v>0</v>
      </c>
      <c r="E313" s="189">
        <f>($D284)/($D$9)</f>
        <v>0</v>
      </c>
      <c r="F313" s="189">
        <f>($D284)/($D$9)</f>
        <v>0</v>
      </c>
      <c r="G313" s="190">
        <f>($D284)/($D$9)</f>
        <v>0</v>
      </c>
      <c r="H313" s="190">
        <f>($D284)/($D$9)</f>
        <v>0</v>
      </c>
      <c r="I313" s="188">
        <f>($I284)/($I$9)</f>
        <v>0</v>
      </c>
      <c r="J313" s="189">
        <f>($I284)/($I$9)</f>
        <v>0</v>
      </c>
      <c r="K313" s="189">
        <f>($I284)/($I$9)</f>
        <v>0</v>
      </c>
      <c r="L313" s="189">
        <f>($I284)/($I$9)</f>
        <v>0</v>
      </c>
      <c r="M313" s="191">
        <f>($I284)/($I$9)</f>
        <v>0</v>
      </c>
      <c r="N313" s="149"/>
    </row>
    <row r="314" spans="1:14" outlineLevel="2" x14ac:dyDescent="0.2">
      <c r="A314" s="176"/>
      <c r="B314" s="507"/>
      <c r="C314" s="173" t="s">
        <v>251</v>
      </c>
      <c r="D314" s="192">
        <f>($D284)/($D$10)</f>
        <v>0</v>
      </c>
      <c r="E314" s="193">
        <f>($D284)/($D$10)</f>
        <v>0</v>
      </c>
      <c r="F314" s="193">
        <f>($D284)/($D$10)</f>
        <v>0</v>
      </c>
      <c r="G314" s="194">
        <f>($D284)/($D$10)</f>
        <v>0</v>
      </c>
      <c r="H314" s="194">
        <f>($D284)/($D$10)</f>
        <v>0</v>
      </c>
      <c r="I314" s="192">
        <f>($I284)/($I$10)</f>
        <v>0</v>
      </c>
      <c r="J314" s="193">
        <f>($I284)/($I$10)</f>
        <v>0</v>
      </c>
      <c r="K314" s="193">
        <f>($I284)/($I$10)</f>
        <v>0</v>
      </c>
      <c r="L314" s="193">
        <f>($I284)/($I$10)</f>
        <v>0</v>
      </c>
      <c r="M314" s="195">
        <f>($I284)/($I$10)</f>
        <v>0</v>
      </c>
      <c r="N314" s="149"/>
    </row>
    <row r="315" spans="1:14" outlineLevel="2" x14ac:dyDescent="0.2">
      <c r="A315" s="176"/>
      <c r="B315" s="507"/>
      <c r="C315" s="173" t="s">
        <v>252</v>
      </c>
      <c r="D315" s="192">
        <f>($D284)/($D$11)</f>
        <v>0</v>
      </c>
      <c r="E315" s="193">
        <f>($D284)/($D$11)</f>
        <v>0</v>
      </c>
      <c r="F315" s="193">
        <f>($D284)/($D$11)</f>
        <v>0</v>
      </c>
      <c r="G315" s="194">
        <f>($D284)/($D$11)</f>
        <v>0</v>
      </c>
      <c r="H315" s="194">
        <f>($D284)/($D$11)</f>
        <v>0</v>
      </c>
      <c r="I315" s="192">
        <f>($I284)/($I$11)</f>
        <v>0</v>
      </c>
      <c r="J315" s="193">
        <f>($I284)/($I$11)</f>
        <v>0</v>
      </c>
      <c r="K315" s="193">
        <f>($I284)/($I$11)</f>
        <v>0</v>
      </c>
      <c r="L315" s="193">
        <f>($I284)/($I$11)</f>
        <v>0</v>
      </c>
      <c r="M315" s="195">
        <f>($I284)/($I$11)</f>
        <v>0</v>
      </c>
      <c r="N315" s="149"/>
    </row>
    <row r="316" spans="1:14" outlineLevel="2" x14ac:dyDescent="0.2">
      <c r="A316" s="176"/>
      <c r="B316" s="507"/>
      <c r="C316" s="173" t="s">
        <v>253</v>
      </c>
      <c r="D316" s="192">
        <f>($D284)/($D$12)</f>
        <v>0</v>
      </c>
      <c r="E316" s="193">
        <f>($D284)/($D$12)</f>
        <v>0</v>
      </c>
      <c r="F316" s="193">
        <f>($D284)/($D$12)</f>
        <v>0</v>
      </c>
      <c r="G316" s="194">
        <f>($D284)/($D$12)</f>
        <v>0</v>
      </c>
      <c r="H316" s="194">
        <f>($D284)/($D$12)</f>
        <v>0</v>
      </c>
      <c r="I316" s="192">
        <f>($I284)/($I$12)</f>
        <v>0</v>
      </c>
      <c r="J316" s="193">
        <f>($I284)/($I$12)</f>
        <v>0</v>
      </c>
      <c r="K316" s="193">
        <f>($I284)/($I$12)</f>
        <v>0</v>
      </c>
      <c r="L316" s="193">
        <f>($I284)/($I$12)</f>
        <v>0</v>
      </c>
      <c r="M316" s="195">
        <f>($I284)/($I$12)</f>
        <v>0</v>
      </c>
      <c r="N316" s="149"/>
    </row>
    <row r="317" spans="1:14" outlineLevel="2" x14ac:dyDescent="0.2">
      <c r="A317" s="176"/>
      <c r="B317" s="508"/>
      <c r="C317" s="173" t="s">
        <v>254</v>
      </c>
      <c r="D317" s="192">
        <f>($D284)/($D$13)</f>
        <v>0</v>
      </c>
      <c r="E317" s="193">
        <f>($D284)/($D$13)</f>
        <v>0</v>
      </c>
      <c r="F317" s="193">
        <f>($D284)/($D$13)</f>
        <v>0</v>
      </c>
      <c r="G317" s="194">
        <f>($D284)/($D$13)</f>
        <v>0</v>
      </c>
      <c r="H317" s="194">
        <f>($D284)/($D$13)</f>
        <v>0</v>
      </c>
      <c r="I317" s="192">
        <f>($I284)/($I$13)</f>
        <v>0</v>
      </c>
      <c r="J317" s="193">
        <f>($I284)/($I$13)</f>
        <v>0</v>
      </c>
      <c r="K317" s="193">
        <f>($I284)/($I$13)</f>
        <v>0</v>
      </c>
      <c r="L317" s="193">
        <f>($I284)/($I$13)</f>
        <v>0</v>
      </c>
      <c r="M317" s="195">
        <f>($I284)/($I$13)</f>
        <v>0</v>
      </c>
      <c r="N317" s="149"/>
    </row>
    <row r="318" spans="1:14" ht="11.45" customHeight="1" outlineLevel="2" x14ac:dyDescent="0.2">
      <c r="A318" s="176"/>
      <c r="B318" s="515" t="s">
        <v>287</v>
      </c>
      <c r="C318" s="177" t="s">
        <v>256</v>
      </c>
      <c r="D318" s="192">
        <f>$D286/$D$14</f>
        <v>3.5294117647058823E-2</v>
      </c>
      <c r="E318" s="193">
        <f>$D286/$D$14</f>
        <v>3.5294117647058823E-2</v>
      </c>
      <c r="F318" s="193">
        <f>$D286/$D$14</f>
        <v>3.5294117647058823E-2</v>
      </c>
      <c r="G318" s="194">
        <f>$D286/$D$14</f>
        <v>3.5294117647058823E-2</v>
      </c>
      <c r="H318" s="194">
        <f>$D286/$D$14</f>
        <v>3.5294117647058823E-2</v>
      </c>
      <c r="I318" s="192">
        <f>$I286/$I$14</f>
        <v>3.5294117647058823E-2</v>
      </c>
      <c r="J318" s="193">
        <f>$I286/$I$14</f>
        <v>3.5294117647058823E-2</v>
      </c>
      <c r="K318" s="193">
        <f>$I286/$I$14</f>
        <v>3.5294117647058823E-2</v>
      </c>
      <c r="L318" s="193">
        <f>$I286/$I$14</f>
        <v>3.5294117647058823E-2</v>
      </c>
      <c r="M318" s="195">
        <f>$I286/$I$14</f>
        <v>3.5294117647058823E-2</v>
      </c>
      <c r="N318" s="149"/>
    </row>
    <row r="319" spans="1:14" outlineLevel="2" x14ac:dyDescent="0.2">
      <c r="A319" s="176"/>
      <c r="B319" s="507"/>
      <c r="C319" s="177" t="s">
        <v>257</v>
      </c>
      <c r="D319" s="192">
        <f>$D287/$D$15</f>
        <v>3.5294117647058823E-2</v>
      </c>
      <c r="E319" s="193">
        <f>$D287/$D$15</f>
        <v>3.5294117647058823E-2</v>
      </c>
      <c r="F319" s="193">
        <f>$D287/$D$15</f>
        <v>3.5294117647058823E-2</v>
      </c>
      <c r="G319" s="194">
        <f>$D287/$D$15</f>
        <v>3.5294117647058823E-2</v>
      </c>
      <c r="H319" s="194">
        <f>$D287/$D$15</f>
        <v>3.5294117647058823E-2</v>
      </c>
      <c r="I319" s="192">
        <f>$I287/$I$15</f>
        <v>2.3529411764705885E-2</v>
      </c>
      <c r="J319" s="193">
        <f>$I287/$I$15</f>
        <v>2.3529411764705885E-2</v>
      </c>
      <c r="K319" s="193">
        <f>$I287/$I$15</f>
        <v>2.3529411764705885E-2</v>
      </c>
      <c r="L319" s="193">
        <f>$I287/$I$15</f>
        <v>2.3529411764705885E-2</v>
      </c>
      <c r="M319" s="195">
        <f>$I287/$I$15</f>
        <v>2.3529411764705885E-2</v>
      </c>
      <c r="N319" s="149"/>
    </row>
    <row r="320" spans="1:14" outlineLevel="2" x14ac:dyDescent="0.2">
      <c r="A320" s="176"/>
      <c r="B320" s="507"/>
      <c r="C320" s="177" t="s">
        <v>258</v>
      </c>
      <c r="D320" s="192">
        <f>$D288/$D$16</f>
        <v>3.5294117647058823E-2</v>
      </c>
      <c r="E320" s="193">
        <f>$D288/$D$16</f>
        <v>3.5294117647058823E-2</v>
      </c>
      <c r="F320" s="193">
        <f>$D288/$D$16</f>
        <v>3.5294117647058823E-2</v>
      </c>
      <c r="G320" s="194">
        <f>$D288/$D$16</f>
        <v>3.5294117647058823E-2</v>
      </c>
      <c r="H320" s="194">
        <f>$D288/$D$16</f>
        <v>3.5294117647058823E-2</v>
      </c>
      <c r="I320" s="192">
        <f>$I288/$I$16</f>
        <v>3.5294117647058823E-2</v>
      </c>
      <c r="J320" s="193">
        <f>$I288/$I$16</f>
        <v>3.5294117647058823E-2</v>
      </c>
      <c r="K320" s="193">
        <f>$I288/$I$16</f>
        <v>3.5294117647058823E-2</v>
      </c>
      <c r="L320" s="193">
        <f>$I288/$I$16</f>
        <v>3.5294117647058823E-2</v>
      </c>
      <c r="M320" s="195">
        <f>$I288/$I$16</f>
        <v>3.5294117647058823E-2</v>
      </c>
      <c r="N320" s="149"/>
    </row>
    <row r="321" spans="1:13" outlineLevel="2" x14ac:dyDescent="0.2">
      <c r="A321" s="176"/>
      <c r="B321" s="507"/>
      <c r="C321" s="177" t="s">
        <v>259</v>
      </c>
      <c r="D321" s="192">
        <f>$D289/$D$17</f>
        <v>3.5294117647058823E-2</v>
      </c>
      <c r="E321" s="193">
        <f>$D289/$D$17</f>
        <v>3.5294117647058823E-2</v>
      </c>
      <c r="F321" s="193">
        <f>$D289/$D$17</f>
        <v>3.5294117647058823E-2</v>
      </c>
      <c r="G321" s="194">
        <f>$D289/$D$17</f>
        <v>3.5294117647058823E-2</v>
      </c>
      <c r="H321" s="194">
        <f>$D289/$D$17</f>
        <v>3.5294117647058823E-2</v>
      </c>
      <c r="I321" s="192">
        <f>$I289/$I$17</f>
        <v>2.3529411764705885E-2</v>
      </c>
      <c r="J321" s="193">
        <f>$I289/$I$17</f>
        <v>2.3529411764705885E-2</v>
      </c>
      <c r="K321" s="193">
        <f>$I289/$I$17</f>
        <v>2.3529411764705885E-2</v>
      </c>
      <c r="L321" s="193">
        <f>$I289/$I$17</f>
        <v>2.3529411764705885E-2</v>
      </c>
      <c r="M321" s="195">
        <f>$I289/$I$17</f>
        <v>2.3529411764705885E-2</v>
      </c>
    </row>
    <row r="322" spans="1:13" outlineLevel="2" x14ac:dyDescent="0.2">
      <c r="A322" s="176"/>
      <c r="B322" s="507"/>
      <c r="C322" s="177" t="s">
        <v>260</v>
      </c>
      <c r="D322" s="192">
        <f>$D290/$D$18</f>
        <v>0</v>
      </c>
      <c r="E322" s="193">
        <f>$D290/$D$18</f>
        <v>0</v>
      </c>
      <c r="F322" s="193">
        <f>$D290/$D$18</f>
        <v>0</v>
      </c>
      <c r="G322" s="194">
        <f>$D290/$D$18</f>
        <v>0</v>
      </c>
      <c r="H322" s="194">
        <f>$D290/$D$18</f>
        <v>0</v>
      </c>
      <c r="I322" s="192">
        <f>$I290/$I$18</f>
        <v>0</v>
      </c>
      <c r="J322" s="193">
        <f>$I290/$I$18</f>
        <v>0</v>
      </c>
      <c r="K322" s="193">
        <f>$I290/$I$18</f>
        <v>0</v>
      </c>
      <c r="L322" s="193">
        <f>$I290/$I$18</f>
        <v>0</v>
      </c>
      <c r="M322" s="195">
        <f>$I290/$I$18</f>
        <v>0</v>
      </c>
    </row>
    <row r="323" spans="1:13" outlineLevel="2" x14ac:dyDescent="0.2">
      <c r="A323" s="176"/>
      <c r="B323" s="507"/>
      <c r="C323" s="177" t="s">
        <v>261</v>
      </c>
      <c r="D323" s="196" t="s">
        <v>262</v>
      </c>
      <c r="E323" s="197" t="s">
        <v>262</v>
      </c>
      <c r="F323" s="197" t="s">
        <v>262</v>
      </c>
      <c r="G323" s="198" t="s">
        <v>262</v>
      </c>
      <c r="H323" s="198" t="s">
        <v>262</v>
      </c>
      <c r="I323" s="192">
        <f>$I291/$I$19</f>
        <v>0</v>
      </c>
      <c r="J323" s="193">
        <f>$I291/$I$19</f>
        <v>0</v>
      </c>
      <c r="K323" s="193">
        <f>$I291/$I$19</f>
        <v>0</v>
      </c>
      <c r="L323" s="193">
        <f>$I291/$I$19</f>
        <v>0</v>
      </c>
      <c r="M323" s="195">
        <f>$I291/$I$19</f>
        <v>0</v>
      </c>
    </row>
    <row r="324" spans="1:13" outlineLevel="2" x14ac:dyDescent="0.2">
      <c r="A324" s="176"/>
      <c r="B324" s="507"/>
      <c r="C324" s="177" t="s">
        <v>263</v>
      </c>
      <c r="D324" s="192">
        <f>$D292/$D$20</f>
        <v>3.5294117647058823E-2</v>
      </c>
      <c r="E324" s="193">
        <f>$D292/$D$20</f>
        <v>3.5294117647058823E-2</v>
      </c>
      <c r="F324" s="193">
        <f>$D292/$D$20</f>
        <v>3.5294117647058823E-2</v>
      </c>
      <c r="G324" s="194">
        <f>$D292/$D$20</f>
        <v>3.5294117647058823E-2</v>
      </c>
      <c r="H324" s="194">
        <f>$D292/$D$20</f>
        <v>3.5294117647058823E-2</v>
      </c>
      <c r="I324" s="192">
        <f>$I292/$I$20</f>
        <v>3.5294117647058823E-2</v>
      </c>
      <c r="J324" s="193">
        <f>$I292/$I$20</f>
        <v>3.5294117647058823E-2</v>
      </c>
      <c r="K324" s="193">
        <f>$I292/$I$20</f>
        <v>3.5294117647058823E-2</v>
      </c>
      <c r="L324" s="193">
        <f>$I292/$I$20</f>
        <v>3.5294117647058823E-2</v>
      </c>
      <c r="M324" s="195">
        <f>$I292/$I$20</f>
        <v>3.5294117647058823E-2</v>
      </c>
    </row>
    <row r="325" spans="1:13" outlineLevel="2" x14ac:dyDescent="0.2">
      <c r="A325" s="176"/>
      <c r="B325" s="507"/>
      <c r="C325" s="177" t="s">
        <v>264</v>
      </c>
      <c r="D325" s="192">
        <f>$D293/$D$21</f>
        <v>3.5294117647058823E-2</v>
      </c>
      <c r="E325" s="193">
        <f>$D293/$D$21</f>
        <v>3.5294117647058823E-2</v>
      </c>
      <c r="F325" s="193">
        <f>$D293/$D$21</f>
        <v>3.5294117647058823E-2</v>
      </c>
      <c r="G325" s="194">
        <f>$D293/$D$21</f>
        <v>3.5294117647058823E-2</v>
      </c>
      <c r="H325" s="194">
        <f>$D293/$D$21</f>
        <v>3.5294117647058823E-2</v>
      </c>
      <c r="I325" s="192">
        <f>$I293/$I$21</f>
        <v>2.0761245674740487E-2</v>
      </c>
      <c r="J325" s="193">
        <f>$I293/$I$21</f>
        <v>2.0761245674740487E-2</v>
      </c>
      <c r="K325" s="193">
        <f>$I293/$I$21</f>
        <v>2.0761245674740487E-2</v>
      </c>
      <c r="L325" s="193">
        <f>$I293/$I$21</f>
        <v>2.0761245674740487E-2</v>
      </c>
      <c r="M325" s="195">
        <f>$I293/$I$21</f>
        <v>2.0761245674740487E-2</v>
      </c>
    </row>
    <row r="326" spans="1:13" outlineLevel="2" x14ac:dyDescent="0.2">
      <c r="A326" s="176"/>
      <c r="B326" s="507"/>
      <c r="C326" s="177" t="s">
        <v>265</v>
      </c>
      <c r="D326" s="192">
        <f>$D294/$D$22</f>
        <v>3.5294117647058823E-2</v>
      </c>
      <c r="E326" s="193">
        <f>$D294/$D$22</f>
        <v>3.5294117647058823E-2</v>
      </c>
      <c r="F326" s="193">
        <f>$D294/$D$22</f>
        <v>3.5294117647058823E-2</v>
      </c>
      <c r="G326" s="194">
        <f>$D294/$D$22</f>
        <v>3.5294117647058823E-2</v>
      </c>
      <c r="H326" s="194">
        <f>$D294/$D$22</f>
        <v>3.5294117647058823E-2</v>
      </c>
      <c r="I326" s="192">
        <f>$I294/$I$22</f>
        <v>3.5294117647058823E-2</v>
      </c>
      <c r="J326" s="193">
        <f>$I294/$I$22</f>
        <v>3.5294117647058823E-2</v>
      </c>
      <c r="K326" s="193">
        <f>$I294/$I$22</f>
        <v>3.5294117647058823E-2</v>
      </c>
      <c r="L326" s="193">
        <f>$I294/$I$22</f>
        <v>3.5294117647058823E-2</v>
      </c>
      <c r="M326" s="195">
        <f>$I294/$I$22</f>
        <v>3.5294117647058823E-2</v>
      </c>
    </row>
    <row r="327" spans="1:13" outlineLevel="2" x14ac:dyDescent="0.2">
      <c r="A327" s="176"/>
      <c r="B327" s="507"/>
      <c r="C327" s="177" t="s">
        <v>266</v>
      </c>
      <c r="D327" s="192">
        <f>$D295/$D$23</f>
        <v>3.5294117647058823E-2</v>
      </c>
      <c r="E327" s="193">
        <f>$D295/$D$23</f>
        <v>3.5294117647058823E-2</v>
      </c>
      <c r="F327" s="193">
        <f>$D295/$D$23</f>
        <v>3.5294117647058823E-2</v>
      </c>
      <c r="G327" s="194">
        <f>$D295/$D$23</f>
        <v>3.5294117647058823E-2</v>
      </c>
      <c r="H327" s="194">
        <f>$D295/$D$23</f>
        <v>3.5294117647058823E-2</v>
      </c>
      <c r="I327" s="192">
        <f>$I295/$I$23</f>
        <v>2.3529411764705885E-2</v>
      </c>
      <c r="J327" s="193">
        <f>$I295/$I$23</f>
        <v>2.3529411764705885E-2</v>
      </c>
      <c r="K327" s="193">
        <f>$I295/$I$23</f>
        <v>2.3529411764705885E-2</v>
      </c>
      <c r="L327" s="193">
        <f>$I295/$I$23</f>
        <v>2.3529411764705885E-2</v>
      </c>
      <c r="M327" s="195">
        <f>$I295/$I$23</f>
        <v>2.3529411764705885E-2</v>
      </c>
    </row>
    <row r="328" spans="1:13" outlineLevel="2" x14ac:dyDescent="0.2">
      <c r="A328" s="176"/>
      <c r="B328" s="507"/>
      <c r="C328" s="177" t="s">
        <v>267</v>
      </c>
      <c r="D328" s="196" t="s">
        <v>262</v>
      </c>
      <c r="E328" s="197" t="s">
        <v>262</v>
      </c>
      <c r="F328" s="197" t="s">
        <v>262</v>
      </c>
      <c r="G328" s="198" t="s">
        <v>262</v>
      </c>
      <c r="H328" s="198" t="s">
        <v>262</v>
      </c>
      <c r="I328" s="192">
        <f>$I296/$I$24</f>
        <v>3.5294117647058823E-2</v>
      </c>
      <c r="J328" s="193">
        <f>$I296/$I$24</f>
        <v>3.5294117647058823E-2</v>
      </c>
      <c r="K328" s="193">
        <f>$I296/$I$24</f>
        <v>3.5294117647058823E-2</v>
      </c>
      <c r="L328" s="193">
        <f>$I296/$I$24</f>
        <v>3.5294117647058823E-2</v>
      </c>
      <c r="M328" s="195">
        <f>$I296/$I$24</f>
        <v>3.5294117647058823E-2</v>
      </c>
    </row>
    <row r="329" spans="1:13" outlineLevel="2" x14ac:dyDescent="0.2">
      <c r="A329" s="176"/>
      <c r="B329" s="507"/>
      <c r="C329" s="177" t="s">
        <v>268</v>
      </c>
      <c r="D329" s="192">
        <f>$D297/$D$25</f>
        <v>3.5294117647058823E-2</v>
      </c>
      <c r="E329" s="193">
        <f>$D297/$D$25</f>
        <v>3.5294117647058823E-2</v>
      </c>
      <c r="F329" s="193">
        <f>$D297/$D$25</f>
        <v>3.5294117647058823E-2</v>
      </c>
      <c r="G329" s="194">
        <f>$D297/$D$25</f>
        <v>3.5294117647058823E-2</v>
      </c>
      <c r="H329" s="194">
        <f>$D297/$D$25</f>
        <v>3.5294117647058823E-2</v>
      </c>
      <c r="I329" s="192">
        <f>$I297/$I$25</f>
        <v>3.5294117647058823E-2</v>
      </c>
      <c r="J329" s="193">
        <f>$I297/$I$25</f>
        <v>3.5294117647058823E-2</v>
      </c>
      <c r="K329" s="193">
        <f>$I297/$I$25</f>
        <v>3.5294117647058823E-2</v>
      </c>
      <c r="L329" s="193">
        <f>$I297/$I$25</f>
        <v>3.5294117647058823E-2</v>
      </c>
      <c r="M329" s="195">
        <f>$I297/$I$25</f>
        <v>3.5294117647058823E-2</v>
      </c>
    </row>
    <row r="330" spans="1:13" outlineLevel="2" x14ac:dyDescent="0.2">
      <c r="A330" s="176"/>
      <c r="B330" s="508"/>
      <c r="C330" s="177" t="s">
        <v>269</v>
      </c>
      <c r="D330" s="192">
        <f>$D298/$D$26</f>
        <v>0</v>
      </c>
      <c r="E330" s="193">
        <f>$D298/$D$26</f>
        <v>0</v>
      </c>
      <c r="F330" s="193">
        <f>$D298/$D$26</f>
        <v>0</v>
      </c>
      <c r="G330" s="194">
        <f>$D298/$D$26</f>
        <v>0</v>
      </c>
      <c r="H330" s="194">
        <f>$D298/$D$26</f>
        <v>0</v>
      </c>
      <c r="I330" s="196" t="s">
        <v>262</v>
      </c>
      <c r="J330" s="197" t="s">
        <v>262</v>
      </c>
      <c r="K330" s="197" t="s">
        <v>262</v>
      </c>
      <c r="L330" s="197" t="s">
        <v>262</v>
      </c>
      <c r="M330" s="199" t="s">
        <v>262</v>
      </c>
    </row>
    <row r="331" spans="1:13" ht="11.45" customHeight="1" outlineLevel="2" x14ac:dyDescent="0.2">
      <c r="A331" s="176"/>
      <c r="B331" s="515" t="s">
        <v>288</v>
      </c>
      <c r="C331" s="177" t="s">
        <v>256</v>
      </c>
      <c r="D331" s="192">
        <f>$D299/$D$27</f>
        <v>0.16666666666666666</v>
      </c>
      <c r="E331" s="193">
        <f>$D299/$D$27</f>
        <v>0.16666666666666666</v>
      </c>
      <c r="F331" s="193">
        <f>$D299/$D$27</f>
        <v>0.16666666666666666</v>
      </c>
      <c r="G331" s="194">
        <f>$D299/$D$27</f>
        <v>0.16666666666666666</v>
      </c>
      <c r="H331" s="194">
        <f>$D299/$D$27</f>
        <v>0.16666666666666666</v>
      </c>
      <c r="I331" s="192">
        <f>$I299/$I$27</f>
        <v>0.16666666666666666</v>
      </c>
      <c r="J331" s="193">
        <f>$I299/$I$27</f>
        <v>0.16666666666666666</v>
      </c>
      <c r="K331" s="193">
        <f>$I299/$I$27</f>
        <v>0.16666666666666666</v>
      </c>
      <c r="L331" s="193">
        <f>$I299/$I$27</f>
        <v>0.16666666666666666</v>
      </c>
      <c r="M331" s="195">
        <f>$I299/$I$27</f>
        <v>0.16666666666666666</v>
      </c>
    </row>
    <row r="332" spans="1:13" outlineLevel="2" x14ac:dyDescent="0.2">
      <c r="A332" s="176"/>
      <c r="B332" s="507"/>
      <c r="C332" s="177" t="s">
        <v>257</v>
      </c>
      <c r="D332" s="192">
        <f>$D300/$D$28</f>
        <v>0.16666666666666666</v>
      </c>
      <c r="E332" s="193">
        <f>$D300/$D$28</f>
        <v>0.16666666666666666</v>
      </c>
      <c r="F332" s="193">
        <f>$D300/$D$28</f>
        <v>0.16666666666666666</v>
      </c>
      <c r="G332" s="194">
        <f>$D300/$D$28</f>
        <v>0.16666666666666666</v>
      </c>
      <c r="H332" s="194">
        <f>$D300/$D$28</f>
        <v>0.16666666666666666</v>
      </c>
      <c r="I332" s="192">
        <f>$I300/$I$28</f>
        <v>0.125</v>
      </c>
      <c r="J332" s="193">
        <f>$I300/$I$28</f>
        <v>0.125</v>
      </c>
      <c r="K332" s="193">
        <f>$I300/$I$28</f>
        <v>0.125</v>
      </c>
      <c r="L332" s="193">
        <f>$I300/$I$28</f>
        <v>0.125</v>
      </c>
      <c r="M332" s="195">
        <f>$I300/$I$28</f>
        <v>0.125</v>
      </c>
    </row>
    <row r="333" spans="1:13" outlineLevel="2" x14ac:dyDescent="0.2">
      <c r="A333" s="176"/>
      <c r="B333" s="507"/>
      <c r="C333" s="177" t="s">
        <v>258</v>
      </c>
      <c r="D333" s="192">
        <f>$D301/$D$29</f>
        <v>0.16666666666666666</v>
      </c>
      <c r="E333" s="193">
        <f>$D301/$D$29</f>
        <v>0.16666666666666666</v>
      </c>
      <c r="F333" s="193">
        <f>$D301/$D$29</f>
        <v>0.16666666666666666</v>
      </c>
      <c r="G333" s="194">
        <f>$D301/$D$29</f>
        <v>0.16666666666666666</v>
      </c>
      <c r="H333" s="194">
        <f>$D301/$D$29</f>
        <v>0.16666666666666666</v>
      </c>
      <c r="I333" s="192">
        <f>$I301/$I$29</f>
        <v>0.16666666666666666</v>
      </c>
      <c r="J333" s="193">
        <f>$I301/$I$29</f>
        <v>0.16666666666666666</v>
      </c>
      <c r="K333" s="193">
        <f>$I301/$I$29</f>
        <v>0.16666666666666666</v>
      </c>
      <c r="L333" s="193">
        <f>$I301/$I$29</f>
        <v>0.16666666666666666</v>
      </c>
      <c r="M333" s="195">
        <f>$I301/$I$29</f>
        <v>0.16666666666666666</v>
      </c>
    </row>
    <row r="334" spans="1:13" outlineLevel="2" x14ac:dyDescent="0.2">
      <c r="A334" s="176"/>
      <c r="B334" s="507"/>
      <c r="C334" s="177" t="s">
        <v>259</v>
      </c>
      <c r="D334" s="192">
        <f>$D302/$D$30</f>
        <v>0.16666666666666666</v>
      </c>
      <c r="E334" s="193">
        <f>$D302/$D$30</f>
        <v>0.16666666666666666</v>
      </c>
      <c r="F334" s="193">
        <f>$D302/$D$30</f>
        <v>0.16666666666666666</v>
      </c>
      <c r="G334" s="194">
        <f>$D302/$D$30</f>
        <v>0.16666666666666666</v>
      </c>
      <c r="H334" s="194">
        <f>$D302/$D$30</f>
        <v>0.16666666666666666</v>
      </c>
      <c r="I334" s="192">
        <f>$I302/$I$30</f>
        <v>0.1</v>
      </c>
      <c r="J334" s="193">
        <f>$I302/$I$30</f>
        <v>0.1</v>
      </c>
      <c r="K334" s="193">
        <f>$I302/$I$30</f>
        <v>0.1</v>
      </c>
      <c r="L334" s="193">
        <f>$I302/$I$30</f>
        <v>0.1</v>
      </c>
      <c r="M334" s="195">
        <f>$I302/$I$30</f>
        <v>0.1</v>
      </c>
    </row>
    <row r="335" spans="1:13" outlineLevel="2" x14ac:dyDescent="0.2">
      <c r="A335" s="176"/>
      <c r="B335" s="507"/>
      <c r="C335" s="177" t="s">
        <v>260</v>
      </c>
      <c r="D335" s="192">
        <f>$D303/$D$31</f>
        <v>0</v>
      </c>
      <c r="E335" s="193">
        <f>$D303/$D$31</f>
        <v>0</v>
      </c>
      <c r="F335" s="193">
        <f>$D303/$D$31</f>
        <v>0</v>
      </c>
      <c r="G335" s="194">
        <f>$D303/$D$31</f>
        <v>0</v>
      </c>
      <c r="H335" s="194">
        <f>$D303/$D$31</f>
        <v>0</v>
      </c>
      <c r="I335" s="192">
        <f>$I303/$I$31</f>
        <v>0</v>
      </c>
      <c r="J335" s="193">
        <f>$I303/$I$31</f>
        <v>0</v>
      </c>
      <c r="K335" s="193">
        <f>$I303/$I$31</f>
        <v>0</v>
      </c>
      <c r="L335" s="193">
        <f>$I303/$I$31</f>
        <v>0</v>
      </c>
      <c r="M335" s="195">
        <f>$I303/$I$31</f>
        <v>0</v>
      </c>
    </row>
    <row r="336" spans="1:13" outlineLevel="2" x14ac:dyDescent="0.2">
      <c r="A336" s="176"/>
      <c r="B336" s="507"/>
      <c r="C336" s="177" t="s">
        <v>261</v>
      </c>
      <c r="D336" s="196" t="s">
        <v>262</v>
      </c>
      <c r="E336" s="197" t="s">
        <v>262</v>
      </c>
      <c r="F336" s="197" t="s">
        <v>262</v>
      </c>
      <c r="G336" s="198" t="s">
        <v>262</v>
      </c>
      <c r="H336" s="198" t="s">
        <v>262</v>
      </c>
      <c r="I336" s="192">
        <f>$I304/$I$32</f>
        <v>0</v>
      </c>
      <c r="J336" s="193">
        <f>$I304/$I$32</f>
        <v>0</v>
      </c>
      <c r="K336" s="193">
        <f>$I304/$I$32</f>
        <v>0</v>
      </c>
      <c r="L336" s="193">
        <f>$I304/$I$32</f>
        <v>0</v>
      </c>
      <c r="M336" s="195">
        <f>$I304/$I$32</f>
        <v>0</v>
      </c>
    </row>
    <row r="337" spans="1:14" outlineLevel="2" x14ac:dyDescent="0.2">
      <c r="A337" s="176"/>
      <c r="B337" s="507"/>
      <c r="C337" s="177" t="s">
        <v>263</v>
      </c>
      <c r="D337" s="192">
        <f>$D305/$D$33</f>
        <v>8.3333333333333329E-2</v>
      </c>
      <c r="E337" s="193">
        <f>$D305/$D$33</f>
        <v>8.3333333333333329E-2</v>
      </c>
      <c r="F337" s="193">
        <f>$D305/$D$33</f>
        <v>8.3333333333333329E-2</v>
      </c>
      <c r="G337" s="194">
        <f>$D305/$D$33</f>
        <v>8.3333333333333329E-2</v>
      </c>
      <c r="H337" s="194">
        <f>$D305/$D$33</f>
        <v>8.3333333333333329E-2</v>
      </c>
      <c r="I337" s="192">
        <f>$I305/$I$33</f>
        <v>6.25E-2</v>
      </c>
      <c r="J337" s="193">
        <f>$I305/$I$33</f>
        <v>6.25E-2</v>
      </c>
      <c r="K337" s="193">
        <f>$I305/$I$33</f>
        <v>6.25E-2</v>
      </c>
      <c r="L337" s="193">
        <f>$I305/$I$33</f>
        <v>6.25E-2</v>
      </c>
      <c r="M337" s="195">
        <f>$I305/$I$33</f>
        <v>6.25E-2</v>
      </c>
      <c r="N337" s="149"/>
    </row>
    <row r="338" spans="1:14" outlineLevel="2" x14ac:dyDescent="0.2">
      <c r="A338" s="176"/>
      <c r="B338" s="507"/>
      <c r="C338" s="177" t="s">
        <v>264</v>
      </c>
      <c r="D338" s="192">
        <f>$D306/$D$34</f>
        <v>8.3333333333333329E-2</v>
      </c>
      <c r="E338" s="193">
        <f>$D306/$D$34</f>
        <v>8.3333333333333329E-2</v>
      </c>
      <c r="F338" s="193">
        <f>$D306/$D$34</f>
        <v>8.3333333333333329E-2</v>
      </c>
      <c r="G338" s="194">
        <f>$D306/$D$34</f>
        <v>8.3333333333333329E-2</v>
      </c>
      <c r="H338" s="194">
        <f>$D306/$D$34</f>
        <v>8.3333333333333329E-2</v>
      </c>
      <c r="I338" s="192">
        <f>$I306/$I$34</f>
        <v>0.05</v>
      </c>
      <c r="J338" s="193">
        <f>$I306/$I$34</f>
        <v>0.05</v>
      </c>
      <c r="K338" s="193">
        <f>$I306/$I$34</f>
        <v>0.05</v>
      </c>
      <c r="L338" s="193">
        <f>$I306/$I$34</f>
        <v>0.05</v>
      </c>
      <c r="M338" s="195">
        <f>$I306/$I$34</f>
        <v>0.05</v>
      </c>
      <c r="N338" s="149"/>
    </row>
    <row r="339" spans="1:14" outlineLevel="2" x14ac:dyDescent="0.2">
      <c r="A339" s="176"/>
      <c r="B339" s="507"/>
      <c r="C339" s="177" t="s">
        <v>265</v>
      </c>
      <c r="D339" s="192">
        <f>$D307/$D$35</f>
        <v>0.1</v>
      </c>
      <c r="E339" s="193">
        <f>$D307/$D$35</f>
        <v>0.1</v>
      </c>
      <c r="F339" s="193">
        <f>$D307/$D$35</f>
        <v>0.1</v>
      </c>
      <c r="G339" s="194">
        <f>$D307/$D$35</f>
        <v>0.1</v>
      </c>
      <c r="H339" s="194">
        <f>$D307/$D$35</f>
        <v>0.1</v>
      </c>
      <c r="I339" s="192">
        <f>$I307/$I$35</f>
        <v>0.1</v>
      </c>
      <c r="J339" s="193">
        <f>$I307/$I$35</f>
        <v>0.1</v>
      </c>
      <c r="K339" s="193">
        <f>$I307/$I$35</f>
        <v>0.1</v>
      </c>
      <c r="L339" s="193">
        <f>$I307/$I$35</f>
        <v>0.1</v>
      </c>
      <c r="M339" s="195">
        <f>$I307/$I$35</f>
        <v>0.1</v>
      </c>
      <c r="N339" s="149"/>
    </row>
    <row r="340" spans="1:14" outlineLevel="2" x14ac:dyDescent="0.2">
      <c r="A340" s="176"/>
      <c r="B340" s="507"/>
      <c r="C340" s="177" t="s">
        <v>266</v>
      </c>
      <c r="D340" s="192">
        <f>$D308/$D$36</f>
        <v>0.16666666666666666</v>
      </c>
      <c r="E340" s="193">
        <f>$D308/$D$36</f>
        <v>0.16666666666666666</v>
      </c>
      <c r="F340" s="193">
        <f>$D308/$D$36</f>
        <v>0.16666666666666666</v>
      </c>
      <c r="G340" s="194">
        <f>$D308/$D$36</f>
        <v>0.16666666666666666</v>
      </c>
      <c r="H340" s="194">
        <f>$D308/$D$36</f>
        <v>0.16666666666666666</v>
      </c>
      <c r="I340" s="192">
        <f>$I308/$I$36</f>
        <v>0.1</v>
      </c>
      <c r="J340" s="193">
        <f>$I308/$I$36</f>
        <v>0.1</v>
      </c>
      <c r="K340" s="193">
        <f>$I308/$I$36</f>
        <v>0.1</v>
      </c>
      <c r="L340" s="193">
        <f>$I308/$I$36</f>
        <v>0.1</v>
      </c>
      <c r="M340" s="195">
        <f>$I308/$I$36</f>
        <v>0.1</v>
      </c>
      <c r="N340" s="149"/>
    </row>
    <row r="341" spans="1:14" outlineLevel="2" x14ac:dyDescent="0.2">
      <c r="A341" s="176"/>
      <c r="B341" s="507"/>
      <c r="C341" s="177" t="s">
        <v>267</v>
      </c>
      <c r="D341" s="196" t="s">
        <v>262</v>
      </c>
      <c r="E341" s="197" t="s">
        <v>262</v>
      </c>
      <c r="F341" s="197" t="s">
        <v>262</v>
      </c>
      <c r="G341" s="198" t="s">
        <v>262</v>
      </c>
      <c r="H341" s="198" t="s">
        <v>262</v>
      </c>
      <c r="I341" s="192">
        <f>$I309/$I$37</f>
        <v>0.125</v>
      </c>
      <c r="J341" s="193">
        <f>$I309/$I$37</f>
        <v>0.125</v>
      </c>
      <c r="K341" s="193">
        <f>$I309/$I$37</f>
        <v>0.125</v>
      </c>
      <c r="L341" s="193">
        <f>$I309/$I$37</f>
        <v>0.125</v>
      </c>
      <c r="M341" s="195">
        <f>$I309/$I$37</f>
        <v>0.125</v>
      </c>
      <c r="N341" s="149"/>
    </row>
    <row r="342" spans="1:14" outlineLevel="2" x14ac:dyDescent="0.2">
      <c r="A342" s="176"/>
      <c r="B342" s="507"/>
      <c r="C342" s="177" t="s">
        <v>268</v>
      </c>
      <c r="D342" s="192">
        <f>$D310/$D$38</f>
        <v>0.1</v>
      </c>
      <c r="E342" s="193">
        <f>$D310/$D$38</f>
        <v>0.1</v>
      </c>
      <c r="F342" s="193">
        <f>$D310/$D$38</f>
        <v>0.1</v>
      </c>
      <c r="G342" s="194">
        <f>$D310/$D$38</f>
        <v>0.1</v>
      </c>
      <c r="H342" s="194">
        <f>$D310/$D$38</f>
        <v>0.1</v>
      </c>
      <c r="I342" s="192">
        <f>$I310/$I$38</f>
        <v>0.1</v>
      </c>
      <c r="J342" s="193">
        <f>$I310/$I$38</f>
        <v>0.1</v>
      </c>
      <c r="K342" s="193">
        <f>$I310/$I$38</f>
        <v>0.1</v>
      </c>
      <c r="L342" s="193">
        <f>$I310/$I$38</f>
        <v>0.1</v>
      </c>
      <c r="M342" s="195">
        <f>$I310/$I$38</f>
        <v>0.1</v>
      </c>
      <c r="N342" s="149"/>
    </row>
    <row r="343" spans="1:14" outlineLevel="2" x14ac:dyDescent="0.2">
      <c r="A343" s="176"/>
      <c r="B343" s="516"/>
      <c r="C343" s="179" t="s">
        <v>269</v>
      </c>
      <c r="D343" s="202">
        <f>$D311/$D$39</f>
        <v>0</v>
      </c>
      <c r="E343" s="203">
        <f>$D311/$D$39</f>
        <v>0</v>
      </c>
      <c r="F343" s="203">
        <f>$D311/$D$39</f>
        <v>0</v>
      </c>
      <c r="G343" s="204">
        <f>$D311/$D$39</f>
        <v>0</v>
      </c>
      <c r="H343" s="204">
        <f>$D311/$D$39</f>
        <v>0</v>
      </c>
      <c r="I343" s="202">
        <f>$I311/$I$39</f>
        <v>0</v>
      </c>
      <c r="J343" s="203">
        <f>$I311/$I$39</f>
        <v>0</v>
      </c>
      <c r="K343" s="203">
        <f>$I311/$I$39</f>
        <v>0</v>
      </c>
      <c r="L343" s="203">
        <f>$I311/$I$39</f>
        <v>0</v>
      </c>
      <c r="M343" s="205">
        <f>$I311/$I$39</f>
        <v>0</v>
      </c>
      <c r="N343" s="149"/>
    </row>
    <row r="344" spans="1:14" ht="14.25" outlineLevel="1" x14ac:dyDescent="0.25">
      <c r="A344" s="176"/>
      <c r="B344" s="468" t="s">
        <v>292</v>
      </c>
      <c r="C344" s="469"/>
      <c r="D344" s="473"/>
      <c r="E344" s="473"/>
      <c r="F344" s="473"/>
      <c r="G344" s="474"/>
      <c r="H344" s="474"/>
      <c r="I344" s="473"/>
      <c r="J344" s="473"/>
      <c r="K344" s="473"/>
      <c r="L344" s="473"/>
      <c r="M344" s="473"/>
      <c r="N344" s="149"/>
    </row>
    <row r="345" spans="1:14" outlineLevel="2" x14ac:dyDescent="0.2">
      <c r="A345" s="176"/>
      <c r="B345" s="182" t="s">
        <v>249</v>
      </c>
      <c r="C345" s="173"/>
      <c r="D345" s="206">
        <v>0</v>
      </c>
      <c r="E345" s="207"/>
      <c r="F345" s="207"/>
      <c r="G345" s="208"/>
      <c r="H345" s="208"/>
      <c r="I345" s="206">
        <v>0</v>
      </c>
      <c r="J345" s="207"/>
      <c r="K345" s="207"/>
      <c r="L345" s="207"/>
      <c r="M345" s="207"/>
      <c r="N345" s="149"/>
    </row>
    <row r="346" spans="1:14" outlineLevel="2" x14ac:dyDescent="0.2">
      <c r="A346" s="176"/>
      <c r="B346" s="514" t="s">
        <v>255</v>
      </c>
      <c r="C346" s="177" t="s">
        <v>293</v>
      </c>
      <c r="D346" s="209">
        <f>(5+1)/2</f>
        <v>3</v>
      </c>
      <c r="E346" s="174"/>
      <c r="F346" s="174"/>
      <c r="G346" s="175"/>
      <c r="H346" s="175"/>
      <c r="I346" s="209">
        <f>(5+1)/2</f>
        <v>3</v>
      </c>
      <c r="J346" s="174"/>
      <c r="K346" s="174"/>
      <c r="L346" s="174"/>
      <c r="M346" s="174"/>
      <c r="N346" s="172"/>
    </row>
    <row r="347" spans="1:14" ht="11.45" customHeight="1" outlineLevel="2" x14ac:dyDescent="0.2">
      <c r="A347" s="176"/>
      <c r="B347" s="514"/>
      <c r="C347" s="177" t="s">
        <v>256</v>
      </c>
      <c r="D347" s="209">
        <f>IF(D360=0,0,D$41/D346)</f>
        <v>0</v>
      </c>
      <c r="E347" s="174"/>
      <c r="F347" s="174"/>
      <c r="G347" s="175"/>
      <c r="H347" s="175"/>
      <c r="I347" s="209">
        <f>IF(I360=0,0,I$41/I346)</f>
        <v>0</v>
      </c>
      <c r="J347" s="174"/>
      <c r="K347" s="174"/>
      <c r="L347" s="174"/>
      <c r="M347" s="174"/>
      <c r="N347" s="172"/>
    </row>
    <row r="348" spans="1:14" outlineLevel="2" x14ac:dyDescent="0.2">
      <c r="A348" s="176"/>
      <c r="B348" s="514"/>
      <c r="C348" s="177" t="s">
        <v>257</v>
      </c>
      <c r="D348" s="209">
        <f>IF(D361=0,0,D$41/D346)</f>
        <v>0</v>
      </c>
      <c r="E348" s="174"/>
      <c r="F348" s="174"/>
      <c r="G348" s="175"/>
      <c r="H348" s="175"/>
      <c r="I348" s="209">
        <f>IF(I361=0,0,I$41/I346)</f>
        <v>0</v>
      </c>
      <c r="J348" s="174"/>
      <c r="K348" s="174"/>
      <c r="L348" s="174"/>
      <c r="M348" s="174"/>
      <c r="N348" s="172"/>
    </row>
    <row r="349" spans="1:14" outlineLevel="2" x14ac:dyDescent="0.2">
      <c r="A349" s="176"/>
      <c r="B349" s="514"/>
      <c r="C349" s="177" t="s">
        <v>258</v>
      </c>
      <c r="D349" s="209">
        <f>IF(D362=0,0,D$41/D346)</f>
        <v>0</v>
      </c>
      <c r="E349" s="174"/>
      <c r="F349" s="174"/>
      <c r="G349" s="175"/>
      <c r="H349" s="175"/>
      <c r="I349" s="209">
        <f>IF(I362=0,0,I$41/I346)</f>
        <v>0</v>
      </c>
      <c r="J349" s="174"/>
      <c r="K349" s="174"/>
      <c r="L349" s="174"/>
      <c r="M349" s="174"/>
      <c r="N349" s="172"/>
    </row>
    <row r="350" spans="1:14" outlineLevel="2" x14ac:dyDescent="0.2">
      <c r="A350" s="176"/>
      <c r="B350" s="514"/>
      <c r="C350" s="177" t="s">
        <v>259</v>
      </c>
      <c r="D350" s="209">
        <f>IF(D363=0,0,D$41/D346)</f>
        <v>0</v>
      </c>
      <c r="E350" s="174"/>
      <c r="F350" s="174"/>
      <c r="G350" s="175"/>
      <c r="H350" s="175"/>
      <c r="I350" s="209">
        <f>IF(I363=0,0,I$41/I346)</f>
        <v>0</v>
      </c>
      <c r="J350" s="174"/>
      <c r="K350" s="174"/>
      <c r="L350" s="174"/>
      <c r="M350" s="174"/>
      <c r="N350" s="172"/>
    </row>
    <row r="351" spans="1:14" outlineLevel="2" x14ac:dyDescent="0.2">
      <c r="A351" s="176"/>
      <c r="B351" s="514"/>
      <c r="C351" s="177" t="s">
        <v>260</v>
      </c>
      <c r="D351" s="209">
        <f>IF(D364=0,0,D$41/D346)</f>
        <v>0</v>
      </c>
      <c r="E351" s="174"/>
      <c r="F351" s="174"/>
      <c r="G351" s="175"/>
      <c r="H351" s="175"/>
      <c r="I351" s="209">
        <f>IF(I364=0,0,I$41/I346)</f>
        <v>0</v>
      </c>
      <c r="J351" s="174"/>
      <c r="K351" s="174"/>
      <c r="L351" s="174"/>
      <c r="M351" s="174"/>
      <c r="N351" s="172"/>
    </row>
    <row r="352" spans="1:14" outlineLevel="2" x14ac:dyDescent="0.2">
      <c r="A352" s="176"/>
      <c r="B352" s="514"/>
      <c r="C352" s="177" t="s">
        <v>261</v>
      </c>
      <c r="D352" s="213" t="s">
        <v>262</v>
      </c>
      <c r="E352" s="174"/>
      <c r="F352" s="174"/>
      <c r="G352" s="175"/>
      <c r="H352" s="175"/>
      <c r="I352" s="209">
        <f>IF(I365=0,0,I$41/I346)</f>
        <v>0</v>
      </c>
      <c r="J352" s="174"/>
      <c r="K352" s="174"/>
      <c r="L352" s="174"/>
      <c r="M352" s="174"/>
      <c r="N352" s="172"/>
    </row>
    <row r="353" spans="1:14" outlineLevel="2" x14ac:dyDescent="0.2">
      <c r="A353" s="176"/>
      <c r="B353" s="514"/>
      <c r="C353" s="177" t="s">
        <v>263</v>
      </c>
      <c r="D353" s="209">
        <f>IF(D366=0,0,D$41/D346)</f>
        <v>1</v>
      </c>
      <c r="E353" s="174"/>
      <c r="F353" s="174"/>
      <c r="G353" s="175"/>
      <c r="H353" s="175"/>
      <c r="I353" s="209">
        <f>IF(I366=0,0,I$41/I346)</f>
        <v>1</v>
      </c>
      <c r="J353" s="174"/>
      <c r="K353" s="174"/>
      <c r="L353" s="174"/>
      <c r="M353" s="174"/>
      <c r="N353" s="172"/>
    </row>
    <row r="354" spans="1:14" outlineLevel="2" x14ac:dyDescent="0.2">
      <c r="A354" s="176"/>
      <c r="B354" s="514"/>
      <c r="C354" s="177" t="s">
        <v>264</v>
      </c>
      <c r="D354" s="209">
        <f>IF(D367=0,0,D$41/D346)</f>
        <v>1</v>
      </c>
      <c r="E354" s="174"/>
      <c r="F354" s="174"/>
      <c r="G354" s="175"/>
      <c r="H354" s="175"/>
      <c r="I354" s="209">
        <f>IF(I367=0,0,I$41/I346)</f>
        <v>1</v>
      </c>
      <c r="J354" s="174"/>
      <c r="K354" s="174"/>
      <c r="L354" s="174"/>
      <c r="M354" s="174"/>
      <c r="N354" s="172"/>
    </row>
    <row r="355" spans="1:14" outlineLevel="2" x14ac:dyDescent="0.2">
      <c r="A355" s="176"/>
      <c r="B355" s="514"/>
      <c r="C355" s="177" t="s">
        <v>265</v>
      </c>
      <c r="D355" s="209">
        <f>IF(D368=0,0,D$41/D346)</f>
        <v>0</v>
      </c>
      <c r="E355" s="174"/>
      <c r="F355" s="174"/>
      <c r="G355" s="175"/>
      <c r="H355" s="175"/>
      <c r="I355" s="209">
        <f>IF(I368=0,0,I$41/I346)</f>
        <v>0</v>
      </c>
      <c r="J355" s="174"/>
      <c r="K355" s="174"/>
      <c r="L355" s="174"/>
      <c r="M355" s="174"/>
      <c r="N355" s="172"/>
    </row>
    <row r="356" spans="1:14" outlineLevel="2" x14ac:dyDescent="0.2">
      <c r="A356" s="176"/>
      <c r="B356" s="514"/>
      <c r="C356" s="177" t="s">
        <v>266</v>
      </c>
      <c r="D356" s="209">
        <f>IF(D369=0,0,D$41/D346)</f>
        <v>0</v>
      </c>
      <c r="E356" s="174"/>
      <c r="F356" s="174"/>
      <c r="G356" s="175"/>
      <c r="H356" s="175"/>
      <c r="I356" s="209">
        <f>IF(I369=0,0,I$41/I346)</f>
        <v>0</v>
      </c>
      <c r="J356" s="174"/>
      <c r="K356" s="174"/>
      <c r="L356" s="174"/>
      <c r="M356" s="174"/>
      <c r="N356" s="172"/>
    </row>
    <row r="357" spans="1:14" outlineLevel="2" x14ac:dyDescent="0.2">
      <c r="A357" s="176"/>
      <c r="B357" s="514"/>
      <c r="C357" s="177" t="s">
        <v>267</v>
      </c>
      <c r="D357" s="213" t="s">
        <v>262</v>
      </c>
      <c r="E357" s="174"/>
      <c r="F357" s="174"/>
      <c r="G357" s="175"/>
      <c r="H357" s="175"/>
      <c r="I357" s="209">
        <f>IF(I370=0,0,I$41/I346)</f>
        <v>0</v>
      </c>
      <c r="J357" s="174"/>
      <c r="K357" s="174"/>
      <c r="L357" s="174"/>
      <c r="M357" s="174"/>
      <c r="N357" s="172"/>
    </row>
    <row r="358" spans="1:14" outlineLevel="2" x14ac:dyDescent="0.2">
      <c r="A358" s="176"/>
      <c r="B358" s="514"/>
      <c r="C358" s="177" t="s">
        <v>268</v>
      </c>
      <c r="D358" s="209">
        <f>IF(D371=0,0,D$41/D346)</f>
        <v>1</v>
      </c>
      <c r="E358" s="174"/>
      <c r="F358" s="174"/>
      <c r="G358" s="175"/>
      <c r="H358" s="175"/>
      <c r="I358" s="209">
        <f>IF(I371=0,0,I$41/I346)</f>
        <v>1</v>
      </c>
      <c r="J358" s="174"/>
      <c r="K358" s="174"/>
      <c r="L358" s="174"/>
      <c r="M358" s="174"/>
      <c r="N358" s="172"/>
    </row>
    <row r="359" spans="1:14" outlineLevel="2" x14ac:dyDescent="0.2">
      <c r="A359" s="176"/>
      <c r="B359" s="514"/>
      <c r="C359" s="177" t="s">
        <v>269</v>
      </c>
      <c r="D359" s="209">
        <f>IF(D372=0,0,D$41/D346)</f>
        <v>0</v>
      </c>
      <c r="E359" s="174"/>
      <c r="F359" s="174"/>
      <c r="G359" s="175"/>
      <c r="H359" s="175"/>
      <c r="I359" s="178" t="s">
        <v>262</v>
      </c>
      <c r="J359" s="174"/>
      <c r="K359" s="174"/>
      <c r="L359" s="174"/>
      <c r="M359" s="174"/>
      <c r="N359" s="172"/>
    </row>
    <row r="360" spans="1:14" outlineLevel="2" x14ac:dyDescent="0.2">
      <c r="A360" s="176"/>
      <c r="B360" s="515" t="s">
        <v>270</v>
      </c>
      <c r="C360" s="177" t="s">
        <v>256</v>
      </c>
      <c r="D360" s="209">
        <v>0</v>
      </c>
      <c r="E360" s="174"/>
      <c r="F360" s="174"/>
      <c r="G360" s="175"/>
      <c r="H360" s="175"/>
      <c r="I360" s="209">
        <v>0</v>
      </c>
      <c r="J360" s="174"/>
      <c r="K360" s="174"/>
      <c r="L360" s="174"/>
      <c r="M360" s="174"/>
      <c r="N360" s="172"/>
    </row>
    <row r="361" spans="1:14" outlineLevel="2" x14ac:dyDescent="0.2">
      <c r="A361" s="176"/>
      <c r="B361" s="507"/>
      <c r="C361" s="177" t="s">
        <v>257</v>
      </c>
      <c r="D361" s="209">
        <v>0</v>
      </c>
      <c r="E361" s="174"/>
      <c r="F361" s="174"/>
      <c r="G361" s="175"/>
      <c r="H361" s="175"/>
      <c r="I361" s="209">
        <v>0</v>
      </c>
      <c r="J361" s="174"/>
      <c r="K361" s="174"/>
      <c r="L361" s="174"/>
      <c r="M361" s="174"/>
      <c r="N361" s="172"/>
    </row>
    <row r="362" spans="1:14" outlineLevel="2" x14ac:dyDescent="0.2">
      <c r="A362" s="176"/>
      <c r="B362" s="507"/>
      <c r="C362" s="177" t="s">
        <v>258</v>
      </c>
      <c r="D362" s="209">
        <v>0</v>
      </c>
      <c r="E362" s="174"/>
      <c r="F362" s="174"/>
      <c r="G362" s="175"/>
      <c r="H362" s="175"/>
      <c r="I362" s="209">
        <v>0</v>
      </c>
      <c r="J362" s="174"/>
      <c r="K362" s="174"/>
      <c r="L362" s="174"/>
      <c r="M362" s="174"/>
      <c r="N362" s="172"/>
    </row>
    <row r="363" spans="1:14" outlineLevel="2" x14ac:dyDescent="0.2">
      <c r="A363" s="176"/>
      <c r="B363" s="507"/>
      <c r="C363" s="177" t="s">
        <v>259</v>
      </c>
      <c r="D363" s="209">
        <v>0</v>
      </c>
      <c r="E363" s="174"/>
      <c r="F363" s="174"/>
      <c r="G363" s="175"/>
      <c r="H363" s="175"/>
      <c r="I363" s="209">
        <v>0</v>
      </c>
      <c r="J363" s="174"/>
      <c r="K363" s="174"/>
      <c r="L363" s="174"/>
      <c r="M363" s="174"/>
      <c r="N363" s="172"/>
    </row>
    <row r="364" spans="1:14" outlineLevel="2" x14ac:dyDescent="0.2">
      <c r="A364" s="176"/>
      <c r="B364" s="507"/>
      <c r="C364" s="177" t="s">
        <v>260</v>
      </c>
      <c r="D364" s="209">
        <v>0</v>
      </c>
      <c r="E364" s="174"/>
      <c r="F364" s="174"/>
      <c r="G364" s="175"/>
      <c r="H364" s="175"/>
      <c r="I364" s="209">
        <v>0</v>
      </c>
      <c r="J364" s="174"/>
      <c r="K364" s="174"/>
      <c r="L364" s="174"/>
      <c r="M364" s="174"/>
      <c r="N364" s="172"/>
    </row>
    <row r="365" spans="1:14" outlineLevel="2" x14ac:dyDescent="0.2">
      <c r="A365" s="176"/>
      <c r="B365" s="507"/>
      <c r="C365" s="177" t="s">
        <v>261</v>
      </c>
      <c r="D365" s="178" t="s">
        <v>262</v>
      </c>
      <c r="E365" s="174"/>
      <c r="F365" s="174"/>
      <c r="G365" s="175"/>
      <c r="H365" s="175"/>
      <c r="I365" s="209">
        <v>0</v>
      </c>
      <c r="J365" s="174"/>
      <c r="K365" s="174"/>
      <c r="L365" s="174"/>
      <c r="M365" s="174"/>
      <c r="N365" s="172"/>
    </row>
    <row r="366" spans="1:14" outlineLevel="2" x14ac:dyDescent="0.2">
      <c r="A366" s="176"/>
      <c r="B366" s="507"/>
      <c r="C366" s="177" t="s">
        <v>263</v>
      </c>
      <c r="D366" s="209">
        <v>0.5</v>
      </c>
      <c r="E366" s="174"/>
      <c r="F366" s="174"/>
      <c r="G366" s="175"/>
      <c r="H366" s="175"/>
      <c r="I366" s="209">
        <v>0.5</v>
      </c>
      <c r="J366" s="174"/>
      <c r="K366" s="174"/>
      <c r="L366" s="174"/>
      <c r="M366" s="174"/>
      <c r="N366" s="172"/>
    </row>
    <row r="367" spans="1:14" outlineLevel="2" x14ac:dyDescent="0.2">
      <c r="A367" s="176"/>
      <c r="B367" s="507"/>
      <c r="C367" s="177" t="s">
        <v>264</v>
      </c>
      <c r="D367" s="209">
        <v>0.5</v>
      </c>
      <c r="E367" s="174"/>
      <c r="F367" s="174"/>
      <c r="G367" s="175"/>
      <c r="H367" s="175"/>
      <c r="I367" s="209">
        <v>0.5</v>
      </c>
      <c r="J367" s="174"/>
      <c r="K367" s="174"/>
      <c r="L367" s="174"/>
      <c r="M367" s="174"/>
      <c r="N367" s="172"/>
    </row>
    <row r="368" spans="1:14" outlineLevel="2" x14ac:dyDescent="0.2">
      <c r="A368" s="176"/>
      <c r="B368" s="507"/>
      <c r="C368" s="177" t="s">
        <v>265</v>
      </c>
      <c r="D368" s="209">
        <v>0</v>
      </c>
      <c r="E368" s="174"/>
      <c r="F368" s="174"/>
      <c r="G368" s="175"/>
      <c r="H368" s="175"/>
      <c r="I368" s="209">
        <v>0</v>
      </c>
      <c r="J368" s="174"/>
      <c r="K368" s="174"/>
      <c r="L368" s="174"/>
      <c r="M368" s="174"/>
      <c r="N368" s="172"/>
    </row>
    <row r="369" spans="1:14" outlineLevel="2" x14ac:dyDescent="0.2">
      <c r="A369" s="176"/>
      <c r="B369" s="507"/>
      <c r="C369" s="177" t="s">
        <v>266</v>
      </c>
      <c r="D369" s="209">
        <v>0</v>
      </c>
      <c r="E369" s="174"/>
      <c r="F369" s="174"/>
      <c r="G369" s="175"/>
      <c r="H369" s="175"/>
      <c r="I369" s="209">
        <v>0</v>
      </c>
      <c r="J369" s="174"/>
      <c r="K369" s="174"/>
      <c r="L369" s="174"/>
      <c r="M369" s="174"/>
      <c r="N369" s="172"/>
    </row>
    <row r="370" spans="1:14" outlineLevel="2" x14ac:dyDescent="0.2">
      <c r="A370" s="176"/>
      <c r="B370" s="507"/>
      <c r="C370" s="177" t="s">
        <v>267</v>
      </c>
      <c r="D370" s="178" t="s">
        <v>262</v>
      </c>
      <c r="E370" s="174"/>
      <c r="F370" s="174"/>
      <c r="G370" s="175"/>
      <c r="H370" s="175"/>
      <c r="I370" s="209">
        <v>0</v>
      </c>
      <c r="J370" s="174"/>
      <c r="K370" s="174"/>
      <c r="L370" s="174"/>
      <c r="M370" s="174"/>
      <c r="N370" s="172"/>
    </row>
    <row r="371" spans="1:14" outlineLevel="2" x14ac:dyDescent="0.2">
      <c r="A371" s="176"/>
      <c r="B371" s="507"/>
      <c r="C371" s="177" t="s">
        <v>268</v>
      </c>
      <c r="D371" s="209">
        <v>1</v>
      </c>
      <c r="E371" s="174"/>
      <c r="F371" s="174"/>
      <c r="G371" s="175"/>
      <c r="H371" s="175"/>
      <c r="I371" s="209">
        <v>1</v>
      </c>
      <c r="J371" s="174"/>
      <c r="K371" s="174"/>
      <c r="L371" s="174"/>
      <c r="M371" s="174"/>
      <c r="N371" s="172"/>
    </row>
    <row r="372" spans="1:14" outlineLevel="2" x14ac:dyDescent="0.2">
      <c r="A372" s="176"/>
      <c r="B372" s="516"/>
      <c r="C372" s="179" t="s">
        <v>269</v>
      </c>
      <c r="D372" s="214">
        <v>0</v>
      </c>
      <c r="E372" s="180"/>
      <c r="F372" s="180"/>
      <c r="G372" s="181"/>
      <c r="H372" s="181"/>
      <c r="I372" s="214">
        <v>0</v>
      </c>
      <c r="J372" s="180"/>
      <c r="K372" s="180"/>
      <c r="L372" s="180"/>
      <c r="M372" s="180"/>
      <c r="N372" s="172"/>
    </row>
    <row r="373" spans="1:14" ht="14.25" outlineLevel="1" x14ac:dyDescent="0.25">
      <c r="A373" s="176"/>
      <c r="B373" s="184" t="s">
        <v>294</v>
      </c>
      <c r="C373" s="162"/>
      <c r="D373" s="185"/>
      <c r="E373" s="185"/>
      <c r="F373" s="185"/>
      <c r="G373" s="186"/>
      <c r="H373" s="186"/>
      <c r="I373" s="185"/>
      <c r="J373" s="185"/>
      <c r="K373" s="185"/>
      <c r="L373" s="185"/>
      <c r="M373" s="187">
        <f>SUMPRODUCT('Нормативы ДО'!D374:M404,'Нормативы ДО'!$D$637:$M$667)</f>
        <v>131.7860294117647</v>
      </c>
      <c r="N373" s="149"/>
    </row>
    <row r="374" spans="1:14" ht="11.45" customHeight="1" outlineLevel="2" x14ac:dyDescent="0.2">
      <c r="A374" s="176"/>
      <c r="B374" s="507" t="s">
        <v>286</v>
      </c>
      <c r="C374" s="173" t="s">
        <v>250</v>
      </c>
      <c r="D374" s="188">
        <f>($D345)/($D$9)</f>
        <v>0</v>
      </c>
      <c r="E374" s="189">
        <f>($D345)/($D$9)</f>
        <v>0</v>
      </c>
      <c r="F374" s="189">
        <f>($D345)/($D$9)</f>
        <v>0</v>
      </c>
      <c r="G374" s="190">
        <f>($D345)/($D$9)</f>
        <v>0</v>
      </c>
      <c r="H374" s="190">
        <f>($D345)/($D$9)</f>
        <v>0</v>
      </c>
      <c r="I374" s="188">
        <f>($I345)/($I$9)</f>
        <v>0</v>
      </c>
      <c r="J374" s="189">
        <f>($I345)/($I$9)</f>
        <v>0</v>
      </c>
      <c r="K374" s="189">
        <f>($I345)/($I$9)</f>
        <v>0</v>
      </c>
      <c r="L374" s="189">
        <f>($I345)/($I$9)</f>
        <v>0</v>
      </c>
      <c r="M374" s="191">
        <f>($I345)/($I$9)</f>
        <v>0</v>
      </c>
      <c r="N374" s="149"/>
    </row>
    <row r="375" spans="1:14" outlineLevel="2" x14ac:dyDescent="0.2">
      <c r="A375" s="176"/>
      <c r="B375" s="507"/>
      <c r="C375" s="173" t="s">
        <v>251</v>
      </c>
      <c r="D375" s="192">
        <f>($D345)/($D$10)</f>
        <v>0</v>
      </c>
      <c r="E375" s="193">
        <f>($D345)/($D$10)</f>
        <v>0</v>
      </c>
      <c r="F375" s="193">
        <f>($D345)/($D$10)</f>
        <v>0</v>
      </c>
      <c r="G375" s="194">
        <f>($D345)/($D$10)</f>
        <v>0</v>
      </c>
      <c r="H375" s="194">
        <f>($D345)/($D$10)</f>
        <v>0</v>
      </c>
      <c r="I375" s="192">
        <f>($I345)/($I$10)</f>
        <v>0</v>
      </c>
      <c r="J375" s="193">
        <f>($I345)/($I$10)</f>
        <v>0</v>
      </c>
      <c r="K375" s="193">
        <f>($I345)/($I$10)</f>
        <v>0</v>
      </c>
      <c r="L375" s="193">
        <f>($I345)/($I$10)</f>
        <v>0</v>
      </c>
      <c r="M375" s="195">
        <f>($I345)/($I$10)</f>
        <v>0</v>
      </c>
      <c r="N375" s="149"/>
    </row>
    <row r="376" spans="1:14" outlineLevel="2" x14ac:dyDescent="0.2">
      <c r="A376" s="176"/>
      <c r="B376" s="507"/>
      <c r="C376" s="173" t="s">
        <v>252</v>
      </c>
      <c r="D376" s="192">
        <f>($D345)/($D$11)</f>
        <v>0</v>
      </c>
      <c r="E376" s="193">
        <f>($D345)/($D$11)</f>
        <v>0</v>
      </c>
      <c r="F376" s="193">
        <f>($D345)/($D$11)</f>
        <v>0</v>
      </c>
      <c r="G376" s="194">
        <f>($D345)/($D$11)</f>
        <v>0</v>
      </c>
      <c r="H376" s="194">
        <f>($D345)/($D$11)</f>
        <v>0</v>
      </c>
      <c r="I376" s="192">
        <f>($I345)/($I$11)</f>
        <v>0</v>
      </c>
      <c r="J376" s="193">
        <f>($I345)/($I$11)</f>
        <v>0</v>
      </c>
      <c r="K376" s="193">
        <f>($I345)/($I$11)</f>
        <v>0</v>
      </c>
      <c r="L376" s="193">
        <f>($I345)/($I$11)</f>
        <v>0</v>
      </c>
      <c r="M376" s="195">
        <f>($I345)/($I$11)</f>
        <v>0</v>
      </c>
      <c r="N376" s="149"/>
    </row>
    <row r="377" spans="1:14" outlineLevel="2" x14ac:dyDescent="0.2">
      <c r="A377" s="176"/>
      <c r="B377" s="507"/>
      <c r="C377" s="173" t="s">
        <v>253</v>
      </c>
      <c r="D377" s="192">
        <f>($D345)/($D$12)</f>
        <v>0</v>
      </c>
      <c r="E377" s="193">
        <f>($D345)/($D$12)</f>
        <v>0</v>
      </c>
      <c r="F377" s="193">
        <f>($D345)/($D$12)</f>
        <v>0</v>
      </c>
      <c r="G377" s="194">
        <f>($D345)/($D$12)</f>
        <v>0</v>
      </c>
      <c r="H377" s="194">
        <f>($D345)/($D$12)</f>
        <v>0</v>
      </c>
      <c r="I377" s="192">
        <f>($I345)/($I$12)</f>
        <v>0</v>
      </c>
      <c r="J377" s="193">
        <f>($I345)/($I$12)</f>
        <v>0</v>
      </c>
      <c r="K377" s="193">
        <f>($I345)/($I$12)</f>
        <v>0</v>
      </c>
      <c r="L377" s="193">
        <f>($I345)/($I$12)</f>
        <v>0</v>
      </c>
      <c r="M377" s="195">
        <f>($I345)/($I$12)</f>
        <v>0</v>
      </c>
      <c r="N377" s="149"/>
    </row>
    <row r="378" spans="1:14" outlineLevel="2" x14ac:dyDescent="0.2">
      <c r="A378" s="176"/>
      <c r="B378" s="508"/>
      <c r="C378" s="173" t="s">
        <v>254</v>
      </c>
      <c r="D378" s="192">
        <f>($D345)/($D$13)</f>
        <v>0</v>
      </c>
      <c r="E378" s="193">
        <f>($D345)/($D$13)</f>
        <v>0</v>
      </c>
      <c r="F378" s="193">
        <f>($D345)/($D$13)</f>
        <v>0</v>
      </c>
      <c r="G378" s="194">
        <f>($D345)/($D$13)</f>
        <v>0</v>
      </c>
      <c r="H378" s="194">
        <f>($D345)/($D$13)</f>
        <v>0</v>
      </c>
      <c r="I378" s="192">
        <f>($I345)/($I$13)</f>
        <v>0</v>
      </c>
      <c r="J378" s="193">
        <f>($I345)/($I$13)</f>
        <v>0</v>
      </c>
      <c r="K378" s="193">
        <f>($I345)/($I$13)</f>
        <v>0</v>
      </c>
      <c r="L378" s="193">
        <f>($I345)/($I$13)</f>
        <v>0</v>
      </c>
      <c r="M378" s="195">
        <f>($I345)/($I$13)</f>
        <v>0</v>
      </c>
      <c r="N378" s="149"/>
    </row>
    <row r="379" spans="1:14" ht="11.45" customHeight="1" outlineLevel="2" x14ac:dyDescent="0.2">
      <c r="A379" s="176"/>
      <c r="B379" s="515" t="s">
        <v>287</v>
      </c>
      <c r="C379" s="177" t="s">
        <v>256</v>
      </c>
      <c r="D379" s="192">
        <f>$D347/$D$14</f>
        <v>0</v>
      </c>
      <c r="E379" s="193">
        <f>$D347/$D$14</f>
        <v>0</v>
      </c>
      <c r="F379" s="193">
        <f>$D347/$D$14</f>
        <v>0</v>
      </c>
      <c r="G379" s="194">
        <f>$D347/$D$14</f>
        <v>0</v>
      </c>
      <c r="H379" s="194">
        <f>$D347/$D$14</f>
        <v>0</v>
      </c>
      <c r="I379" s="192">
        <f>$I347/$I$14</f>
        <v>0</v>
      </c>
      <c r="J379" s="193">
        <f>$I347/$I$14</f>
        <v>0</v>
      </c>
      <c r="K379" s="193">
        <f>$I347/$I$14</f>
        <v>0</v>
      </c>
      <c r="L379" s="193">
        <f>$I347/$I$14</f>
        <v>0</v>
      </c>
      <c r="M379" s="195">
        <f>$I347/$I$14</f>
        <v>0</v>
      </c>
      <c r="N379" s="149"/>
    </row>
    <row r="380" spans="1:14" outlineLevel="2" x14ac:dyDescent="0.2">
      <c r="A380" s="176"/>
      <c r="B380" s="507"/>
      <c r="C380" s="177" t="s">
        <v>257</v>
      </c>
      <c r="D380" s="192">
        <f>$D348/$D$15</f>
        <v>0</v>
      </c>
      <c r="E380" s="193">
        <f>$D348/$D$15</f>
        <v>0</v>
      </c>
      <c r="F380" s="193">
        <f>$D348/$D$15</f>
        <v>0</v>
      </c>
      <c r="G380" s="194">
        <f>$D348/$D$15</f>
        <v>0</v>
      </c>
      <c r="H380" s="194">
        <f>$D348/$D$15</f>
        <v>0</v>
      </c>
      <c r="I380" s="192">
        <f>$I348/$I$15</f>
        <v>0</v>
      </c>
      <c r="J380" s="193">
        <f>$I348/$I$15</f>
        <v>0</v>
      </c>
      <c r="K380" s="193">
        <f>$I348/$I$15</f>
        <v>0</v>
      </c>
      <c r="L380" s="193">
        <f>$I348/$I$15</f>
        <v>0</v>
      </c>
      <c r="M380" s="195">
        <f>$I348/$I$15</f>
        <v>0</v>
      </c>
      <c r="N380" s="149"/>
    </row>
    <row r="381" spans="1:14" outlineLevel="2" x14ac:dyDescent="0.2">
      <c r="A381" s="176"/>
      <c r="B381" s="507"/>
      <c r="C381" s="177" t="s">
        <v>258</v>
      </c>
      <c r="D381" s="192">
        <f>$D349/$D$16</f>
        <v>0</v>
      </c>
      <c r="E381" s="193">
        <f>$D349/$D$16</f>
        <v>0</v>
      </c>
      <c r="F381" s="193">
        <f>$D349/$D$16</f>
        <v>0</v>
      </c>
      <c r="G381" s="194">
        <f>$D349/$D$16</f>
        <v>0</v>
      </c>
      <c r="H381" s="194">
        <f>$D349/$D$16</f>
        <v>0</v>
      </c>
      <c r="I381" s="192">
        <f>$I349/$I$16</f>
        <v>0</v>
      </c>
      <c r="J381" s="193">
        <f>$I349/$I$16</f>
        <v>0</v>
      </c>
      <c r="K381" s="193">
        <f>$I349/$I$16</f>
        <v>0</v>
      </c>
      <c r="L381" s="193">
        <f>$I349/$I$16</f>
        <v>0</v>
      </c>
      <c r="M381" s="195">
        <f>$I349/$I$16</f>
        <v>0</v>
      </c>
      <c r="N381" s="149"/>
    </row>
    <row r="382" spans="1:14" outlineLevel="2" x14ac:dyDescent="0.2">
      <c r="A382" s="176"/>
      <c r="B382" s="507"/>
      <c r="C382" s="177" t="s">
        <v>259</v>
      </c>
      <c r="D382" s="192">
        <f>$D350/$D$17</f>
        <v>0</v>
      </c>
      <c r="E382" s="193">
        <f>$D350/$D$17</f>
        <v>0</v>
      </c>
      <c r="F382" s="193">
        <f>$D350/$D$17</f>
        <v>0</v>
      </c>
      <c r="G382" s="194">
        <f>$D350/$D$17</f>
        <v>0</v>
      </c>
      <c r="H382" s="194">
        <f>$D350/$D$17</f>
        <v>0</v>
      </c>
      <c r="I382" s="192">
        <f>$I350/$I$17</f>
        <v>0</v>
      </c>
      <c r="J382" s="193">
        <f>$I350/$I$17</f>
        <v>0</v>
      </c>
      <c r="K382" s="193">
        <f>$I350/$I$17</f>
        <v>0</v>
      </c>
      <c r="L382" s="193">
        <f>$I350/$I$17</f>
        <v>0</v>
      </c>
      <c r="M382" s="195">
        <f>$I350/$I$17</f>
        <v>0</v>
      </c>
      <c r="N382" s="149"/>
    </row>
    <row r="383" spans="1:14" outlineLevel="2" x14ac:dyDescent="0.2">
      <c r="A383" s="176"/>
      <c r="B383" s="507"/>
      <c r="C383" s="177" t="s">
        <v>260</v>
      </c>
      <c r="D383" s="192">
        <f>$D351/$D$18</f>
        <v>0</v>
      </c>
      <c r="E383" s="193">
        <f>$D351/$D$18</f>
        <v>0</v>
      </c>
      <c r="F383" s="193">
        <f>$D351/$D$18</f>
        <v>0</v>
      </c>
      <c r="G383" s="194">
        <f>$D351/$D$18</f>
        <v>0</v>
      </c>
      <c r="H383" s="194">
        <f>$D351/$D$18</f>
        <v>0</v>
      </c>
      <c r="I383" s="192">
        <f>$I351/$I$18</f>
        <v>0</v>
      </c>
      <c r="J383" s="193">
        <f>$I351/$I$18</f>
        <v>0</v>
      </c>
      <c r="K383" s="193">
        <f>$I351/$I$18</f>
        <v>0</v>
      </c>
      <c r="L383" s="193">
        <f>$I351/$I$18</f>
        <v>0</v>
      </c>
      <c r="M383" s="195">
        <f>$I351/$I$18</f>
        <v>0</v>
      </c>
      <c r="N383" s="149"/>
    </row>
    <row r="384" spans="1:14" outlineLevel="2" x14ac:dyDescent="0.2">
      <c r="A384" s="176"/>
      <c r="B384" s="507"/>
      <c r="C384" s="177" t="s">
        <v>261</v>
      </c>
      <c r="D384" s="196" t="s">
        <v>262</v>
      </c>
      <c r="E384" s="197" t="s">
        <v>262</v>
      </c>
      <c r="F384" s="197" t="s">
        <v>262</v>
      </c>
      <c r="G384" s="198" t="s">
        <v>262</v>
      </c>
      <c r="H384" s="198" t="s">
        <v>262</v>
      </c>
      <c r="I384" s="192">
        <f>$I352/$I$19</f>
        <v>0</v>
      </c>
      <c r="J384" s="193">
        <f>$I352/$I$19</f>
        <v>0</v>
      </c>
      <c r="K384" s="193">
        <f>$I352/$I$19</f>
        <v>0</v>
      </c>
      <c r="L384" s="193">
        <f>$I352/$I$19</f>
        <v>0</v>
      </c>
      <c r="M384" s="195">
        <f>$I352/$I$19</f>
        <v>0</v>
      </c>
      <c r="N384" s="149"/>
    </row>
    <row r="385" spans="1:13" outlineLevel="2" x14ac:dyDescent="0.2">
      <c r="A385" s="176"/>
      <c r="B385" s="507"/>
      <c r="C385" s="177" t="s">
        <v>263</v>
      </c>
      <c r="D385" s="192">
        <f>$D353/$D$20</f>
        <v>0.1</v>
      </c>
      <c r="E385" s="193">
        <f>$D353/$D$20</f>
        <v>0.1</v>
      </c>
      <c r="F385" s="193">
        <f>$D353/$D$20</f>
        <v>0.1</v>
      </c>
      <c r="G385" s="194">
        <f>$D353/$D$20</f>
        <v>0.1</v>
      </c>
      <c r="H385" s="194">
        <f>$D353/$D$20</f>
        <v>0.1</v>
      </c>
      <c r="I385" s="192">
        <f>$I353/$I$20</f>
        <v>0.1</v>
      </c>
      <c r="J385" s="193">
        <f>$I353/$I$20</f>
        <v>0.1</v>
      </c>
      <c r="K385" s="193">
        <f>$I353/$I$20</f>
        <v>0.1</v>
      </c>
      <c r="L385" s="193">
        <f>$I353/$I$20</f>
        <v>0.1</v>
      </c>
      <c r="M385" s="195">
        <f>$I353/$I$20</f>
        <v>0.1</v>
      </c>
    </row>
    <row r="386" spans="1:13" outlineLevel="2" x14ac:dyDescent="0.2">
      <c r="A386" s="176"/>
      <c r="B386" s="507"/>
      <c r="C386" s="177" t="s">
        <v>264</v>
      </c>
      <c r="D386" s="192">
        <f>$D354/$D$21</f>
        <v>0.1</v>
      </c>
      <c r="E386" s="193">
        <f>$D354/$D$21</f>
        <v>0.1</v>
      </c>
      <c r="F386" s="193">
        <f>$D354/$D$21</f>
        <v>0.1</v>
      </c>
      <c r="G386" s="194">
        <f>$D354/$D$21</f>
        <v>0.1</v>
      </c>
      <c r="H386" s="194">
        <f>$D354/$D$21</f>
        <v>0.1</v>
      </c>
      <c r="I386" s="192">
        <f>$I354/$I$21</f>
        <v>5.8823529411764705E-2</v>
      </c>
      <c r="J386" s="193">
        <f>$I354/$I$21</f>
        <v>5.8823529411764705E-2</v>
      </c>
      <c r="K386" s="193">
        <f>$I354/$I$21</f>
        <v>5.8823529411764705E-2</v>
      </c>
      <c r="L386" s="193">
        <f>$I354/$I$21</f>
        <v>5.8823529411764705E-2</v>
      </c>
      <c r="M386" s="195">
        <f>$I354/$I$21</f>
        <v>5.8823529411764705E-2</v>
      </c>
    </row>
    <row r="387" spans="1:13" outlineLevel="2" x14ac:dyDescent="0.2">
      <c r="A387" s="176"/>
      <c r="B387" s="507"/>
      <c r="C387" s="177" t="s">
        <v>265</v>
      </c>
      <c r="D387" s="192">
        <f>$D355/$D$22</f>
        <v>0</v>
      </c>
      <c r="E387" s="193">
        <f>$D355/$D$22</f>
        <v>0</v>
      </c>
      <c r="F387" s="193">
        <f>$D355/$D$22</f>
        <v>0</v>
      </c>
      <c r="G387" s="194">
        <f>$D355/$D$22</f>
        <v>0</v>
      </c>
      <c r="H387" s="194">
        <f>$D355/$D$22</f>
        <v>0</v>
      </c>
      <c r="I387" s="192">
        <f>$I355/$I$22</f>
        <v>0</v>
      </c>
      <c r="J387" s="193">
        <f>$I355/$I$22</f>
        <v>0</v>
      </c>
      <c r="K387" s="193">
        <f>$I355/$I$22</f>
        <v>0</v>
      </c>
      <c r="L387" s="193">
        <f>$I355/$I$22</f>
        <v>0</v>
      </c>
      <c r="M387" s="195">
        <f>$I355/$I$22</f>
        <v>0</v>
      </c>
    </row>
    <row r="388" spans="1:13" outlineLevel="2" x14ac:dyDescent="0.2">
      <c r="A388" s="176"/>
      <c r="B388" s="507"/>
      <c r="C388" s="177" t="s">
        <v>266</v>
      </c>
      <c r="D388" s="192">
        <f>$D356/$D$23</f>
        <v>0</v>
      </c>
      <c r="E388" s="193">
        <f>$D356/$D$23</f>
        <v>0</v>
      </c>
      <c r="F388" s="193">
        <f>$D356/$D$23</f>
        <v>0</v>
      </c>
      <c r="G388" s="194">
        <f>$D356/$D$23</f>
        <v>0</v>
      </c>
      <c r="H388" s="194">
        <f>$D356/$D$23</f>
        <v>0</v>
      </c>
      <c r="I388" s="192">
        <f>$I356/$I$23</f>
        <v>0</v>
      </c>
      <c r="J388" s="193">
        <f>$I356/$I$23</f>
        <v>0</v>
      </c>
      <c r="K388" s="193">
        <f>$I356/$I$23</f>
        <v>0</v>
      </c>
      <c r="L388" s="193">
        <f>$I356/$I$23</f>
        <v>0</v>
      </c>
      <c r="M388" s="195">
        <f>$I356/$I$23</f>
        <v>0</v>
      </c>
    </row>
    <row r="389" spans="1:13" outlineLevel="2" x14ac:dyDescent="0.2">
      <c r="A389" s="176"/>
      <c r="B389" s="507"/>
      <c r="C389" s="177" t="s">
        <v>267</v>
      </c>
      <c r="D389" s="196" t="s">
        <v>262</v>
      </c>
      <c r="E389" s="197" t="s">
        <v>262</v>
      </c>
      <c r="F389" s="197" t="s">
        <v>262</v>
      </c>
      <c r="G389" s="198" t="s">
        <v>262</v>
      </c>
      <c r="H389" s="198" t="s">
        <v>262</v>
      </c>
      <c r="I389" s="192">
        <f>$I357/$I$24</f>
        <v>0</v>
      </c>
      <c r="J389" s="193">
        <f>$I357/$I$24</f>
        <v>0</v>
      </c>
      <c r="K389" s="193">
        <f>$I357/$I$24</f>
        <v>0</v>
      </c>
      <c r="L389" s="193">
        <f>$I357/$I$24</f>
        <v>0</v>
      </c>
      <c r="M389" s="195">
        <f>$I357/$I$24</f>
        <v>0</v>
      </c>
    </row>
    <row r="390" spans="1:13" outlineLevel="2" x14ac:dyDescent="0.2">
      <c r="A390" s="176"/>
      <c r="B390" s="507"/>
      <c r="C390" s="177" t="s">
        <v>268</v>
      </c>
      <c r="D390" s="192">
        <f>$D358/$D$25</f>
        <v>0.1</v>
      </c>
      <c r="E390" s="193">
        <f>$D358/$D$25</f>
        <v>0.1</v>
      </c>
      <c r="F390" s="193">
        <f>$D358/$D$25</f>
        <v>0.1</v>
      </c>
      <c r="G390" s="194">
        <f>$D358/$D$25</f>
        <v>0.1</v>
      </c>
      <c r="H390" s="194">
        <f>$D358/$D$25</f>
        <v>0.1</v>
      </c>
      <c r="I390" s="192">
        <f>$I358/$I$25</f>
        <v>0.1</v>
      </c>
      <c r="J390" s="193">
        <f>$I358/$I$25</f>
        <v>0.1</v>
      </c>
      <c r="K390" s="193">
        <f>$I358/$I$25</f>
        <v>0.1</v>
      </c>
      <c r="L390" s="193">
        <f>$I358/$I$25</f>
        <v>0.1</v>
      </c>
      <c r="M390" s="195">
        <f>$I358/$I$25</f>
        <v>0.1</v>
      </c>
    </row>
    <row r="391" spans="1:13" outlineLevel="2" x14ac:dyDescent="0.2">
      <c r="A391" s="176"/>
      <c r="B391" s="508"/>
      <c r="C391" s="177" t="s">
        <v>269</v>
      </c>
      <c r="D391" s="192">
        <f>$D359/$D$26</f>
        <v>0</v>
      </c>
      <c r="E391" s="193">
        <f>$D359/$D$26</f>
        <v>0</v>
      </c>
      <c r="F391" s="193">
        <f>$D359/$D$26</f>
        <v>0</v>
      </c>
      <c r="G391" s="194">
        <f>$D359/$D$26</f>
        <v>0</v>
      </c>
      <c r="H391" s="194">
        <f>$D359/$D$26</f>
        <v>0</v>
      </c>
      <c r="I391" s="196" t="s">
        <v>262</v>
      </c>
      <c r="J391" s="197" t="s">
        <v>262</v>
      </c>
      <c r="K391" s="197" t="s">
        <v>262</v>
      </c>
      <c r="L391" s="197" t="s">
        <v>262</v>
      </c>
      <c r="M391" s="199" t="s">
        <v>262</v>
      </c>
    </row>
    <row r="392" spans="1:13" ht="11.45" customHeight="1" outlineLevel="2" x14ac:dyDescent="0.2">
      <c r="A392" s="176"/>
      <c r="B392" s="515" t="s">
        <v>288</v>
      </c>
      <c r="C392" s="177" t="s">
        <v>256</v>
      </c>
      <c r="D392" s="192">
        <f>$D360/$D$27</f>
        <v>0</v>
      </c>
      <c r="E392" s="193">
        <f>$D360/$D$27</f>
        <v>0</v>
      </c>
      <c r="F392" s="193">
        <f>$D360/$D$27</f>
        <v>0</v>
      </c>
      <c r="G392" s="194">
        <f>$D360/$D$27</f>
        <v>0</v>
      </c>
      <c r="H392" s="194">
        <f>$D360/$D$27</f>
        <v>0</v>
      </c>
      <c r="I392" s="192">
        <f>$I360/$I$27</f>
        <v>0</v>
      </c>
      <c r="J392" s="193">
        <f>$I360/$I$27</f>
        <v>0</v>
      </c>
      <c r="K392" s="193">
        <f>$I360/$I$27</f>
        <v>0</v>
      </c>
      <c r="L392" s="193">
        <f>$I360/$I$27</f>
        <v>0</v>
      </c>
      <c r="M392" s="195">
        <f>$I360/$I$27</f>
        <v>0</v>
      </c>
    </row>
    <row r="393" spans="1:13" outlineLevel="2" x14ac:dyDescent="0.2">
      <c r="A393" s="176"/>
      <c r="B393" s="507"/>
      <c r="C393" s="177" t="s">
        <v>257</v>
      </c>
      <c r="D393" s="192">
        <f>$D361/$D$28</f>
        <v>0</v>
      </c>
      <c r="E393" s="193">
        <f>$D361/$D$28</f>
        <v>0</v>
      </c>
      <c r="F393" s="193">
        <f>$D361/$D$28</f>
        <v>0</v>
      </c>
      <c r="G393" s="194">
        <f>$D361/$D$28</f>
        <v>0</v>
      </c>
      <c r="H393" s="194">
        <f>$D361/$D$28</f>
        <v>0</v>
      </c>
      <c r="I393" s="192">
        <f>$I361/$I$28</f>
        <v>0</v>
      </c>
      <c r="J393" s="193">
        <f>$I361/$I$28</f>
        <v>0</v>
      </c>
      <c r="K393" s="193">
        <f>$I361/$I$28</f>
        <v>0</v>
      </c>
      <c r="L393" s="193">
        <f>$I361/$I$28</f>
        <v>0</v>
      </c>
      <c r="M393" s="195">
        <f>$I361/$I$28</f>
        <v>0</v>
      </c>
    </row>
    <row r="394" spans="1:13" outlineLevel="2" x14ac:dyDescent="0.2">
      <c r="A394" s="176"/>
      <c r="B394" s="507"/>
      <c r="C394" s="177" t="s">
        <v>258</v>
      </c>
      <c r="D394" s="192">
        <f>$D362/$D$29</f>
        <v>0</v>
      </c>
      <c r="E394" s="193">
        <f>$D362/$D$29</f>
        <v>0</v>
      </c>
      <c r="F394" s="193">
        <f>$D362/$D$29</f>
        <v>0</v>
      </c>
      <c r="G394" s="194">
        <f>$D362/$D$29</f>
        <v>0</v>
      </c>
      <c r="H394" s="194">
        <f>$D362/$D$29</f>
        <v>0</v>
      </c>
      <c r="I394" s="192">
        <f>$I362/$I$29</f>
        <v>0</v>
      </c>
      <c r="J394" s="193">
        <f>$I362/$I$29</f>
        <v>0</v>
      </c>
      <c r="K394" s="193">
        <f>$I362/$I$29</f>
        <v>0</v>
      </c>
      <c r="L394" s="193">
        <f>$I362/$I$29</f>
        <v>0</v>
      </c>
      <c r="M394" s="195">
        <f>$I362/$I$29</f>
        <v>0</v>
      </c>
    </row>
    <row r="395" spans="1:13" outlineLevel="2" x14ac:dyDescent="0.2">
      <c r="A395" s="176"/>
      <c r="B395" s="507"/>
      <c r="C395" s="177" t="s">
        <v>259</v>
      </c>
      <c r="D395" s="192">
        <f>$D363/$D$30</f>
        <v>0</v>
      </c>
      <c r="E395" s="193">
        <f>$D363/$D$30</f>
        <v>0</v>
      </c>
      <c r="F395" s="193">
        <f>$D363/$D$30</f>
        <v>0</v>
      </c>
      <c r="G395" s="194">
        <f>$D363/$D$30</f>
        <v>0</v>
      </c>
      <c r="H395" s="194">
        <f>$D363/$D$30</f>
        <v>0</v>
      </c>
      <c r="I395" s="192">
        <f>$I363/$I$30</f>
        <v>0</v>
      </c>
      <c r="J395" s="193">
        <f>$I363/$I$30</f>
        <v>0</v>
      </c>
      <c r="K395" s="193">
        <f>$I363/$I$30</f>
        <v>0</v>
      </c>
      <c r="L395" s="193">
        <f>$I363/$I$30</f>
        <v>0</v>
      </c>
      <c r="M395" s="195">
        <f>$I363/$I$30</f>
        <v>0</v>
      </c>
    </row>
    <row r="396" spans="1:13" outlineLevel="2" x14ac:dyDescent="0.2">
      <c r="A396" s="176"/>
      <c r="B396" s="507"/>
      <c r="C396" s="177" t="s">
        <v>260</v>
      </c>
      <c r="D396" s="192">
        <f>$D364/$D$31</f>
        <v>0</v>
      </c>
      <c r="E396" s="193">
        <f>$D364/$D$31</f>
        <v>0</v>
      </c>
      <c r="F396" s="193">
        <f>$D364/$D$31</f>
        <v>0</v>
      </c>
      <c r="G396" s="194">
        <f>$D364/$D$31</f>
        <v>0</v>
      </c>
      <c r="H396" s="194">
        <f>$D364/$D$31</f>
        <v>0</v>
      </c>
      <c r="I396" s="192">
        <f>$I364/$I$31</f>
        <v>0</v>
      </c>
      <c r="J396" s="193">
        <f>$I364/$I$31</f>
        <v>0</v>
      </c>
      <c r="K396" s="193">
        <f>$I364/$I$31</f>
        <v>0</v>
      </c>
      <c r="L396" s="193">
        <f>$I364/$I$31</f>
        <v>0</v>
      </c>
      <c r="M396" s="195">
        <f>$I364/$I$31</f>
        <v>0</v>
      </c>
    </row>
    <row r="397" spans="1:13" outlineLevel="2" x14ac:dyDescent="0.2">
      <c r="A397" s="176"/>
      <c r="B397" s="507"/>
      <c r="C397" s="177" t="s">
        <v>261</v>
      </c>
      <c r="D397" s="196" t="s">
        <v>262</v>
      </c>
      <c r="E397" s="197" t="s">
        <v>262</v>
      </c>
      <c r="F397" s="197" t="s">
        <v>262</v>
      </c>
      <c r="G397" s="198" t="s">
        <v>262</v>
      </c>
      <c r="H397" s="198" t="s">
        <v>262</v>
      </c>
      <c r="I397" s="192">
        <f>$I365/$I$32</f>
        <v>0</v>
      </c>
      <c r="J397" s="193">
        <f>$I365/$I$32</f>
        <v>0</v>
      </c>
      <c r="K397" s="193">
        <f>$I365/$I$32</f>
        <v>0</v>
      </c>
      <c r="L397" s="193">
        <f>$I365/$I$32</f>
        <v>0</v>
      </c>
      <c r="M397" s="195">
        <f>$I365/$I$32</f>
        <v>0</v>
      </c>
    </row>
    <row r="398" spans="1:13" outlineLevel="2" x14ac:dyDescent="0.2">
      <c r="A398" s="176"/>
      <c r="B398" s="507"/>
      <c r="C398" s="177" t="s">
        <v>263</v>
      </c>
      <c r="D398" s="192">
        <f>$D366/$D$33</f>
        <v>8.3333333333333329E-2</v>
      </c>
      <c r="E398" s="193">
        <f>$D366/$D$33</f>
        <v>8.3333333333333329E-2</v>
      </c>
      <c r="F398" s="193">
        <f>$D366/$D$33</f>
        <v>8.3333333333333329E-2</v>
      </c>
      <c r="G398" s="194">
        <f>$D366/$D$33</f>
        <v>8.3333333333333329E-2</v>
      </c>
      <c r="H398" s="194">
        <f>$D366/$D$33</f>
        <v>8.3333333333333329E-2</v>
      </c>
      <c r="I398" s="192">
        <f>$I366/$I$33</f>
        <v>6.25E-2</v>
      </c>
      <c r="J398" s="193">
        <f>$I366/$I$33</f>
        <v>6.25E-2</v>
      </c>
      <c r="K398" s="193">
        <f>$I366/$I$33</f>
        <v>6.25E-2</v>
      </c>
      <c r="L398" s="193">
        <f>$I366/$I$33</f>
        <v>6.25E-2</v>
      </c>
      <c r="M398" s="195">
        <f>$I366/$I$33</f>
        <v>6.25E-2</v>
      </c>
    </row>
    <row r="399" spans="1:13" outlineLevel="2" x14ac:dyDescent="0.2">
      <c r="A399" s="176"/>
      <c r="B399" s="507"/>
      <c r="C399" s="177" t="s">
        <v>264</v>
      </c>
      <c r="D399" s="192">
        <f>$D367/$D$34</f>
        <v>8.3333333333333329E-2</v>
      </c>
      <c r="E399" s="193">
        <f>$D367/$D$34</f>
        <v>8.3333333333333329E-2</v>
      </c>
      <c r="F399" s="193">
        <f>$D367/$D$34</f>
        <v>8.3333333333333329E-2</v>
      </c>
      <c r="G399" s="194">
        <f>$D367/$D$34</f>
        <v>8.3333333333333329E-2</v>
      </c>
      <c r="H399" s="194">
        <f>$D367/$D$34</f>
        <v>8.3333333333333329E-2</v>
      </c>
      <c r="I399" s="192">
        <f>$I367/$I$34</f>
        <v>0.05</v>
      </c>
      <c r="J399" s="193">
        <f>$I367/$I$34</f>
        <v>0.05</v>
      </c>
      <c r="K399" s="193">
        <f>$I367/$I$34</f>
        <v>0.05</v>
      </c>
      <c r="L399" s="193">
        <f>$I367/$I$34</f>
        <v>0.05</v>
      </c>
      <c r="M399" s="195">
        <f>$I367/$I$34</f>
        <v>0.05</v>
      </c>
    </row>
    <row r="400" spans="1:13" outlineLevel="2" x14ac:dyDescent="0.2">
      <c r="A400" s="176"/>
      <c r="B400" s="507"/>
      <c r="C400" s="177" t="s">
        <v>265</v>
      </c>
      <c r="D400" s="192">
        <f>$D368/$D$35</f>
        <v>0</v>
      </c>
      <c r="E400" s="193">
        <f>$D368/$D$35</f>
        <v>0</v>
      </c>
      <c r="F400" s="193">
        <f>$D368/$D$35</f>
        <v>0</v>
      </c>
      <c r="G400" s="194">
        <f>$D368/$D$35</f>
        <v>0</v>
      </c>
      <c r="H400" s="194">
        <f>$D368/$D$35</f>
        <v>0</v>
      </c>
      <c r="I400" s="192">
        <f>$I368/$I$35</f>
        <v>0</v>
      </c>
      <c r="J400" s="193">
        <f>$I368/$I$35</f>
        <v>0</v>
      </c>
      <c r="K400" s="193">
        <f>$I368/$I$35</f>
        <v>0</v>
      </c>
      <c r="L400" s="193">
        <f>$I368/$I$35</f>
        <v>0</v>
      </c>
      <c r="M400" s="195">
        <f>$I368/$I$35</f>
        <v>0</v>
      </c>
    </row>
    <row r="401" spans="1:14" outlineLevel="2" x14ac:dyDescent="0.2">
      <c r="A401" s="176"/>
      <c r="B401" s="507"/>
      <c r="C401" s="177" t="s">
        <v>266</v>
      </c>
      <c r="D401" s="192">
        <f>$D369/$D$36</f>
        <v>0</v>
      </c>
      <c r="E401" s="193">
        <f>$D369/$D$36</f>
        <v>0</v>
      </c>
      <c r="F401" s="193">
        <f>$D369/$D$36</f>
        <v>0</v>
      </c>
      <c r="G401" s="194">
        <f>$D369/$D$36</f>
        <v>0</v>
      </c>
      <c r="H401" s="194">
        <f>$D369/$D$36</f>
        <v>0</v>
      </c>
      <c r="I401" s="192">
        <f>$I369/$I$36</f>
        <v>0</v>
      </c>
      <c r="J401" s="193">
        <f>$I369/$I$36</f>
        <v>0</v>
      </c>
      <c r="K401" s="193">
        <f>$I369/$I$36</f>
        <v>0</v>
      </c>
      <c r="L401" s="193">
        <f>$I369/$I$36</f>
        <v>0</v>
      </c>
      <c r="M401" s="195">
        <f>$I369/$I$36</f>
        <v>0</v>
      </c>
      <c r="N401" s="149"/>
    </row>
    <row r="402" spans="1:14" outlineLevel="2" x14ac:dyDescent="0.2">
      <c r="A402" s="176"/>
      <c r="B402" s="507"/>
      <c r="C402" s="177" t="s">
        <v>267</v>
      </c>
      <c r="D402" s="196" t="s">
        <v>262</v>
      </c>
      <c r="E402" s="197" t="s">
        <v>262</v>
      </c>
      <c r="F402" s="197" t="s">
        <v>262</v>
      </c>
      <c r="G402" s="198" t="s">
        <v>262</v>
      </c>
      <c r="H402" s="198" t="s">
        <v>262</v>
      </c>
      <c r="I402" s="192">
        <f>$I370/$I$37</f>
        <v>0</v>
      </c>
      <c r="J402" s="193">
        <f>$I370/$I$37</f>
        <v>0</v>
      </c>
      <c r="K402" s="193">
        <f>$I370/$I$37</f>
        <v>0</v>
      </c>
      <c r="L402" s="193">
        <f>$I370/$I$37</f>
        <v>0</v>
      </c>
      <c r="M402" s="195">
        <f>$I370/$I$37</f>
        <v>0</v>
      </c>
      <c r="N402" s="149"/>
    </row>
    <row r="403" spans="1:14" outlineLevel="2" x14ac:dyDescent="0.2">
      <c r="A403" s="176"/>
      <c r="B403" s="507"/>
      <c r="C403" s="177" t="s">
        <v>268</v>
      </c>
      <c r="D403" s="192">
        <f>$D371/$D$38</f>
        <v>0.2</v>
      </c>
      <c r="E403" s="193">
        <f>$D371/$D$38</f>
        <v>0.2</v>
      </c>
      <c r="F403" s="193">
        <f>$D371/$D$38</f>
        <v>0.2</v>
      </c>
      <c r="G403" s="194">
        <f>$D371/$D$38</f>
        <v>0.2</v>
      </c>
      <c r="H403" s="194">
        <f>$D371/$D$38</f>
        <v>0.2</v>
      </c>
      <c r="I403" s="192">
        <f>$I371/$I$38</f>
        <v>0.2</v>
      </c>
      <c r="J403" s="193">
        <f>$I371/$I$38</f>
        <v>0.2</v>
      </c>
      <c r="K403" s="193">
        <f>$I371/$I$38</f>
        <v>0.2</v>
      </c>
      <c r="L403" s="193">
        <f>$I371/$I$38</f>
        <v>0.2</v>
      </c>
      <c r="M403" s="195">
        <f>$I371/$I$38</f>
        <v>0.2</v>
      </c>
      <c r="N403" s="149"/>
    </row>
    <row r="404" spans="1:14" outlineLevel="2" x14ac:dyDescent="0.2">
      <c r="A404" s="176"/>
      <c r="B404" s="516"/>
      <c r="C404" s="179" t="s">
        <v>269</v>
      </c>
      <c r="D404" s="202">
        <f>$D372/$D$39</f>
        <v>0</v>
      </c>
      <c r="E404" s="203">
        <f>$D372/$D$39</f>
        <v>0</v>
      </c>
      <c r="F404" s="203">
        <f>$D372/$D$39</f>
        <v>0</v>
      </c>
      <c r="G404" s="204">
        <f>$D372/$D$39</f>
        <v>0</v>
      </c>
      <c r="H404" s="204">
        <f>$D372/$D$39</f>
        <v>0</v>
      </c>
      <c r="I404" s="202">
        <f>$I372/$I$39</f>
        <v>0</v>
      </c>
      <c r="J404" s="203">
        <f>$I372/$I$39</f>
        <v>0</v>
      </c>
      <c r="K404" s="203">
        <f>$I372/$I$39</f>
        <v>0</v>
      </c>
      <c r="L404" s="203">
        <f>$I372/$I$39</f>
        <v>0</v>
      </c>
      <c r="M404" s="205">
        <f>$I372/$I$39</f>
        <v>0</v>
      </c>
      <c r="N404" s="149"/>
    </row>
    <row r="405" spans="1:14" ht="14.25" outlineLevel="1" x14ac:dyDescent="0.25">
      <c r="A405" s="176"/>
      <c r="B405" s="468" t="s">
        <v>295</v>
      </c>
      <c r="C405" s="469"/>
      <c r="D405" s="473"/>
      <c r="E405" s="473"/>
      <c r="F405" s="473"/>
      <c r="G405" s="474"/>
      <c r="H405" s="474"/>
      <c r="I405" s="473"/>
      <c r="J405" s="473"/>
      <c r="K405" s="473"/>
      <c r="L405" s="473"/>
      <c r="M405" s="473"/>
      <c r="N405" s="149"/>
    </row>
    <row r="406" spans="1:14" outlineLevel="2" x14ac:dyDescent="0.2">
      <c r="A406" s="176"/>
      <c r="B406" s="182" t="s">
        <v>249</v>
      </c>
      <c r="C406" s="173"/>
      <c r="D406" s="206">
        <v>0</v>
      </c>
      <c r="E406" s="207"/>
      <c r="F406" s="207"/>
      <c r="G406" s="208"/>
      <c r="H406" s="208"/>
      <c r="I406" s="206">
        <v>0</v>
      </c>
      <c r="J406" s="207"/>
      <c r="K406" s="207"/>
      <c r="L406" s="207"/>
      <c r="M406" s="207"/>
      <c r="N406" s="149"/>
    </row>
    <row r="407" spans="1:14" outlineLevel="2" x14ac:dyDescent="0.2">
      <c r="A407" s="176"/>
      <c r="B407" s="514" t="s">
        <v>255</v>
      </c>
      <c r="C407" s="177" t="s">
        <v>296</v>
      </c>
      <c r="D407" s="209">
        <f>(5+1)/2</f>
        <v>3</v>
      </c>
      <c r="E407" s="174"/>
      <c r="F407" s="174"/>
      <c r="G407" s="175"/>
      <c r="H407" s="175"/>
      <c r="I407" s="209">
        <f>(5+1)/2</f>
        <v>3</v>
      </c>
      <c r="J407" s="174"/>
      <c r="K407" s="174"/>
      <c r="L407" s="174"/>
      <c r="M407" s="174"/>
      <c r="N407" s="172"/>
    </row>
    <row r="408" spans="1:14" ht="11.45" customHeight="1" outlineLevel="2" x14ac:dyDescent="0.2">
      <c r="A408" s="176"/>
      <c r="B408" s="514"/>
      <c r="C408" s="177" t="s">
        <v>256</v>
      </c>
      <c r="D408" s="209">
        <f>IF(D421=0,0,D$41/D407)</f>
        <v>0</v>
      </c>
      <c r="E408" s="174"/>
      <c r="F408" s="174"/>
      <c r="G408" s="175"/>
      <c r="H408" s="175"/>
      <c r="I408" s="209">
        <f>IF(I421=0,0,I$41/I407)</f>
        <v>0</v>
      </c>
      <c r="J408" s="174"/>
      <c r="K408" s="174"/>
      <c r="L408" s="174"/>
      <c r="M408" s="174"/>
      <c r="N408" s="172"/>
    </row>
    <row r="409" spans="1:14" outlineLevel="2" x14ac:dyDescent="0.2">
      <c r="A409" s="176"/>
      <c r="B409" s="514"/>
      <c r="C409" s="177" t="s">
        <v>257</v>
      </c>
      <c r="D409" s="209">
        <f>IF(D422=0,0,D$41/D407)</f>
        <v>0</v>
      </c>
      <c r="E409" s="174"/>
      <c r="F409" s="174"/>
      <c r="G409" s="175"/>
      <c r="H409" s="175"/>
      <c r="I409" s="209">
        <f>IF(I422=0,0,I$41/I407)</f>
        <v>0</v>
      </c>
      <c r="J409" s="174"/>
      <c r="K409" s="174"/>
      <c r="L409" s="174"/>
      <c r="M409" s="174"/>
      <c r="N409" s="172"/>
    </row>
    <row r="410" spans="1:14" outlineLevel="2" x14ac:dyDescent="0.2">
      <c r="A410" s="176"/>
      <c r="B410" s="514"/>
      <c r="C410" s="177" t="s">
        <v>258</v>
      </c>
      <c r="D410" s="209">
        <f>IF(D423=0,0,D$41/D407)</f>
        <v>1</v>
      </c>
      <c r="E410" s="174"/>
      <c r="F410" s="174"/>
      <c r="G410" s="175"/>
      <c r="H410" s="175"/>
      <c r="I410" s="209">
        <f>IF(I423=0,0,I$41/I407)</f>
        <v>1</v>
      </c>
      <c r="J410" s="174"/>
      <c r="K410" s="174"/>
      <c r="L410" s="174"/>
      <c r="M410" s="174"/>
      <c r="N410" s="172"/>
    </row>
    <row r="411" spans="1:14" outlineLevel="2" x14ac:dyDescent="0.2">
      <c r="A411" s="176"/>
      <c r="B411" s="514"/>
      <c r="C411" s="177" t="s">
        <v>259</v>
      </c>
      <c r="D411" s="209">
        <f>IF(D424=0,0,D$41/D407)</f>
        <v>0</v>
      </c>
      <c r="E411" s="174"/>
      <c r="F411" s="174"/>
      <c r="G411" s="175"/>
      <c r="H411" s="175"/>
      <c r="I411" s="209">
        <f>IF(I424=0,0,I$41/I407)</f>
        <v>0</v>
      </c>
      <c r="J411" s="174"/>
      <c r="K411" s="174"/>
      <c r="L411" s="174"/>
      <c r="M411" s="174"/>
      <c r="N411" s="172"/>
    </row>
    <row r="412" spans="1:14" outlineLevel="2" x14ac:dyDescent="0.2">
      <c r="A412" s="176"/>
      <c r="B412" s="514"/>
      <c r="C412" s="177" t="s">
        <v>260</v>
      </c>
      <c r="D412" s="209">
        <f>IF(D425=0,0,D$41/D407)</f>
        <v>0</v>
      </c>
      <c r="E412" s="174"/>
      <c r="F412" s="174"/>
      <c r="G412" s="175"/>
      <c r="H412" s="175"/>
      <c r="I412" s="209">
        <f>IF(I425=0,0,I$41/I407)</f>
        <v>0</v>
      </c>
      <c r="J412" s="174"/>
      <c r="K412" s="174"/>
      <c r="L412" s="174"/>
      <c r="M412" s="174"/>
      <c r="N412" s="172"/>
    </row>
    <row r="413" spans="1:14" outlineLevel="2" x14ac:dyDescent="0.2">
      <c r="A413" s="176"/>
      <c r="B413" s="514"/>
      <c r="C413" s="177" t="s">
        <v>261</v>
      </c>
      <c r="D413" s="213" t="s">
        <v>262</v>
      </c>
      <c r="E413" s="174"/>
      <c r="F413" s="174"/>
      <c r="G413" s="175"/>
      <c r="H413" s="175"/>
      <c r="I413" s="209">
        <f>IF(I426=0,0,I$41/I407)</f>
        <v>0</v>
      </c>
      <c r="J413" s="174"/>
      <c r="K413" s="174"/>
      <c r="L413" s="174"/>
      <c r="M413" s="174"/>
      <c r="N413" s="172"/>
    </row>
    <row r="414" spans="1:14" outlineLevel="2" x14ac:dyDescent="0.2">
      <c r="A414" s="176"/>
      <c r="B414" s="514"/>
      <c r="C414" s="177" t="s">
        <v>263</v>
      </c>
      <c r="D414" s="209">
        <f>IF(D427=0,0,D$41/D407)</f>
        <v>0</v>
      </c>
      <c r="E414" s="174"/>
      <c r="F414" s="174"/>
      <c r="G414" s="175"/>
      <c r="H414" s="175"/>
      <c r="I414" s="209">
        <f>IF(I427=0,0,I$41/I407)</f>
        <v>0</v>
      </c>
      <c r="J414" s="174"/>
      <c r="K414" s="174"/>
      <c r="L414" s="174"/>
      <c r="M414" s="174"/>
      <c r="N414" s="172"/>
    </row>
    <row r="415" spans="1:14" outlineLevel="2" x14ac:dyDescent="0.2">
      <c r="A415" s="176"/>
      <c r="B415" s="514"/>
      <c r="C415" s="177" t="s">
        <v>264</v>
      </c>
      <c r="D415" s="209">
        <f>IF(D428=0,0,D$41/D407)</f>
        <v>1</v>
      </c>
      <c r="E415" s="174"/>
      <c r="F415" s="174"/>
      <c r="G415" s="175"/>
      <c r="H415" s="175"/>
      <c r="I415" s="209">
        <f>IF(I428=0,0,I$41/I407)</f>
        <v>1</v>
      </c>
      <c r="J415" s="174"/>
      <c r="K415" s="174"/>
      <c r="L415" s="174"/>
      <c r="M415" s="174"/>
      <c r="N415" s="172"/>
    </row>
    <row r="416" spans="1:14" outlineLevel="2" x14ac:dyDescent="0.2">
      <c r="A416" s="176"/>
      <c r="B416" s="514"/>
      <c r="C416" s="177" t="s">
        <v>265</v>
      </c>
      <c r="D416" s="209">
        <f>IF(D429=0,0,D$41/D407)</f>
        <v>0</v>
      </c>
      <c r="E416" s="174"/>
      <c r="F416" s="174"/>
      <c r="G416" s="175"/>
      <c r="H416" s="175"/>
      <c r="I416" s="209">
        <f>IF(I429=0,0,I$41/I407)</f>
        <v>0</v>
      </c>
      <c r="J416" s="174"/>
      <c r="K416" s="174"/>
      <c r="L416" s="174"/>
      <c r="M416" s="174"/>
      <c r="N416" s="172"/>
    </row>
    <row r="417" spans="1:14" outlineLevel="2" x14ac:dyDescent="0.2">
      <c r="A417" s="176"/>
      <c r="B417" s="514"/>
      <c r="C417" s="177" t="s">
        <v>266</v>
      </c>
      <c r="D417" s="209">
        <f>IF(D430=0,0,D$41/D407)</f>
        <v>1</v>
      </c>
      <c r="E417" s="174"/>
      <c r="F417" s="174"/>
      <c r="G417" s="175"/>
      <c r="H417" s="175"/>
      <c r="I417" s="209">
        <f>IF(I430=0,0,I$41/I407)</f>
        <v>1</v>
      </c>
      <c r="J417" s="174"/>
      <c r="K417" s="174"/>
      <c r="L417" s="174"/>
      <c r="M417" s="174"/>
      <c r="N417" s="172"/>
    </row>
    <row r="418" spans="1:14" outlineLevel="2" x14ac:dyDescent="0.2">
      <c r="A418" s="176"/>
      <c r="B418" s="514"/>
      <c r="C418" s="177" t="s">
        <v>267</v>
      </c>
      <c r="D418" s="213" t="s">
        <v>262</v>
      </c>
      <c r="E418" s="174"/>
      <c r="F418" s="174"/>
      <c r="G418" s="175"/>
      <c r="H418" s="175"/>
      <c r="I418" s="209">
        <f>IF(I431=0,0,I$41/I407)</f>
        <v>1</v>
      </c>
      <c r="J418" s="174"/>
      <c r="K418" s="174"/>
      <c r="L418" s="174"/>
      <c r="M418" s="174"/>
      <c r="N418" s="172"/>
    </row>
    <row r="419" spans="1:14" outlineLevel="2" x14ac:dyDescent="0.2">
      <c r="A419" s="176"/>
      <c r="B419" s="514"/>
      <c r="C419" s="177" t="s">
        <v>268</v>
      </c>
      <c r="D419" s="209">
        <f>IF(D432=0,0,D$41/D407)</f>
        <v>0</v>
      </c>
      <c r="E419" s="174"/>
      <c r="F419" s="174"/>
      <c r="G419" s="175"/>
      <c r="H419" s="175"/>
      <c r="I419" s="209">
        <f>IF(I432=0,0,I$41/I407)</f>
        <v>0</v>
      </c>
      <c r="J419" s="174"/>
      <c r="K419" s="174"/>
      <c r="L419" s="174"/>
      <c r="M419" s="174"/>
      <c r="N419" s="172"/>
    </row>
    <row r="420" spans="1:14" outlineLevel="2" x14ac:dyDescent="0.2">
      <c r="A420" s="176"/>
      <c r="B420" s="514"/>
      <c r="C420" s="177" t="s">
        <v>269</v>
      </c>
      <c r="D420" s="209">
        <f>IF(D433=0,0,D$41/D407)</f>
        <v>0</v>
      </c>
      <c r="E420" s="174"/>
      <c r="F420" s="174"/>
      <c r="G420" s="175"/>
      <c r="H420" s="175"/>
      <c r="I420" s="178" t="s">
        <v>262</v>
      </c>
      <c r="J420" s="174"/>
      <c r="K420" s="174"/>
      <c r="L420" s="174"/>
      <c r="M420" s="174"/>
      <c r="N420" s="172"/>
    </row>
    <row r="421" spans="1:14" outlineLevel="2" x14ac:dyDescent="0.2">
      <c r="A421" s="176"/>
      <c r="B421" s="515" t="s">
        <v>270</v>
      </c>
      <c r="C421" s="177" t="s">
        <v>256</v>
      </c>
      <c r="D421" s="209">
        <v>0</v>
      </c>
      <c r="E421" s="174"/>
      <c r="F421" s="174"/>
      <c r="G421" s="175"/>
      <c r="H421" s="175"/>
      <c r="I421" s="209">
        <v>0</v>
      </c>
      <c r="J421" s="174"/>
      <c r="K421" s="174"/>
      <c r="L421" s="174"/>
      <c r="M421" s="174"/>
      <c r="N421" s="172"/>
    </row>
    <row r="422" spans="1:14" outlineLevel="2" x14ac:dyDescent="0.2">
      <c r="A422" s="176"/>
      <c r="B422" s="507"/>
      <c r="C422" s="177" t="s">
        <v>257</v>
      </c>
      <c r="D422" s="209">
        <v>0</v>
      </c>
      <c r="E422" s="174"/>
      <c r="F422" s="174"/>
      <c r="G422" s="175"/>
      <c r="H422" s="175"/>
      <c r="I422" s="209">
        <v>0</v>
      </c>
      <c r="J422" s="174"/>
      <c r="K422" s="174"/>
      <c r="L422" s="174"/>
      <c r="M422" s="174"/>
      <c r="N422" s="172"/>
    </row>
    <row r="423" spans="1:14" outlineLevel="2" x14ac:dyDescent="0.2">
      <c r="A423" s="176"/>
      <c r="B423" s="507"/>
      <c r="C423" s="177" t="s">
        <v>258</v>
      </c>
      <c r="D423" s="209">
        <v>1</v>
      </c>
      <c r="E423" s="174"/>
      <c r="F423" s="174"/>
      <c r="G423" s="175"/>
      <c r="H423" s="175"/>
      <c r="I423" s="209">
        <v>1</v>
      </c>
      <c r="J423" s="174"/>
      <c r="K423" s="174"/>
      <c r="L423" s="174"/>
      <c r="M423" s="174"/>
      <c r="N423" s="172"/>
    </row>
    <row r="424" spans="1:14" outlineLevel="2" x14ac:dyDescent="0.2">
      <c r="A424" s="176"/>
      <c r="B424" s="507"/>
      <c r="C424" s="177" t="s">
        <v>259</v>
      </c>
      <c r="D424" s="209">
        <v>0</v>
      </c>
      <c r="E424" s="174"/>
      <c r="F424" s="174"/>
      <c r="G424" s="175"/>
      <c r="H424" s="175"/>
      <c r="I424" s="209">
        <v>0</v>
      </c>
      <c r="J424" s="174"/>
      <c r="K424" s="174"/>
      <c r="L424" s="174"/>
      <c r="M424" s="174"/>
      <c r="N424" s="172"/>
    </row>
    <row r="425" spans="1:14" outlineLevel="2" x14ac:dyDescent="0.2">
      <c r="A425" s="176"/>
      <c r="B425" s="507"/>
      <c r="C425" s="177" t="s">
        <v>260</v>
      </c>
      <c r="D425" s="209">
        <v>0</v>
      </c>
      <c r="E425" s="174"/>
      <c r="F425" s="174"/>
      <c r="G425" s="175"/>
      <c r="H425" s="175"/>
      <c r="I425" s="209">
        <v>0</v>
      </c>
      <c r="J425" s="174"/>
      <c r="K425" s="174"/>
      <c r="L425" s="174"/>
      <c r="M425" s="174"/>
      <c r="N425" s="172"/>
    </row>
    <row r="426" spans="1:14" outlineLevel="2" x14ac:dyDescent="0.2">
      <c r="A426" s="176"/>
      <c r="B426" s="507"/>
      <c r="C426" s="177" t="s">
        <v>261</v>
      </c>
      <c r="D426" s="178" t="s">
        <v>262</v>
      </c>
      <c r="E426" s="174"/>
      <c r="F426" s="174"/>
      <c r="G426" s="175"/>
      <c r="H426" s="175"/>
      <c r="I426" s="209">
        <v>0</v>
      </c>
      <c r="J426" s="174"/>
      <c r="K426" s="174"/>
      <c r="L426" s="174"/>
      <c r="M426" s="174"/>
      <c r="N426" s="172"/>
    </row>
    <row r="427" spans="1:14" outlineLevel="2" x14ac:dyDescent="0.2">
      <c r="A427" s="176"/>
      <c r="B427" s="507"/>
      <c r="C427" s="177" t="s">
        <v>263</v>
      </c>
      <c r="D427" s="209">
        <v>0</v>
      </c>
      <c r="E427" s="174"/>
      <c r="F427" s="174"/>
      <c r="G427" s="175"/>
      <c r="H427" s="175"/>
      <c r="I427" s="209">
        <v>0</v>
      </c>
      <c r="J427" s="174"/>
      <c r="K427" s="174"/>
      <c r="L427" s="174"/>
      <c r="M427" s="174"/>
      <c r="N427" s="172"/>
    </row>
    <row r="428" spans="1:14" outlineLevel="2" x14ac:dyDescent="0.2">
      <c r="A428" s="176"/>
      <c r="B428" s="507"/>
      <c r="C428" s="177" t="s">
        <v>264</v>
      </c>
      <c r="D428" s="209">
        <v>1</v>
      </c>
      <c r="E428" s="174"/>
      <c r="F428" s="174"/>
      <c r="G428" s="175"/>
      <c r="H428" s="175"/>
      <c r="I428" s="209">
        <v>1</v>
      </c>
      <c r="J428" s="174"/>
      <c r="K428" s="174"/>
      <c r="L428" s="174"/>
      <c r="M428" s="174"/>
      <c r="N428" s="172"/>
    </row>
    <row r="429" spans="1:14" outlineLevel="2" x14ac:dyDescent="0.2">
      <c r="A429" s="176"/>
      <c r="B429" s="507"/>
      <c r="C429" s="177" t="s">
        <v>265</v>
      </c>
      <c r="D429" s="209">
        <v>0</v>
      </c>
      <c r="E429" s="174"/>
      <c r="F429" s="174"/>
      <c r="G429" s="175"/>
      <c r="H429" s="175"/>
      <c r="I429" s="209">
        <v>0</v>
      </c>
      <c r="J429" s="174"/>
      <c r="K429" s="174"/>
      <c r="L429" s="174"/>
      <c r="M429" s="174"/>
      <c r="N429" s="172"/>
    </row>
    <row r="430" spans="1:14" outlineLevel="2" x14ac:dyDescent="0.2">
      <c r="A430" s="176"/>
      <c r="B430" s="507"/>
      <c r="C430" s="177" t="s">
        <v>266</v>
      </c>
      <c r="D430" s="209">
        <v>1</v>
      </c>
      <c r="E430" s="174"/>
      <c r="F430" s="174"/>
      <c r="G430" s="175"/>
      <c r="H430" s="175"/>
      <c r="I430" s="209">
        <v>1</v>
      </c>
      <c r="J430" s="174"/>
      <c r="K430" s="174"/>
      <c r="L430" s="174"/>
      <c r="M430" s="174"/>
      <c r="N430" s="172"/>
    </row>
    <row r="431" spans="1:14" outlineLevel="2" x14ac:dyDescent="0.2">
      <c r="A431" s="176"/>
      <c r="B431" s="507"/>
      <c r="C431" s="177" t="s">
        <v>267</v>
      </c>
      <c r="D431" s="178" t="s">
        <v>262</v>
      </c>
      <c r="E431" s="174"/>
      <c r="F431" s="174"/>
      <c r="G431" s="175"/>
      <c r="H431" s="175"/>
      <c r="I431" s="209">
        <v>1</v>
      </c>
      <c r="J431" s="174"/>
      <c r="K431" s="174"/>
      <c r="L431" s="174"/>
      <c r="M431" s="174"/>
      <c r="N431" s="172"/>
    </row>
    <row r="432" spans="1:14" outlineLevel="2" x14ac:dyDescent="0.2">
      <c r="A432" s="176"/>
      <c r="B432" s="507"/>
      <c r="C432" s="177" t="s">
        <v>268</v>
      </c>
      <c r="D432" s="209">
        <v>0</v>
      </c>
      <c r="E432" s="174"/>
      <c r="F432" s="174"/>
      <c r="G432" s="175"/>
      <c r="H432" s="175"/>
      <c r="I432" s="209">
        <v>0</v>
      </c>
      <c r="J432" s="174"/>
      <c r="K432" s="174"/>
      <c r="L432" s="174"/>
      <c r="M432" s="174"/>
      <c r="N432" s="172"/>
    </row>
    <row r="433" spans="1:14" outlineLevel="2" x14ac:dyDescent="0.2">
      <c r="A433" s="176"/>
      <c r="B433" s="516"/>
      <c r="C433" s="179" t="s">
        <v>269</v>
      </c>
      <c r="D433" s="214">
        <v>0</v>
      </c>
      <c r="E433" s="180"/>
      <c r="F433" s="180"/>
      <c r="G433" s="181"/>
      <c r="H433" s="181"/>
      <c r="I433" s="214">
        <v>0</v>
      </c>
      <c r="J433" s="180"/>
      <c r="K433" s="180"/>
      <c r="L433" s="180"/>
      <c r="M433" s="180"/>
      <c r="N433" s="172"/>
    </row>
    <row r="434" spans="1:14" ht="14.25" outlineLevel="1" x14ac:dyDescent="0.25">
      <c r="A434" s="176"/>
      <c r="B434" s="184" t="s">
        <v>297</v>
      </c>
      <c r="C434" s="162"/>
      <c r="D434" s="185"/>
      <c r="E434" s="185"/>
      <c r="F434" s="185"/>
      <c r="G434" s="186"/>
      <c r="H434" s="186"/>
      <c r="I434" s="185"/>
      <c r="J434" s="185"/>
      <c r="K434" s="185"/>
      <c r="L434" s="185"/>
      <c r="M434" s="187">
        <f>SUMPRODUCT('Нормативы ДО'!D435:M465,'Нормативы ДО'!$D$637:$M$667)</f>
        <v>197.12352941176471</v>
      </c>
      <c r="N434" s="149"/>
    </row>
    <row r="435" spans="1:14" ht="11.45" customHeight="1" outlineLevel="2" x14ac:dyDescent="0.2">
      <c r="A435" s="176"/>
      <c r="B435" s="507" t="s">
        <v>286</v>
      </c>
      <c r="C435" s="173" t="s">
        <v>250</v>
      </c>
      <c r="D435" s="188">
        <f>($D406)/($D$9)</f>
        <v>0</v>
      </c>
      <c r="E435" s="189">
        <f>($D406)/($D$9)</f>
        <v>0</v>
      </c>
      <c r="F435" s="189">
        <f>($D406)/($D$9)</f>
        <v>0</v>
      </c>
      <c r="G435" s="190">
        <f>($D406)/($D$9)</f>
        <v>0</v>
      </c>
      <c r="H435" s="190">
        <f>($D406)/($D$9)</f>
        <v>0</v>
      </c>
      <c r="I435" s="188">
        <f>($I406)/($I$9)</f>
        <v>0</v>
      </c>
      <c r="J435" s="189">
        <f>($I406)/($I$9)</f>
        <v>0</v>
      </c>
      <c r="K435" s="189">
        <f>($I406)/($I$9)</f>
        <v>0</v>
      </c>
      <c r="L435" s="189">
        <f>($I406)/($I$9)</f>
        <v>0</v>
      </c>
      <c r="M435" s="191">
        <f>($I406)/($I$9)</f>
        <v>0</v>
      </c>
      <c r="N435" s="149"/>
    </row>
    <row r="436" spans="1:14" outlineLevel="2" x14ac:dyDescent="0.2">
      <c r="A436" s="176"/>
      <c r="B436" s="507"/>
      <c r="C436" s="173" t="s">
        <v>251</v>
      </c>
      <c r="D436" s="192">
        <f>($D406)/($D$10)</f>
        <v>0</v>
      </c>
      <c r="E436" s="193">
        <f>($D406)/($D$10)</f>
        <v>0</v>
      </c>
      <c r="F436" s="193">
        <f>($D406)/($D$10)</f>
        <v>0</v>
      </c>
      <c r="G436" s="194">
        <f>($D406)/($D$10)</f>
        <v>0</v>
      </c>
      <c r="H436" s="194">
        <f>($D406)/($D$10)</f>
        <v>0</v>
      </c>
      <c r="I436" s="192">
        <f>($I406)/($I$10)</f>
        <v>0</v>
      </c>
      <c r="J436" s="193">
        <f>($I406)/($I$10)</f>
        <v>0</v>
      </c>
      <c r="K436" s="193">
        <f>($I406)/($I$10)</f>
        <v>0</v>
      </c>
      <c r="L436" s="193">
        <f>($I406)/($I$10)</f>
        <v>0</v>
      </c>
      <c r="M436" s="195">
        <f>($I406)/($I$10)</f>
        <v>0</v>
      </c>
      <c r="N436" s="149"/>
    </row>
    <row r="437" spans="1:14" outlineLevel="2" x14ac:dyDescent="0.2">
      <c r="A437" s="176"/>
      <c r="B437" s="507"/>
      <c r="C437" s="173" t="s">
        <v>252</v>
      </c>
      <c r="D437" s="192">
        <f>($D406)/($D$11)</f>
        <v>0</v>
      </c>
      <c r="E437" s="193">
        <f>($D406)/($D$11)</f>
        <v>0</v>
      </c>
      <c r="F437" s="193">
        <f>($D406)/($D$11)</f>
        <v>0</v>
      </c>
      <c r="G437" s="194">
        <f>($D406)/($D$11)</f>
        <v>0</v>
      </c>
      <c r="H437" s="194">
        <f>($D406)/($D$11)</f>
        <v>0</v>
      </c>
      <c r="I437" s="192">
        <f>($I406)/($I$11)</f>
        <v>0</v>
      </c>
      <c r="J437" s="193">
        <f>($I406)/($I$11)</f>
        <v>0</v>
      </c>
      <c r="K437" s="193">
        <f>($I406)/($I$11)</f>
        <v>0</v>
      </c>
      <c r="L437" s="193">
        <f>($I406)/($I$11)</f>
        <v>0</v>
      </c>
      <c r="M437" s="195">
        <f>($I406)/($I$11)</f>
        <v>0</v>
      </c>
      <c r="N437" s="149"/>
    </row>
    <row r="438" spans="1:14" outlineLevel="2" x14ac:dyDescent="0.2">
      <c r="A438" s="176"/>
      <c r="B438" s="507"/>
      <c r="C438" s="173" t="s">
        <v>253</v>
      </c>
      <c r="D438" s="192">
        <f>($D406)/($D$12)</f>
        <v>0</v>
      </c>
      <c r="E438" s="193">
        <f>($D406)/($D$12)</f>
        <v>0</v>
      </c>
      <c r="F438" s="193">
        <f>($D406)/($D$12)</f>
        <v>0</v>
      </c>
      <c r="G438" s="194">
        <f>($D406)/($D$12)</f>
        <v>0</v>
      </c>
      <c r="H438" s="194">
        <f>($D406)/($D$12)</f>
        <v>0</v>
      </c>
      <c r="I438" s="192">
        <f>($I406)/($I$12)</f>
        <v>0</v>
      </c>
      <c r="J438" s="193">
        <f>($I406)/($I$12)</f>
        <v>0</v>
      </c>
      <c r="K438" s="193">
        <f>($I406)/($I$12)</f>
        <v>0</v>
      </c>
      <c r="L438" s="193">
        <f>($I406)/($I$12)</f>
        <v>0</v>
      </c>
      <c r="M438" s="195">
        <f>($I406)/($I$12)</f>
        <v>0</v>
      </c>
      <c r="N438" s="149"/>
    </row>
    <row r="439" spans="1:14" outlineLevel="2" x14ac:dyDescent="0.2">
      <c r="A439" s="176"/>
      <c r="B439" s="508"/>
      <c r="C439" s="173" t="s">
        <v>254</v>
      </c>
      <c r="D439" s="192">
        <f>($D406)/($D$13)</f>
        <v>0</v>
      </c>
      <c r="E439" s="193">
        <f>($D406)/($D$13)</f>
        <v>0</v>
      </c>
      <c r="F439" s="193">
        <f>($D406)/($D$13)</f>
        <v>0</v>
      </c>
      <c r="G439" s="194">
        <f>($D406)/($D$13)</f>
        <v>0</v>
      </c>
      <c r="H439" s="194">
        <f>($D406)/($D$13)</f>
        <v>0</v>
      </c>
      <c r="I439" s="192">
        <f>($I406)/($I$13)</f>
        <v>0</v>
      </c>
      <c r="J439" s="193">
        <f>($I406)/($I$13)</f>
        <v>0</v>
      </c>
      <c r="K439" s="193">
        <f>($I406)/($I$13)</f>
        <v>0</v>
      </c>
      <c r="L439" s="193">
        <f>($I406)/($I$13)</f>
        <v>0</v>
      </c>
      <c r="M439" s="195">
        <f>($I406)/($I$13)</f>
        <v>0</v>
      </c>
      <c r="N439" s="149"/>
    </row>
    <row r="440" spans="1:14" ht="11.45" customHeight="1" outlineLevel="2" x14ac:dyDescent="0.2">
      <c r="A440" s="176"/>
      <c r="B440" s="515" t="s">
        <v>287</v>
      </c>
      <c r="C440" s="177" t="s">
        <v>256</v>
      </c>
      <c r="D440" s="192">
        <f>$D408/$D$14</f>
        <v>0</v>
      </c>
      <c r="E440" s="193">
        <f>$D408/$D$14</f>
        <v>0</v>
      </c>
      <c r="F440" s="193">
        <f>$D408/$D$14</f>
        <v>0</v>
      </c>
      <c r="G440" s="194">
        <f>$D408/$D$14</f>
        <v>0</v>
      </c>
      <c r="H440" s="194">
        <f>$D408/$D$14</f>
        <v>0</v>
      </c>
      <c r="I440" s="192">
        <f>$I408/$I$14</f>
        <v>0</v>
      </c>
      <c r="J440" s="193">
        <f>$I408/$I$14</f>
        <v>0</v>
      </c>
      <c r="K440" s="193">
        <f>$I408/$I$14</f>
        <v>0</v>
      </c>
      <c r="L440" s="193">
        <f>$I408/$I$14</f>
        <v>0</v>
      </c>
      <c r="M440" s="195">
        <f>$I408/$I$14</f>
        <v>0</v>
      </c>
      <c r="N440" s="149"/>
    </row>
    <row r="441" spans="1:14" outlineLevel="2" x14ac:dyDescent="0.2">
      <c r="A441" s="176"/>
      <c r="B441" s="507"/>
      <c r="C441" s="177" t="s">
        <v>257</v>
      </c>
      <c r="D441" s="192">
        <f>$D409/$D$15</f>
        <v>0</v>
      </c>
      <c r="E441" s="193">
        <f>$D409/$D$15</f>
        <v>0</v>
      </c>
      <c r="F441" s="193">
        <f>$D409/$D$15</f>
        <v>0</v>
      </c>
      <c r="G441" s="194">
        <f>$D409/$D$15</f>
        <v>0</v>
      </c>
      <c r="H441" s="194">
        <f>$D409/$D$15</f>
        <v>0</v>
      </c>
      <c r="I441" s="192">
        <f>$I409/$I$15</f>
        <v>0</v>
      </c>
      <c r="J441" s="193">
        <f>$I409/$I$15</f>
        <v>0</v>
      </c>
      <c r="K441" s="193">
        <f>$I409/$I$15</f>
        <v>0</v>
      </c>
      <c r="L441" s="193">
        <f>$I409/$I$15</f>
        <v>0</v>
      </c>
      <c r="M441" s="195">
        <f>$I409/$I$15</f>
        <v>0</v>
      </c>
      <c r="N441" s="149"/>
    </row>
    <row r="442" spans="1:14" outlineLevel="2" x14ac:dyDescent="0.2">
      <c r="A442" s="176"/>
      <c r="B442" s="507"/>
      <c r="C442" s="177" t="s">
        <v>258</v>
      </c>
      <c r="D442" s="192">
        <f>$D410/$D$16</f>
        <v>0.1</v>
      </c>
      <c r="E442" s="193">
        <f>$D410/$D$16</f>
        <v>0.1</v>
      </c>
      <c r="F442" s="193">
        <f>$D410/$D$16</f>
        <v>0.1</v>
      </c>
      <c r="G442" s="194">
        <f>$D410/$D$16</f>
        <v>0.1</v>
      </c>
      <c r="H442" s="194">
        <f>$D410/$D$16</f>
        <v>0.1</v>
      </c>
      <c r="I442" s="192">
        <f>$I410/$I$16</f>
        <v>0.1</v>
      </c>
      <c r="J442" s="193">
        <f>$I410/$I$16</f>
        <v>0.1</v>
      </c>
      <c r="K442" s="193">
        <f>$I410/$I$16</f>
        <v>0.1</v>
      </c>
      <c r="L442" s="193">
        <f>$I410/$I$16</f>
        <v>0.1</v>
      </c>
      <c r="M442" s="195">
        <f>$I410/$I$16</f>
        <v>0.1</v>
      </c>
      <c r="N442" s="149"/>
    </row>
    <row r="443" spans="1:14" outlineLevel="2" x14ac:dyDescent="0.2">
      <c r="A443" s="176"/>
      <c r="B443" s="507"/>
      <c r="C443" s="177" t="s">
        <v>259</v>
      </c>
      <c r="D443" s="192">
        <f>$D411/$D$17</f>
        <v>0</v>
      </c>
      <c r="E443" s="193">
        <f>$D411/$D$17</f>
        <v>0</v>
      </c>
      <c r="F443" s="193">
        <f>$D411/$D$17</f>
        <v>0</v>
      </c>
      <c r="G443" s="194">
        <f>$D411/$D$17</f>
        <v>0</v>
      </c>
      <c r="H443" s="194">
        <f>$D411/$D$17</f>
        <v>0</v>
      </c>
      <c r="I443" s="192">
        <f>$I411/$I$17</f>
        <v>0</v>
      </c>
      <c r="J443" s="193">
        <f>$I411/$I$17</f>
        <v>0</v>
      </c>
      <c r="K443" s="193">
        <f>$I411/$I$17</f>
        <v>0</v>
      </c>
      <c r="L443" s="193">
        <f>$I411/$I$17</f>
        <v>0</v>
      </c>
      <c r="M443" s="195">
        <f>$I411/$I$17</f>
        <v>0</v>
      </c>
      <c r="N443" s="149"/>
    </row>
    <row r="444" spans="1:14" outlineLevel="2" x14ac:dyDescent="0.2">
      <c r="A444" s="176"/>
      <c r="B444" s="507"/>
      <c r="C444" s="177" t="s">
        <v>260</v>
      </c>
      <c r="D444" s="192">
        <f>$D412/$D$18</f>
        <v>0</v>
      </c>
      <c r="E444" s="193">
        <f>$D412/$D$18</f>
        <v>0</v>
      </c>
      <c r="F444" s="193">
        <f>$D412/$D$18</f>
        <v>0</v>
      </c>
      <c r="G444" s="194">
        <f>$D412/$D$18</f>
        <v>0</v>
      </c>
      <c r="H444" s="194">
        <f>$D412/$D$18</f>
        <v>0</v>
      </c>
      <c r="I444" s="192">
        <f>$I412/$I$18</f>
        <v>0</v>
      </c>
      <c r="J444" s="193">
        <f>$I412/$I$18</f>
        <v>0</v>
      </c>
      <c r="K444" s="193">
        <f>$I412/$I$18</f>
        <v>0</v>
      </c>
      <c r="L444" s="193">
        <f>$I412/$I$18</f>
        <v>0</v>
      </c>
      <c r="M444" s="195">
        <f>$I412/$I$18</f>
        <v>0</v>
      </c>
      <c r="N444" s="149"/>
    </row>
    <row r="445" spans="1:14" outlineLevel="2" x14ac:dyDescent="0.2">
      <c r="A445" s="176"/>
      <c r="B445" s="507"/>
      <c r="C445" s="177" t="s">
        <v>261</v>
      </c>
      <c r="D445" s="196" t="s">
        <v>262</v>
      </c>
      <c r="E445" s="197" t="s">
        <v>262</v>
      </c>
      <c r="F445" s="197" t="s">
        <v>262</v>
      </c>
      <c r="G445" s="198" t="s">
        <v>262</v>
      </c>
      <c r="H445" s="198" t="s">
        <v>262</v>
      </c>
      <c r="I445" s="192">
        <f>$I413/$I$19</f>
        <v>0</v>
      </c>
      <c r="J445" s="193">
        <f>$I413/$I$19</f>
        <v>0</v>
      </c>
      <c r="K445" s="193">
        <f>$I413/$I$19</f>
        <v>0</v>
      </c>
      <c r="L445" s="193">
        <f>$I413/$I$19</f>
        <v>0</v>
      </c>
      <c r="M445" s="195">
        <f>$I413/$I$19</f>
        <v>0</v>
      </c>
      <c r="N445" s="149"/>
    </row>
    <row r="446" spans="1:14" outlineLevel="2" x14ac:dyDescent="0.2">
      <c r="A446" s="176"/>
      <c r="B446" s="507"/>
      <c r="C446" s="177" t="s">
        <v>263</v>
      </c>
      <c r="D446" s="192">
        <f>$D414/$D$20</f>
        <v>0</v>
      </c>
      <c r="E446" s="193">
        <f>$D414/$D$20</f>
        <v>0</v>
      </c>
      <c r="F446" s="193">
        <f>$D414/$D$20</f>
        <v>0</v>
      </c>
      <c r="G446" s="194">
        <f>$D414/$D$20</f>
        <v>0</v>
      </c>
      <c r="H446" s="194">
        <f>$D414/$D$20</f>
        <v>0</v>
      </c>
      <c r="I446" s="192">
        <f>$I414/$I$20</f>
        <v>0</v>
      </c>
      <c r="J446" s="193">
        <f>$I414/$I$20</f>
        <v>0</v>
      </c>
      <c r="K446" s="193">
        <f>$I414/$I$20</f>
        <v>0</v>
      </c>
      <c r="L446" s="193">
        <f>$I414/$I$20</f>
        <v>0</v>
      </c>
      <c r="M446" s="195">
        <f>$I414/$I$20</f>
        <v>0</v>
      </c>
      <c r="N446" s="149"/>
    </row>
    <row r="447" spans="1:14" outlineLevel="2" x14ac:dyDescent="0.2">
      <c r="A447" s="176"/>
      <c r="B447" s="507"/>
      <c r="C447" s="177" t="s">
        <v>264</v>
      </c>
      <c r="D447" s="192">
        <f>$D415/$D$21</f>
        <v>0.1</v>
      </c>
      <c r="E447" s="193">
        <f>$D415/$D$21</f>
        <v>0.1</v>
      </c>
      <c r="F447" s="193">
        <f>$D415/$D$21</f>
        <v>0.1</v>
      </c>
      <c r="G447" s="194">
        <f>$D415/$D$21</f>
        <v>0.1</v>
      </c>
      <c r="H447" s="194">
        <f>$D415/$D$21</f>
        <v>0.1</v>
      </c>
      <c r="I447" s="192">
        <f>$I415/$I$21</f>
        <v>5.8823529411764705E-2</v>
      </c>
      <c r="J447" s="193">
        <f>$I415/$I$21</f>
        <v>5.8823529411764705E-2</v>
      </c>
      <c r="K447" s="193">
        <f>$I415/$I$21</f>
        <v>5.8823529411764705E-2</v>
      </c>
      <c r="L447" s="193">
        <f>$I415/$I$21</f>
        <v>5.8823529411764705E-2</v>
      </c>
      <c r="M447" s="195">
        <f>$I415/$I$21</f>
        <v>5.8823529411764705E-2</v>
      </c>
      <c r="N447" s="149"/>
    </row>
    <row r="448" spans="1:14" outlineLevel="2" x14ac:dyDescent="0.2">
      <c r="A448" s="176"/>
      <c r="B448" s="507"/>
      <c r="C448" s="177" t="s">
        <v>265</v>
      </c>
      <c r="D448" s="192">
        <f>$D416/$D$22</f>
        <v>0</v>
      </c>
      <c r="E448" s="193">
        <f>$D416/$D$22</f>
        <v>0</v>
      </c>
      <c r="F448" s="193">
        <f>$D416/$D$22</f>
        <v>0</v>
      </c>
      <c r="G448" s="194">
        <f>$D416/$D$22</f>
        <v>0</v>
      </c>
      <c r="H448" s="194">
        <f>$D416/$D$22</f>
        <v>0</v>
      </c>
      <c r="I448" s="192">
        <f>$I416/$I$22</f>
        <v>0</v>
      </c>
      <c r="J448" s="193">
        <f>$I416/$I$22</f>
        <v>0</v>
      </c>
      <c r="K448" s="193">
        <f>$I416/$I$22</f>
        <v>0</v>
      </c>
      <c r="L448" s="193">
        <f>$I416/$I$22</f>
        <v>0</v>
      </c>
      <c r="M448" s="195">
        <f>$I416/$I$22</f>
        <v>0</v>
      </c>
      <c r="N448" s="149"/>
    </row>
    <row r="449" spans="1:13" outlineLevel="2" x14ac:dyDescent="0.2">
      <c r="A449" s="176"/>
      <c r="B449" s="507"/>
      <c r="C449" s="177" t="s">
        <v>266</v>
      </c>
      <c r="D449" s="192">
        <f>$D417/$D$23</f>
        <v>0.1</v>
      </c>
      <c r="E449" s="193">
        <f>$D417/$D$23</f>
        <v>0.1</v>
      </c>
      <c r="F449" s="193">
        <f>$D417/$D$23</f>
        <v>0.1</v>
      </c>
      <c r="G449" s="194">
        <f>$D417/$D$23</f>
        <v>0.1</v>
      </c>
      <c r="H449" s="194">
        <f>$D417/$D$23</f>
        <v>0.1</v>
      </c>
      <c r="I449" s="192">
        <f>$I417/$I$23</f>
        <v>6.6666666666666666E-2</v>
      </c>
      <c r="J449" s="193">
        <f>$I417/$I$23</f>
        <v>6.6666666666666666E-2</v>
      </c>
      <c r="K449" s="193">
        <f>$I417/$I$23</f>
        <v>6.6666666666666666E-2</v>
      </c>
      <c r="L449" s="193">
        <f>$I417/$I$23</f>
        <v>6.6666666666666666E-2</v>
      </c>
      <c r="M449" s="195">
        <f>$I417/$I$23</f>
        <v>6.6666666666666666E-2</v>
      </c>
    </row>
    <row r="450" spans="1:13" outlineLevel="2" x14ac:dyDescent="0.2">
      <c r="A450" s="176"/>
      <c r="B450" s="507"/>
      <c r="C450" s="177" t="s">
        <v>267</v>
      </c>
      <c r="D450" s="196" t="s">
        <v>262</v>
      </c>
      <c r="E450" s="197" t="s">
        <v>262</v>
      </c>
      <c r="F450" s="197" t="s">
        <v>262</v>
      </c>
      <c r="G450" s="198" t="s">
        <v>262</v>
      </c>
      <c r="H450" s="198" t="s">
        <v>262</v>
      </c>
      <c r="I450" s="192">
        <f>$I418/$I$24</f>
        <v>0.1</v>
      </c>
      <c r="J450" s="193">
        <f>$I418/$I$24</f>
        <v>0.1</v>
      </c>
      <c r="K450" s="193">
        <f>$I418/$I$24</f>
        <v>0.1</v>
      </c>
      <c r="L450" s="193">
        <f>$I418/$I$24</f>
        <v>0.1</v>
      </c>
      <c r="M450" s="195">
        <f>$I418/$I$24</f>
        <v>0.1</v>
      </c>
    </row>
    <row r="451" spans="1:13" outlineLevel="2" x14ac:dyDescent="0.2">
      <c r="A451" s="176"/>
      <c r="B451" s="507"/>
      <c r="C451" s="177" t="s">
        <v>268</v>
      </c>
      <c r="D451" s="192">
        <f>$D419/$D$25</f>
        <v>0</v>
      </c>
      <c r="E451" s="193">
        <f>$D419/$D$25</f>
        <v>0</v>
      </c>
      <c r="F451" s="193">
        <f>$D419/$D$25</f>
        <v>0</v>
      </c>
      <c r="G451" s="194">
        <f>$D419/$D$25</f>
        <v>0</v>
      </c>
      <c r="H451" s="194">
        <f>$D419/$D$25</f>
        <v>0</v>
      </c>
      <c r="I451" s="192">
        <f>$I419/$I$25</f>
        <v>0</v>
      </c>
      <c r="J451" s="193">
        <f>$I419/$I$25</f>
        <v>0</v>
      </c>
      <c r="K451" s="193">
        <f>$I419/$I$25</f>
        <v>0</v>
      </c>
      <c r="L451" s="193">
        <f>$I419/$I$25</f>
        <v>0</v>
      </c>
      <c r="M451" s="195">
        <f>$I419/$I$25</f>
        <v>0</v>
      </c>
    </row>
    <row r="452" spans="1:13" outlineLevel="2" x14ac:dyDescent="0.2">
      <c r="A452" s="176"/>
      <c r="B452" s="508"/>
      <c r="C452" s="177" t="s">
        <v>269</v>
      </c>
      <c r="D452" s="192">
        <f>$D420/$D$26</f>
        <v>0</v>
      </c>
      <c r="E452" s="193">
        <f>$D420/$D$26</f>
        <v>0</v>
      </c>
      <c r="F452" s="193">
        <f>$D420/$D$26</f>
        <v>0</v>
      </c>
      <c r="G452" s="194">
        <f>$D420/$D$26</f>
        <v>0</v>
      </c>
      <c r="H452" s="194">
        <f>$D420/$D$26</f>
        <v>0</v>
      </c>
      <c r="I452" s="196" t="s">
        <v>262</v>
      </c>
      <c r="J452" s="197" t="s">
        <v>262</v>
      </c>
      <c r="K452" s="197" t="s">
        <v>262</v>
      </c>
      <c r="L452" s="197" t="s">
        <v>262</v>
      </c>
      <c r="M452" s="199" t="s">
        <v>262</v>
      </c>
    </row>
    <row r="453" spans="1:13" ht="11.45" customHeight="1" outlineLevel="2" x14ac:dyDescent="0.2">
      <c r="A453" s="176"/>
      <c r="B453" s="515" t="s">
        <v>288</v>
      </c>
      <c r="C453" s="177" t="s">
        <v>256</v>
      </c>
      <c r="D453" s="192">
        <f>$D421/$D$27</f>
        <v>0</v>
      </c>
      <c r="E453" s="193">
        <f>$D421/$D$27</f>
        <v>0</v>
      </c>
      <c r="F453" s="193">
        <f>$D421/$D$27</f>
        <v>0</v>
      </c>
      <c r="G453" s="194">
        <f>$D421/$D$27</f>
        <v>0</v>
      </c>
      <c r="H453" s="194">
        <f>$D421/$D$27</f>
        <v>0</v>
      </c>
      <c r="I453" s="192">
        <f>$I421/$I$27</f>
        <v>0</v>
      </c>
      <c r="J453" s="193">
        <f>$I421/$I$27</f>
        <v>0</v>
      </c>
      <c r="K453" s="193">
        <f>$I421/$I$27</f>
        <v>0</v>
      </c>
      <c r="L453" s="193">
        <f>$I421/$I$27</f>
        <v>0</v>
      </c>
      <c r="M453" s="195">
        <f>$I421/$I$27</f>
        <v>0</v>
      </c>
    </row>
    <row r="454" spans="1:13" outlineLevel="2" x14ac:dyDescent="0.2">
      <c r="A454" s="176"/>
      <c r="B454" s="507"/>
      <c r="C454" s="177" t="s">
        <v>257</v>
      </c>
      <c r="D454" s="192">
        <f>$D422/$D$28</f>
        <v>0</v>
      </c>
      <c r="E454" s="193">
        <f>$D422/$D$28</f>
        <v>0</v>
      </c>
      <c r="F454" s="193">
        <f>$D422/$D$28</f>
        <v>0</v>
      </c>
      <c r="G454" s="194">
        <f>$D422/$D$28</f>
        <v>0</v>
      </c>
      <c r="H454" s="194">
        <f>$D422/$D$28</f>
        <v>0</v>
      </c>
      <c r="I454" s="192">
        <f>$I422/$I$28</f>
        <v>0</v>
      </c>
      <c r="J454" s="193">
        <f>$I422/$I$28</f>
        <v>0</v>
      </c>
      <c r="K454" s="193">
        <f>$I422/$I$28</f>
        <v>0</v>
      </c>
      <c r="L454" s="193">
        <f>$I422/$I$28</f>
        <v>0</v>
      </c>
      <c r="M454" s="195">
        <f>$I422/$I$28</f>
        <v>0</v>
      </c>
    </row>
    <row r="455" spans="1:13" outlineLevel="2" x14ac:dyDescent="0.2">
      <c r="A455" s="176"/>
      <c r="B455" s="507"/>
      <c r="C455" s="177" t="s">
        <v>258</v>
      </c>
      <c r="D455" s="192">
        <f>$D423/$D$29</f>
        <v>0.16666666666666666</v>
      </c>
      <c r="E455" s="193">
        <f>$D423/$D$29</f>
        <v>0.16666666666666666</v>
      </c>
      <c r="F455" s="193">
        <f>$D423/$D$29</f>
        <v>0.16666666666666666</v>
      </c>
      <c r="G455" s="194">
        <f>$D423/$D$29</f>
        <v>0.16666666666666666</v>
      </c>
      <c r="H455" s="194">
        <f>$D423/$D$29</f>
        <v>0.16666666666666666</v>
      </c>
      <c r="I455" s="192">
        <f>$I423/$I$29</f>
        <v>0.16666666666666666</v>
      </c>
      <c r="J455" s="193">
        <f>$I423/$I$29</f>
        <v>0.16666666666666666</v>
      </c>
      <c r="K455" s="193">
        <f>$I423/$I$29</f>
        <v>0.16666666666666666</v>
      </c>
      <c r="L455" s="193">
        <f>$I423/$I$29</f>
        <v>0.16666666666666666</v>
      </c>
      <c r="M455" s="195">
        <f>$I423/$I$29</f>
        <v>0.16666666666666666</v>
      </c>
    </row>
    <row r="456" spans="1:13" outlineLevel="2" x14ac:dyDescent="0.2">
      <c r="A456" s="176"/>
      <c r="B456" s="507"/>
      <c r="C456" s="177" t="s">
        <v>259</v>
      </c>
      <c r="D456" s="192">
        <f>$D424/$D$30</f>
        <v>0</v>
      </c>
      <c r="E456" s="193">
        <f>$D424/$D$30</f>
        <v>0</v>
      </c>
      <c r="F456" s="193">
        <f>$D424/$D$30</f>
        <v>0</v>
      </c>
      <c r="G456" s="194">
        <f>$D424/$D$30</f>
        <v>0</v>
      </c>
      <c r="H456" s="194">
        <f>$D424/$D$30</f>
        <v>0</v>
      </c>
      <c r="I456" s="192">
        <f>$I424/$I$30</f>
        <v>0</v>
      </c>
      <c r="J456" s="193">
        <f>$I424/$I$30</f>
        <v>0</v>
      </c>
      <c r="K456" s="193">
        <f>$I424/$I$30</f>
        <v>0</v>
      </c>
      <c r="L456" s="193">
        <f>$I424/$I$30</f>
        <v>0</v>
      </c>
      <c r="M456" s="195">
        <f>$I424/$I$30</f>
        <v>0</v>
      </c>
    </row>
    <row r="457" spans="1:13" outlineLevel="2" x14ac:dyDescent="0.2">
      <c r="A457" s="176"/>
      <c r="B457" s="507"/>
      <c r="C457" s="177" t="s">
        <v>260</v>
      </c>
      <c r="D457" s="192">
        <f>$D425/$D$31</f>
        <v>0</v>
      </c>
      <c r="E457" s="193">
        <f>$D425/$D$31</f>
        <v>0</v>
      </c>
      <c r="F457" s="193">
        <f>$D425/$D$31</f>
        <v>0</v>
      </c>
      <c r="G457" s="194">
        <f>$D425/$D$31</f>
        <v>0</v>
      </c>
      <c r="H457" s="194">
        <f>$D425/$D$31</f>
        <v>0</v>
      </c>
      <c r="I457" s="192">
        <f>$I425/$I$31</f>
        <v>0</v>
      </c>
      <c r="J457" s="193">
        <f>$I425/$I$31</f>
        <v>0</v>
      </c>
      <c r="K457" s="193">
        <f>$I425/$I$31</f>
        <v>0</v>
      </c>
      <c r="L457" s="193">
        <f>$I425/$I$31</f>
        <v>0</v>
      </c>
      <c r="M457" s="195">
        <f>$I425/$I$31</f>
        <v>0</v>
      </c>
    </row>
    <row r="458" spans="1:13" outlineLevel="2" x14ac:dyDescent="0.2">
      <c r="A458" s="176"/>
      <c r="B458" s="507"/>
      <c r="C458" s="177" t="s">
        <v>261</v>
      </c>
      <c r="D458" s="196" t="s">
        <v>262</v>
      </c>
      <c r="E458" s="197" t="s">
        <v>262</v>
      </c>
      <c r="F458" s="197" t="s">
        <v>262</v>
      </c>
      <c r="G458" s="198" t="s">
        <v>262</v>
      </c>
      <c r="H458" s="198" t="s">
        <v>262</v>
      </c>
      <c r="I458" s="192">
        <f>$I426/$I$32</f>
        <v>0</v>
      </c>
      <c r="J458" s="193">
        <f>$I426/$I$32</f>
        <v>0</v>
      </c>
      <c r="K458" s="193">
        <f>$I426/$I$32</f>
        <v>0</v>
      </c>
      <c r="L458" s="193">
        <f>$I426/$I$32</f>
        <v>0</v>
      </c>
      <c r="M458" s="195">
        <f>$I426/$I$32</f>
        <v>0</v>
      </c>
    </row>
    <row r="459" spans="1:13" outlineLevel="2" x14ac:dyDescent="0.2">
      <c r="A459" s="176"/>
      <c r="B459" s="507"/>
      <c r="C459" s="177" t="s">
        <v>263</v>
      </c>
      <c r="D459" s="192">
        <f>$D427/$D$33</f>
        <v>0</v>
      </c>
      <c r="E459" s="193">
        <f>$D427/$D$33</f>
        <v>0</v>
      </c>
      <c r="F459" s="193">
        <f>$D427/$D$33</f>
        <v>0</v>
      </c>
      <c r="G459" s="194">
        <f>$D427/$D$33</f>
        <v>0</v>
      </c>
      <c r="H459" s="194">
        <f>$D427/$D$33</f>
        <v>0</v>
      </c>
      <c r="I459" s="192">
        <f>$I427/$I$33</f>
        <v>0</v>
      </c>
      <c r="J459" s="193">
        <f>$I427/$I$33</f>
        <v>0</v>
      </c>
      <c r="K459" s="193">
        <f>$I427/$I$33</f>
        <v>0</v>
      </c>
      <c r="L459" s="193">
        <f>$I427/$I$33</f>
        <v>0</v>
      </c>
      <c r="M459" s="195">
        <f>$I427/$I$33</f>
        <v>0</v>
      </c>
    </row>
    <row r="460" spans="1:13" outlineLevel="2" x14ac:dyDescent="0.2">
      <c r="A460" s="176"/>
      <c r="B460" s="507"/>
      <c r="C460" s="177" t="s">
        <v>264</v>
      </c>
      <c r="D460" s="192">
        <f>$D428/$D$34</f>
        <v>0.16666666666666666</v>
      </c>
      <c r="E460" s="193">
        <f>$D428/$D$34</f>
        <v>0.16666666666666666</v>
      </c>
      <c r="F460" s="193">
        <f>$D428/$D$34</f>
        <v>0.16666666666666666</v>
      </c>
      <c r="G460" s="194">
        <f>$D428/$D$34</f>
        <v>0.16666666666666666</v>
      </c>
      <c r="H460" s="194">
        <f>$D428/$D$34</f>
        <v>0.16666666666666666</v>
      </c>
      <c r="I460" s="192">
        <f>$I428/$I$34</f>
        <v>0.1</v>
      </c>
      <c r="J460" s="193">
        <f>$I428/$I$34</f>
        <v>0.1</v>
      </c>
      <c r="K460" s="193">
        <f>$I428/$I$34</f>
        <v>0.1</v>
      </c>
      <c r="L460" s="193">
        <f>$I428/$I$34</f>
        <v>0.1</v>
      </c>
      <c r="M460" s="195">
        <f>$I428/$I$34</f>
        <v>0.1</v>
      </c>
    </row>
    <row r="461" spans="1:13" outlineLevel="2" x14ac:dyDescent="0.2">
      <c r="A461" s="176"/>
      <c r="B461" s="507"/>
      <c r="C461" s="177" t="s">
        <v>265</v>
      </c>
      <c r="D461" s="192">
        <f>$D429/$D$35</f>
        <v>0</v>
      </c>
      <c r="E461" s="193">
        <f>$D429/$D$35</f>
        <v>0</v>
      </c>
      <c r="F461" s="193">
        <f>$D429/$D$35</f>
        <v>0</v>
      </c>
      <c r="G461" s="194">
        <f>$D429/$D$35</f>
        <v>0</v>
      </c>
      <c r="H461" s="194">
        <f>$D429/$D$35</f>
        <v>0</v>
      </c>
      <c r="I461" s="192">
        <f>$I429/$I$35</f>
        <v>0</v>
      </c>
      <c r="J461" s="193">
        <f>$I429/$I$35</f>
        <v>0</v>
      </c>
      <c r="K461" s="193">
        <f>$I429/$I$35</f>
        <v>0</v>
      </c>
      <c r="L461" s="193">
        <f>$I429/$I$35</f>
        <v>0</v>
      </c>
      <c r="M461" s="195">
        <f>$I429/$I$35</f>
        <v>0</v>
      </c>
    </row>
    <row r="462" spans="1:13" outlineLevel="2" x14ac:dyDescent="0.2">
      <c r="A462" s="176"/>
      <c r="B462" s="507"/>
      <c r="C462" s="177" t="s">
        <v>266</v>
      </c>
      <c r="D462" s="192">
        <f>$D430/$D$36</f>
        <v>0.16666666666666666</v>
      </c>
      <c r="E462" s="193">
        <f>$D430/$D$36</f>
        <v>0.16666666666666666</v>
      </c>
      <c r="F462" s="193">
        <f>$D430/$D$36</f>
        <v>0.16666666666666666</v>
      </c>
      <c r="G462" s="194">
        <f>$D430/$D$36</f>
        <v>0.16666666666666666</v>
      </c>
      <c r="H462" s="194">
        <f>$D430/$D$36</f>
        <v>0.16666666666666666</v>
      </c>
      <c r="I462" s="192">
        <f>$I430/$I$36</f>
        <v>0.1</v>
      </c>
      <c r="J462" s="193">
        <f>$I430/$I$36</f>
        <v>0.1</v>
      </c>
      <c r="K462" s="193">
        <f>$I430/$I$36</f>
        <v>0.1</v>
      </c>
      <c r="L462" s="193">
        <f>$I430/$I$36</f>
        <v>0.1</v>
      </c>
      <c r="M462" s="195">
        <f>$I430/$I$36</f>
        <v>0.1</v>
      </c>
    </row>
    <row r="463" spans="1:13" outlineLevel="2" x14ac:dyDescent="0.2">
      <c r="A463" s="176"/>
      <c r="B463" s="507"/>
      <c r="C463" s="177" t="s">
        <v>267</v>
      </c>
      <c r="D463" s="196" t="s">
        <v>262</v>
      </c>
      <c r="E463" s="197" t="s">
        <v>262</v>
      </c>
      <c r="F463" s="197" t="s">
        <v>262</v>
      </c>
      <c r="G463" s="198" t="s">
        <v>262</v>
      </c>
      <c r="H463" s="198" t="s">
        <v>262</v>
      </c>
      <c r="I463" s="192">
        <f>$I431/$I$37</f>
        <v>0.125</v>
      </c>
      <c r="J463" s="193">
        <f>$I431/$I$37</f>
        <v>0.125</v>
      </c>
      <c r="K463" s="193">
        <f>$I431/$I$37</f>
        <v>0.125</v>
      </c>
      <c r="L463" s="193">
        <f>$I431/$I$37</f>
        <v>0.125</v>
      </c>
      <c r="M463" s="195">
        <f>$I431/$I$37</f>
        <v>0.125</v>
      </c>
    </row>
    <row r="464" spans="1:13" outlineLevel="2" x14ac:dyDescent="0.2">
      <c r="A464" s="176"/>
      <c r="B464" s="507"/>
      <c r="C464" s="177" t="s">
        <v>268</v>
      </c>
      <c r="D464" s="192">
        <f>$D432/$D$38</f>
        <v>0</v>
      </c>
      <c r="E464" s="193">
        <f>$D432/$D$38</f>
        <v>0</v>
      </c>
      <c r="F464" s="193">
        <f>$D432/$D$38</f>
        <v>0</v>
      </c>
      <c r="G464" s="194">
        <f>$D432/$D$38</f>
        <v>0</v>
      </c>
      <c r="H464" s="194">
        <f>$D432/$D$38</f>
        <v>0</v>
      </c>
      <c r="I464" s="192">
        <f>$I432/$I$38</f>
        <v>0</v>
      </c>
      <c r="J464" s="193">
        <f>$I432/$I$38</f>
        <v>0</v>
      </c>
      <c r="K464" s="193">
        <f>$I432/$I$38</f>
        <v>0</v>
      </c>
      <c r="L464" s="193">
        <f>$I432/$I$38</f>
        <v>0</v>
      </c>
      <c r="M464" s="195">
        <f>$I432/$I$38</f>
        <v>0</v>
      </c>
    </row>
    <row r="465" spans="1:13" ht="13.5" outlineLevel="2" thickBot="1" x14ac:dyDescent="0.25">
      <c r="A465" s="176"/>
      <c r="B465" s="516"/>
      <c r="C465" s="179" t="s">
        <v>269</v>
      </c>
      <c r="D465" s="202">
        <f>$D433/$D$39</f>
        <v>0</v>
      </c>
      <c r="E465" s="203">
        <f>$D433/$D$39</f>
        <v>0</v>
      </c>
      <c r="F465" s="203">
        <f>$D433/$D$39</f>
        <v>0</v>
      </c>
      <c r="G465" s="204">
        <f>$D433/$D$39</f>
        <v>0</v>
      </c>
      <c r="H465" s="204">
        <f>$D433/$D$39</f>
        <v>0</v>
      </c>
      <c r="I465" s="202">
        <f>$I433/$I$39</f>
        <v>0</v>
      </c>
      <c r="J465" s="203">
        <f>$I433/$I$39</f>
        <v>0</v>
      </c>
      <c r="K465" s="203">
        <f>$I433/$I$39</f>
        <v>0</v>
      </c>
      <c r="L465" s="203">
        <f>$I433/$I$39</f>
        <v>0</v>
      </c>
      <c r="M465" s="205">
        <f>$I433/$I$39</f>
        <v>0</v>
      </c>
    </row>
    <row r="466" spans="1:13" ht="15.75" outlineLevel="1" x14ac:dyDescent="0.2">
      <c r="A466" s="215"/>
      <c r="B466" s="216" t="s">
        <v>298</v>
      </c>
      <c r="C466" s="217"/>
      <c r="D466" s="218"/>
      <c r="E466" s="219"/>
      <c r="F466" s="219"/>
      <c r="G466" s="219"/>
      <c r="H466" s="219"/>
      <c r="I466" s="219"/>
      <c r="J466" s="219"/>
      <c r="K466" s="219"/>
      <c r="L466" s="219"/>
      <c r="M466" s="219"/>
    </row>
    <row r="467" spans="1:13" ht="77.25" customHeight="1" outlineLevel="1" x14ac:dyDescent="0.2">
      <c r="A467" s="215"/>
      <c r="B467" s="519" t="s">
        <v>299</v>
      </c>
      <c r="C467" s="519"/>
      <c r="D467" s="475">
        <v>9940</v>
      </c>
      <c r="E467" s="220"/>
      <c r="F467" s="220"/>
      <c r="G467" s="220"/>
      <c r="H467" s="220"/>
      <c r="I467" s="220"/>
      <c r="J467" s="220"/>
      <c r="K467" s="220"/>
      <c r="L467" s="220"/>
      <c r="M467" s="220"/>
    </row>
    <row r="468" spans="1:13" ht="87" customHeight="1" outlineLevel="1" x14ac:dyDescent="0.2">
      <c r="A468" s="215"/>
      <c r="B468" s="520" t="s">
        <v>300</v>
      </c>
      <c r="C468" s="520"/>
      <c r="D468" s="366">
        <v>1.9</v>
      </c>
      <c r="E468" s="220"/>
      <c r="F468" s="220"/>
      <c r="G468" s="220"/>
      <c r="H468" s="220"/>
      <c r="I468" s="220"/>
      <c r="J468" s="220"/>
      <c r="K468" s="220"/>
      <c r="L468" s="220"/>
      <c r="M468" s="220"/>
    </row>
    <row r="469" spans="1:13" ht="31.5" customHeight="1" outlineLevel="1" x14ac:dyDescent="0.2">
      <c r="A469" s="215"/>
      <c r="B469" s="521" t="s">
        <v>301</v>
      </c>
      <c r="C469" s="520"/>
      <c r="D469" s="221">
        <f>D467*D468</f>
        <v>18886</v>
      </c>
      <c r="E469" s="220"/>
      <c r="F469" s="220"/>
      <c r="G469" s="220"/>
      <c r="H469" s="220"/>
      <c r="I469" s="220"/>
      <c r="J469" s="220"/>
      <c r="K469" s="220"/>
      <c r="L469" s="220"/>
      <c r="M469" s="220"/>
    </row>
    <row r="470" spans="1:13" ht="54" customHeight="1" outlineLevel="1" x14ac:dyDescent="0.2">
      <c r="A470" s="215"/>
      <c r="B470" s="520" t="s">
        <v>302</v>
      </c>
      <c r="C470" s="520"/>
      <c r="D470" s="222">
        <f>D471/D469</f>
        <v>2.4092493190723285</v>
      </c>
      <c r="E470" s="220"/>
      <c r="F470" s="220"/>
      <c r="G470" s="220"/>
      <c r="H470" s="220"/>
      <c r="I470" s="220"/>
      <c r="J470" s="220"/>
      <c r="K470" s="220"/>
      <c r="L470" s="220"/>
      <c r="M470" s="220"/>
    </row>
    <row r="471" spans="1:13" ht="14.25" outlineLevel="1" x14ac:dyDescent="0.2">
      <c r="A471" s="143"/>
      <c r="B471" s="223" t="s">
        <v>303</v>
      </c>
      <c r="C471" s="224"/>
      <c r="D471" s="225">
        <f>D472*D473</f>
        <v>45501.082639999993</v>
      </c>
      <c r="E471" s="174"/>
      <c r="F471" s="174"/>
      <c r="G471" s="175"/>
      <c r="H471" s="175"/>
      <c r="I471" s="226">
        <f>I472*I473</f>
        <v>45501.082639999993</v>
      </c>
      <c r="J471" s="174"/>
      <c r="K471" s="174"/>
      <c r="L471" s="174"/>
      <c r="M471" s="174"/>
    </row>
    <row r="472" spans="1:13" s="227" customFormat="1" ht="10.5" outlineLevel="1" x14ac:dyDescent="0.2">
      <c r="B472" s="228" t="s">
        <v>304</v>
      </c>
      <c r="C472" s="229"/>
      <c r="D472" s="476">
        <v>45401.2</v>
      </c>
      <c r="E472" s="230"/>
      <c r="F472" s="230"/>
      <c r="G472" s="231"/>
      <c r="H472" s="231"/>
      <c r="I472" s="232">
        <f t="shared" ref="I472:I473" si="41">D472</f>
        <v>45401.2</v>
      </c>
      <c r="J472" s="230"/>
      <c r="K472" s="230"/>
      <c r="L472" s="230"/>
      <c r="M472" s="230"/>
    </row>
    <row r="473" spans="1:13" s="227" customFormat="1" ht="10.5" outlineLevel="1" x14ac:dyDescent="0.2">
      <c r="B473" s="228" t="s">
        <v>305</v>
      </c>
      <c r="C473" s="229"/>
      <c r="D473" s="477">
        <v>1.0022</v>
      </c>
      <c r="E473" s="233"/>
      <c r="F473" s="233"/>
      <c r="G473" s="234"/>
      <c r="H473" s="234"/>
      <c r="I473" s="235">
        <f t="shared" si="41"/>
        <v>1.0022</v>
      </c>
      <c r="J473" s="230"/>
      <c r="K473" s="230"/>
      <c r="L473" s="230"/>
      <c r="M473" s="230"/>
    </row>
    <row r="474" spans="1:13" ht="14.25" outlineLevel="1" x14ac:dyDescent="0.2">
      <c r="A474" s="143"/>
      <c r="B474" s="223" t="s">
        <v>306</v>
      </c>
      <c r="C474" s="224"/>
      <c r="D474" s="236">
        <v>1.3</v>
      </c>
      <c r="E474" s="174"/>
      <c r="F474" s="174"/>
      <c r="G474" s="175"/>
      <c r="H474" s="175"/>
      <c r="I474" s="237">
        <f>D474</f>
        <v>1.3</v>
      </c>
      <c r="J474" s="174"/>
      <c r="K474" s="174"/>
      <c r="L474" s="174"/>
      <c r="M474" s="174"/>
    </row>
    <row r="475" spans="1:13" ht="14.25" outlineLevel="1" x14ac:dyDescent="0.25">
      <c r="A475" s="143"/>
      <c r="B475" s="238" t="s">
        <v>307</v>
      </c>
      <c r="C475" s="239"/>
      <c r="D475" s="240"/>
      <c r="E475" s="240"/>
      <c r="F475" s="240"/>
      <c r="G475" s="241"/>
      <c r="H475" s="241"/>
      <c r="I475" s="240"/>
      <c r="J475" s="240"/>
      <c r="K475" s="240"/>
      <c r="L475" s="240"/>
      <c r="M475" s="240"/>
    </row>
    <row r="476" spans="1:13" outlineLevel="2" x14ac:dyDescent="0.2">
      <c r="A476" s="143"/>
      <c r="B476" s="242" t="s">
        <v>249</v>
      </c>
      <c r="C476" s="173"/>
      <c r="D476" s="206">
        <v>0</v>
      </c>
      <c r="E476" s="207"/>
      <c r="F476" s="207"/>
      <c r="G476" s="208"/>
      <c r="H476" s="208"/>
      <c r="I476" s="206">
        <v>0</v>
      </c>
      <c r="J476" s="207"/>
      <c r="K476" s="207"/>
      <c r="L476" s="207"/>
      <c r="M476" s="207"/>
    </row>
    <row r="477" spans="1:13" outlineLevel="2" x14ac:dyDescent="0.2">
      <c r="A477" s="143"/>
      <c r="B477" s="243" t="s">
        <v>255</v>
      </c>
      <c r="C477" s="177"/>
      <c r="D477" s="209">
        <v>0</v>
      </c>
      <c r="E477" s="210"/>
      <c r="F477" s="210"/>
      <c r="G477" s="211"/>
      <c r="H477" s="211"/>
      <c r="I477" s="209">
        <v>0</v>
      </c>
      <c r="J477" s="210"/>
      <c r="K477" s="210"/>
      <c r="L477" s="210"/>
      <c r="M477" s="210"/>
    </row>
    <row r="478" spans="1:13" outlineLevel="2" x14ac:dyDescent="0.2">
      <c r="A478" s="143"/>
      <c r="B478" s="243" t="s">
        <v>270</v>
      </c>
      <c r="C478" s="177"/>
      <c r="D478" s="209">
        <v>0.1</v>
      </c>
      <c r="E478" s="210"/>
      <c r="F478" s="210"/>
      <c r="G478" s="211"/>
      <c r="H478" s="211"/>
      <c r="I478" s="209">
        <v>0.1</v>
      </c>
      <c r="J478" s="210"/>
      <c r="K478" s="210"/>
      <c r="L478" s="210"/>
      <c r="M478" s="210"/>
    </row>
    <row r="479" spans="1:13" ht="14.25" outlineLevel="1" x14ac:dyDescent="0.25">
      <c r="A479" s="143"/>
      <c r="B479" s="184" t="s">
        <v>308</v>
      </c>
      <c r="C479" s="162"/>
      <c r="D479" s="185"/>
      <c r="E479" s="185"/>
      <c r="F479" s="185"/>
      <c r="G479" s="186"/>
      <c r="H479" s="186"/>
      <c r="I479" s="185"/>
      <c r="J479" s="185"/>
      <c r="K479" s="185"/>
      <c r="L479" s="185"/>
      <c r="M479" s="185"/>
    </row>
    <row r="480" spans="1:13" outlineLevel="2" x14ac:dyDescent="0.2">
      <c r="A480" s="143"/>
      <c r="B480" s="242" t="s">
        <v>249</v>
      </c>
      <c r="C480" s="173"/>
      <c r="D480" s="244">
        <f>$D$471/$D$474*(1+$D476)*12*1.302</f>
        <v>546853.0116671999</v>
      </c>
      <c r="E480" s="245"/>
      <c r="F480" s="245"/>
      <c r="G480" s="246"/>
      <c r="H480" s="246"/>
      <c r="I480" s="244">
        <f>$I$471/$I$474*(1+$I476)*12*1.302</f>
        <v>546853.0116671999</v>
      </c>
      <c r="J480" s="245"/>
      <c r="K480" s="245"/>
      <c r="L480" s="245"/>
      <c r="M480" s="245"/>
    </row>
    <row r="481" spans="2:13" outlineLevel="2" x14ac:dyDescent="0.2">
      <c r="B481" s="243" t="s">
        <v>255</v>
      </c>
      <c r="C481" s="177"/>
      <c r="D481" s="247">
        <f>$D$471/$D$474*(1+$D477)*12*1.302</f>
        <v>546853.0116671999</v>
      </c>
      <c r="E481" s="248"/>
      <c r="F481" s="248"/>
      <c r="G481" s="249"/>
      <c r="H481" s="249"/>
      <c r="I481" s="247">
        <f>$I$471/$I$474*(1+$I477)*12*1.302</f>
        <v>546853.0116671999</v>
      </c>
      <c r="J481" s="248"/>
      <c r="K481" s="248"/>
      <c r="L481" s="248"/>
      <c r="M481" s="248"/>
    </row>
    <row r="482" spans="2:13" outlineLevel="2" x14ac:dyDescent="0.2">
      <c r="B482" s="243" t="s">
        <v>270</v>
      </c>
      <c r="C482" s="177"/>
      <c r="D482" s="247">
        <f>$D$471/$D$474*(1+$D478)*12*1.302</f>
        <v>601538.31283392012</v>
      </c>
      <c r="E482" s="248"/>
      <c r="F482" s="248"/>
      <c r="G482" s="249"/>
      <c r="H482" s="249"/>
      <c r="I482" s="247">
        <f>$I$471/$I$474*(1+$I478)*12*1.302</f>
        <v>601538.31283392012</v>
      </c>
      <c r="J482" s="248"/>
      <c r="K482" s="248"/>
      <c r="L482" s="248"/>
      <c r="M482" s="248"/>
    </row>
    <row r="483" spans="2:13" outlineLevel="1" x14ac:dyDescent="0.2">
      <c r="B483" s="223" t="s">
        <v>309</v>
      </c>
      <c r="C483" s="224"/>
      <c r="D483" s="209">
        <v>0.6</v>
      </c>
      <c r="E483" s="174"/>
      <c r="F483" s="174"/>
      <c r="G483" s="175"/>
      <c r="H483" s="175"/>
      <c r="I483" s="209">
        <v>0.6</v>
      </c>
      <c r="J483" s="174"/>
      <c r="K483" s="174"/>
      <c r="L483" s="174"/>
      <c r="M483" s="174"/>
    </row>
    <row r="484" spans="2:13" ht="14.25" outlineLevel="1" x14ac:dyDescent="0.25">
      <c r="B484" s="184" t="s">
        <v>310</v>
      </c>
      <c r="C484" s="162"/>
      <c r="D484" s="185"/>
      <c r="E484" s="185"/>
      <c r="F484" s="185"/>
      <c r="G484" s="186"/>
      <c r="H484" s="186"/>
      <c r="I484" s="185"/>
      <c r="J484" s="185"/>
      <c r="K484" s="185"/>
      <c r="L484" s="185"/>
      <c r="M484" s="185"/>
    </row>
    <row r="485" spans="2:13" outlineLevel="2" x14ac:dyDescent="0.2">
      <c r="B485" s="250" t="s">
        <v>249</v>
      </c>
      <c r="C485" s="173"/>
      <c r="D485" s="244">
        <f>$D480*$D$483</f>
        <v>328111.80700031994</v>
      </c>
      <c r="E485" s="245"/>
      <c r="F485" s="245"/>
      <c r="G485" s="246"/>
      <c r="H485" s="246"/>
      <c r="I485" s="244">
        <f>$I480*$I$483</f>
        <v>328111.80700031994</v>
      </c>
      <c r="J485" s="245"/>
      <c r="K485" s="245"/>
      <c r="L485" s="245"/>
      <c r="M485" s="245"/>
    </row>
    <row r="486" spans="2:13" outlineLevel="2" x14ac:dyDescent="0.2">
      <c r="B486" s="243" t="s">
        <v>255</v>
      </c>
      <c r="C486" s="177"/>
      <c r="D486" s="247">
        <f>$D481*$D$483</f>
        <v>328111.80700031994</v>
      </c>
      <c r="E486" s="248"/>
      <c r="F486" s="248"/>
      <c r="G486" s="249"/>
      <c r="H486" s="249"/>
      <c r="I486" s="247">
        <f>$I481*$I$483</f>
        <v>328111.80700031994</v>
      </c>
      <c r="J486" s="248"/>
      <c r="K486" s="248"/>
      <c r="L486" s="248"/>
      <c r="M486" s="248"/>
    </row>
    <row r="487" spans="2:13" outlineLevel="2" x14ac:dyDescent="0.2">
      <c r="B487" s="243" t="s">
        <v>270</v>
      </c>
      <c r="C487" s="177"/>
      <c r="D487" s="247">
        <f>$D482*$D$483</f>
        <v>360922.98770035204</v>
      </c>
      <c r="E487" s="248"/>
      <c r="F487" s="248"/>
      <c r="G487" s="249"/>
      <c r="H487" s="249"/>
      <c r="I487" s="247">
        <f>$I482*$I$483</f>
        <v>360922.98770035204</v>
      </c>
      <c r="J487" s="248"/>
      <c r="K487" s="248"/>
      <c r="L487" s="248"/>
      <c r="M487" s="248"/>
    </row>
    <row r="488" spans="2:13" ht="14.25" x14ac:dyDescent="0.25">
      <c r="B488" s="184" t="s">
        <v>311</v>
      </c>
      <c r="C488" s="162"/>
      <c r="D488" s="185"/>
      <c r="E488" s="185"/>
      <c r="F488" s="185"/>
      <c r="G488" s="186"/>
      <c r="H488" s="186"/>
      <c r="I488" s="185"/>
      <c r="J488" s="185"/>
      <c r="K488" s="185"/>
      <c r="L488" s="185"/>
      <c r="M488" s="185"/>
    </row>
    <row r="489" spans="2:13" ht="11.45" customHeight="1" x14ac:dyDescent="0.2">
      <c r="B489" s="513" t="s">
        <v>249</v>
      </c>
      <c r="C489" s="169" t="s">
        <v>250</v>
      </c>
      <c r="D489" s="251">
        <f t="shared" ref="D489:H498" si="42">(D59+D130+D191+D252+D313+D374+D435)*$D$480+D95*$D$485</f>
        <v>37975.903587999986</v>
      </c>
      <c r="E489" s="252">
        <f t="shared" si="42"/>
        <v>68756.372811957874</v>
      </c>
      <c r="F489" s="252">
        <f t="shared" si="42"/>
        <v>81068.56050154104</v>
      </c>
      <c r="G489" s="253">
        <f t="shared" si="42"/>
        <v>93380.748191124192</v>
      </c>
      <c r="H489" s="253">
        <f t="shared" si="42"/>
        <v>114967.0512832505</v>
      </c>
      <c r="I489" s="251">
        <f t="shared" ref="I489:M504" si="43">(I59+I130+I191+I252+I313+I374+I435)*$I$480+I95*$I$485</f>
        <v>34343.425853495646</v>
      </c>
      <c r="J489" s="252">
        <f t="shared" si="43"/>
        <v>59770.769995026072</v>
      </c>
      <c r="K489" s="252">
        <f t="shared" si="43"/>
        <v>69941.707651638251</v>
      </c>
      <c r="L489" s="252">
        <f t="shared" si="43"/>
        <v>80112.645308250416</v>
      </c>
      <c r="M489" s="254">
        <f t="shared" si="43"/>
        <v>97944.808732180856</v>
      </c>
    </row>
    <row r="490" spans="2:13" x14ac:dyDescent="0.2">
      <c r="B490" s="513"/>
      <c r="C490" s="173" t="s">
        <v>251</v>
      </c>
      <c r="D490" s="251">
        <f t="shared" si="42"/>
        <v>48102.811211466651</v>
      </c>
      <c r="E490" s="255">
        <f t="shared" si="42"/>
        <v>87091.405561813313</v>
      </c>
      <c r="F490" s="255">
        <f t="shared" si="42"/>
        <v>102686.84330195197</v>
      </c>
      <c r="G490" s="256">
        <f t="shared" si="42"/>
        <v>118282.28104209065</v>
      </c>
      <c r="H490" s="256">
        <f t="shared" si="42"/>
        <v>145624.93162545064</v>
      </c>
      <c r="I490" s="257">
        <f t="shared" si="43"/>
        <v>39494.939731519997</v>
      </c>
      <c r="J490" s="255">
        <f t="shared" si="43"/>
        <v>68736.385494279995</v>
      </c>
      <c r="K490" s="255">
        <f t="shared" si="43"/>
        <v>80432.963799383986</v>
      </c>
      <c r="L490" s="255">
        <f t="shared" si="43"/>
        <v>92129.542104487977</v>
      </c>
      <c r="M490" s="258">
        <f t="shared" si="43"/>
        <v>112636.53004200797</v>
      </c>
    </row>
    <row r="491" spans="2:13" x14ac:dyDescent="0.2">
      <c r="B491" s="513"/>
      <c r="C491" s="173" t="s">
        <v>252</v>
      </c>
      <c r="D491" s="257">
        <f t="shared" si="42"/>
        <v>72154.21681719998</v>
      </c>
      <c r="E491" s="255">
        <f t="shared" si="42"/>
        <v>130637.10834271998</v>
      </c>
      <c r="F491" s="255">
        <f t="shared" si="42"/>
        <v>154030.26495292794</v>
      </c>
      <c r="G491" s="256">
        <f t="shared" si="42"/>
        <v>177423.42156313595</v>
      </c>
      <c r="H491" s="256">
        <f t="shared" si="42"/>
        <v>218437.39743817595</v>
      </c>
      <c r="I491" s="257">
        <f t="shared" si="43"/>
        <v>52659.91964202666</v>
      </c>
      <c r="J491" s="255">
        <f t="shared" si="43"/>
        <v>91648.513992373308</v>
      </c>
      <c r="K491" s="255">
        <f t="shared" si="43"/>
        <v>107243.95173251198</v>
      </c>
      <c r="L491" s="255">
        <f t="shared" si="43"/>
        <v>122839.38947265063</v>
      </c>
      <c r="M491" s="258">
        <f t="shared" si="43"/>
        <v>150182.04005601065</v>
      </c>
    </row>
    <row r="492" spans="2:13" x14ac:dyDescent="0.2">
      <c r="B492" s="513"/>
      <c r="C492" s="169" t="s">
        <v>253</v>
      </c>
      <c r="D492" s="257">
        <f t="shared" si="42"/>
        <v>72154.21681719998</v>
      </c>
      <c r="E492" s="255">
        <f t="shared" si="42"/>
        <v>130637.10834271998</v>
      </c>
      <c r="F492" s="255">
        <f t="shared" si="42"/>
        <v>154030.26495292794</v>
      </c>
      <c r="G492" s="256">
        <f t="shared" si="42"/>
        <v>177423.42156313595</v>
      </c>
      <c r="H492" s="256">
        <f t="shared" si="42"/>
        <v>218437.39743817595</v>
      </c>
      <c r="I492" s="257">
        <f t="shared" si="43"/>
        <v>78989.879463039993</v>
      </c>
      <c r="J492" s="255">
        <f t="shared" si="43"/>
        <v>137472.77098855999</v>
      </c>
      <c r="K492" s="255">
        <f t="shared" si="43"/>
        <v>160865.92759876797</v>
      </c>
      <c r="L492" s="255">
        <f t="shared" si="43"/>
        <v>184259.08420897595</v>
      </c>
      <c r="M492" s="258">
        <f t="shared" si="43"/>
        <v>225273.06008401595</v>
      </c>
    </row>
    <row r="493" spans="2:13" x14ac:dyDescent="0.2">
      <c r="B493" s="518"/>
      <c r="C493" s="169" t="s">
        <v>254</v>
      </c>
      <c r="D493" s="257">
        <f t="shared" si="42"/>
        <v>144308.43363439996</v>
      </c>
      <c r="E493" s="255">
        <f t="shared" si="42"/>
        <v>261274.21668543995</v>
      </c>
      <c r="F493" s="255">
        <f t="shared" si="42"/>
        <v>308060.52990585589</v>
      </c>
      <c r="G493" s="256">
        <f t="shared" si="42"/>
        <v>354846.84312627191</v>
      </c>
      <c r="H493" s="256">
        <f t="shared" si="42"/>
        <v>436874.79487635189</v>
      </c>
      <c r="I493" s="257">
        <f t="shared" si="43"/>
        <v>157979.75892607999</v>
      </c>
      <c r="J493" s="255">
        <f t="shared" si="43"/>
        <v>274945.54197711998</v>
      </c>
      <c r="K493" s="255">
        <f t="shared" si="43"/>
        <v>321731.85519753594</v>
      </c>
      <c r="L493" s="255">
        <f t="shared" si="43"/>
        <v>368518.16841795191</v>
      </c>
      <c r="M493" s="258">
        <f t="shared" si="43"/>
        <v>450546.12016803189</v>
      </c>
    </row>
    <row r="494" spans="2:13" ht="11.45" customHeight="1" x14ac:dyDescent="0.2">
      <c r="B494" s="517" t="s">
        <v>255</v>
      </c>
      <c r="C494" s="177" t="s">
        <v>256</v>
      </c>
      <c r="D494" s="257">
        <f t="shared" si="42"/>
        <v>99657.706521638567</v>
      </c>
      <c r="E494" s="255">
        <f t="shared" si="42"/>
        <v>158140.59804715856</v>
      </c>
      <c r="F494" s="255">
        <f t="shared" si="42"/>
        <v>181533.75465736655</v>
      </c>
      <c r="G494" s="256">
        <f t="shared" si="42"/>
        <v>204926.91126757456</v>
      </c>
      <c r="H494" s="256">
        <f t="shared" si="42"/>
        <v>245940.88714261455</v>
      </c>
      <c r="I494" s="257">
        <f t="shared" si="43"/>
        <v>106493.36916747857</v>
      </c>
      <c r="J494" s="255">
        <f t="shared" si="43"/>
        <v>164976.26069299853</v>
      </c>
      <c r="K494" s="255">
        <f t="shared" si="43"/>
        <v>188369.41730320657</v>
      </c>
      <c r="L494" s="255">
        <f t="shared" si="43"/>
        <v>211762.57391341456</v>
      </c>
      <c r="M494" s="258">
        <f t="shared" si="43"/>
        <v>252776.54978845455</v>
      </c>
    </row>
    <row r="495" spans="2:13" x14ac:dyDescent="0.2">
      <c r="B495" s="513"/>
      <c r="C495" s="177" t="s">
        <v>257</v>
      </c>
      <c r="D495" s="257">
        <f t="shared" si="42"/>
        <v>99657.706521638567</v>
      </c>
      <c r="E495" s="255">
        <f t="shared" si="42"/>
        <v>158140.59804715856</v>
      </c>
      <c r="F495" s="255">
        <f t="shared" si="42"/>
        <v>181533.75465736655</v>
      </c>
      <c r="G495" s="256">
        <f t="shared" si="42"/>
        <v>204926.91126757456</v>
      </c>
      <c r="H495" s="256">
        <f t="shared" si="42"/>
        <v>245940.88714261455</v>
      </c>
      <c r="I495" s="257">
        <f t="shared" si="43"/>
        <v>70995.57944498572</v>
      </c>
      <c r="J495" s="255">
        <f t="shared" si="43"/>
        <v>109984.17379533238</v>
      </c>
      <c r="K495" s="255">
        <f t="shared" si="43"/>
        <v>125579.61153547103</v>
      </c>
      <c r="L495" s="255">
        <f t="shared" si="43"/>
        <v>141175.04927560969</v>
      </c>
      <c r="M495" s="258">
        <f t="shared" si="43"/>
        <v>168517.69985896972</v>
      </c>
    </row>
    <row r="496" spans="2:13" x14ac:dyDescent="0.2">
      <c r="B496" s="513"/>
      <c r="C496" s="177" t="s">
        <v>258</v>
      </c>
      <c r="D496" s="257">
        <f t="shared" si="42"/>
        <v>173643.70221778913</v>
      </c>
      <c r="E496" s="255">
        <f t="shared" si="42"/>
        <v>232126.59374330909</v>
      </c>
      <c r="F496" s="255">
        <f t="shared" si="42"/>
        <v>255519.75035351707</v>
      </c>
      <c r="G496" s="256">
        <f t="shared" si="42"/>
        <v>278912.90696372511</v>
      </c>
      <c r="H496" s="256">
        <f t="shared" si="42"/>
        <v>319926.8828387651</v>
      </c>
      <c r="I496" s="257">
        <f t="shared" si="43"/>
        <v>180479.36486362916</v>
      </c>
      <c r="J496" s="255">
        <f t="shared" si="43"/>
        <v>238962.25638914914</v>
      </c>
      <c r="K496" s="255">
        <f t="shared" si="43"/>
        <v>262355.41299935716</v>
      </c>
      <c r="L496" s="255">
        <f t="shared" si="43"/>
        <v>285748.56960956514</v>
      </c>
      <c r="M496" s="258">
        <f t="shared" si="43"/>
        <v>326762.54548460513</v>
      </c>
    </row>
    <row r="497" spans="2:13" x14ac:dyDescent="0.2">
      <c r="B497" s="513"/>
      <c r="C497" s="177" t="s">
        <v>259</v>
      </c>
      <c r="D497" s="257">
        <f t="shared" si="42"/>
        <v>118958.40105106914</v>
      </c>
      <c r="E497" s="255">
        <f t="shared" si="42"/>
        <v>177441.29257658913</v>
      </c>
      <c r="F497" s="255">
        <f t="shared" si="42"/>
        <v>200834.44918679714</v>
      </c>
      <c r="G497" s="256">
        <f t="shared" si="42"/>
        <v>224227.60579700512</v>
      </c>
      <c r="H497" s="256">
        <f t="shared" si="42"/>
        <v>265241.58167204511</v>
      </c>
      <c r="I497" s="257">
        <f t="shared" si="43"/>
        <v>83862.709131272772</v>
      </c>
      <c r="J497" s="255">
        <f t="shared" si="43"/>
        <v>122851.30348161943</v>
      </c>
      <c r="K497" s="255">
        <f t="shared" si="43"/>
        <v>138446.74122175807</v>
      </c>
      <c r="L497" s="255">
        <f t="shared" si="43"/>
        <v>154042.17896189675</v>
      </c>
      <c r="M497" s="258">
        <f t="shared" si="43"/>
        <v>181384.82954525674</v>
      </c>
    </row>
    <row r="498" spans="2:13" x14ac:dyDescent="0.2">
      <c r="B498" s="513"/>
      <c r="C498" s="177" t="s">
        <v>260</v>
      </c>
      <c r="D498" s="257">
        <f t="shared" si="42"/>
        <v>99657.706521638567</v>
      </c>
      <c r="E498" s="255">
        <f t="shared" si="42"/>
        <v>158140.59804715856</v>
      </c>
      <c r="F498" s="255">
        <f t="shared" si="42"/>
        <v>181533.75465736655</v>
      </c>
      <c r="G498" s="256">
        <f t="shared" si="42"/>
        <v>204926.91126757456</v>
      </c>
      <c r="H498" s="256">
        <f t="shared" si="42"/>
        <v>245940.88714261455</v>
      </c>
      <c r="I498" s="257">
        <f t="shared" si="43"/>
        <v>70995.57944498572</v>
      </c>
      <c r="J498" s="255">
        <f t="shared" si="43"/>
        <v>109984.17379533238</v>
      </c>
      <c r="K498" s="255">
        <f t="shared" si="43"/>
        <v>125579.61153547103</v>
      </c>
      <c r="L498" s="255">
        <f t="shared" si="43"/>
        <v>141175.04927560969</v>
      </c>
      <c r="M498" s="258">
        <f t="shared" si="43"/>
        <v>168517.69985896972</v>
      </c>
    </row>
    <row r="499" spans="2:13" x14ac:dyDescent="0.2">
      <c r="B499" s="513"/>
      <c r="C499" s="177" t="s">
        <v>261</v>
      </c>
      <c r="D499" s="196" t="s">
        <v>262</v>
      </c>
      <c r="E499" s="197" t="s">
        <v>262</v>
      </c>
      <c r="F499" s="197" t="s">
        <v>262</v>
      </c>
      <c r="G499" s="198" t="s">
        <v>262</v>
      </c>
      <c r="H499" s="198" t="s">
        <v>262</v>
      </c>
      <c r="I499" s="257">
        <f t="shared" si="43"/>
        <v>62643.158333810919</v>
      </c>
      <c r="J499" s="255">
        <f t="shared" si="43"/>
        <v>97044.859231175622</v>
      </c>
      <c r="K499" s="255">
        <f t="shared" si="43"/>
        <v>110805.53959012151</v>
      </c>
      <c r="L499" s="255">
        <f t="shared" si="43"/>
        <v>124566.21994906738</v>
      </c>
      <c r="M499" s="258">
        <f t="shared" si="43"/>
        <v>148692.08811085561</v>
      </c>
    </row>
    <row r="500" spans="2:13" x14ac:dyDescent="0.2">
      <c r="B500" s="513"/>
      <c r="C500" s="177" t="s">
        <v>263</v>
      </c>
      <c r="D500" s="257">
        <f t="shared" ref="D500:H503" si="44">(D70+D141+D202+D263+D324+D385+D446)*$D$480+D106*$D$485</f>
        <v>173643.70221778913</v>
      </c>
      <c r="E500" s="255">
        <f t="shared" si="44"/>
        <v>232126.59374330909</v>
      </c>
      <c r="F500" s="255">
        <f t="shared" si="44"/>
        <v>255519.75035351707</v>
      </c>
      <c r="G500" s="256">
        <f t="shared" si="44"/>
        <v>278912.90696372511</v>
      </c>
      <c r="H500" s="256">
        <f t="shared" si="44"/>
        <v>319926.8828387651</v>
      </c>
      <c r="I500" s="257">
        <f t="shared" si="43"/>
        <v>180479.36486362916</v>
      </c>
      <c r="J500" s="255">
        <f t="shared" si="43"/>
        <v>238962.25638914914</v>
      </c>
      <c r="K500" s="255">
        <f t="shared" si="43"/>
        <v>262355.41299935716</v>
      </c>
      <c r="L500" s="255">
        <f t="shared" si="43"/>
        <v>285748.56960956514</v>
      </c>
      <c r="M500" s="258">
        <f t="shared" si="43"/>
        <v>326762.54548460513</v>
      </c>
    </row>
    <row r="501" spans="2:13" x14ac:dyDescent="0.2">
      <c r="B501" s="513"/>
      <c r="C501" s="177" t="s">
        <v>264</v>
      </c>
      <c r="D501" s="257">
        <f t="shared" si="44"/>
        <v>228329.00338450909</v>
      </c>
      <c r="E501" s="255">
        <f t="shared" si="44"/>
        <v>286811.89491002908</v>
      </c>
      <c r="F501" s="255">
        <f t="shared" si="44"/>
        <v>310205.05152023706</v>
      </c>
      <c r="G501" s="256">
        <f t="shared" si="44"/>
        <v>333598.2081304451</v>
      </c>
      <c r="H501" s="256">
        <f t="shared" si="44"/>
        <v>374612.18400548503</v>
      </c>
      <c r="I501" s="257">
        <f t="shared" si="43"/>
        <v>138332.15648844067</v>
      </c>
      <c r="J501" s="255">
        <f t="shared" si="43"/>
        <v>172733.8573858054</v>
      </c>
      <c r="K501" s="255">
        <f t="shared" si="43"/>
        <v>186494.53774475129</v>
      </c>
      <c r="L501" s="255">
        <f t="shared" si="43"/>
        <v>200255.21810369712</v>
      </c>
      <c r="M501" s="258">
        <f t="shared" si="43"/>
        <v>224381.08626548538</v>
      </c>
    </row>
    <row r="502" spans="2:13" x14ac:dyDescent="0.2">
      <c r="B502" s="513"/>
      <c r="C502" s="177" t="s">
        <v>265</v>
      </c>
      <c r="D502" s="257">
        <f t="shared" si="44"/>
        <v>118958.40105106914</v>
      </c>
      <c r="E502" s="255">
        <f t="shared" si="44"/>
        <v>177441.29257658913</v>
      </c>
      <c r="F502" s="255">
        <f t="shared" si="44"/>
        <v>200834.44918679714</v>
      </c>
      <c r="G502" s="256">
        <f t="shared" si="44"/>
        <v>224227.60579700512</v>
      </c>
      <c r="H502" s="256">
        <f t="shared" si="44"/>
        <v>265241.58167204511</v>
      </c>
      <c r="I502" s="257">
        <f t="shared" si="43"/>
        <v>125794.06369690914</v>
      </c>
      <c r="J502" s="255">
        <f t="shared" si="43"/>
        <v>184276.95522242913</v>
      </c>
      <c r="K502" s="255">
        <f t="shared" si="43"/>
        <v>207670.11183263711</v>
      </c>
      <c r="L502" s="255">
        <f t="shared" si="43"/>
        <v>231063.26844284512</v>
      </c>
      <c r="M502" s="258">
        <f t="shared" si="43"/>
        <v>272077.24431788514</v>
      </c>
    </row>
    <row r="503" spans="2:13" x14ac:dyDescent="0.2">
      <c r="B503" s="513"/>
      <c r="C503" s="177" t="s">
        <v>266</v>
      </c>
      <c r="D503" s="257">
        <f t="shared" si="44"/>
        <v>173643.70221778913</v>
      </c>
      <c r="E503" s="255">
        <f t="shared" si="44"/>
        <v>232126.59374330909</v>
      </c>
      <c r="F503" s="255">
        <f t="shared" si="44"/>
        <v>255519.75035351707</v>
      </c>
      <c r="G503" s="256">
        <f t="shared" si="44"/>
        <v>278912.90696372511</v>
      </c>
      <c r="H503" s="256">
        <f t="shared" si="44"/>
        <v>319926.8828387651</v>
      </c>
      <c r="I503" s="257">
        <f t="shared" si="43"/>
        <v>120319.57657575276</v>
      </c>
      <c r="J503" s="255">
        <f t="shared" si="43"/>
        <v>159308.17092609941</v>
      </c>
      <c r="K503" s="255">
        <f t="shared" si="43"/>
        <v>174903.60866623808</v>
      </c>
      <c r="L503" s="255">
        <f t="shared" si="43"/>
        <v>190499.04640637676</v>
      </c>
      <c r="M503" s="258">
        <f t="shared" si="43"/>
        <v>217841.69698973675</v>
      </c>
    </row>
    <row r="504" spans="2:13" x14ac:dyDescent="0.2">
      <c r="B504" s="513"/>
      <c r="C504" s="177" t="s">
        <v>267</v>
      </c>
      <c r="D504" s="196" t="s">
        <v>262</v>
      </c>
      <c r="E504" s="197" t="s">
        <v>262</v>
      </c>
      <c r="F504" s="197" t="s">
        <v>262</v>
      </c>
      <c r="G504" s="198" t="s">
        <v>262</v>
      </c>
      <c r="H504" s="198" t="s">
        <v>262</v>
      </c>
      <c r="I504" s="257">
        <f t="shared" si="43"/>
        <v>180479.36486362916</v>
      </c>
      <c r="J504" s="255">
        <f t="shared" si="43"/>
        <v>238962.25638914914</v>
      </c>
      <c r="K504" s="255">
        <f t="shared" si="43"/>
        <v>262355.41299935716</v>
      </c>
      <c r="L504" s="255">
        <f t="shared" si="43"/>
        <v>285748.56960956514</v>
      </c>
      <c r="M504" s="258">
        <f t="shared" si="43"/>
        <v>326762.54548460513</v>
      </c>
    </row>
    <row r="505" spans="2:13" x14ac:dyDescent="0.2">
      <c r="B505" s="513"/>
      <c r="C505" s="177" t="s">
        <v>268</v>
      </c>
      <c r="D505" s="257">
        <f t="shared" ref="D505:H511" si="45">(D75+D146+D207+D268+D329+D390+D451)*$D$480+D111*$D$485</f>
        <v>173643.70221778913</v>
      </c>
      <c r="E505" s="255">
        <f t="shared" si="45"/>
        <v>232126.59374330909</v>
      </c>
      <c r="F505" s="255">
        <f t="shared" si="45"/>
        <v>255519.75035351707</v>
      </c>
      <c r="G505" s="256">
        <f t="shared" si="45"/>
        <v>278912.90696372511</v>
      </c>
      <c r="H505" s="256">
        <f t="shared" si="45"/>
        <v>319926.8828387651</v>
      </c>
      <c r="I505" s="257">
        <f t="shared" ref="I505:M505" si="46">(I75+I146+I207+I268+I329+I390+I451)*$I$480+I111*$I$485</f>
        <v>180479.36486362916</v>
      </c>
      <c r="J505" s="255">
        <f t="shared" si="46"/>
        <v>238962.25638914914</v>
      </c>
      <c r="K505" s="255">
        <f t="shared" si="46"/>
        <v>262355.41299935716</v>
      </c>
      <c r="L505" s="255">
        <f t="shared" si="46"/>
        <v>285748.56960956514</v>
      </c>
      <c r="M505" s="258">
        <f t="shared" si="46"/>
        <v>326762.54548460513</v>
      </c>
    </row>
    <row r="506" spans="2:13" x14ac:dyDescent="0.2">
      <c r="B506" s="518"/>
      <c r="C506" s="177" t="s">
        <v>269</v>
      </c>
      <c r="D506" s="257">
        <f t="shared" si="45"/>
        <v>80357.01199220799</v>
      </c>
      <c r="E506" s="255">
        <f t="shared" si="45"/>
        <v>138839.90351772797</v>
      </c>
      <c r="F506" s="255">
        <f t="shared" si="45"/>
        <v>162233.06012793595</v>
      </c>
      <c r="G506" s="256">
        <f t="shared" si="45"/>
        <v>185626.21673814396</v>
      </c>
      <c r="H506" s="256">
        <f t="shared" si="45"/>
        <v>226640.19261318396</v>
      </c>
      <c r="I506" s="259" t="s">
        <v>262</v>
      </c>
      <c r="J506" s="260" t="s">
        <v>262</v>
      </c>
      <c r="K506" s="260" t="s">
        <v>262</v>
      </c>
      <c r="L506" s="260" t="s">
        <v>262</v>
      </c>
      <c r="M506" s="261" t="s">
        <v>262</v>
      </c>
    </row>
    <row r="507" spans="2:13" ht="11.45" customHeight="1" x14ac:dyDescent="0.2">
      <c r="B507" s="517" t="s">
        <v>270</v>
      </c>
      <c r="C507" s="177" t="s">
        <v>256</v>
      </c>
      <c r="D507" s="257">
        <f t="shared" si="45"/>
        <v>284819.2769099999</v>
      </c>
      <c r="E507" s="255">
        <f t="shared" si="45"/>
        <v>410139.75875039992</v>
      </c>
      <c r="F507" s="255">
        <f t="shared" si="45"/>
        <v>460267.95148655993</v>
      </c>
      <c r="G507" s="256">
        <f t="shared" si="45"/>
        <v>510396.14422271989</v>
      </c>
      <c r="H507" s="256">
        <f t="shared" si="45"/>
        <v>578752.77068111987</v>
      </c>
      <c r="I507" s="257">
        <f t="shared" ref="I507:M519" si="47">(I77+I148+I209+I270+I331+I392+I453)*$I$480+I113*$I$485</f>
        <v>296212.04798639996</v>
      </c>
      <c r="J507" s="255">
        <f t="shared" si="47"/>
        <v>421532.52982679987</v>
      </c>
      <c r="K507" s="255">
        <f t="shared" si="47"/>
        <v>471660.72256295994</v>
      </c>
      <c r="L507" s="255">
        <f t="shared" si="47"/>
        <v>521788.91529911989</v>
      </c>
      <c r="M507" s="258">
        <f t="shared" si="47"/>
        <v>590145.54175751982</v>
      </c>
    </row>
    <row r="508" spans="2:13" x14ac:dyDescent="0.2">
      <c r="B508" s="513"/>
      <c r="C508" s="177" t="s">
        <v>257</v>
      </c>
      <c r="D508" s="257">
        <f t="shared" si="45"/>
        <v>284819.2769099999</v>
      </c>
      <c r="E508" s="255">
        <f t="shared" si="45"/>
        <v>410139.75875039992</v>
      </c>
      <c r="F508" s="255">
        <f t="shared" si="45"/>
        <v>460267.95148655993</v>
      </c>
      <c r="G508" s="256">
        <f t="shared" si="45"/>
        <v>510396.14422271989</v>
      </c>
      <c r="H508" s="256">
        <f t="shared" si="45"/>
        <v>578752.77068111987</v>
      </c>
      <c r="I508" s="257">
        <f t="shared" si="47"/>
        <v>222159.03598979997</v>
      </c>
      <c r="J508" s="255">
        <f t="shared" si="47"/>
        <v>316149.39737009996</v>
      </c>
      <c r="K508" s="255">
        <f t="shared" si="47"/>
        <v>353745.54192221991</v>
      </c>
      <c r="L508" s="255">
        <f t="shared" si="47"/>
        <v>391341.68647433992</v>
      </c>
      <c r="M508" s="258">
        <f t="shared" si="47"/>
        <v>442609.15631813993</v>
      </c>
    </row>
    <row r="509" spans="2:13" x14ac:dyDescent="0.2">
      <c r="B509" s="513"/>
      <c r="C509" s="177" t="s">
        <v>258</v>
      </c>
      <c r="D509" s="257">
        <f t="shared" si="45"/>
        <v>421532.52982679987</v>
      </c>
      <c r="E509" s="255">
        <f t="shared" si="45"/>
        <v>546853.0116671999</v>
      </c>
      <c r="F509" s="255">
        <f t="shared" si="45"/>
        <v>596981.20440335991</v>
      </c>
      <c r="G509" s="256">
        <f t="shared" si="45"/>
        <v>647109.39713951992</v>
      </c>
      <c r="H509" s="256">
        <f t="shared" si="45"/>
        <v>715466.02359791985</v>
      </c>
      <c r="I509" s="257">
        <f t="shared" si="47"/>
        <v>432925.30090319994</v>
      </c>
      <c r="J509" s="255">
        <f t="shared" si="47"/>
        <v>558245.78274359985</v>
      </c>
      <c r="K509" s="255">
        <f t="shared" si="47"/>
        <v>608373.97547975986</v>
      </c>
      <c r="L509" s="255">
        <f t="shared" si="47"/>
        <v>658502.16821591998</v>
      </c>
      <c r="M509" s="258">
        <f t="shared" si="47"/>
        <v>726858.79467431991</v>
      </c>
    </row>
    <row r="510" spans="2:13" x14ac:dyDescent="0.2">
      <c r="B510" s="513"/>
      <c r="C510" s="177" t="s">
        <v>259</v>
      </c>
      <c r="D510" s="257">
        <f t="shared" si="45"/>
        <v>330390.36121559993</v>
      </c>
      <c r="E510" s="255">
        <f t="shared" si="45"/>
        <v>455710.8430559999</v>
      </c>
      <c r="F510" s="255">
        <f t="shared" si="45"/>
        <v>505839.03579215991</v>
      </c>
      <c r="G510" s="256">
        <f t="shared" si="45"/>
        <v>555967.22852831986</v>
      </c>
      <c r="H510" s="256">
        <f t="shared" si="45"/>
        <v>624323.8549867199</v>
      </c>
      <c r="I510" s="257">
        <f t="shared" si="47"/>
        <v>205069.87937519996</v>
      </c>
      <c r="J510" s="255">
        <f t="shared" si="47"/>
        <v>280262.16847943992</v>
      </c>
      <c r="K510" s="255">
        <f t="shared" si="47"/>
        <v>310339.08412113588</v>
      </c>
      <c r="L510" s="255">
        <f t="shared" si="47"/>
        <v>340415.99976283195</v>
      </c>
      <c r="M510" s="258">
        <f t="shared" si="47"/>
        <v>381429.97563787189</v>
      </c>
    </row>
    <row r="511" spans="2:13" x14ac:dyDescent="0.2">
      <c r="B511" s="513"/>
      <c r="C511" s="177" t="s">
        <v>260</v>
      </c>
      <c r="D511" s="257">
        <f t="shared" si="45"/>
        <v>284819.2769099999</v>
      </c>
      <c r="E511" s="255">
        <f t="shared" si="45"/>
        <v>410139.75875039992</v>
      </c>
      <c r="F511" s="255">
        <f t="shared" si="45"/>
        <v>460267.95148655993</v>
      </c>
      <c r="G511" s="256">
        <f t="shared" si="45"/>
        <v>510396.14422271989</v>
      </c>
      <c r="H511" s="256">
        <f t="shared" si="45"/>
        <v>578752.77068111987</v>
      </c>
      <c r="I511" s="257">
        <f t="shared" si="47"/>
        <v>177727.22879183997</v>
      </c>
      <c r="J511" s="255">
        <f t="shared" si="47"/>
        <v>252919.51789607998</v>
      </c>
      <c r="K511" s="255">
        <f t="shared" si="47"/>
        <v>282996.43353777594</v>
      </c>
      <c r="L511" s="255">
        <f t="shared" si="47"/>
        <v>313073.34917947196</v>
      </c>
      <c r="M511" s="258">
        <f t="shared" si="47"/>
        <v>354087.32505451195</v>
      </c>
    </row>
    <row r="512" spans="2:13" x14ac:dyDescent="0.2">
      <c r="B512" s="513"/>
      <c r="C512" s="177" t="s">
        <v>261</v>
      </c>
      <c r="D512" s="196" t="s">
        <v>262</v>
      </c>
      <c r="E512" s="197" t="s">
        <v>262</v>
      </c>
      <c r="F512" s="197" t="s">
        <v>262</v>
      </c>
      <c r="G512" s="198" t="s">
        <v>262</v>
      </c>
      <c r="H512" s="198" t="s">
        <v>262</v>
      </c>
      <c r="I512" s="257">
        <f t="shared" si="47"/>
        <v>148106.02399319998</v>
      </c>
      <c r="J512" s="255">
        <f t="shared" si="47"/>
        <v>210766.26491339994</v>
      </c>
      <c r="K512" s="255">
        <f t="shared" si="47"/>
        <v>235830.36128147997</v>
      </c>
      <c r="L512" s="255">
        <f t="shared" si="47"/>
        <v>260894.45764955995</v>
      </c>
      <c r="M512" s="258">
        <f t="shared" si="47"/>
        <v>295072.77087875991</v>
      </c>
    </row>
    <row r="513" spans="1:13" x14ac:dyDescent="0.2">
      <c r="A513" s="143"/>
      <c r="B513" s="513"/>
      <c r="C513" s="177" t="s">
        <v>263</v>
      </c>
      <c r="D513" s="257">
        <f t="shared" ref="D513:H516" si="48">(D83+D154+D215+D276+D337+D398+D459)*$D$480+D119*$D$485</f>
        <v>330390.36121559993</v>
      </c>
      <c r="E513" s="255">
        <f t="shared" si="48"/>
        <v>455710.84305599995</v>
      </c>
      <c r="F513" s="255">
        <f t="shared" si="48"/>
        <v>505839.03579215996</v>
      </c>
      <c r="G513" s="256">
        <f t="shared" si="48"/>
        <v>555967.22852831997</v>
      </c>
      <c r="H513" s="256">
        <f t="shared" si="48"/>
        <v>624323.85498672002</v>
      </c>
      <c r="I513" s="257">
        <f t="shared" si="47"/>
        <v>256337.34921899997</v>
      </c>
      <c r="J513" s="255">
        <f t="shared" si="47"/>
        <v>350327.71059929993</v>
      </c>
      <c r="K513" s="255">
        <f t="shared" si="47"/>
        <v>387923.85515141999</v>
      </c>
      <c r="L513" s="255">
        <f t="shared" si="47"/>
        <v>425519.99970353988</v>
      </c>
      <c r="M513" s="258">
        <f t="shared" si="47"/>
        <v>476787.46954733989</v>
      </c>
    </row>
    <row r="514" spans="1:13" x14ac:dyDescent="0.2">
      <c r="A514" s="143"/>
      <c r="B514" s="513"/>
      <c r="C514" s="177" t="s">
        <v>264</v>
      </c>
      <c r="D514" s="257">
        <f t="shared" si="48"/>
        <v>421532.52982679987</v>
      </c>
      <c r="E514" s="255">
        <f t="shared" si="48"/>
        <v>546853.0116671999</v>
      </c>
      <c r="F514" s="255">
        <f t="shared" si="48"/>
        <v>596981.20440335991</v>
      </c>
      <c r="G514" s="256">
        <f t="shared" si="48"/>
        <v>647109.39713951992</v>
      </c>
      <c r="H514" s="256">
        <f t="shared" si="48"/>
        <v>715466.02359791996</v>
      </c>
      <c r="I514" s="257">
        <f t="shared" si="47"/>
        <v>259755.18054191995</v>
      </c>
      <c r="J514" s="255">
        <f t="shared" si="47"/>
        <v>334947.46964615991</v>
      </c>
      <c r="K514" s="255">
        <f t="shared" si="47"/>
        <v>365024.38528785587</v>
      </c>
      <c r="L514" s="255">
        <f t="shared" si="47"/>
        <v>395101.30092955194</v>
      </c>
      <c r="M514" s="258">
        <f t="shared" si="47"/>
        <v>436115.27680459188</v>
      </c>
    </row>
    <row r="515" spans="1:13" x14ac:dyDescent="0.2">
      <c r="A515" s="143"/>
      <c r="B515" s="513"/>
      <c r="C515" s="177" t="s">
        <v>265</v>
      </c>
      <c r="D515" s="257">
        <f t="shared" si="48"/>
        <v>341783.13229199988</v>
      </c>
      <c r="E515" s="255">
        <f t="shared" si="48"/>
        <v>492167.71050047991</v>
      </c>
      <c r="F515" s="255">
        <f t="shared" si="48"/>
        <v>552321.54178387183</v>
      </c>
      <c r="G515" s="256">
        <f t="shared" si="48"/>
        <v>612475.37306726386</v>
      </c>
      <c r="H515" s="256">
        <f t="shared" si="48"/>
        <v>694503.32481734385</v>
      </c>
      <c r="I515" s="257">
        <f t="shared" si="47"/>
        <v>355454.45758367993</v>
      </c>
      <c r="J515" s="255">
        <f t="shared" si="47"/>
        <v>505839.03579215991</v>
      </c>
      <c r="K515" s="255">
        <f t="shared" si="47"/>
        <v>565992.86707555177</v>
      </c>
      <c r="L515" s="255">
        <f t="shared" si="47"/>
        <v>626146.69835894392</v>
      </c>
      <c r="M515" s="258">
        <f t="shared" si="47"/>
        <v>708174.65010902379</v>
      </c>
    </row>
    <row r="516" spans="1:13" x14ac:dyDescent="0.2">
      <c r="A516" s="143"/>
      <c r="B516" s="513"/>
      <c r="C516" s="177" t="s">
        <v>266</v>
      </c>
      <c r="D516" s="257">
        <f t="shared" si="48"/>
        <v>512674.69843799982</v>
      </c>
      <c r="E516" s="255">
        <f t="shared" si="48"/>
        <v>637995.18027839973</v>
      </c>
      <c r="F516" s="255">
        <f t="shared" si="48"/>
        <v>688123.37301455985</v>
      </c>
      <c r="G516" s="256">
        <f t="shared" si="48"/>
        <v>738251.56575071998</v>
      </c>
      <c r="H516" s="256">
        <f t="shared" si="48"/>
        <v>806608.19220911991</v>
      </c>
      <c r="I516" s="257">
        <f t="shared" si="47"/>
        <v>314440.48170863988</v>
      </c>
      <c r="J516" s="255">
        <f t="shared" si="47"/>
        <v>389632.7708128799</v>
      </c>
      <c r="K516" s="255">
        <f t="shared" si="47"/>
        <v>419709.68645457586</v>
      </c>
      <c r="L516" s="255">
        <f t="shared" si="47"/>
        <v>449786.60209627182</v>
      </c>
      <c r="M516" s="258">
        <f t="shared" si="47"/>
        <v>490800.57797131187</v>
      </c>
    </row>
    <row r="517" spans="1:13" x14ac:dyDescent="0.2">
      <c r="A517" s="143"/>
      <c r="B517" s="513"/>
      <c r="C517" s="177" t="s">
        <v>267</v>
      </c>
      <c r="D517" s="196" t="s">
        <v>262</v>
      </c>
      <c r="E517" s="197" t="s">
        <v>262</v>
      </c>
      <c r="F517" s="197" t="s">
        <v>262</v>
      </c>
      <c r="G517" s="198" t="s">
        <v>262</v>
      </c>
      <c r="H517" s="198" t="s">
        <v>262</v>
      </c>
      <c r="I517" s="257">
        <f t="shared" si="47"/>
        <v>393050.60213579988</v>
      </c>
      <c r="J517" s="255">
        <f t="shared" si="47"/>
        <v>487040.9635160999</v>
      </c>
      <c r="K517" s="255">
        <f t="shared" si="47"/>
        <v>524637.10806821997</v>
      </c>
      <c r="L517" s="255">
        <f t="shared" si="47"/>
        <v>562233.25262033986</v>
      </c>
      <c r="M517" s="258">
        <f t="shared" si="47"/>
        <v>613500.72246413981</v>
      </c>
    </row>
    <row r="518" spans="1:13" x14ac:dyDescent="0.2">
      <c r="A518" s="143"/>
      <c r="B518" s="513"/>
      <c r="C518" s="177" t="s">
        <v>268</v>
      </c>
      <c r="D518" s="257">
        <f t="shared" ref="D518:H519" si="49">(D88+D159+D220+D281+D342+D403+D464)*$D$480+D124*$D$485</f>
        <v>451153.73462543992</v>
      </c>
      <c r="E518" s="255">
        <f t="shared" si="49"/>
        <v>601538.31283391989</v>
      </c>
      <c r="F518" s="255">
        <f t="shared" si="49"/>
        <v>661692.14411731192</v>
      </c>
      <c r="G518" s="256">
        <f t="shared" si="49"/>
        <v>721845.97540070396</v>
      </c>
      <c r="H518" s="256">
        <f t="shared" si="49"/>
        <v>803873.92715078383</v>
      </c>
      <c r="I518" s="257">
        <f t="shared" si="47"/>
        <v>464825.05991711986</v>
      </c>
      <c r="J518" s="255">
        <f t="shared" si="47"/>
        <v>615209.63812559994</v>
      </c>
      <c r="K518" s="255">
        <f t="shared" si="47"/>
        <v>675363.46940899186</v>
      </c>
      <c r="L518" s="255">
        <f t="shared" si="47"/>
        <v>735517.3006923839</v>
      </c>
      <c r="M518" s="258">
        <f t="shared" si="47"/>
        <v>817545.25244246377</v>
      </c>
    </row>
    <row r="519" spans="1:13" ht="13.5" thickBot="1" x14ac:dyDescent="0.25">
      <c r="A519" s="143"/>
      <c r="B519" s="525"/>
      <c r="C519" s="179" t="s">
        <v>269</v>
      </c>
      <c r="D519" s="262">
        <f t="shared" si="49"/>
        <v>116206.26497927998</v>
      </c>
      <c r="E519" s="263">
        <f t="shared" si="49"/>
        <v>191398.55408351996</v>
      </c>
      <c r="F519" s="263">
        <f t="shared" si="49"/>
        <v>221475.46972521598</v>
      </c>
      <c r="G519" s="264">
        <f t="shared" si="49"/>
        <v>251552.38536691197</v>
      </c>
      <c r="H519" s="264">
        <f t="shared" si="49"/>
        <v>292566.36124195193</v>
      </c>
      <c r="I519" s="262">
        <f t="shared" si="47"/>
        <v>82027.951750079985</v>
      </c>
      <c r="J519" s="263">
        <f t="shared" si="47"/>
        <v>132156.14448623997</v>
      </c>
      <c r="K519" s="263">
        <f t="shared" si="47"/>
        <v>152207.42158070399</v>
      </c>
      <c r="L519" s="263">
        <f t="shared" si="47"/>
        <v>172258.69867516798</v>
      </c>
      <c r="M519" s="265">
        <f t="shared" si="47"/>
        <v>199601.34925852797</v>
      </c>
    </row>
    <row r="520" spans="1:13" ht="21" x14ac:dyDescent="0.2">
      <c r="A520" s="155"/>
      <c r="B520" s="156" t="s">
        <v>312</v>
      </c>
      <c r="C520" s="157"/>
      <c r="D520" s="158"/>
      <c r="E520" s="159"/>
      <c r="F520" s="159"/>
      <c r="G520" s="159"/>
      <c r="H520" s="159"/>
      <c r="I520" s="159"/>
      <c r="J520" s="159"/>
      <c r="K520" s="159"/>
      <c r="L520" s="159"/>
      <c r="M520" s="160">
        <f>SUMPRODUCT('Нормативы ДО'!D530:M560,'Нормативы ДО'!$D$637:$M$667)</f>
        <v>43178623522426.422</v>
      </c>
    </row>
    <row r="521" spans="1:13" ht="14.25" outlineLevel="1" x14ac:dyDescent="0.25">
      <c r="A521" s="143"/>
      <c r="B521" s="238" t="s">
        <v>313</v>
      </c>
      <c r="C521" s="239"/>
      <c r="D521" s="240"/>
      <c r="E521" s="240"/>
      <c r="F521" s="240"/>
      <c r="G521" s="241"/>
      <c r="H521" s="241"/>
      <c r="I521" s="240"/>
      <c r="J521" s="240"/>
      <c r="K521" s="240"/>
      <c r="L521" s="240"/>
      <c r="M521" s="240"/>
    </row>
    <row r="522" spans="1:13" ht="11.45" customHeight="1" outlineLevel="2" x14ac:dyDescent="0.2">
      <c r="A522" s="143"/>
      <c r="B522" s="513" t="s">
        <v>249</v>
      </c>
      <c r="C522" s="169" t="s">
        <v>250</v>
      </c>
      <c r="D522" s="206">
        <v>0.19</v>
      </c>
      <c r="E522" s="170"/>
      <c r="F522" s="170"/>
      <c r="G522" s="171"/>
      <c r="H522" s="171"/>
      <c r="I522" s="206">
        <v>0.19</v>
      </c>
      <c r="J522" s="170"/>
      <c r="K522" s="170"/>
      <c r="L522" s="170"/>
      <c r="M522" s="170"/>
    </row>
    <row r="523" spans="1:13" ht="10.9" customHeight="1" outlineLevel="2" x14ac:dyDescent="0.2">
      <c r="A523" s="143"/>
      <c r="B523" s="513"/>
      <c r="C523" s="173" t="s">
        <v>251</v>
      </c>
      <c r="D523" s="209">
        <v>0.22</v>
      </c>
      <c r="E523" s="174"/>
      <c r="F523" s="174"/>
      <c r="G523" s="175"/>
      <c r="H523" s="175"/>
      <c r="I523" s="209">
        <v>0.22</v>
      </c>
      <c r="J523" s="174"/>
      <c r="K523" s="174"/>
      <c r="L523" s="174"/>
      <c r="M523" s="174"/>
    </row>
    <row r="524" spans="1:13" ht="10.9" customHeight="1" outlineLevel="2" x14ac:dyDescent="0.2">
      <c r="A524" s="143"/>
      <c r="B524" s="513"/>
      <c r="C524" s="173" t="s">
        <v>252</v>
      </c>
      <c r="D524" s="209">
        <v>0.23</v>
      </c>
      <c r="E524" s="174"/>
      <c r="F524" s="174"/>
      <c r="G524" s="175"/>
      <c r="H524" s="175"/>
      <c r="I524" s="209">
        <v>0.23</v>
      </c>
      <c r="J524" s="174"/>
      <c r="K524" s="174"/>
      <c r="L524" s="174"/>
      <c r="M524" s="174"/>
    </row>
    <row r="525" spans="1:13" ht="10.9" customHeight="1" outlineLevel="2" x14ac:dyDescent="0.2">
      <c r="A525" s="143"/>
      <c r="B525" s="513"/>
      <c r="C525" s="169" t="s">
        <v>253</v>
      </c>
      <c r="D525" s="209">
        <v>0.27</v>
      </c>
      <c r="E525" s="174"/>
      <c r="F525" s="174"/>
      <c r="G525" s="175"/>
      <c r="H525" s="175"/>
      <c r="I525" s="209">
        <v>0.27</v>
      </c>
      <c r="J525" s="174"/>
      <c r="K525" s="174"/>
      <c r="L525" s="174"/>
      <c r="M525" s="174"/>
    </row>
    <row r="526" spans="1:13" ht="10.9" customHeight="1" outlineLevel="2" x14ac:dyDescent="0.2">
      <c r="A526" s="143"/>
      <c r="B526" s="518"/>
      <c r="C526" s="169" t="s">
        <v>254</v>
      </c>
      <c r="D526" s="209">
        <v>0.33329999999999999</v>
      </c>
      <c r="E526" s="174"/>
      <c r="F526" s="174"/>
      <c r="G526" s="175"/>
      <c r="H526" s="175"/>
      <c r="I526" s="209">
        <v>0.33329999999999999</v>
      </c>
      <c r="J526" s="174"/>
      <c r="K526" s="174"/>
      <c r="L526" s="174"/>
      <c r="M526" s="174"/>
    </row>
    <row r="527" spans="1:13" ht="10.9" customHeight="1" outlineLevel="2" x14ac:dyDescent="0.2">
      <c r="A527" s="143"/>
      <c r="B527" s="502" t="s">
        <v>255</v>
      </c>
      <c r="C527" s="503"/>
      <c r="D527" s="504">
        <v>0.19</v>
      </c>
      <c r="E527" s="505"/>
      <c r="F527" s="505"/>
      <c r="G527" s="506"/>
      <c r="H527" s="506"/>
      <c r="I527" s="504">
        <v>0.19</v>
      </c>
      <c r="J527" s="174"/>
      <c r="K527" s="174"/>
      <c r="L527" s="174"/>
      <c r="M527" s="174"/>
    </row>
    <row r="528" spans="1:13" ht="10.9" customHeight="1" outlineLevel="2" x14ac:dyDescent="0.2">
      <c r="A528" s="143"/>
      <c r="B528" s="502" t="s">
        <v>270</v>
      </c>
      <c r="C528" s="503"/>
      <c r="D528" s="504">
        <v>0.1727272727272727</v>
      </c>
      <c r="E528" s="505"/>
      <c r="F528" s="505"/>
      <c r="G528" s="506"/>
      <c r="H528" s="506"/>
      <c r="I528" s="504">
        <v>0.1727272727272727</v>
      </c>
      <c r="J528" s="174"/>
      <c r="K528" s="174"/>
      <c r="L528" s="174"/>
      <c r="M528" s="174"/>
    </row>
    <row r="529" spans="1:13" ht="14.25" x14ac:dyDescent="0.25">
      <c r="A529" s="143"/>
      <c r="B529" s="184" t="s">
        <v>314</v>
      </c>
      <c r="C529" s="162"/>
      <c r="D529" s="185"/>
      <c r="E529" s="185"/>
      <c r="F529" s="185"/>
      <c r="G529" s="186"/>
      <c r="H529" s="186"/>
      <c r="I529" s="185"/>
      <c r="J529" s="185"/>
      <c r="K529" s="185"/>
      <c r="L529" s="185"/>
      <c r="M529" s="185"/>
    </row>
    <row r="530" spans="1:13" ht="11.45" customHeight="1" x14ac:dyDescent="0.2">
      <c r="A530" s="143"/>
      <c r="B530" s="513" t="s">
        <v>249</v>
      </c>
      <c r="C530" s="169" t="s">
        <v>250</v>
      </c>
      <c r="D530" s="251">
        <f t="shared" ref="D530:H534" si="50">D489*$D522</f>
        <v>7215.4216817199977</v>
      </c>
      <c r="E530" s="252">
        <f t="shared" si="50"/>
        <v>13063.710834271997</v>
      </c>
      <c r="F530" s="252">
        <f t="shared" si="50"/>
        <v>15403.026495292797</v>
      </c>
      <c r="G530" s="253">
        <f t="shared" si="50"/>
        <v>17742.342156313596</v>
      </c>
      <c r="H530" s="253">
        <f t="shared" si="50"/>
        <v>21843.739743817598</v>
      </c>
      <c r="I530" s="251">
        <f t="shared" ref="I530:M534" si="51">I489*$I522</f>
        <v>6525.2509121641724</v>
      </c>
      <c r="J530" s="252">
        <f t="shared" si="51"/>
        <v>11356.446299054955</v>
      </c>
      <c r="K530" s="252">
        <f t="shared" si="51"/>
        <v>13288.924453811267</v>
      </c>
      <c r="L530" s="252">
        <f t="shared" si="51"/>
        <v>15221.40260856758</v>
      </c>
      <c r="M530" s="254">
        <f t="shared" si="51"/>
        <v>18609.513659114364</v>
      </c>
    </row>
    <row r="531" spans="1:13" x14ac:dyDescent="0.2">
      <c r="A531" s="143"/>
      <c r="B531" s="513"/>
      <c r="C531" s="173" t="s">
        <v>251</v>
      </c>
      <c r="D531" s="257">
        <f t="shared" si="50"/>
        <v>10582.618466522663</v>
      </c>
      <c r="E531" s="255">
        <f t="shared" si="50"/>
        <v>19160.109223598931</v>
      </c>
      <c r="F531" s="255">
        <f t="shared" si="50"/>
        <v>22591.105526429434</v>
      </c>
      <c r="G531" s="256">
        <f t="shared" si="50"/>
        <v>26022.101829259944</v>
      </c>
      <c r="H531" s="256">
        <f t="shared" si="50"/>
        <v>32037.484957599143</v>
      </c>
      <c r="I531" s="257">
        <f t="shared" si="51"/>
        <v>8688.8867409344002</v>
      </c>
      <c r="J531" s="255">
        <f t="shared" si="51"/>
        <v>15122.0048087416</v>
      </c>
      <c r="K531" s="255">
        <f t="shared" si="51"/>
        <v>17695.252035864476</v>
      </c>
      <c r="L531" s="255">
        <f t="shared" si="51"/>
        <v>20268.499262987356</v>
      </c>
      <c r="M531" s="258">
        <f t="shared" si="51"/>
        <v>24780.036609241753</v>
      </c>
    </row>
    <row r="532" spans="1:13" x14ac:dyDescent="0.2">
      <c r="A532" s="143"/>
      <c r="B532" s="513"/>
      <c r="C532" s="173" t="s">
        <v>252</v>
      </c>
      <c r="D532" s="257">
        <f t="shared" si="50"/>
        <v>16595.469867955995</v>
      </c>
      <c r="E532" s="255">
        <f t="shared" si="50"/>
        <v>30046.534918825597</v>
      </c>
      <c r="F532" s="255">
        <f t="shared" si="50"/>
        <v>35426.960939173427</v>
      </c>
      <c r="G532" s="256">
        <f t="shared" si="50"/>
        <v>40807.386959521275</v>
      </c>
      <c r="H532" s="256">
        <f t="shared" si="50"/>
        <v>50240.601410780473</v>
      </c>
      <c r="I532" s="257">
        <f t="shared" si="51"/>
        <v>12111.781517666132</v>
      </c>
      <c r="J532" s="255">
        <f t="shared" si="51"/>
        <v>21079.158218245862</v>
      </c>
      <c r="K532" s="255">
        <f t="shared" si="51"/>
        <v>24666.108898477756</v>
      </c>
      <c r="L532" s="255">
        <f t="shared" si="51"/>
        <v>28253.059578709646</v>
      </c>
      <c r="M532" s="258">
        <f t="shared" si="51"/>
        <v>34541.869212882448</v>
      </c>
    </row>
    <row r="533" spans="1:13" x14ac:dyDescent="0.2">
      <c r="A533" s="143"/>
      <c r="B533" s="513"/>
      <c r="C533" s="169" t="s">
        <v>253</v>
      </c>
      <c r="D533" s="257">
        <f t="shared" si="50"/>
        <v>19481.638540643995</v>
      </c>
      <c r="E533" s="255">
        <f t="shared" si="50"/>
        <v>35272.019252534395</v>
      </c>
      <c r="F533" s="255">
        <f t="shared" si="50"/>
        <v>41588.171537290546</v>
      </c>
      <c r="G533" s="256">
        <f t="shared" si="50"/>
        <v>47904.32382204671</v>
      </c>
      <c r="H533" s="256">
        <f t="shared" si="50"/>
        <v>58978.097308307508</v>
      </c>
      <c r="I533" s="257">
        <f t="shared" si="51"/>
        <v>21327.267455020799</v>
      </c>
      <c r="J533" s="255">
        <f t="shared" si="51"/>
        <v>37117.648166911196</v>
      </c>
      <c r="K533" s="255">
        <f t="shared" si="51"/>
        <v>43433.800451667354</v>
      </c>
      <c r="L533" s="255">
        <f t="shared" si="51"/>
        <v>49749.952736423511</v>
      </c>
      <c r="M533" s="258">
        <f t="shared" si="51"/>
        <v>60823.726222684309</v>
      </c>
    </row>
    <row r="534" spans="1:13" x14ac:dyDescent="0.2">
      <c r="A534" s="143"/>
      <c r="B534" s="518"/>
      <c r="C534" s="169" t="s">
        <v>254</v>
      </c>
      <c r="D534" s="257">
        <f>D493*$D526</f>
        <v>48098.000930345508</v>
      </c>
      <c r="E534" s="255">
        <f t="shared" si="50"/>
        <v>87082.696421257133</v>
      </c>
      <c r="F534" s="255">
        <f t="shared" si="50"/>
        <v>102676.57461762177</v>
      </c>
      <c r="G534" s="256">
        <f t="shared" si="50"/>
        <v>118270.45281398643</v>
      </c>
      <c r="H534" s="256">
        <f t="shared" si="50"/>
        <v>145610.36913228809</v>
      </c>
      <c r="I534" s="257">
        <f t="shared" si="51"/>
        <v>52654.653650062457</v>
      </c>
      <c r="J534" s="255">
        <f t="shared" si="51"/>
        <v>91639.349140974082</v>
      </c>
      <c r="K534" s="255">
        <f t="shared" si="51"/>
        <v>107233.22733733873</v>
      </c>
      <c r="L534" s="255">
        <f t="shared" si="51"/>
        <v>122827.10553370336</v>
      </c>
      <c r="M534" s="258">
        <f t="shared" si="51"/>
        <v>150167.02185200501</v>
      </c>
    </row>
    <row r="535" spans="1:13" ht="11.45" customHeight="1" x14ac:dyDescent="0.2">
      <c r="A535" s="176"/>
      <c r="B535" s="515" t="s">
        <v>255</v>
      </c>
      <c r="C535" s="177" t="s">
        <v>256</v>
      </c>
      <c r="D535" s="257">
        <f t="shared" ref="D535:H539" si="52">D494*$D$527</f>
        <v>18934.964239111327</v>
      </c>
      <c r="E535" s="255">
        <f t="shared" si="52"/>
        <v>30046.713628960126</v>
      </c>
      <c r="F535" s="255">
        <f t="shared" si="52"/>
        <v>34491.413384899643</v>
      </c>
      <c r="G535" s="256">
        <f t="shared" si="52"/>
        <v>38936.113140839167</v>
      </c>
      <c r="H535" s="256">
        <f t="shared" si="52"/>
        <v>46728.768557096766</v>
      </c>
      <c r="I535" s="257">
        <f t="shared" ref="I535:M546" si="53">I494*$I$527</f>
        <v>20233.740141820927</v>
      </c>
      <c r="J535" s="255">
        <f t="shared" si="53"/>
        <v>31345.489531669722</v>
      </c>
      <c r="K535" s="255">
        <f t="shared" si="53"/>
        <v>35790.189287609246</v>
      </c>
      <c r="L535" s="255">
        <f t="shared" si="53"/>
        <v>40234.889043548763</v>
      </c>
      <c r="M535" s="258">
        <f t="shared" si="53"/>
        <v>48027.544459806362</v>
      </c>
    </row>
    <row r="536" spans="1:13" x14ac:dyDescent="0.2">
      <c r="A536" s="176"/>
      <c r="B536" s="507"/>
      <c r="C536" s="177" t="s">
        <v>257</v>
      </c>
      <c r="D536" s="257">
        <f t="shared" si="52"/>
        <v>18934.964239111327</v>
      </c>
      <c r="E536" s="255">
        <f t="shared" si="52"/>
        <v>30046.713628960126</v>
      </c>
      <c r="F536" s="255">
        <f t="shared" si="52"/>
        <v>34491.413384899643</v>
      </c>
      <c r="G536" s="256">
        <f t="shared" si="52"/>
        <v>38936.113140839167</v>
      </c>
      <c r="H536" s="256">
        <f t="shared" si="52"/>
        <v>46728.768557096766</v>
      </c>
      <c r="I536" s="257">
        <f t="shared" si="53"/>
        <v>13489.160094547287</v>
      </c>
      <c r="J536" s="255">
        <f t="shared" si="53"/>
        <v>20896.99302111315</v>
      </c>
      <c r="K536" s="255">
        <f t="shared" si="53"/>
        <v>23860.126191739499</v>
      </c>
      <c r="L536" s="255">
        <f t="shared" si="53"/>
        <v>26823.259362365843</v>
      </c>
      <c r="M536" s="258">
        <f t="shared" si="53"/>
        <v>32018.362973204246</v>
      </c>
    </row>
    <row r="537" spans="1:13" x14ac:dyDescent="0.2">
      <c r="A537" s="176"/>
      <c r="B537" s="507"/>
      <c r="C537" s="177" t="s">
        <v>258</v>
      </c>
      <c r="D537" s="257">
        <f t="shared" si="52"/>
        <v>32992.303421379933</v>
      </c>
      <c r="E537" s="255">
        <f t="shared" si="52"/>
        <v>44104.052811228728</v>
      </c>
      <c r="F537" s="255">
        <f t="shared" si="52"/>
        <v>48548.752567168245</v>
      </c>
      <c r="G537" s="256">
        <f t="shared" si="52"/>
        <v>52993.452323107769</v>
      </c>
      <c r="H537" s="256">
        <f t="shared" si="52"/>
        <v>60786.107739365369</v>
      </c>
      <c r="I537" s="257">
        <f t="shared" si="53"/>
        <v>34291.079324089544</v>
      </c>
      <c r="J537" s="255">
        <f t="shared" si="53"/>
        <v>45402.828713938339</v>
      </c>
      <c r="K537" s="255">
        <f t="shared" si="53"/>
        <v>49847.528469877863</v>
      </c>
      <c r="L537" s="255">
        <f t="shared" si="53"/>
        <v>54292.22822581738</v>
      </c>
      <c r="M537" s="258">
        <f t="shared" si="53"/>
        <v>62084.883642074972</v>
      </c>
    </row>
    <row r="538" spans="1:13" x14ac:dyDescent="0.2">
      <c r="A538" s="176"/>
      <c r="B538" s="507"/>
      <c r="C538" s="177" t="s">
        <v>259</v>
      </c>
      <c r="D538" s="257">
        <f t="shared" si="52"/>
        <v>22602.096199703137</v>
      </c>
      <c r="E538" s="255">
        <f t="shared" si="52"/>
        <v>33713.845589551936</v>
      </c>
      <c r="F538" s="255">
        <f t="shared" si="52"/>
        <v>38158.545345491453</v>
      </c>
      <c r="G538" s="256">
        <f t="shared" si="52"/>
        <v>42603.24510143097</v>
      </c>
      <c r="H538" s="256">
        <f t="shared" si="52"/>
        <v>50395.900517688569</v>
      </c>
      <c r="I538" s="257">
        <f t="shared" si="53"/>
        <v>15933.914734941827</v>
      </c>
      <c r="J538" s="255">
        <f t="shared" si="53"/>
        <v>23341.747661507692</v>
      </c>
      <c r="K538" s="255">
        <f t="shared" si="53"/>
        <v>26304.880832134033</v>
      </c>
      <c r="L538" s="255">
        <f t="shared" si="53"/>
        <v>29268.014002760381</v>
      </c>
      <c r="M538" s="258">
        <f t="shared" si="53"/>
        <v>34463.117613598784</v>
      </c>
    </row>
    <row r="539" spans="1:13" x14ac:dyDescent="0.2">
      <c r="A539" s="176"/>
      <c r="B539" s="507"/>
      <c r="C539" s="177" t="s">
        <v>260</v>
      </c>
      <c r="D539" s="257">
        <f t="shared" si="52"/>
        <v>18934.964239111327</v>
      </c>
      <c r="E539" s="255">
        <f t="shared" si="52"/>
        <v>30046.713628960126</v>
      </c>
      <c r="F539" s="255">
        <f t="shared" si="52"/>
        <v>34491.413384899643</v>
      </c>
      <c r="G539" s="256">
        <f t="shared" si="52"/>
        <v>38936.113140839167</v>
      </c>
      <c r="H539" s="256">
        <f t="shared" si="52"/>
        <v>46728.768557096766</v>
      </c>
      <c r="I539" s="257">
        <f t="shared" si="53"/>
        <v>13489.160094547287</v>
      </c>
      <c r="J539" s="255">
        <f t="shared" si="53"/>
        <v>20896.99302111315</v>
      </c>
      <c r="K539" s="255">
        <f t="shared" si="53"/>
        <v>23860.126191739499</v>
      </c>
      <c r="L539" s="255">
        <f t="shared" si="53"/>
        <v>26823.259362365843</v>
      </c>
      <c r="M539" s="258">
        <f t="shared" si="53"/>
        <v>32018.362973204246</v>
      </c>
    </row>
    <row r="540" spans="1:13" x14ac:dyDescent="0.2">
      <c r="A540" s="176"/>
      <c r="B540" s="507"/>
      <c r="C540" s="177" t="s">
        <v>261</v>
      </c>
      <c r="D540" s="196" t="s">
        <v>262</v>
      </c>
      <c r="E540" s="197" t="s">
        <v>262</v>
      </c>
      <c r="F540" s="197" t="s">
        <v>262</v>
      </c>
      <c r="G540" s="198" t="s">
        <v>262</v>
      </c>
      <c r="H540" s="198" t="s">
        <v>262</v>
      </c>
      <c r="I540" s="257">
        <f t="shared" si="53"/>
        <v>11902.200083424075</v>
      </c>
      <c r="J540" s="255">
        <f t="shared" si="53"/>
        <v>18438.523253923369</v>
      </c>
      <c r="K540" s="255">
        <f t="shared" si="53"/>
        <v>21053.052522123086</v>
      </c>
      <c r="L540" s="255">
        <f t="shared" si="53"/>
        <v>23667.581790322802</v>
      </c>
      <c r="M540" s="258">
        <f t="shared" si="53"/>
        <v>28251.496741062565</v>
      </c>
    </row>
    <row r="541" spans="1:13" x14ac:dyDescent="0.2">
      <c r="A541" s="176"/>
      <c r="B541" s="507"/>
      <c r="C541" s="177" t="s">
        <v>263</v>
      </c>
      <c r="D541" s="257">
        <f t="shared" ref="D541:H544" si="54">D500*$D$527</f>
        <v>32992.303421379933</v>
      </c>
      <c r="E541" s="255">
        <f t="shared" si="54"/>
        <v>44104.052811228728</v>
      </c>
      <c r="F541" s="255">
        <f t="shared" si="54"/>
        <v>48548.752567168245</v>
      </c>
      <c r="G541" s="256">
        <f t="shared" si="54"/>
        <v>52993.452323107769</v>
      </c>
      <c r="H541" s="256">
        <f t="shared" si="54"/>
        <v>60786.107739365369</v>
      </c>
      <c r="I541" s="257">
        <f t="shared" si="53"/>
        <v>34291.079324089544</v>
      </c>
      <c r="J541" s="255">
        <f t="shared" si="53"/>
        <v>45402.828713938339</v>
      </c>
      <c r="K541" s="255">
        <f t="shared" si="53"/>
        <v>49847.528469877863</v>
      </c>
      <c r="L541" s="255">
        <f t="shared" si="53"/>
        <v>54292.22822581738</v>
      </c>
      <c r="M541" s="258">
        <f t="shared" si="53"/>
        <v>62084.883642074972</v>
      </c>
    </row>
    <row r="542" spans="1:13" x14ac:dyDescent="0.2">
      <c r="A542" s="176"/>
      <c r="B542" s="507"/>
      <c r="C542" s="177" t="s">
        <v>264</v>
      </c>
      <c r="D542" s="257">
        <f t="shared" si="54"/>
        <v>43382.510643056732</v>
      </c>
      <c r="E542" s="255">
        <f t="shared" si="54"/>
        <v>54494.260032905528</v>
      </c>
      <c r="F542" s="255">
        <f t="shared" si="54"/>
        <v>58938.959788845044</v>
      </c>
      <c r="G542" s="256">
        <f t="shared" si="54"/>
        <v>63383.659544784568</v>
      </c>
      <c r="H542" s="256">
        <f t="shared" si="54"/>
        <v>71176.314961042153</v>
      </c>
      <c r="I542" s="257">
        <f t="shared" si="53"/>
        <v>26283.109732803729</v>
      </c>
      <c r="J542" s="255">
        <f t="shared" si="53"/>
        <v>32819.43290330303</v>
      </c>
      <c r="K542" s="255">
        <f t="shared" si="53"/>
        <v>35433.962171502746</v>
      </c>
      <c r="L542" s="255">
        <f t="shared" si="53"/>
        <v>38048.491439702455</v>
      </c>
      <c r="M542" s="258">
        <f t="shared" si="53"/>
        <v>42632.406390442222</v>
      </c>
    </row>
    <row r="543" spans="1:13" x14ac:dyDescent="0.2">
      <c r="A543" s="176"/>
      <c r="B543" s="507"/>
      <c r="C543" s="177" t="s">
        <v>265</v>
      </c>
      <c r="D543" s="257">
        <f t="shared" si="54"/>
        <v>22602.096199703137</v>
      </c>
      <c r="E543" s="255">
        <f t="shared" si="54"/>
        <v>33713.845589551936</v>
      </c>
      <c r="F543" s="255">
        <f t="shared" si="54"/>
        <v>38158.545345491453</v>
      </c>
      <c r="G543" s="256">
        <f t="shared" si="54"/>
        <v>42603.24510143097</v>
      </c>
      <c r="H543" s="256">
        <f t="shared" si="54"/>
        <v>50395.900517688569</v>
      </c>
      <c r="I543" s="257">
        <f t="shared" si="53"/>
        <v>23900.872102412737</v>
      </c>
      <c r="J543" s="255">
        <f t="shared" si="53"/>
        <v>35012.621492261533</v>
      </c>
      <c r="K543" s="255">
        <f t="shared" si="53"/>
        <v>39457.321248201049</v>
      </c>
      <c r="L543" s="255">
        <f t="shared" si="53"/>
        <v>43902.021004140573</v>
      </c>
      <c r="M543" s="258">
        <f t="shared" si="53"/>
        <v>51694.67642039818</v>
      </c>
    </row>
    <row r="544" spans="1:13" x14ac:dyDescent="0.2">
      <c r="A544" s="176"/>
      <c r="B544" s="507"/>
      <c r="C544" s="177" t="s">
        <v>266</v>
      </c>
      <c r="D544" s="257">
        <f t="shared" si="54"/>
        <v>32992.303421379933</v>
      </c>
      <c r="E544" s="255">
        <f t="shared" si="54"/>
        <v>44104.052811228728</v>
      </c>
      <c r="F544" s="255">
        <f t="shared" si="54"/>
        <v>48548.752567168245</v>
      </c>
      <c r="G544" s="256">
        <f t="shared" si="54"/>
        <v>52993.452323107769</v>
      </c>
      <c r="H544" s="256">
        <f t="shared" si="54"/>
        <v>60786.107739365369</v>
      </c>
      <c r="I544" s="257">
        <f t="shared" si="53"/>
        <v>22860.719549393023</v>
      </c>
      <c r="J544" s="255">
        <f t="shared" si="53"/>
        <v>30268.552475958888</v>
      </c>
      <c r="K544" s="255">
        <f t="shared" si="53"/>
        <v>33231.68564658524</v>
      </c>
      <c r="L544" s="255">
        <f t="shared" si="53"/>
        <v>36194.818817211584</v>
      </c>
      <c r="M544" s="258">
        <f t="shared" si="53"/>
        <v>41389.922428049984</v>
      </c>
    </row>
    <row r="545" spans="1:13" x14ac:dyDescent="0.2">
      <c r="A545" s="176"/>
      <c r="B545" s="507"/>
      <c r="C545" s="177" t="s">
        <v>267</v>
      </c>
      <c r="D545" s="259" t="s">
        <v>262</v>
      </c>
      <c r="E545" s="260" t="s">
        <v>262</v>
      </c>
      <c r="F545" s="260" t="s">
        <v>262</v>
      </c>
      <c r="G545" s="268" t="s">
        <v>262</v>
      </c>
      <c r="H545" s="268" t="s">
        <v>262</v>
      </c>
      <c r="I545" s="257">
        <f t="shared" si="53"/>
        <v>34291.079324089544</v>
      </c>
      <c r="J545" s="255">
        <f t="shared" si="53"/>
        <v>45402.828713938339</v>
      </c>
      <c r="K545" s="255">
        <f t="shared" si="53"/>
        <v>49847.528469877863</v>
      </c>
      <c r="L545" s="255">
        <f t="shared" si="53"/>
        <v>54292.22822581738</v>
      </c>
      <c r="M545" s="258">
        <f t="shared" si="53"/>
        <v>62084.883642074972</v>
      </c>
    </row>
    <row r="546" spans="1:13" x14ac:dyDescent="0.2">
      <c r="A546" s="176"/>
      <c r="B546" s="507"/>
      <c r="C546" s="177" t="s">
        <v>268</v>
      </c>
      <c r="D546" s="257">
        <f t="shared" ref="D546:H547" si="55">D505*$D$527</f>
        <v>32992.303421379933</v>
      </c>
      <c r="E546" s="255">
        <f t="shared" si="55"/>
        <v>44104.052811228728</v>
      </c>
      <c r="F546" s="255">
        <f t="shared" si="55"/>
        <v>48548.752567168245</v>
      </c>
      <c r="G546" s="256">
        <f t="shared" si="55"/>
        <v>52993.452323107769</v>
      </c>
      <c r="H546" s="256">
        <f t="shared" si="55"/>
        <v>60786.107739365369</v>
      </c>
      <c r="I546" s="257">
        <f t="shared" si="53"/>
        <v>34291.079324089544</v>
      </c>
      <c r="J546" s="255">
        <f t="shared" si="53"/>
        <v>45402.828713938339</v>
      </c>
      <c r="K546" s="255">
        <f t="shared" si="53"/>
        <v>49847.528469877863</v>
      </c>
      <c r="L546" s="255">
        <f t="shared" si="53"/>
        <v>54292.22822581738</v>
      </c>
      <c r="M546" s="258">
        <f t="shared" si="53"/>
        <v>62084.883642074972</v>
      </c>
    </row>
    <row r="547" spans="1:13" x14ac:dyDescent="0.2">
      <c r="A547" s="176"/>
      <c r="B547" s="508"/>
      <c r="C547" s="177" t="s">
        <v>269</v>
      </c>
      <c r="D547" s="257">
        <f t="shared" si="55"/>
        <v>15267.832278519518</v>
      </c>
      <c r="E547" s="255">
        <f t="shared" si="55"/>
        <v>26379.581668368315</v>
      </c>
      <c r="F547" s="255">
        <f t="shared" si="55"/>
        <v>30824.281424307832</v>
      </c>
      <c r="G547" s="256">
        <f t="shared" si="55"/>
        <v>35268.981180247356</v>
      </c>
      <c r="H547" s="256">
        <f t="shared" si="55"/>
        <v>43061.636596504955</v>
      </c>
      <c r="I547" s="259" t="s">
        <v>262</v>
      </c>
      <c r="J547" s="260" t="s">
        <v>262</v>
      </c>
      <c r="K547" s="260" t="s">
        <v>262</v>
      </c>
      <c r="L547" s="260" t="s">
        <v>262</v>
      </c>
      <c r="M547" s="261" t="s">
        <v>262</v>
      </c>
    </row>
    <row r="548" spans="1:13" ht="11.45" customHeight="1" x14ac:dyDescent="0.2">
      <c r="A548" s="143"/>
      <c r="B548" s="517" t="s">
        <v>270</v>
      </c>
      <c r="C548" s="177" t="s">
        <v>256</v>
      </c>
      <c r="D548" s="257">
        <f t="shared" ref="D548:H552" si="56">D507*$D$528</f>
        <v>49196.056920818155</v>
      </c>
      <c r="E548" s="255">
        <f t="shared" si="56"/>
        <v>70842.321965978161</v>
      </c>
      <c r="F548" s="255">
        <f t="shared" si="56"/>
        <v>79500.82798404216</v>
      </c>
      <c r="G548" s="256">
        <f t="shared" si="56"/>
        <v>88159.334002106145</v>
      </c>
      <c r="H548" s="256">
        <f t="shared" si="56"/>
        <v>99966.387663102505</v>
      </c>
      <c r="I548" s="257">
        <f t="shared" ref="I548:M560" si="57">I507*$I$528</f>
        <v>51163.899197650899</v>
      </c>
      <c r="J548" s="255">
        <f t="shared" si="57"/>
        <v>72810.164242810875</v>
      </c>
      <c r="K548" s="255">
        <f t="shared" si="57"/>
        <v>81468.670260874889</v>
      </c>
      <c r="L548" s="255">
        <f t="shared" si="57"/>
        <v>90127.176278938874</v>
      </c>
      <c r="M548" s="258">
        <f t="shared" si="57"/>
        <v>101934.22993993523</v>
      </c>
    </row>
    <row r="549" spans="1:13" x14ac:dyDescent="0.2">
      <c r="A549" s="143"/>
      <c r="B549" s="513"/>
      <c r="C549" s="177" t="s">
        <v>257</v>
      </c>
      <c r="D549" s="257">
        <f t="shared" si="56"/>
        <v>49196.056920818155</v>
      </c>
      <c r="E549" s="255">
        <f t="shared" si="56"/>
        <v>70842.321965978161</v>
      </c>
      <c r="F549" s="255">
        <f t="shared" si="56"/>
        <v>79500.82798404216</v>
      </c>
      <c r="G549" s="256">
        <f t="shared" si="56"/>
        <v>88159.334002106145</v>
      </c>
      <c r="H549" s="256">
        <f t="shared" si="56"/>
        <v>99966.387663102505</v>
      </c>
      <c r="I549" s="257">
        <f t="shared" si="57"/>
        <v>38372.924398238174</v>
      </c>
      <c r="J549" s="255">
        <f t="shared" si="57"/>
        <v>54607.623182108167</v>
      </c>
      <c r="K549" s="255">
        <f t="shared" si="57"/>
        <v>61101.502695656156</v>
      </c>
      <c r="L549" s="255">
        <f t="shared" si="57"/>
        <v>67595.382209204152</v>
      </c>
      <c r="M549" s="258">
        <f t="shared" si="57"/>
        <v>76450.672454951433</v>
      </c>
    </row>
    <row r="550" spans="1:13" x14ac:dyDescent="0.2">
      <c r="A550" s="143"/>
      <c r="B550" s="513"/>
      <c r="C550" s="177" t="s">
        <v>258</v>
      </c>
      <c r="D550" s="257">
        <f t="shared" si="56"/>
        <v>72810.164242810875</v>
      </c>
      <c r="E550" s="255">
        <f t="shared" si="56"/>
        <v>94456.429287970881</v>
      </c>
      <c r="F550" s="255">
        <f t="shared" si="56"/>
        <v>103114.93530603488</v>
      </c>
      <c r="G550" s="256">
        <f t="shared" si="56"/>
        <v>111773.44132409888</v>
      </c>
      <c r="H550" s="256">
        <f t="shared" si="56"/>
        <v>123580.49498509523</v>
      </c>
      <c r="I550" s="257">
        <f t="shared" si="57"/>
        <v>74778.006519643619</v>
      </c>
      <c r="J550" s="255">
        <f t="shared" si="57"/>
        <v>96424.271564803596</v>
      </c>
      <c r="K550" s="255">
        <f t="shared" si="57"/>
        <v>105082.77758286759</v>
      </c>
      <c r="L550" s="255">
        <f t="shared" si="57"/>
        <v>113741.28360093162</v>
      </c>
      <c r="M550" s="258">
        <f t="shared" si="57"/>
        <v>125548.33726192797</v>
      </c>
    </row>
    <row r="551" spans="1:13" x14ac:dyDescent="0.2">
      <c r="A551" s="143"/>
      <c r="B551" s="513"/>
      <c r="C551" s="177" t="s">
        <v>259</v>
      </c>
      <c r="D551" s="257">
        <f t="shared" si="56"/>
        <v>57067.426028149071</v>
      </c>
      <c r="E551" s="255">
        <f t="shared" si="56"/>
        <v>78713.691073309063</v>
      </c>
      <c r="F551" s="255">
        <f t="shared" si="56"/>
        <v>87372.197091373062</v>
      </c>
      <c r="G551" s="256">
        <f t="shared" si="56"/>
        <v>96030.703109437047</v>
      </c>
      <c r="H551" s="256">
        <f t="shared" si="56"/>
        <v>107837.75677043342</v>
      </c>
      <c r="I551" s="257">
        <f t="shared" si="57"/>
        <v>35421.16098298908</v>
      </c>
      <c r="J551" s="255">
        <f t="shared" si="57"/>
        <v>48408.920010085072</v>
      </c>
      <c r="K551" s="255">
        <f t="shared" si="57"/>
        <v>53604.023620923464</v>
      </c>
      <c r="L551" s="255">
        <f t="shared" si="57"/>
        <v>58799.127231761871</v>
      </c>
      <c r="M551" s="258">
        <f t="shared" si="57"/>
        <v>65883.359428359676</v>
      </c>
    </row>
    <row r="552" spans="1:13" x14ac:dyDescent="0.2">
      <c r="A552" s="143"/>
      <c r="B552" s="513"/>
      <c r="C552" s="177" t="s">
        <v>260</v>
      </c>
      <c r="D552" s="257">
        <f t="shared" si="56"/>
        <v>49196.056920818155</v>
      </c>
      <c r="E552" s="255">
        <f t="shared" si="56"/>
        <v>70842.321965978161</v>
      </c>
      <c r="F552" s="255">
        <f t="shared" si="56"/>
        <v>79500.82798404216</v>
      </c>
      <c r="G552" s="256">
        <f t="shared" si="56"/>
        <v>88159.334002106145</v>
      </c>
      <c r="H552" s="256">
        <f t="shared" si="56"/>
        <v>99966.387663102505</v>
      </c>
      <c r="I552" s="257">
        <f t="shared" si="57"/>
        <v>30698.339518590536</v>
      </c>
      <c r="J552" s="255">
        <f t="shared" si="57"/>
        <v>43686.098545686538</v>
      </c>
      <c r="K552" s="255">
        <f t="shared" si="57"/>
        <v>48881.202156524931</v>
      </c>
      <c r="L552" s="255">
        <f t="shared" si="57"/>
        <v>54076.30576736333</v>
      </c>
      <c r="M552" s="258">
        <f t="shared" si="57"/>
        <v>61160.537963961149</v>
      </c>
    </row>
    <row r="553" spans="1:13" x14ac:dyDescent="0.2">
      <c r="A553" s="143"/>
      <c r="B553" s="513"/>
      <c r="C553" s="177" t="s">
        <v>261</v>
      </c>
      <c r="D553" s="259" t="s">
        <v>262</v>
      </c>
      <c r="E553" s="260" t="s">
        <v>262</v>
      </c>
      <c r="F553" s="260" t="s">
        <v>262</v>
      </c>
      <c r="G553" s="268" t="s">
        <v>262</v>
      </c>
      <c r="H553" s="268" t="s">
        <v>262</v>
      </c>
      <c r="I553" s="257">
        <f t="shared" si="57"/>
        <v>25581.949598825449</v>
      </c>
      <c r="J553" s="255">
        <f t="shared" si="57"/>
        <v>36405.082121405438</v>
      </c>
      <c r="K553" s="255">
        <f t="shared" si="57"/>
        <v>40734.335130437445</v>
      </c>
      <c r="L553" s="255">
        <f t="shared" si="57"/>
        <v>45063.588139469437</v>
      </c>
      <c r="M553" s="258">
        <f t="shared" si="57"/>
        <v>50967.114969967617</v>
      </c>
    </row>
    <row r="554" spans="1:13" x14ac:dyDescent="0.2">
      <c r="A554" s="143"/>
      <c r="B554" s="513"/>
      <c r="C554" s="177" t="s">
        <v>263</v>
      </c>
      <c r="D554" s="257">
        <f>D513*$D$528</f>
        <v>57067.426028149071</v>
      </c>
      <c r="E554" s="255">
        <f>E513*$D$528</f>
        <v>78713.691073309077</v>
      </c>
      <c r="F554" s="255">
        <f>F513*$D$528</f>
        <v>87372.197091373077</v>
      </c>
      <c r="G554" s="256">
        <f>G513*$D$528</f>
        <v>96030.703109437076</v>
      </c>
      <c r="H554" s="256">
        <f>H513*$D$528</f>
        <v>107837.75677043344</v>
      </c>
      <c r="I554" s="257">
        <f t="shared" si="57"/>
        <v>44276.451228736354</v>
      </c>
      <c r="J554" s="255">
        <f t="shared" si="57"/>
        <v>60511.15001260634</v>
      </c>
      <c r="K554" s="255">
        <f t="shared" si="57"/>
        <v>67005.029526154351</v>
      </c>
      <c r="L554" s="255">
        <f t="shared" si="57"/>
        <v>73498.909039702339</v>
      </c>
      <c r="M554" s="258">
        <f t="shared" si="57"/>
        <v>82354.199285449606</v>
      </c>
    </row>
    <row r="555" spans="1:13" x14ac:dyDescent="0.2">
      <c r="A555" s="143"/>
      <c r="B555" s="513"/>
      <c r="C555" s="177" t="s">
        <v>264</v>
      </c>
      <c r="D555" s="257">
        <f t="shared" ref="D555:H556" si="58">D514*$D$528</f>
        <v>72810.164242810875</v>
      </c>
      <c r="E555" s="255">
        <f t="shared" si="58"/>
        <v>94456.429287970881</v>
      </c>
      <c r="F555" s="255">
        <f t="shared" si="58"/>
        <v>103114.93530603488</v>
      </c>
      <c r="G555" s="256">
        <f t="shared" si="58"/>
        <v>111773.44132409888</v>
      </c>
      <c r="H555" s="256">
        <f t="shared" si="58"/>
        <v>123580.49498509525</v>
      </c>
      <c r="I555" s="257">
        <f t="shared" si="57"/>
        <v>44866.80391178617</v>
      </c>
      <c r="J555" s="255">
        <f t="shared" si="57"/>
        <v>57854.562938882154</v>
      </c>
      <c r="K555" s="255">
        <f t="shared" si="57"/>
        <v>63049.666549720547</v>
      </c>
      <c r="L555" s="255">
        <f t="shared" si="57"/>
        <v>68244.770160558968</v>
      </c>
      <c r="M555" s="258">
        <f t="shared" si="57"/>
        <v>75329.002357156773</v>
      </c>
    </row>
    <row r="556" spans="1:13" x14ac:dyDescent="0.2">
      <c r="A556" s="143"/>
      <c r="B556" s="513"/>
      <c r="C556" s="177" t="s">
        <v>265</v>
      </c>
      <c r="D556" s="257">
        <f t="shared" si="58"/>
        <v>59035.268304981786</v>
      </c>
      <c r="E556" s="255">
        <f t="shared" si="58"/>
        <v>85010.786359173784</v>
      </c>
      <c r="F556" s="255">
        <f t="shared" si="58"/>
        <v>95400.993580850569</v>
      </c>
      <c r="G556" s="256">
        <f t="shared" si="58"/>
        <v>105791.20080252738</v>
      </c>
      <c r="H556" s="256">
        <f t="shared" si="58"/>
        <v>119959.66519572301</v>
      </c>
      <c r="I556" s="257">
        <f t="shared" si="57"/>
        <v>61396.679037181071</v>
      </c>
      <c r="J556" s="255">
        <f t="shared" si="57"/>
        <v>87372.197091373062</v>
      </c>
      <c r="K556" s="255">
        <f t="shared" si="57"/>
        <v>97762.404313049832</v>
      </c>
      <c r="L556" s="255">
        <f t="shared" si="57"/>
        <v>108152.61153472666</v>
      </c>
      <c r="M556" s="258">
        <f t="shared" si="57"/>
        <v>122321.07592792227</v>
      </c>
    </row>
    <row r="557" spans="1:13" x14ac:dyDescent="0.2">
      <c r="A557" s="143"/>
      <c r="B557" s="513"/>
      <c r="C557" s="177" t="s">
        <v>266</v>
      </c>
      <c r="D557" s="257">
        <f>D516*$D$528</f>
        <v>88552.902457472679</v>
      </c>
      <c r="E557" s="255">
        <f>E516*$D$528</f>
        <v>110199.16750263267</v>
      </c>
      <c r="F557" s="255">
        <f>F516*$D$528</f>
        <v>118857.67352069668</v>
      </c>
      <c r="G557" s="256">
        <f>G516*$D$528</f>
        <v>127516.1795387607</v>
      </c>
      <c r="H557" s="256">
        <f>H516*$D$528</f>
        <v>139323.23319975706</v>
      </c>
      <c r="I557" s="257">
        <f t="shared" si="57"/>
        <v>54312.446840583245</v>
      </c>
      <c r="J557" s="255">
        <f t="shared" si="57"/>
        <v>67300.205867679251</v>
      </c>
      <c r="K557" s="255">
        <f t="shared" si="57"/>
        <v>72495.309478517636</v>
      </c>
      <c r="L557" s="255">
        <f t="shared" si="57"/>
        <v>77690.413089356036</v>
      </c>
      <c r="M557" s="258">
        <f t="shared" si="57"/>
        <v>84774.645285953855</v>
      </c>
    </row>
    <row r="558" spans="1:13" x14ac:dyDescent="0.2">
      <c r="A558" s="143"/>
      <c r="B558" s="513"/>
      <c r="C558" s="177" t="s">
        <v>267</v>
      </c>
      <c r="D558" s="259" t="s">
        <v>262</v>
      </c>
      <c r="E558" s="260" t="s">
        <v>262</v>
      </c>
      <c r="F558" s="260" t="s">
        <v>262</v>
      </c>
      <c r="G558" s="268" t="s">
        <v>262</v>
      </c>
      <c r="H558" s="268" t="s">
        <v>262</v>
      </c>
      <c r="I558" s="257">
        <f t="shared" si="57"/>
        <v>67890.558550729067</v>
      </c>
      <c r="J558" s="255">
        <f t="shared" si="57"/>
        <v>84125.257334599068</v>
      </c>
      <c r="K558" s="255">
        <f t="shared" si="57"/>
        <v>90619.136848147071</v>
      </c>
      <c r="L558" s="255">
        <f t="shared" si="57"/>
        <v>97113.016361695045</v>
      </c>
      <c r="M558" s="258">
        <f t="shared" si="57"/>
        <v>105968.30660744231</v>
      </c>
    </row>
    <row r="559" spans="1:13" x14ac:dyDescent="0.2">
      <c r="A559" s="143"/>
      <c r="B559" s="513"/>
      <c r="C559" s="177" t="s">
        <v>268</v>
      </c>
      <c r="D559" s="257">
        <f t="shared" ref="D559:H560" si="59">D518*$D$528</f>
        <v>77926.55416257598</v>
      </c>
      <c r="E559" s="255">
        <f t="shared" si="59"/>
        <v>103902.07221676796</v>
      </c>
      <c r="F559" s="255">
        <f t="shared" si="59"/>
        <v>114292.27943844478</v>
      </c>
      <c r="G559" s="256">
        <f t="shared" si="59"/>
        <v>124682.48666012158</v>
      </c>
      <c r="H559" s="256">
        <f t="shared" si="59"/>
        <v>138850.9510533172</v>
      </c>
      <c r="I559" s="257">
        <f t="shared" si="57"/>
        <v>80287.964894775243</v>
      </c>
      <c r="J559" s="255">
        <f t="shared" si="57"/>
        <v>106263.48294896724</v>
      </c>
      <c r="K559" s="255">
        <f t="shared" si="57"/>
        <v>116653.69017064403</v>
      </c>
      <c r="L559" s="255">
        <f t="shared" si="57"/>
        <v>127043.89739232084</v>
      </c>
      <c r="M559" s="258">
        <f t="shared" si="57"/>
        <v>141212.36178551643</v>
      </c>
    </row>
    <row r="560" spans="1:13" ht="13.5" thickBot="1" x14ac:dyDescent="0.25">
      <c r="A560" s="143"/>
      <c r="B560" s="525"/>
      <c r="C560" s="179" t="s">
        <v>269</v>
      </c>
      <c r="D560" s="262">
        <f t="shared" si="59"/>
        <v>20071.991223693811</v>
      </c>
      <c r="E560" s="263">
        <f t="shared" si="59"/>
        <v>33059.75025078981</v>
      </c>
      <c r="F560" s="263">
        <f t="shared" si="59"/>
        <v>38254.853861628209</v>
      </c>
      <c r="G560" s="264">
        <f t="shared" si="59"/>
        <v>43449.957472466609</v>
      </c>
      <c r="H560" s="264">
        <f t="shared" si="59"/>
        <v>50534.189669064421</v>
      </c>
      <c r="I560" s="262">
        <f t="shared" si="57"/>
        <v>14168.464393195633</v>
      </c>
      <c r="J560" s="263">
        <f t="shared" si="57"/>
        <v>22826.970411259626</v>
      </c>
      <c r="K560" s="263">
        <f t="shared" si="57"/>
        <v>26290.37281848523</v>
      </c>
      <c r="L560" s="263">
        <f t="shared" si="57"/>
        <v>29753.77522571083</v>
      </c>
      <c r="M560" s="265">
        <f t="shared" si="57"/>
        <v>34476.596690109371</v>
      </c>
    </row>
    <row r="561" spans="1:13" ht="21" x14ac:dyDescent="0.2">
      <c r="A561" s="155"/>
      <c r="B561" s="156" t="s">
        <v>315</v>
      </c>
      <c r="C561" s="157"/>
      <c r="D561" s="158"/>
      <c r="E561" s="159"/>
      <c r="F561" s="159"/>
      <c r="G561" s="159"/>
      <c r="H561" s="159"/>
      <c r="I561" s="159"/>
      <c r="J561" s="159"/>
      <c r="K561" s="159"/>
      <c r="L561" s="159"/>
      <c r="M561" s="160">
        <f>SUMPRODUCT('Нормативы ДО'!D573:M603,'Нормативы ДО'!$D$637:$M$667)</f>
        <v>7058248785943.2861</v>
      </c>
    </row>
    <row r="562" spans="1:13" ht="14.25" outlineLevel="1" x14ac:dyDescent="0.25">
      <c r="A562" s="143"/>
      <c r="B562" s="238" t="s">
        <v>316</v>
      </c>
      <c r="C562" s="224"/>
      <c r="D562" s="206">
        <v>0.05</v>
      </c>
      <c r="E562" s="170"/>
      <c r="F562" s="170"/>
      <c r="G562" s="171"/>
      <c r="H562" s="171"/>
      <c r="I562" s="206">
        <v>8.5000000000000006E-2</v>
      </c>
      <c r="J562" s="170"/>
      <c r="K562" s="170"/>
      <c r="L562" s="170"/>
      <c r="M562" s="170"/>
    </row>
    <row r="563" spans="1:13" ht="14.25" outlineLevel="1" x14ac:dyDescent="0.25">
      <c r="A563" s="143"/>
      <c r="B563" s="269" t="s">
        <v>317</v>
      </c>
      <c r="C563" s="224"/>
      <c r="D563" s="270">
        <f>D562*F489</f>
        <v>4053.4280250770521</v>
      </c>
      <c r="E563" s="271"/>
      <c r="F563" s="271"/>
      <c r="G563" s="272"/>
      <c r="H563" s="272"/>
      <c r="I563" s="270">
        <f>I562*K489</f>
        <v>5945.0451503892518</v>
      </c>
      <c r="J563" s="271"/>
      <c r="K563" s="271"/>
      <c r="L563" s="271"/>
      <c r="M563" s="271"/>
    </row>
    <row r="564" spans="1:13" ht="14.25" outlineLevel="1" x14ac:dyDescent="0.25">
      <c r="A564" s="143"/>
      <c r="B564" s="238" t="s">
        <v>318</v>
      </c>
      <c r="C564" s="239"/>
      <c r="D564" s="240"/>
      <c r="E564" s="240"/>
      <c r="F564" s="240"/>
      <c r="G564" s="241"/>
      <c r="H564" s="241"/>
      <c r="I564" s="240"/>
      <c r="J564" s="240"/>
      <c r="K564" s="240"/>
      <c r="L564" s="240"/>
      <c r="M564" s="240"/>
    </row>
    <row r="565" spans="1:13" ht="10.9" customHeight="1" outlineLevel="1" x14ac:dyDescent="0.2">
      <c r="A565" s="143"/>
      <c r="B565" s="513" t="s">
        <v>319</v>
      </c>
      <c r="C565" s="169" t="s">
        <v>250</v>
      </c>
      <c r="D565" s="206">
        <v>1</v>
      </c>
      <c r="E565" s="170"/>
      <c r="F565" s="170"/>
      <c r="G565" s="171"/>
      <c r="H565" s="171"/>
      <c r="I565" s="206">
        <v>1</v>
      </c>
      <c r="J565" s="170"/>
      <c r="K565" s="170"/>
      <c r="L565" s="170"/>
      <c r="M565" s="170"/>
    </row>
    <row r="566" spans="1:13" ht="10.9" customHeight="1" outlineLevel="1" x14ac:dyDescent="0.2">
      <c r="A566" s="143"/>
      <c r="B566" s="513"/>
      <c r="C566" s="173" t="s">
        <v>251</v>
      </c>
      <c r="D566" s="209">
        <v>1.0680000000000001</v>
      </c>
      <c r="E566" s="174"/>
      <c r="F566" s="174"/>
      <c r="G566" s="175"/>
      <c r="H566" s="175"/>
      <c r="I566" s="209">
        <v>1.0229999999999999</v>
      </c>
      <c r="J566" s="174"/>
      <c r="K566" s="174"/>
      <c r="L566" s="174"/>
      <c r="M566" s="174"/>
    </row>
    <row r="567" spans="1:13" ht="10.9" customHeight="1" outlineLevel="1" x14ac:dyDescent="0.2">
      <c r="A567" s="143"/>
      <c r="B567" s="513"/>
      <c r="C567" s="173" t="s">
        <v>252</v>
      </c>
      <c r="D567" s="209">
        <v>1.2310000000000001</v>
      </c>
      <c r="E567" s="174"/>
      <c r="F567" s="174"/>
      <c r="G567" s="175"/>
      <c r="H567" s="175"/>
      <c r="I567" s="209">
        <v>1.081</v>
      </c>
      <c r="J567" s="174"/>
      <c r="K567" s="174"/>
      <c r="L567" s="174"/>
      <c r="M567" s="174"/>
    </row>
    <row r="568" spans="1:13" ht="10.9" customHeight="1" outlineLevel="1" x14ac:dyDescent="0.2">
      <c r="A568" s="143"/>
      <c r="B568" s="513"/>
      <c r="C568" s="169" t="s">
        <v>253</v>
      </c>
      <c r="D568" s="209">
        <v>1.2310000000000001</v>
      </c>
      <c r="E568" s="174"/>
      <c r="F568" s="174"/>
      <c r="G568" s="175"/>
      <c r="H568" s="175"/>
      <c r="I568" s="209">
        <v>1.198</v>
      </c>
      <c r="J568" s="174"/>
      <c r="K568" s="174"/>
      <c r="L568" s="174"/>
      <c r="M568" s="174"/>
    </row>
    <row r="569" spans="1:13" ht="10.9" customHeight="1" outlineLevel="1" x14ac:dyDescent="0.2">
      <c r="A569" s="143"/>
      <c r="B569" s="518"/>
      <c r="C569" s="169" t="s">
        <v>254</v>
      </c>
      <c r="D569" s="209">
        <v>1.7170000000000001</v>
      </c>
      <c r="E569" s="174"/>
      <c r="F569" s="174"/>
      <c r="G569" s="175"/>
      <c r="H569" s="175"/>
      <c r="I569" s="209">
        <v>1.548</v>
      </c>
      <c r="J569" s="174"/>
      <c r="K569" s="174"/>
      <c r="L569" s="174"/>
      <c r="M569" s="174"/>
    </row>
    <row r="570" spans="1:13" ht="10.9" customHeight="1" outlineLevel="1" x14ac:dyDescent="0.2">
      <c r="A570" s="143"/>
      <c r="B570" s="243" t="s">
        <v>255</v>
      </c>
      <c r="C570" s="266"/>
      <c r="D570" s="209">
        <v>1.05</v>
      </c>
      <c r="E570" s="174"/>
      <c r="F570" s="174"/>
      <c r="G570" s="175"/>
      <c r="H570" s="175"/>
      <c r="I570" s="209">
        <v>1.05</v>
      </c>
      <c r="J570" s="174"/>
      <c r="K570" s="174"/>
      <c r="L570" s="174"/>
      <c r="M570" s="174"/>
    </row>
    <row r="571" spans="1:13" ht="10.9" customHeight="1" outlineLevel="1" x14ac:dyDescent="0.2">
      <c r="A571" s="143"/>
      <c r="B571" s="243" t="s">
        <v>270</v>
      </c>
      <c r="C571" s="266"/>
      <c r="D571" s="209">
        <v>1.1000000000000001</v>
      </c>
      <c r="E571" s="174"/>
      <c r="F571" s="174"/>
      <c r="G571" s="175"/>
      <c r="H571" s="175"/>
      <c r="I571" s="209">
        <v>1.1000000000000001</v>
      </c>
      <c r="J571" s="174"/>
      <c r="K571" s="174"/>
      <c r="L571" s="174"/>
      <c r="M571" s="174"/>
    </row>
    <row r="572" spans="1:13" x14ac:dyDescent="0.2">
      <c r="A572" s="143"/>
      <c r="B572" s="184" t="s">
        <v>320</v>
      </c>
      <c r="C572" s="162"/>
      <c r="D572" s="185"/>
      <c r="E572" s="185"/>
      <c r="F572" s="185"/>
      <c r="G572" s="186"/>
      <c r="H572" s="186"/>
      <c r="I572" s="185"/>
      <c r="J572" s="185"/>
      <c r="K572" s="185"/>
      <c r="L572" s="185"/>
      <c r="M572" s="185"/>
    </row>
    <row r="573" spans="1:13" ht="11.45" customHeight="1" x14ac:dyDescent="0.2">
      <c r="A573" s="143"/>
      <c r="B573" s="513" t="s">
        <v>319</v>
      </c>
      <c r="C573" s="169" t="s">
        <v>250</v>
      </c>
      <c r="D573" s="251">
        <f t="shared" ref="D573:H577" si="60">$D$563*$D565</f>
        <v>4053.4280250770521</v>
      </c>
      <c r="E573" s="252">
        <f t="shared" si="60"/>
        <v>4053.4280250770521</v>
      </c>
      <c r="F573" s="252">
        <f t="shared" si="60"/>
        <v>4053.4280250770521</v>
      </c>
      <c r="G573" s="253">
        <f t="shared" si="60"/>
        <v>4053.4280250770521</v>
      </c>
      <c r="H573" s="253">
        <f t="shared" si="60"/>
        <v>4053.4280250770521</v>
      </c>
      <c r="I573" s="251">
        <f t="shared" ref="I573:M577" si="61">$I$563*$I565</f>
        <v>5945.0451503892518</v>
      </c>
      <c r="J573" s="252">
        <f t="shared" si="61"/>
        <v>5945.0451503892518</v>
      </c>
      <c r="K573" s="252">
        <f t="shared" si="61"/>
        <v>5945.0451503892518</v>
      </c>
      <c r="L573" s="252">
        <f t="shared" si="61"/>
        <v>5945.0451503892518</v>
      </c>
      <c r="M573" s="254">
        <f t="shared" si="61"/>
        <v>5945.0451503892518</v>
      </c>
    </row>
    <row r="574" spans="1:13" x14ac:dyDescent="0.2">
      <c r="A574" s="143"/>
      <c r="B574" s="513"/>
      <c r="C574" s="173" t="s">
        <v>251</v>
      </c>
      <c r="D574" s="257">
        <f t="shared" si="60"/>
        <v>4329.0611307822919</v>
      </c>
      <c r="E574" s="255">
        <f t="shared" si="60"/>
        <v>4329.0611307822919</v>
      </c>
      <c r="F574" s="255">
        <f t="shared" si="60"/>
        <v>4329.0611307822919</v>
      </c>
      <c r="G574" s="256">
        <f t="shared" si="60"/>
        <v>4329.0611307822919</v>
      </c>
      <c r="H574" s="256">
        <f t="shared" si="60"/>
        <v>4329.0611307822919</v>
      </c>
      <c r="I574" s="257">
        <f t="shared" si="61"/>
        <v>6081.7811888482038</v>
      </c>
      <c r="J574" s="255">
        <f t="shared" si="61"/>
        <v>6081.7811888482038</v>
      </c>
      <c r="K574" s="255">
        <f t="shared" si="61"/>
        <v>6081.7811888482038</v>
      </c>
      <c r="L574" s="255">
        <f t="shared" si="61"/>
        <v>6081.7811888482038</v>
      </c>
      <c r="M574" s="258">
        <f t="shared" si="61"/>
        <v>6081.7811888482038</v>
      </c>
    </row>
    <row r="575" spans="1:13" x14ac:dyDescent="0.2">
      <c r="A575" s="143"/>
      <c r="B575" s="513"/>
      <c r="C575" s="173" t="s">
        <v>252</v>
      </c>
      <c r="D575" s="257">
        <f t="shared" si="60"/>
        <v>4989.7698988698512</v>
      </c>
      <c r="E575" s="255">
        <f t="shared" si="60"/>
        <v>4989.7698988698512</v>
      </c>
      <c r="F575" s="255">
        <f t="shared" si="60"/>
        <v>4989.7698988698512</v>
      </c>
      <c r="G575" s="256">
        <f t="shared" si="60"/>
        <v>4989.7698988698512</v>
      </c>
      <c r="H575" s="256">
        <f t="shared" si="60"/>
        <v>4989.7698988698512</v>
      </c>
      <c r="I575" s="257">
        <f t="shared" si="61"/>
        <v>6426.5938075707809</v>
      </c>
      <c r="J575" s="255">
        <f t="shared" si="61"/>
        <v>6426.5938075707809</v>
      </c>
      <c r="K575" s="255">
        <f t="shared" si="61"/>
        <v>6426.5938075707809</v>
      </c>
      <c r="L575" s="255">
        <f t="shared" si="61"/>
        <v>6426.5938075707809</v>
      </c>
      <c r="M575" s="258">
        <f t="shared" si="61"/>
        <v>6426.5938075707809</v>
      </c>
    </row>
    <row r="576" spans="1:13" x14ac:dyDescent="0.2">
      <c r="A576" s="143"/>
      <c r="B576" s="513"/>
      <c r="C576" s="169" t="s">
        <v>253</v>
      </c>
      <c r="D576" s="257">
        <f t="shared" si="60"/>
        <v>4989.7698988698512</v>
      </c>
      <c r="E576" s="255">
        <f t="shared" si="60"/>
        <v>4989.7698988698512</v>
      </c>
      <c r="F576" s="255">
        <f t="shared" si="60"/>
        <v>4989.7698988698512</v>
      </c>
      <c r="G576" s="256">
        <f t="shared" si="60"/>
        <v>4989.7698988698512</v>
      </c>
      <c r="H576" s="256">
        <f t="shared" si="60"/>
        <v>4989.7698988698512</v>
      </c>
      <c r="I576" s="257">
        <f t="shared" si="61"/>
        <v>7122.1640901663231</v>
      </c>
      <c r="J576" s="255">
        <f t="shared" si="61"/>
        <v>7122.1640901663231</v>
      </c>
      <c r="K576" s="255">
        <f t="shared" si="61"/>
        <v>7122.1640901663231</v>
      </c>
      <c r="L576" s="255">
        <f t="shared" si="61"/>
        <v>7122.1640901663231</v>
      </c>
      <c r="M576" s="258">
        <f t="shared" si="61"/>
        <v>7122.1640901663231</v>
      </c>
    </row>
    <row r="577" spans="1:13" x14ac:dyDescent="0.2">
      <c r="A577" s="143"/>
      <c r="B577" s="518"/>
      <c r="C577" s="169" t="s">
        <v>254</v>
      </c>
      <c r="D577" s="257">
        <f t="shared" si="60"/>
        <v>6959.7359190572988</v>
      </c>
      <c r="E577" s="255">
        <f t="shared" si="60"/>
        <v>6959.7359190572988</v>
      </c>
      <c r="F577" s="255">
        <f t="shared" si="60"/>
        <v>6959.7359190572988</v>
      </c>
      <c r="G577" s="256">
        <f t="shared" si="60"/>
        <v>6959.7359190572988</v>
      </c>
      <c r="H577" s="256">
        <f t="shared" si="60"/>
        <v>6959.7359190572988</v>
      </c>
      <c r="I577" s="257">
        <f t="shared" si="61"/>
        <v>9202.9298928025619</v>
      </c>
      <c r="J577" s="255">
        <f t="shared" si="61"/>
        <v>9202.9298928025619</v>
      </c>
      <c r="K577" s="255">
        <f t="shared" si="61"/>
        <v>9202.9298928025619</v>
      </c>
      <c r="L577" s="255">
        <f t="shared" si="61"/>
        <v>9202.9298928025619</v>
      </c>
      <c r="M577" s="258">
        <f t="shared" si="61"/>
        <v>9202.9298928025619</v>
      </c>
    </row>
    <row r="578" spans="1:13" ht="11.45" customHeight="1" x14ac:dyDescent="0.2">
      <c r="A578" s="176"/>
      <c r="B578" s="515" t="s">
        <v>321</v>
      </c>
      <c r="C578" s="177" t="s">
        <v>256</v>
      </c>
      <c r="D578" s="257">
        <f t="shared" ref="D578:H587" si="62">$D$563*$D$570</f>
        <v>4256.0994263309049</v>
      </c>
      <c r="E578" s="255">
        <f t="shared" si="62"/>
        <v>4256.0994263309049</v>
      </c>
      <c r="F578" s="255">
        <f t="shared" si="62"/>
        <v>4256.0994263309049</v>
      </c>
      <c r="G578" s="256">
        <f t="shared" si="62"/>
        <v>4256.0994263309049</v>
      </c>
      <c r="H578" s="256">
        <f t="shared" si="62"/>
        <v>4256.0994263309049</v>
      </c>
      <c r="I578" s="257">
        <f t="shared" ref="I578:M589" si="63">$I$563*$I$570</f>
        <v>6242.2974079087144</v>
      </c>
      <c r="J578" s="255">
        <f t="shared" si="63"/>
        <v>6242.2974079087144</v>
      </c>
      <c r="K578" s="255">
        <f t="shared" si="63"/>
        <v>6242.2974079087144</v>
      </c>
      <c r="L578" s="255">
        <f t="shared" si="63"/>
        <v>6242.2974079087144</v>
      </c>
      <c r="M578" s="258">
        <f t="shared" si="63"/>
        <v>6242.2974079087144</v>
      </c>
    </row>
    <row r="579" spans="1:13" x14ac:dyDescent="0.2">
      <c r="A579" s="176"/>
      <c r="B579" s="507"/>
      <c r="C579" s="177" t="s">
        <v>257</v>
      </c>
      <c r="D579" s="257">
        <f t="shared" si="62"/>
        <v>4256.0994263309049</v>
      </c>
      <c r="E579" s="255">
        <f t="shared" si="62"/>
        <v>4256.0994263309049</v>
      </c>
      <c r="F579" s="255">
        <f t="shared" si="62"/>
        <v>4256.0994263309049</v>
      </c>
      <c r="G579" s="256">
        <f t="shared" si="62"/>
        <v>4256.0994263309049</v>
      </c>
      <c r="H579" s="256">
        <f t="shared" si="62"/>
        <v>4256.0994263309049</v>
      </c>
      <c r="I579" s="257">
        <f t="shared" si="63"/>
        <v>6242.2974079087144</v>
      </c>
      <c r="J579" s="255">
        <f t="shared" si="63"/>
        <v>6242.2974079087144</v>
      </c>
      <c r="K579" s="255">
        <f t="shared" si="63"/>
        <v>6242.2974079087144</v>
      </c>
      <c r="L579" s="255">
        <f t="shared" si="63"/>
        <v>6242.2974079087144</v>
      </c>
      <c r="M579" s="258">
        <f t="shared" si="63"/>
        <v>6242.2974079087144</v>
      </c>
    </row>
    <row r="580" spans="1:13" x14ac:dyDescent="0.2">
      <c r="A580" s="176"/>
      <c r="B580" s="507"/>
      <c r="C580" s="177" t="s">
        <v>258</v>
      </c>
      <c r="D580" s="257">
        <f t="shared" si="62"/>
        <v>4256.0994263309049</v>
      </c>
      <c r="E580" s="255">
        <f t="shared" si="62"/>
        <v>4256.0994263309049</v>
      </c>
      <c r="F580" s="255">
        <f t="shared" si="62"/>
        <v>4256.0994263309049</v>
      </c>
      <c r="G580" s="256">
        <f t="shared" si="62"/>
        <v>4256.0994263309049</v>
      </c>
      <c r="H580" s="256">
        <f t="shared" si="62"/>
        <v>4256.0994263309049</v>
      </c>
      <c r="I580" s="257">
        <f t="shared" si="63"/>
        <v>6242.2974079087144</v>
      </c>
      <c r="J580" s="255">
        <f t="shared" si="63"/>
        <v>6242.2974079087144</v>
      </c>
      <c r="K580" s="255">
        <f t="shared" si="63"/>
        <v>6242.2974079087144</v>
      </c>
      <c r="L580" s="255">
        <f t="shared" si="63"/>
        <v>6242.2974079087144</v>
      </c>
      <c r="M580" s="258">
        <f t="shared" si="63"/>
        <v>6242.2974079087144</v>
      </c>
    </row>
    <row r="581" spans="1:13" x14ac:dyDescent="0.2">
      <c r="A581" s="176"/>
      <c r="B581" s="507"/>
      <c r="C581" s="177" t="s">
        <v>259</v>
      </c>
      <c r="D581" s="257">
        <f t="shared" si="62"/>
        <v>4256.0994263309049</v>
      </c>
      <c r="E581" s="255">
        <f t="shared" si="62"/>
        <v>4256.0994263309049</v>
      </c>
      <c r="F581" s="255">
        <f t="shared" si="62"/>
        <v>4256.0994263309049</v>
      </c>
      <c r="G581" s="256">
        <f t="shared" si="62"/>
        <v>4256.0994263309049</v>
      </c>
      <c r="H581" s="256">
        <f t="shared" si="62"/>
        <v>4256.0994263309049</v>
      </c>
      <c r="I581" s="257">
        <f t="shared" si="63"/>
        <v>6242.2974079087144</v>
      </c>
      <c r="J581" s="255">
        <f t="shared" si="63"/>
        <v>6242.2974079087144</v>
      </c>
      <c r="K581" s="255">
        <f t="shared" si="63"/>
        <v>6242.2974079087144</v>
      </c>
      <c r="L581" s="255">
        <f t="shared" si="63"/>
        <v>6242.2974079087144</v>
      </c>
      <c r="M581" s="258">
        <f t="shared" si="63"/>
        <v>6242.2974079087144</v>
      </c>
    </row>
    <row r="582" spans="1:13" x14ac:dyDescent="0.2">
      <c r="A582" s="176"/>
      <c r="B582" s="507"/>
      <c r="C582" s="177" t="s">
        <v>260</v>
      </c>
      <c r="D582" s="257">
        <f t="shared" si="62"/>
        <v>4256.0994263309049</v>
      </c>
      <c r="E582" s="255">
        <f t="shared" si="62"/>
        <v>4256.0994263309049</v>
      </c>
      <c r="F582" s="255">
        <f t="shared" si="62"/>
        <v>4256.0994263309049</v>
      </c>
      <c r="G582" s="256">
        <f t="shared" si="62"/>
        <v>4256.0994263309049</v>
      </c>
      <c r="H582" s="256">
        <f t="shared" si="62"/>
        <v>4256.0994263309049</v>
      </c>
      <c r="I582" s="257">
        <f t="shared" si="63"/>
        <v>6242.2974079087144</v>
      </c>
      <c r="J582" s="255">
        <f t="shared" si="63"/>
        <v>6242.2974079087144</v>
      </c>
      <c r="K582" s="255">
        <f t="shared" si="63"/>
        <v>6242.2974079087144</v>
      </c>
      <c r="L582" s="255">
        <f t="shared" si="63"/>
        <v>6242.2974079087144</v>
      </c>
      <c r="M582" s="258">
        <f t="shared" si="63"/>
        <v>6242.2974079087144</v>
      </c>
    </row>
    <row r="583" spans="1:13" x14ac:dyDescent="0.2">
      <c r="A583" s="176"/>
      <c r="B583" s="507"/>
      <c r="C583" s="177" t="s">
        <v>261</v>
      </c>
      <c r="D583" s="196" t="s">
        <v>262</v>
      </c>
      <c r="E583" s="197" t="s">
        <v>262</v>
      </c>
      <c r="F583" s="197" t="s">
        <v>262</v>
      </c>
      <c r="G583" s="198" t="s">
        <v>262</v>
      </c>
      <c r="H583" s="198" t="s">
        <v>262</v>
      </c>
      <c r="I583" s="257">
        <f t="shared" si="63"/>
        <v>6242.2974079087144</v>
      </c>
      <c r="J583" s="255">
        <f t="shared" si="63"/>
        <v>6242.2974079087144</v>
      </c>
      <c r="K583" s="255">
        <f t="shared" si="63"/>
        <v>6242.2974079087144</v>
      </c>
      <c r="L583" s="255">
        <f t="shared" si="63"/>
        <v>6242.2974079087144</v>
      </c>
      <c r="M583" s="258">
        <f t="shared" si="63"/>
        <v>6242.2974079087144</v>
      </c>
    </row>
    <row r="584" spans="1:13" x14ac:dyDescent="0.2">
      <c r="A584" s="176"/>
      <c r="B584" s="507"/>
      <c r="C584" s="177" t="s">
        <v>263</v>
      </c>
      <c r="D584" s="257">
        <f t="shared" si="62"/>
        <v>4256.0994263309049</v>
      </c>
      <c r="E584" s="255">
        <f t="shared" si="62"/>
        <v>4256.0994263309049</v>
      </c>
      <c r="F584" s="255">
        <f t="shared" si="62"/>
        <v>4256.0994263309049</v>
      </c>
      <c r="G584" s="256">
        <f t="shared" si="62"/>
        <v>4256.0994263309049</v>
      </c>
      <c r="H584" s="256">
        <f t="shared" si="62"/>
        <v>4256.0994263309049</v>
      </c>
      <c r="I584" s="257">
        <f t="shared" si="63"/>
        <v>6242.2974079087144</v>
      </c>
      <c r="J584" s="255">
        <f t="shared" si="63"/>
        <v>6242.2974079087144</v>
      </c>
      <c r="K584" s="255">
        <f t="shared" si="63"/>
        <v>6242.2974079087144</v>
      </c>
      <c r="L584" s="255">
        <f t="shared" si="63"/>
        <v>6242.2974079087144</v>
      </c>
      <c r="M584" s="258">
        <f t="shared" si="63"/>
        <v>6242.2974079087144</v>
      </c>
    </row>
    <row r="585" spans="1:13" x14ac:dyDescent="0.2">
      <c r="A585" s="176"/>
      <c r="B585" s="507"/>
      <c r="C585" s="177" t="s">
        <v>264</v>
      </c>
      <c r="D585" s="257">
        <f t="shared" si="62"/>
        <v>4256.0994263309049</v>
      </c>
      <c r="E585" s="255">
        <f t="shared" si="62"/>
        <v>4256.0994263309049</v>
      </c>
      <c r="F585" s="255">
        <f t="shared" si="62"/>
        <v>4256.0994263309049</v>
      </c>
      <c r="G585" s="256">
        <f t="shared" si="62"/>
        <v>4256.0994263309049</v>
      </c>
      <c r="H585" s="256">
        <f t="shared" si="62"/>
        <v>4256.0994263309049</v>
      </c>
      <c r="I585" s="257">
        <f t="shared" si="63"/>
        <v>6242.2974079087144</v>
      </c>
      <c r="J585" s="255">
        <f t="shared" si="63"/>
        <v>6242.2974079087144</v>
      </c>
      <c r="K585" s="255">
        <f t="shared" si="63"/>
        <v>6242.2974079087144</v>
      </c>
      <c r="L585" s="255">
        <f t="shared" si="63"/>
        <v>6242.2974079087144</v>
      </c>
      <c r="M585" s="258">
        <f t="shared" si="63"/>
        <v>6242.2974079087144</v>
      </c>
    </row>
    <row r="586" spans="1:13" x14ac:dyDescent="0.2">
      <c r="A586" s="176"/>
      <c r="B586" s="507"/>
      <c r="C586" s="177" t="s">
        <v>265</v>
      </c>
      <c r="D586" s="257">
        <f t="shared" si="62"/>
        <v>4256.0994263309049</v>
      </c>
      <c r="E586" s="255">
        <f t="shared" si="62"/>
        <v>4256.0994263309049</v>
      </c>
      <c r="F586" s="255">
        <f t="shared" si="62"/>
        <v>4256.0994263309049</v>
      </c>
      <c r="G586" s="256">
        <f t="shared" si="62"/>
        <v>4256.0994263309049</v>
      </c>
      <c r="H586" s="256">
        <f t="shared" si="62"/>
        <v>4256.0994263309049</v>
      </c>
      <c r="I586" s="257">
        <f t="shared" si="63"/>
        <v>6242.2974079087144</v>
      </c>
      <c r="J586" s="255">
        <f t="shared" si="63"/>
        <v>6242.2974079087144</v>
      </c>
      <c r="K586" s="255">
        <f t="shared" si="63"/>
        <v>6242.2974079087144</v>
      </c>
      <c r="L586" s="255">
        <f t="shared" si="63"/>
        <v>6242.2974079087144</v>
      </c>
      <c r="M586" s="258">
        <f t="shared" si="63"/>
        <v>6242.2974079087144</v>
      </c>
    </row>
    <row r="587" spans="1:13" x14ac:dyDescent="0.2">
      <c r="A587" s="176"/>
      <c r="B587" s="507"/>
      <c r="C587" s="177" t="s">
        <v>266</v>
      </c>
      <c r="D587" s="257">
        <f t="shared" si="62"/>
        <v>4256.0994263309049</v>
      </c>
      <c r="E587" s="255">
        <f t="shared" si="62"/>
        <v>4256.0994263309049</v>
      </c>
      <c r="F587" s="255">
        <f t="shared" si="62"/>
        <v>4256.0994263309049</v>
      </c>
      <c r="G587" s="256">
        <f t="shared" si="62"/>
        <v>4256.0994263309049</v>
      </c>
      <c r="H587" s="256">
        <f t="shared" si="62"/>
        <v>4256.0994263309049</v>
      </c>
      <c r="I587" s="257">
        <f t="shared" si="63"/>
        <v>6242.2974079087144</v>
      </c>
      <c r="J587" s="255">
        <f t="shared" si="63"/>
        <v>6242.2974079087144</v>
      </c>
      <c r="K587" s="255">
        <f t="shared" si="63"/>
        <v>6242.2974079087144</v>
      </c>
      <c r="L587" s="255">
        <f t="shared" si="63"/>
        <v>6242.2974079087144</v>
      </c>
      <c r="M587" s="258">
        <f t="shared" si="63"/>
        <v>6242.2974079087144</v>
      </c>
    </row>
    <row r="588" spans="1:13" x14ac:dyDescent="0.2">
      <c r="A588" s="176"/>
      <c r="B588" s="507"/>
      <c r="C588" s="177" t="s">
        <v>267</v>
      </c>
      <c r="D588" s="259" t="s">
        <v>262</v>
      </c>
      <c r="E588" s="260" t="s">
        <v>262</v>
      </c>
      <c r="F588" s="260" t="s">
        <v>262</v>
      </c>
      <c r="G588" s="268" t="s">
        <v>262</v>
      </c>
      <c r="H588" s="268" t="s">
        <v>262</v>
      </c>
      <c r="I588" s="257">
        <f t="shared" si="63"/>
        <v>6242.2974079087144</v>
      </c>
      <c r="J588" s="255">
        <f t="shared" si="63"/>
        <v>6242.2974079087144</v>
      </c>
      <c r="K588" s="255">
        <f t="shared" si="63"/>
        <v>6242.2974079087144</v>
      </c>
      <c r="L588" s="255">
        <f t="shared" si="63"/>
        <v>6242.2974079087144</v>
      </c>
      <c r="M588" s="258">
        <f t="shared" si="63"/>
        <v>6242.2974079087144</v>
      </c>
    </row>
    <row r="589" spans="1:13" x14ac:dyDescent="0.2">
      <c r="A589" s="176"/>
      <c r="B589" s="507"/>
      <c r="C589" s="177" t="s">
        <v>268</v>
      </c>
      <c r="D589" s="257">
        <f t="shared" ref="D589:H590" si="64">$D$563*$D$570</f>
        <v>4256.0994263309049</v>
      </c>
      <c r="E589" s="255">
        <f t="shared" si="64"/>
        <v>4256.0994263309049</v>
      </c>
      <c r="F589" s="255">
        <f t="shared" si="64"/>
        <v>4256.0994263309049</v>
      </c>
      <c r="G589" s="256">
        <f t="shared" si="64"/>
        <v>4256.0994263309049</v>
      </c>
      <c r="H589" s="256">
        <f t="shared" si="64"/>
        <v>4256.0994263309049</v>
      </c>
      <c r="I589" s="257">
        <f t="shared" si="63"/>
        <v>6242.2974079087144</v>
      </c>
      <c r="J589" s="255">
        <f t="shared" si="63"/>
        <v>6242.2974079087144</v>
      </c>
      <c r="K589" s="255">
        <f t="shared" si="63"/>
        <v>6242.2974079087144</v>
      </c>
      <c r="L589" s="255">
        <f t="shared" si="63"/>
        <v>6242.2974079087144</v>
      </c>
      <c r="M589" s="258">
        <f t="shared" si="63"/>
        <v>6242.2974079087144</v>
      </c>
    </row>
    <row r="590" spans="1:13" x14ac:dyDescent="0.2">
      <c r="A590" s="176"/>
      <c r="B590" s="508"/>
      <c r="C590" s="177" t="s">
        <v>269</v>
      </c>
      <c r="D590" s="257">
        <f t="shared" si="64"/>
        <v>4256.0994263309049</v>
      </c>
      <c r="E590" s="255">
        <f t="shared" si="64"/>
        <v>4256.0994263309049</v>
      </c>
      <c r="F590" s="255">
        <f t="shared" si="64"/>
        <v>4256.0994263309049</v>
      </c>
      <c r="G590" s="256">
        <f t="shared" si="64"/>
        <v>4256.0994263309049</v>
      </c>
      <c r="H590" s="256">
        <f t="shared" si="64"/>
        <v>4256.0994263309049</v>
      </c>
      <c r="I590" s="259" t="s">
        <v>262</v>
      </c>
      <c r="J590" s="260" t="s">
        <v>262</v>
      </c>
      <c r="K590" s="260" t="s">
        <v>262</v>
      </c>
      <c r="L590" s="260" t="s">
        <v>262</v>
      </c>
      <c r="M590" s="261" t="s">
        <v>262</v>
      </c>
    </row>
    <row r="591" spans="1:13" ht="11.45" customHeight="1" x14ac:dyDescent="0.2">
      <c r="A591" s="143"/>
      <c r="B591" s="517" t="s">
        <v>322</v>
      </c>
      <c r="C591" s="177" t="s">
        <v>256</v>
      </c>
      <c r="D591" s="257">
        <f t="shared" ref="D591:H595" si="65">$D$563*$D$571</f>
        <v>4458.7708275847581</v>
      </c>
      <c r="E591" s="255">
        <f t="shared" si="65"/>
        <v>4458.7708275847581</v>
      </c>
      <c r="F591" s="255">
        <f t="shared" si="65"/>
        <v>4458.7708275847581</v>
      </c>
      <c r="G591" s="256">
        <f t="shared" si="65"/>
        <v>4458.7708275847581</v>
      </c>
      <c r="H591" s="256">
        <f t="shared" si="65"/>
        <v>4458.7708275847581</v>
      </c>
      <c r="I591" s="257">
        <f>$I$563*$I$571</f>
        <v>6539.5496654281778</v>
      </c>
      <c r="J591" s="255">
        <f t="shared" ref="J591:M603" si="66">$I$563*$I$571</f>
        <v>6539.5496654281778</v>
      </c>
      <c r="K591" s="255">
        <f t="shared" si="66"/>
        <v>6539.5496654281778</v>
      </c>
      <c r="L591" s="255">
        <f t="shared" si="66"/>
        <v>6539.5496654281778</v>
      </c>
      <c r="M591" s="258">
        <f t="shared" si="66"/>
        <v>6539.5496654281778</v>
      </c>
    </row>
    <row r="592" spans="1:13" x14ac:dyDescent="0.2">
      <c r="A592" s="143"/>
      <c r="B592" s="513"/>
      <c r="C592" s="177" t="s">
        <v>257</v>
      </c>
      <c r="D592" s="257">
        <f t="shared" si="65"/>
        <v>4458.7708275847581</v>
      </c>
      <c r="E592" s="255">
        <f t="shared" si="65"/>
        <v>4458.7708275847581</v>
      </c>
      <c r="F592" s="255">
        <f t="shared" si="65"/>
        <v>4458.7708275847581</v>
      </c>
      <c r="G592" s="256">
        <f t="shared" si="65"/>
        <v>4458.7708275847581</v>
      </c>
      <c r="H592" s="256">
        <f t="shared" si="65"/>
        <v>4458.7708275847581</v>
      </c>
      <c r="I592" s="257">
        <f t="shared" ref="I592:I603" si="67">$I$563*$I$571</f>
        <v>6539.5496654281778</v>
      </c>
      <c r="J592" s="255">
        <f t="shared" si="66"/>
        <v>6539.5496654281778</v>
      </c>
      <c r="K592" s="255">
        <f t="shared" si="66"/>
        <v>6539.5496654281778</v>
      </c>
      <c r="L592" s="255">
        <f t="shared" si="66"/>
        <v>6539.5496654281778</v>
      </c>
      <c r="M592" s="258">
        <f t="shared" si="66"/>
        <v>6539.5496654281778</v>
      </c>
    </row>
    <row r="593" spans="1:34" x14ac:dyDescent="0.2">
      <c r="A593" s="143"/>
      <c r="B593" s="513"/>
      <c r="C593" s="177" t="s">
        <v>258</v>
      </c>
      <c r="D593" s="257">
        <f t="shared" si="65"/>
        <v>4458.7708275847581</v>
      </c>
      <c r="E593" s="255">
        <f t="shared" si="65"/>
        <v>4458.7708275847581</v>
      </c>
      <c r="F593" s="255">
        <f t="shared" si="65"/>
        <v>4458.7708275847581</v>
      </c>
      <c r="G593" s="256">
        <f t="shared" si="65"/>
        <v>4458.7708275847581</v>
      </c>
      <c r="H593" s="256">
        <f t="shared" si="65"/>
        <v>4458.7708275847581</v>
      </c>
      <c r="I593" s="257">
        <f t="shared" si="67"/>
        <v>6539.5496654281778</v>
      </c>
      <c r="J593" s="255">
        <f t="shared" si="66"/>
        <v>6539.5496654281778</v>
      </c>
      <c r="K593" s="255">
        <f t="shared" si="66"/>
        <v>6539.5496654281778</v>
      </c>
      <c r="L593" s="255">
        <f t="shared" si="66"/>
        <v>6539.5496654281778</v>
      </c>
      <c r="M593" s="258">
        <f t="shared" si="66"/>
        <v>6539.5496654281778</v>
      </c>
      <c r="N593" s="149"/>
      <c r="O593" s="143"/>
      <c r="P593" s="143"/>
      <c r="Q593" s="143"/>
      <c r="R593" s="143"/>
      <c r="S593" s="143"/>
      <c r="T593" s="143"/>
      <c r="U593" s="143"/>
      <c r="V593" s="143"/>
      <c r="W593" s="143"/>
      <c r="X593" s="143"/>
      <c r="Y593" s="143"/>
      <c r="Z593" s="143"/>
      <c r="AA593" s="143"/>
      <c r="AB593" s="143"/>
      <c r="AC593" s="143"/>
      <c r="AD593" s="143"/>
      <c r="AE593" s="143"/>
      <c r="AF593" s="143"/>
      <c r="AG593" s="143"/>
      <c r="AH593" s="143"/>
    </row>
    <row r="594" spans="1:34" x14ac:dyDescent="0.2">
      <c r="A594" s="143"/>
      <c r="B594" s="513"/>
      <c r="C594" s="177" t="s">
        <v>259</v>
      </c>
      <c r="D594" s="257">
        <f t="shared" si="65"/>
        <v>4458.7708275847581</v>
      </c>
      <c r="E594" s="255">
        <f t="shared" si="65"/>
        <v>4458.7708275847581</v>
      </c>
      <c r="F594" s="255">
        <f t="shared" si="65"/>
        <v>4458.7708275847581</v>
      </c>
      <c r="G594" s="256">
        <f t="shared" si="65"/>
        <v>4458.7708275847581</v>
      </c>
      <c r="H594" s="256">
        <f t="shared" si="65"/>
        <v>4458.7708275847581</v>
      </c>
      <c r="I594" s="257">
        <f t="shared" si="67"/>
        <v>6539.5496654281778</v>
      </c>
      <c r="J594" s="255">
        <f t="shared" si="66"/>
        <v>6539.5496654281778</v>
      </c>
      <c r="K594" s="255">
        <f t="shared" si="66"/>
        <v>6539.5496654281778</v>
      </c>
      <c r="L594" s="255">
        <f t="shared" si="66"/>
        <v>6539.5496654281778</v>
      </c>
      <c r="M594" s="258">
        <f t="shared" si="66"/>
        <v>6539.5496654281778</v>
      </c>
      <c r="N594" s="149"/>
      <c r="O594" s="143"/>
      <c r="P594" s="143"/>
      <c r="Q594" s="143"/>
      <c r="R594" s="143"/>
      <c r="S594" s="143"/>
      <c r="T594" s="143"/>
      <c r="U594" s="143"/>
      <c r="V594" s="143"/>
      <c r="W594" s="143"/>
      <c r="X594" s="143"/>
      <c r="Y594" s="143"/>
      <c r="Z594" s="143"/>
      <c r="AA594" s="143"/>
      <c r="AB594" s="143"/>
      <c r="AC594" s="143"/>
      <c r="AD594" s="143"/>
      <c r="AE594" s="143"/>
      <c r="AF594" s="143"/>
      <c r="AG594" s="143"/>
      <c r="AH594" s="143"/>
    </row>
    <row r="595" spans="1:34" x14ac:dyDescent="0.2">
      <c r="A595" s="143"/>
      <c r="B595" s="513"/>
      <c r="C595" s="177" t="s">
        <v>260</v>
      </c>
      <c r="D595" s="257">
        <f t="shared" si="65"/>
        <v>4458.7708275847581</v>
      </c>
      <c r="E595" s="255">
        <f t="shared" si="65"/>
        <v>4458.7708275847581</v>
      </c>
      <c r="F595" s="255">
        <f t="shared" si="65"/>
        <v>4458.7708275847581</v>
      </c>
      <c r="G595" s="256">
        <f t="shared" si="65"/>
        <v>4458.7708275847581</v>
      </c>
      <c r="H595" s="256">
        <f t="shared" si="65"/>
        <v>4458.7708275847581</v>
      </c>
      <c r="I595" s="257">
        <f t="shared" si="67"/>
        <v>6539.5496654281778</v>
      </c>
      <c r="J595" s="255">
        <f t="shared" si="66"/>
        <v>6539.5496654281778</v>
      </c>
      <c r="K595" s="255">
        <f t="shared" si="66"/>
        <v>6539.5496654281778</v>
      </c>
      <c r="L595" s="255">
        <f t="shared" si="66"/>
        <v>6539.5496654281778</v>
      </c>
      <c r="M595" s="258">
        <f t="shared" si="66"/>
        <v>6539.5496654281778</v>
      </c>
      <c r="N595" s="149"/>
      <c r="O595" s="143"/>
      <c r="P595" s="143"/>
      <c r="Q595" s="143"/>
      <c r="R595" s="143"/>
      <c r="S595" s="143"/>
      <c r="T595" s="143"/>
      <c r="U595" s="143"/>
      <c r="V595" s="143"/>
      <c r="W595" s="143"/>
      <c r="X595" s="143"/>
      <c r="Y595" s="143"/>
      <c r="Z595" s="143"/>
      <c r="AA595" s="143"/>
      <c r="AB595" s="143"/>
      <c r="AC595" s="143"/>
      <c r="AD595" s="143"/>
      <c r="AE595" s="143"/>
      <c r="AF595" s="143"/>
      <c r="AG595" s="143"/>
      <c r="AH595" s="143"/>
    </row>
    <row r="596" spans="1:34" x14ac:dyDescent="0.2">
      <c r="A596" s="143"/>
      <c r="B596" s="513"/>
      <c r="C596" s="177" t="s">
        <v>261</v>
      </c>
      <c r="D596" s="259" t="s">
        <v>262</v>
      </c>
      <c r="E596" s="260" t="s">
        <v>262</v>
      </c>
      <c r="F596" s="260" t="s">
        <v>262</v>
      </c>
      <c r="G596" s="268" t="s">
        <v>262</v>
      </c>
      <c r="H596" s="268" t="s">
        <v>262</v>
      </c>
      <c r="I596" s="257">
        <f t="shared" si="67"/>
        <v>6539.5496654281778</v>
      </c>
      <c r="J596" s="255">
        <f t="shared" si="66"/>
        <v>6539.5496654281778</v>
      </c>
      <c r="K596" s="255">
        <f t="shared" si="66"/>
        <v>6539.5496654281778</v>
      </c>
      <c r="L596" s="255">
        <f t="shared" si="66"/>
        <v>6539.5496654281778</v>
      </c>
      <c r="M596" s="258">
        <f t="shared" si="66"/>
        <v>6539.5496654281778</v>
      </c>
      <c r="N596" s="149"/>
      <c r="O596" s="143"/>
      <c r="P596" s="143"/>
      <c r="Q596" s="143"/>
      <c r="R596" s="143"/>
      <c r="S596" s="143"/>
      <c r="T596" s="143"/>
      <c r="U596" s="143"/>
      <c r="V596" s="143"/>
      <c r="W596" s="143"/>
      <c r="X596" s="143"/>
      <c r="Y596" s="143"/>
      <c r="Z596" s="143"/>
      <c r="AA596" s="143"/>
      <c r="AB596" s="143"/>
      <c r="AC596" s="143"/>
      <c r="AD596" s="143"/>
      <c r="AE596" s="143"/>
      <c r="AF596" s="143"/>
      <c r="AG596" s="143"/>
      <c r="AH596" s="143"/>
    </row>
    <row r="597" spans="1:34" x14ac:dyDescent="0.2">
      <c r="A597" s="143"/>
      <c r="B597" s="513"/>
      <c r="C597" s="177" t="s">
        <v>263</v>
      </c>
      <c r="D597" s="257">
        <f t="shared" ref="D597:H599" si="68">$D$563*$D$571</f>
        <v>4458.7708275847581</v>
      </c>
      <c r="E597" s="255">
        <f t="shared" si="68"/>
        <v>4458.7708275847581</v>
      </c>
      <c r="F597" s="255">
        <f t="shared" si="68"/>
        <v>4458.7708275847581</v>
      </c>
      <c r="G597" s="256">
        <f t="shared" si="68"/>
        <v>4458.7708275847581</v>
      </c>
      <c r="H597" s="256">
        <f t="shared" si="68"/>
        <v>4458.7708275847581</v>
      </c>
      <c r="I597" s="257">
        <f t="shared" si="67"/>
        <v>6539.5496654281778</v>
      </c>
      <c r="J597" s="255">
        <f t="shared" si="66"/>
        <v>6539.5496654281778</v>
      </c>
      <c r="K597" s="255">
        <f t="shared" si="66"/>
        <v>6539.5496654281778</v>
      </c>
      <c r="L597" s="255">
        <f t="shared" si="66"/>
        <v>6539.5496654281778</v>
      </c>
      <c r="M597" s="258">
        <f t="shared" si="66"/>
        <v>6539.5496654281778</v>
      </c>
      <c r="N597" s="149"/>
      <c r="O597" s="143"/>
      <c r="P597" s="143"/>
      <c r="Q597" s="143"/>
      <c r="R597" s="143"/>
      <c r="S597" s="143"/>
      <c r="T597" s="143"/>
      <c r="U597" s="143"/>
      <c r="V597" s="143"/>
      <c r="W597" s="143"/>
      <c r="X597" s="143"/>
      <c r="Y597" s="143"/>
      <c r="Z597" s="143"/>
      <c r="AA597" s="143"/>
      <c r="AB597" s="143"/>
      <c r="AC597" s="143"/>
      <c r="AD597" s="143"/>
      <c r="AE597" s="143"/>
      <c r="AF597" s="143"/>
      <c r="AG597" s="143"/>
      <c r="AH597" s="143"/>
    </row>
    <row r="598" spans="1:34" x14ac:dyDescent="0.2">
      <c r="A598" s="143"/>
      <c r="B598" s="513"/>
      <c r="C598" s="177" t="s">
        <v>264</v>
      </c>
      <c r="D598" s="257">
        <f t="shared" si="68"/>
        <v>4458.7708275847581</v>
      </c>
      <c r="E598" s="255">
        <f t="shared" si="68"/>
        <v>4458.7708275847581</v>
      </c>
      <c r="F598" s="255">
        <f t="shared" si="68"/>
        <v>4458.7708275847581</v>
      </c>
      <c r="G598" s="256">
        <f t="shared" si="68"/>
        <v>4458.7708275847581</v>
      </c>
      <c r="H598" s="256">
        <f t="shared" si="68"/>
        <v>4458.7708275847581</v>
      </c>
      <c r="I598" s="257">
        <f t="shared" si="67"/>
        <v>6539.5496654281778</v>
      </c>
      <c r="J598" s="255">
        <f t="shared" si="66"/>
        <v>6539.5496654281778</v>
      </c>
      <c r="K598" s="255">
        <f t="shared" si="66"/>
        <v>6539.5496654281778</v>
      </c>
      <c r="L598" s="255">
        <f t="shared" si="66"/>
        <v>6539.5496654281778</v>
      </c>
      <c r="M598" s="258">
        <f t="shared" si="66"/>
        <v>6539.5496654281778</v>
      </c>
      <c r="N598" s="149"/>
      <c r="O598" s="143"/>
      <c r="P598" s="143"/>
      <c r="Q598" s="143"/>
      <c r="R598" s="143"/>
      <c r="S598" s="143"/>
      <c r="T598" s="143"/>
      <c r="U598" s="143"/>
      <c r="V598" s="143"/>
      <c r="W598" s="143"/>
      <c r="X598" s="143"/>
      <c r="Y598" s="143"/>
      <c r="Z598" s="143"/>
      <c r="AA598" s="143"/>
      <c r="AB598" s="143"/>
      <c r="AC598" s="143"/>
      <c r="AD598" s="143"/>
      <c r="AE598" s="143"/>
      <c r="AF598" s="143"/>
      <c r="AG598" s="143"/>
      <c r="AH598" s="143"/>
    </row>
    <row r="599" spans="1:34" x14ac:dyDescent="0.2">
      <c r="A599" s="143"/>
      <c r="B599" s="513"/>
      <c r="C599" s="177" t="s">
        <v>265</v>
      </c>
      <c r="D599" s="257">
        <f t="shared" si="68"/>
        <v>4458.7708275847581</v>
      </c>
      <c r="E599" s="255">
        <f t="shared" si="68"/>
        <v>4458.7708275847581</v>
      </c>
      <c r="F599" s="255">
        <f t="shared" si="68"/>
        <v>4458.7708275847581</v>
      </c>
      <c r="G599" s="256">
        <f t="shared" si="68"/>
        <v>4458.7708275847581</v>
      </c>
      <c r="H599" s="256">
        <f t="shared" si="68"/>
        <v>4458.7708275847581</v>
      </c>
      <c r="I599" s="257">
        <f t="shared" si="67"/>
        <v>6539.5496654281778</v>
      </c>
      <c r="J599" s="255">
        <f t="shared" si="66"/>
        <v>6539.5496654281778</v>
      </c>
      <c r="K599" s="255">
        <f t="shared" si="66"/>
        <v>6539.5496654281778</v>
      </c>
      <c r="L599" s="255">
        <f t="shared" si="66"/>
        <v>6539.5496654281778</v>
      </c>
      <c r="M599" s="258">
        <f t="shared" si="66"/>
        <v>6539.5496654281778</v>
      </c>
      <c r="N599" s="149"/>
      <c r="O599" s="143"/>
      <c r="P599" s="143"/>
      <c r="Q599" s="143"/>
      <c r="R599" s="143"/>
      <c r="S599" s="143"/>
      <c r="T599" s="143"/>
      <c r="U599" s="143"/>
      <c r="V599" s="143"/>
      <c r="W599" s="143"/>
      <c r="X599" s="143"/>
      <c r="Y599" s="143"/>
      <c r="Z599" s="143"/>
      <c r="AA599" s="143"/>
      <c r="AB599" s="143"/>
      <c r="AC599" s="143"/>
      <c r="AD599" s="143"/>
      <c r="AE599" s="143"/>
      <c r="AF599" s="143"/>
      <c r="AG599" s="143"/>
      <c r="AH599" s="143"/>
    </row>
    <row r="600" spans="1:34" x14ac:dyDescent="0.2">
      <c r="A600" s="143"/>
      <c r="B600" s="513"/>
      <c r="C600" s="177" t="s">
        <v>266</v>
      </c>
      <c r="D600" s="257">
        <f>$D$563*$D$571</f>
        <v>4458.7708275847581</v>
      </c>
      <c r="E600" s="255">
        <f>$D$563*$D$571</f>
        <v>4458.7708275847581</v>
      </c>
      <c r="F600" s="255">
        <f>$D$563*$D$571</f>
        <v>4458.7708275847581</v>
      </c>
      <c r="G600" s="256">
        <f>$D$563*$D$571</f>
        <v>4458.7708275847581</v>
      </c>
      <c r="H600" s="256">
        <f>$D$563*$D$571</f>
        <v>4458.7708275847581</v>
      </c>
      <c r="I600" s="257">
        <f t="shared" si="67"/>
        <v>6539.5496654281778</v>
      </c>
      <c r="J600" s="255">
        <f t="shared" si="66"/>
        <v>6539.5496654281778</v>
      </c>
      <c r="K600" s="255">
        <f t="shared" si="66"/>
        <v>6539.5496654281778</v>
      </c>
      <c r="L600" s="255">
        <f t="shared" si="66"/>
        <v>6539.5496654281778</v>
      </c>
      <c r="M600" s="258">
        <f t="shared" si="66"/>
        <v>6539.5496654281778</v>
      </c>
      <c r="N600" s="149"/>
      <c r="O600" s="143"/>
      <c r="P600" s="143"/>
      <c r="Q600" s="143"/>
      <c r="R600" s="143"/>
      <c r="S600" s="143"/>
      <c r="T600" s="143"/>
      <c r="U600" s="143"/>
      <c r="V600" s="143"/>
      <c r="W600" s="143"/>
      <c r="X600" s="143"/>
      <c r="Y600" s="143"/>
      <c r="Z600" s="143"/>
      <c r="AA600" s="143"/>
      <c r="AB600" s="143"/>
      <c r="AC600" s="143"/>
      <c r="AD600" s="143"/>
      <c r="AE600" s="143"/>
      <c r="AF600" s="143"/>
      <c r="AG600" s="143"/>
      <c r="AH600" s="143"/>
    </row>
    <row r="601" spans="1:34" x14ac:dyDescent="0.2">
      <c r="A601" s="143"/>
      <c r="B601" s="513"/>
      <c r="C601" s="177" t="s">
        <v>267</v>
      </c>
      <c r="D601" s="259" t="s">
        <v>262</v>
      </c>
      <c r="E601" s="260" t="s">
        <v>262</v>
      </c>
      <c r="F601" s="260" t="s">
        <v>262</v>
      </c>
      <c r="G601" s="268" t="s">
        <v>262</v>
      </c>
      <c r="H601" s="268" t="s">
        <v>262</v>
      </c>
      <c r="I601" s="257">
        <f t="shared" si="67"/>
        <v>6539.5496654281778</v>
      </c>
      <c r="J601" s="255">
        <f t="shared" si="66"/>
        <v>6539.5496654281778</v>
      </c>
      <c r="K601" s="255">
        <f t="shared" si="66"/>
        <v>6539.5496654281778</v>
      </c>
      <c r="L601" s="255">
        <f t="shared" si="66"/>
        <v>6539.5496654281778</v>
      </c>
      <c r="M601" s="258">
        <f t="shared" si="66"/>
        <v>6539.5496654281778</v>
      </c>
      <c r="N601" s="149"/>
      <c r="O601" s="143"/>
      <c r="P601" s="143"/>
      <c r="Q601" s="143"/>
      <c r="R601" s="143"/>
      <c r="S601" s="143"/>
      <c r="T601" s="143"/>
      <c r="U601" s="143"/>
      <c r="V601" s="143"/>
      <c r="W601" s="143"/>
      <c r="X601" s="143"/>
      <c r="Y601" s="143"/>
      <c r="Z601" s="143"/>
      <c r="AA601" s="143"/>
      <c r="AB601" s="143"/>
      <c r="AC601" s="143"/>
      <c r="AD601" s="143"/>
      <c r="AE601" s="143"/>
      <c r="AF601" s="143"/>
      <c r="AG601" s="143"/>
      <c r="AH601" s="143"/>
    </row>
    <row r="602" spans="1:34" x14ac:dyDescent="0.2">
      <c r="A602" s="143"/>
      <c r="B602" s="513"/>
      <c r="C602" s="177" t="s">
        <v>268</v>
      </c>
      <c r="D602" s="257">
        <f t="shared" ref="D602:H603" si="69">$D$563*$D$571</f>
        <v>4458.7708275847581</v>
      </c>
      <c r="E602" s="255">
        <f t="shared" si="69"/>
        <v>4458.7708275847581</v>
      </c>
      <c r="F602" s="255">
        <f t="shared" si="69"/>
        <v>4458.7708275847581</v>
      </c>
      <c r="G602" s="256">
        <f t="shared" si="69"/>
        <v>4458.7708275847581</v>
      </c>
      <c r="H602" s="256">
        <f t="shared" si="69"/>
        <v>4458.7708275847581</v>
      </c>
      <c r="I602" s="257">
        <f t="shared" si="67"/>
        <v>6539.5496654281778</v>
      </c>
      <c r="J602" s="255">
        <f t="shared" si="66"/>
        <v>6539.5496654281778</v>
      </c>
      <c r="K602" s="255">
        <f t="shared" si="66"/>
        <v>6539.5496654281778</v>
      </c>
      <c r="L602" s="255">
        <f t="shared" si="66"/>
        <v>6539.5496654281778</v>
      </c>
      <c r="M602" s="258">
        <f t="shared" si="66"/>
        <v>6539.5496654281778</v>
      </c>
      <c r="N602" s="149"/>
      <c r="O602" s="143"/>
      <c r="P602" s="143"/>
      <c r="Q602" s="143"/>
      <c r="R602" s="143"/>
      <c r="S602" s="143"/>
      <c r="T602" s="143"/>
      <c r="U602" s="143"/>
      <c r="V602" s="143"/>
      <c r="W602" s="143"/>
      <c r="X602" s="143"/>
      <c r="Y602" s="143"/>
      <c r="Z602" s="143"/>
      <c r="AA602" s="143"/>
      <c r="AB602" s="143"/>
      <c r="AC602" s="143"/>
      <c r="AD602" s="143"/>
      <c r="AE602" s="143"/>
      <c r="AF602" s="143"/>
      <c r="AG602" s="143"/>
      <c r="AH602" s="143"/>
    </row>
    <row r="603" spans="1:34" ht="13.5" thickBot="1" x14ac:dyDescent="0.25">
      <c r="A603" s="143"/>
      <c r="B603" s="525"/>
      <c r="C603" s="179" t="s">
        <v>269</v>
      </c>
      <c r="D603" s="262">
        <f t="shared" si="69"/>
        <v>4458.7708275847581</v>
      </c>
      <c r="E603" s="263">
        <f t="shared" si="69"/>
        <v>4458.7708275847581</v>
      </c>
      <c r="F603" s="263">
        <f t="shared" si="69"/>
        <v>4458.7708275847581</v>
      </c>
      <c r="G603" s="264">
        <f t="shared" si="69"/>
        <v>4458.7708275847581</v>
      </c>
      <c r="H603" s="264">
        <f t="shared" si="69"/>
        <v>4458.7708275847581</v>
      </c>
      <c r="I603" s="262">
        <f t="shared" si="67"/>
        <v>6539.5496654281778</v>
      </c>
      <c r="J603" s="263">
        <f t="shared" si="66"/>
        <v>6539.5496654281778</v>
      </c>
      <c r="K603" s="263">
        <f t="shared" si="66"/>
        <v>6539.5496654281778</v>
      </c>
      <c r="L603" s="263">
        <f t="shared" si="66"/>
        <v>6539.5496654281778</v>
      </c>
      <c r="M603" s="265">
        <f t="shared" si="66"/>
        <v>6539.5496654281778</v>
      </c>
      <c r="N603" s="149"/>
      <c r="O603" s="143"/>
      <c r="P603" s="143"/>
      <c r="Q603" s="143"/>
      <c r="R603" s="143"/>
      <c r="S603" s="143"/>
      <c r="T603" s="143"/>
      <c r="U603" s="143"/>
      <c r="V603" s="143"/>
      <c r="W603" s="143"/>
      <c r="X603" s="143"/>
      <c r="Y603" s="143"/>
      <c r="Z603" s="143"/>
      <c r="AA603" s="143"/>
      <c r="AB603" s="143"/>
      <c r="AC603" s="143"/>
      <c r="AD603" s="143"/>
      <c r="AE603" s="143"/>
      <c r="AF603" s="143"/>
      <c r="AG603" s="143"/>
      <c r="AH603" s="143"/>
    </row>
    <row r="604" spans="1:34" ht="21" x14ac:dyDescent="0.2">
      <c r="A604" s="155"/>
      <c r="B604" s="216" t="s">
        <v>323</v>
      </c>
      <c r="C604" s="217"/>
      <c r="D604" s="273"/>
      <c r="E604" s="219"/>
      <c r="F604" s="219"/>
      <c r="G604" s="219"/>
      <c r="H604" s="219"/>
      <c r="I604" s="219"/>
      <c r="J604" s="219"/>
      <c r="K604" s="219"/>
      <c r="L604" s="219"/>
      <c r="M604" s="274">
        <f>SUMPRODUCT('Нормативы ДО'!D605:M635,'Нормативы ДО'!$D$637:$M$667)</f>
        <v>265959783315455.75</v>
      </c>
      <c r="N604" s="149"/>
      <c r="O604" s="143"/>
      <c r="P604" s="143"/>
      <c r="Q604" s="143"/>
      <c r="R604" s="143"/>
      <c r="S604" s="143"/>
      <c r="T604" s="143"/>
      <c r="U604" s="143"/>
      <c r="V604" s="143"/>
      <c r="W604" s="143"/>
      <c r="X604" s="143"/>
      <c r="Y604" s="143"/>
      <c r="Z604" s="143"/>
      <c r="AA604" s="143"/>
      <c r="AB604" s="143"/>
      <c r="AC604" s="143"/>
      <c r="AD604" s="143"/>
      <c r="AE604" s="143"/>
      <c r="AF604" s="143"/>
      <c r="AG604" s="143"/>
      <c r="AH604" s="143"/>
    </row>
    <row r="605" spans="1:34" ht="11.45" customHeight="1" x14ac:dyDescent="0.2">
      <c r="A605" s="143"/>
      <c r="B605" s="523" t="s">
        <v>319</v>
      </c>
      <c r="C605" s="275" t="s">
        <v>250</v>
      </c>
      <c r="D605" s="276">
        <f t="shared" ref="D605:M620" si="70">D489+D530+D573</f>
        <v>49244.753294797039</v>
      </c>
      <c r="E605" s="277">
        <f t="shared" si="70"/>
        <v>85873.511671306929</v>
      </c>
      <c r="F605" s="277">
        <f t="shared" si="70"/>
        <v>100525.01502191089</v>
      </c>
      <c r="G605" s="278">
        <f t="shared" si="70"/>
        <v>115176.51837251484</v>
      </c>
      <c r="H605" s="278">
        <f t="shared" si="70"/>
        <v>140864.21905214514</v>
      </c>
      <c r="I605" s="276">
        <f t="shared" si="70"/>
        <v>46813.721916049071</v>
      </c>
      <c r="J605" s="279">
        <f t="shared" si="70"/>
        <v>77072.261444470278</v>
      </c>
      <c r="K605" s="277">
        <f t="shared" si="70"/>
        <v>89175.677255838775</v>
      </c>
      <c r="L605" s="277">
        <f t="shared" si="70"/>
        <v>101279.09306720726</v>
      </c>
      <c r="M605" s="280">
        <f t="shared" si="70"/>
        <v>122499.36754168448</v>
      </c>
      <c r="N605" s="149"/>
      <c r="O605" s="143"/>
      <c r="P605" s="143"/>
      <c r="Q605" s="143"/>
      <c r="R605" s="143"/>
      <c r="S605" s="143"/>
      <c r="T605" s="143"/>
      <c r="U605" s="143"/>
      <c r="V605" s="143"/>
      <c r="W605" s="143"/>
      <c r="X605" s="143"/>
      <c r="Y605" s="143"/>
      <c r="Z605" s="478"/>
      <c r="AA605" s="478"/>
      <c r="AB605" s="478"/>
      <c r="AC605" s="478"/>
      <c r="AD605" s="478"/>
      <c r="AE605" s="478"/>
      <c r="AF605" s="478"/>
      <c r="AG605" s="478"/>
      <c r="AH605" s="478"/>
    </row>
    <row r="606" spans="1:34" x14ac:dyDescent="0.2">
      <c r="A606" s="143"/>
      <c r="B606" s="523"/>
      <c r="C606" s="275" t="s">
        <v>251</v>
      </c>
      <c r="D606" s="281">
        <f t="shared" si="70"/>
        <v>63014.490808771603</v>
      </c>
      <c r="E606" s="282">
        <f t="shared" si="70"/>
        <v>110580.57591619455</v>
      </c>
      <c r="F606" s="282">
        <f t="shared" si="70"/>
        <v>129607.0099591637</v>
      </c>
      <c r="G606" s="283">
        <f t="shared" si="70"/>
        <v>148633.44400213289</v>
      </c>
      <c r="H606" s="283">
        <f t="shared" si="70"/>
        <v>181991.47771383208</v>
      </c>
      <c r="I606" s="281">
        <f t="shared" si="70"/>
        <v>54265.607661302602</v>
      </c>
      <c r="J606" s="282">
        <f t="shared" si="70"/>
        <v>89940.171491869798</v>
      </c>
      <c r="K606" s="282">
        <f t="shared" si="70"/>
        <v>104209.99702409668</v>
      </c>
      <c r="L606" s="282">
        <f t="shared" si="70"/>
        <v>118479.82255632355</v>
      </c>
      <c r="M606" s="284">
        <f t="shared" si="70"/>
        <v>143498.34784009791</v>
      </c>
      <c r="N606" s="149"/>
      <c r="O606" s="143"/>
      <c r="P606" s="143"/>
      <c r="Q606" s="143"/>
      <c r="R606" s="143"/>
      <c r="S606" s="143"/>
      <c r="T606" s="143"/>
      <c r="U606" s="143"/>
      <c r="V606" s="143"/>
      <c r="W606" s="143"/>
      <c r="X606" s="143"/>
      <c r="Y606" s="143"/>
      <c r="Z606" s="478"/>
      <c r="AA606" s="478"/>
      <c r="AB606" s="478"/>
      <c r="AC606" s="478"/>
      <c r="AD606" s="478"/>
      <c r="AE606" s="478"/>
      <c r="AF606" s="478"/>
      <c r="AG606" s="478"/>
      <c r="AH606" s="478"/>
    </row>
    <row r="607" spans="1:34" x14ac:dyDescent="0.2">
      <c r="A607" s="143"/>
      <c r="B607" s="523"/>
      <c r="C607" s="275" t="s">
        <v>324</v>
      </c>
      <c r="D607" s="281">
        <f t="shared" si="70"/>
        <v>93739.456584025829</v>
      </c>
      <c r="E607" s="282">
        <f t="shared" si="70"/>
        <v>165673.41316041542</v>
      </c>
      <c r="F607" s="282">
        <f t="shared" si="70"/>
        <v>194446.99579097121</v>
      </c>
      <c r="G607" s="283">
        <f t="shared" si="70"/>
        <v>223220.57842152708</v>
      </c>
      <c r="H607" s="283">
        <f t="shared" si="70"/>
        <v>273667.76874782628</v>
      </c>
      <c r="I607" s="281">
        <f t="shared" si="70"/>
        <v>71198.294967263573</v>
      </c>
      <c r="J607" s="282">
        <f t="shared" si="70"/>
        <v>119154.26601818996</v>
      </c>
      <c r="K607" s="282">
        <f t="shared" si="70"/>
        <v>138336.65443856051</v>
      </c>
      <c r="L607" s="282">
        <f t="shared" si="70"/>
        <v>157519.04285893106</v>
      </c>
      <c r="M607" s="284">
        <f t="shared" si="70"/>
        <v>191150.50307646388</v>
      </c>
      <c r="N607" s="149"/>
      <c r="O607" s="143"/>
      <c r="P607" s="143"/>
      <c r="Q607" s="143"/>
      <c r="R607" s="143"/>
      <c r="S607" s="143"/>
      <c r="T607" s="143"/>
      <c r="U607" s="143"/>
      <c r="V607" s="143"/>
      <c r="W607" s="143"/>
      <c r="X607" s="143"/>
      <c r="Y607" s="143"/>
      <c r="Z607" s="478"/>
      <c r="AA607" s="478"/>
      <c r="AB607" s="478"/>
      <c r="AC607" s="478"/>
      <c r="AD607" s="478"/>
      <c r="AE607" s="478"/>
      <c r="AF607" s="478"/>
      <c r="AG607" s="478"/>
      <c r="AH607" s="478"/>
    </row>
    <row r="608" spans="1:34" x14ac:dyDescent="0.2">
      <c r="A608" s="143"/>
      <c r="B608" s="523"/>
      <c r="C608" s="275" t="s">
        <v>325</v>
      </c>
      <c r="D608" s="281">
        <f t="shared" si="70"/>
        <v>96625.625256713829</v>
      </c>
      <c r="E608" s="282">
        <f t="shared" si="70"/>
        <v>170898.89749412422</v>
      </c>
      <c r="F608" s="282">
        <f t="shared" si="70"/>
        <v>200608.20638908836</v>
      </c>
      <c r="G608" s="283">
        <f t="shared" si="70"/>
        <v>230317.51528405253</v>
      </c>
      <c r="H608" s="283">
        <f t="shared" si="70"/>
        <v>282405.26464535331</v>
      </c>
      <c r="I608" s="281">
        <f t="shared" si="70"/>
        <v>107439.31100822712</v>
      </c>
      <c r="J608" s="282">
        <f t="shared" si="70"/>
        <v>181712.58324563754</v>
      </c>
      <c r="K608" s="282">
        <f t="shared" si="70"/>
        <v>211421.89214060165</v>
      </c>
      <c r="L608" s="282">
        <f t="shared" si="70"/>
        <v>241131.20103556581</v>
      </c>
      <c r="M608" s="284">
        <f t="shared" si="70"/>
        <v>293218.9503968666</v>
      </c>
      <c r="N608" s="149"/>
      <c r="O608" s="143"/>
      <c r="P608" s="143"/>
      <c r="Q608" s="143"/>
      <c r="R608" s="143"/>
      <c r="S608" s="143"/>
      <c r="T608" s="143"/>
      <c r="U608" s="143"/>
      <c r="V608" s="143"/>
      <c r="W608" s="143"/>
      <c r="X608" s="143"/>
      <c r="Y608" s="143"/>
      <c r="Z608" s="478"/>
      <c r="AA608" s="478"/>
      <c r="AB608" s="478"/>
      <c r="AC608" s="478"/>
      <c r="AD608" s="478"/>
      <c r="AE608" s="478"/>
      <c r="AF608" s="478"/>
      <c r="AG608" s="478"/>
      <c r="AH608" s="478"/>
    </row>
    <row r="609" spans="2:34" x14ac:dyDescent="0.2">
      <c r="B609" s="526"/>
      <c r="C609" s="275" t="s">
        <v>326</v>
      </c>
      <c r="D609" s="281">
        <f t="shared" si="70"/>
        <v>199366.17048380277</v>
      </c>
      <c r="E609" s="282">
        <f t="shared" si="70"/>
        <v>355316.64902575436</v>
      </c>
      <c r="F609" s="282">
        <f t="shared" si="70"/>
        <v>417696.84044253494</v>
      </c>
      <c r="G609" s="283">
        <f t="shared" si="70"/>
        <v>480077.03185931558</v>
      </c>
      <c r="H609" s="283">
        <f t="shared" si="70"/>
        <v>589444.89992769726</v>
      </c>
      <c r="I609" s="281">
        <f t="shared" si="70"/>
        <v>219837.34246894499</v>
      </c>
      <c r="J609" s="282">
        <f t="shared" si="70"/>
        <v>375787.82101089665</v>
      </c>
      <c r="K609" s="282">
        <f t="shared" si="70"/>
        <v>438168.01242767723</v>
      </c>
      <c r="L609" s="282">
        <f t="shared" si="70"/>
        <v>500548.20384445781</v>
      </c>
      <c r="M609" s="284">
        <f t="shared" si="70"/>
        <v>609916.07191283954</v>
      </c>
      <c r="N609" s="149"/>
      <c r="O609" s="143"/>
      <c r="P609" s="143"/>
      <c r="Q609" s="143"/>
      <c r="R609" s="143"/>
      <c r="S609" s="143"/>
      <c r="T609" s="143"/>
      <c r="U609" s="143"/>
      <c r="V609" s="143"/>
      <c r="W609" s="143"/>
      <c r="X609" s="143"/>
      <c r="Y609" s="143"/>
      <c r="Z609" s="478"/>
      <c r="AA609" s="478"/>
      <c r="AB609" s="478"/>
      <c r="AC609" s="478"/>
      <c r="AD609" s="478"/>
      <c r="AE609" s="478"/>
      <c r="AF609" s="478"/>
      <c r="AG609" s="478"/>
      <c r="AH609" s="478"/>
    </row>
    <row r="610" spans="2:34" ht="11.45" customHeight="1" x14ac:dyDescent="0.2">
      <c r="B610" s="522" t="s">
        <v>321</v>
      </c>
      <c r="C610" s="285" t="s">
        <v>256</v>
      </c>
      <c r="D610" s="281">
        <f t="shared" si="70"/>
        <v>122848.77018708081</v>
      </c>
      <c r="E610" s="282">
        <f t="shared" si="70"/>
        <v>192443.41110244961</v>
      </c>
      <c r="F610" s="282">
        <f t="shared" si="70"/>
        <v>220281.2674685971</v>
      </c>
      <c r="G610" s="283">
        <f t="shared" si="70"/>
        <v>248119.12383474465</v>
      </c>
      <c r="H610" s="283">
        <f t="shared" si="70"/>
        <v>296925.75512604218</v>
      </c>
      <c r="I610" s="281">
        <f t="shared" si="70"/>
        <v>132969.40671720821</v>
      </c>
      <c r="J610" s="282">
        <f t="shared" si="70"/>
        <v>202564.04763257696</v>
      </c>
      <c r="K610" s="282">
        <f t="shared" si="70"/>
        <v>230401.90399872453</v>
      </c>
      <c r="L610" s="282">
        <f t="shared" si="70"/>
        <v>258239.76036487203</v>
      </c>
      <c r="M610" s="284">
        <f t="shared" si="70"/>
        <v>307046.39165616961</v>
      </c>
      <c r="N610" s="149"/>
      <c r="O610" s="143"/>
      <c r="P610" s="143"/>
      <c r="Q610" s="143"/>
      <c r="R610" s="143"/>
      <c r="S610" s="143"/>
      <c r="T610" s="143"/>
      <c r="U610" s="143"/>
      <c r="V610" s="143"/>
      <c r="W610" s="143"/>
      <c r="X610" s="143"/>
      <c r="Y610" s="143"/>
      <c r="Z610" s="478"/>
      <c r="AA610" s="478"/>
      <c r="AB610" s="478"/>
      <c r="AC610" s="478"/>
      <c r="AD610" s="478"/>
      <c r="AE610" s="478"/>
      <c r="AF610" s="478"/>
      <c r="AG610" s="478"/>
      <c r="AH610" s="478"/>
    </row>
    <row r="611" spans="2:34" x14ac:dyDescent="0.2">
      <c r="B611" s="523"/>
      <c r="C611" s="285" t="s">
        <v>257</v>
      </c>
      <c r="D611" s="281">
        <f t="shared" si="70"/>
        <v>122848.77018708081</v>
      </c>
      <c r="E611" s="282">
        <f t="shared" si="70"/>
        <v>192443.41110244961</v>
      </c>
      <c r="F611" s="282">
        <f t="shared" si="70"/>
        <v>220281.2674685971</v>
      </c>
      <c r="G611" s="283">
        <f t="shared" si="70"/>
        <v>248119.12383474465</v>
      </c>
      <c r="H611" s="283">
        <f t="shared" si="70"/>
        <v>296925.75512604218</v>
      </c>
      <c r="I611" s="281">
        <f t="shared" si="70"/>
        <v>90727.036947441724</v>
      </c>
      <c r="J611" s="282">
        <f t="shared" si="70"/>
        <v>137123.46422435425</v>
      </c>
      <c r="K611" s="282">
        <f t="shared" si="70"/>
        <v>155682.03513511925</v>
      </c>
      <c r="L611" s="282">
        <f t="shared" si="70"/>
        <v>174240.60604588425</v>
      </c>
      <c r="M611" s="284">
        <f t="shared" si="70"/>
        <v>206778.36024008266</v>
      </c>
      <c r="N611" s="149"/>
      <c r="O611" s="143"/>
      <c r="P611" s="143"/>
      <c r="Q611" s="143"/>
      <c r="R611" s="143"/>
      <c r="S611" s="143"/>
      <c r="T611" s="143"/>
      <c r="U611" s="143"/>
      <c r="V611" s="143"/>
      <c r="W611" s="143"/>
      <c r="X611" s="143"/>
      <c r="Y611" s="143"/>
      <c r="Z611" s="478"/>
      <c r="AA611" s="478"/>
      <c r="AB611" s="478"/>
      <c r="AC611" s="478"/>
      <c r="AD611" s="478"/>
      <c r="AE611" s="478"/>
      <c r="AF611" s="478"/>
      <c r="AG611" s="478"/>
      <c r="AH611" s="478"/>
    </row>
    <row r="612" spans="2:34" x14ac:dyDescent="0.2">
      <c r="B612" s="523"/>
      <c r="C612" s="285" t="s">
        <v>258</v>
      </c>
      <c r="D612" s="281">
        <f t="shared" si="70"/>
        <v>210892.10506549999</v>
      </c>
      <c r="E612" s="282">
        <f t="shared" si="70"/>
        <v>280486.7459808687</v>
      </c>
      <c r="F612" s="282">
        <f t="shared" si="70"/>
        <v>308324.60234701622</v>
      </c>
      <c r="G612" s="283">
        <f t="shared" si="70"/>
        <v>336162.45871316374</v>
      </c>
      <c r="H612" s="283">
        <f t="shared" si="70"/>
        <v>384969.09000446135</v>
      </c>
      <c r="I612" s="281">
        <f t="shared" si="70"/>
        <v>221012.74159562742</v>
      </c>
      <c r="J612" s="282">
        <f t="shared" si="70"/>
        <v>290607.38251099619</v>
      </c>
      <c r="K612" s="282">
        <f t="shared" si="70"/>
        <v>318445.23887714371</v>
      </c>
      <c r="L612" s="282">
        <f t="shared" si="70"/>
        <v>346283.09524329123</v>
      </c>
      <c r="M612" s="284">
        <f t="shared" si="70"/>
        <v>395089.72653458884</v>
      </c>
      <c r="N612" s="149"/>
      <c r="O612" s="143"/>
      <c r="P612" s="143"/>
      <c r="Q612" s="143"/>
      <c r="R612" s="143"/>
      <c r="S612" s="143"/>
      <c r="T612" s="143"/>
      <c r="U612" s="143"/>
      <c r="V612" s="143"/>
      <c r="W612" s="143"/>
      <c r="X612" s="143"/>
      <c r="Y612" s="143"/>
      <c r="Z612" s="478"/>
      <c r="AA612" s="478"/>
      <c r="AB612" s="478"/>
      <c r="AC612" s="478"/>
      <c r="AD612" s="478"/>
      <c r="AE612" s="478"/>
      <c r="AF612" s="478"/>
      <c r="AG612" s="478"/>
      <c r="AH612" s="478"/>
    </row>
    <row r="613" spans="2:34" x14ac:dyDescent="0.2">
      <c r="B613" s="523"/>
      <c r="C613" s="285" t="s">
        <v>259</v>
      </c>
      <c r="D613" s="281">
        <f t="shared" si="70"/>
        <v>145816.5966771032</v>
      </c>
      <c r="E613" s="282">
        <f t="shared" si="70"/>
        <v>215411.23759247197</v>
      </c>
      <c r="F613" s="282">
        <f t="shared" si="70"/>
        <v>243249.09395861949</v>
      </c>
      <c r="G613" s="283">
        <f t="shared" si="70"/>
        <v>271086.95032476698</v>
      </c>
      <c r="H613" s="283">
        <f t="shared" si="70"/>
        <v>319893.58161606453</v>
      </c>
      <c r="I613" s="281">
        <f t="shared" si="70"/>
        <v>106038.92127412331</v>
      </c>
      <c r="J613" s="282">
        <f t="shared" si="70"/>
        <v>152435.34855103583</v>
      </c>
      <c r="K613" s="282">
        <f t="shared" si="70"/>
        <v>170993.91946180083</v>
      </c>
      <c r="L613" s="282">
        <f t="shared" si="70"/>
        <v>189552.49037256584</v>
      </c>
      <c r="M613" s="284">
        <f t="shared" si="70"/>
        <v>222090.24456676425</v>
      </c>
      <c r="N613" s="149"/>
      <c r="O613" s="143"/>
      <c r="P613" s="143"/>
      <c r="Q613" s="143"/>
      <c r="R613" s="143"/>
      <c r="S613" s="143"/>
      <c r="T613" s="143"/>
      <c r="U613" s="143"/>
      <c r="V613" s="143"/>
      <c r="W613" s="143"/>
      <c r="X613" s="143"/>
      <c r="Y613" s="143"/>
      <c r="Z613" s="478"/>
      <c r="AA613" s="478"/>
      <c r="AB613" s="478"/>
      <c r="AC613" s="478"/>
      <c r="AD613" s="478"/>
      <c r="AE613" s="478"/>
      <c r="AF613" s="478"/>
      <c r="AG613" s="478"/>
      <c r="AH613" s="478"/>
    </row>
    <row r="614" spans="2:34" x14ac:dyDescent="0.2">
      <c r="B614" s="523"/>
      <c r="C614" s="285" t="s">
        <v>260</v>
      </c>
      <c r="D614" s="281">
        <f t="shared" si="70"/>
        <v>122848.77018708081</v>
      </c>
      <c r="E614" s="282">
        <f t="shared" si="70"/>
        <v>192443.41110244961</v>
      </c>
      <c r="F614" s="282">
        <f t="shared" si="70"/>
        <v>220281.2674685971</v>
      </c>
      <c r="G614" s="283">
        <f t="shared" si="70"/>
        <v>248119.12383474465</v>
      </c>
      <c r="H614" s="283">
        <f t="shared" si="70"/>
        <v>296925.75512604218</v>
      </c>
      <c r="I614" s="281">
        <f t="shared" si="70"/>
        <v>90727.036947441724</v>
      </c>
      <c r="J614" s="282">
        <f t="shared" si="70"/>
        <v>137123.46422435425</v>
      </c>
      <c r="K614" s="282">
        <f t="shared" si="70"/>
        <v>155682.03513511925</v>
      </c>
      <c r="L614" s="282">
        <f t="shared" si="70"/>
        <v>174240.60604588425</v>
      </c>
      <c r="M614" s="284">
        <f t="shared" si="70"/>
        <v>206778.36024008266</v>
      </c>
      <c r="N614" s="149"/>
      <c r="O614" s="143"/>
      <c r="P614" s="143"/>
      <c r="Q614" s="143"/>
      <c r="R614" s="143"/>
      <c r="S614" s="143"/>
      <c r="T614" s="143"/>
      <c r="U614" s="143"/>
      <c r="V614" s="143"/>
      <c r="W614" s="143"/>
      <c r="X614" s="143"/>
      <c r="Y614" s="143"/>
      <c r="Z614" s="478"/>
      <c r="AA614" s="478"/>
      <c r="AB614" s="478"/>
      <c r="AC614" s="478"/>
      <c r="AD614" s="478"/>
      <c r="AE614" s="478"/>
      <c r="AF614" s="478"/>
      <c r="AG614" s="478"/>
      <c r="AH614" s="478"/>
    </row>
    <row r="615" spans="2:34" x14ac:dyDescent="0.2">
      <c r="B615" s="523"/>
      <c r="C615" s="285" t="s">
        <v>261</v>
      </c>
      <c r="D615" s="286"/>
      <c r="E615" s="287"/>
      <c r="F615" s="287"/>
      <c r="G615" s="288"/>
      <c r="H615" s="288"/>
      <c r="I615" s="281">
        <f t="shared" si="70"/>
        <v>80787.655825143709</v>
      </c>
      <c r="J615" s="282">
        <f t="shared" si="70"/>
        <v>121725.67989300771</v>
      </c>
      <c r="K615" s="282">
        <f t="shared" si="70"/>
        <v>138100.88952015332</v>
      </c>
      <c r="L615" s="282">
        <f t="shared" si="70"/>
        <v>154476.0991472989</v>
      </c>
      <c r="M615" s="284">
        <f t="shared" si="70"/>
        <v>183185.88225982687</v>
      </c>
      <c r="N615" s="149"/>
      <c r="O615" s="143"/>
      <c r="P615" s="143"/>
      <c r="Q615" s="143"/>
      <c r="R615" s="143"/>
      <c r="S615" s="143"/>
      <c r="T615" s="143"/>
      <c r="U615" s="143"/>
      <c r="V615" s="143"/>
      <c r="W615" s="143"/>
      <c r="X615" s="143"/>
      <c r="Y615" s="143"/>
      <c r="Z615" s="478"/>
      <c r="AA615" s="478"/>
      <c r="AB615" s="478"/>
      <c r="AC615" s="478"/>
      <c r="AD615" s="478"/>
      <c r="AE615" s="478"/>
      <c r="AF615" s="478"/>
      <c r="AG615" s="478"/>
      <c r="AH615" s="478"/>
    </row>
    <row r="616" spans="2:34" x14ac:dyDescent="0.2">
      <c r="B616" s="523"/>
      <c r="C616" s="285" t="s">
        <v>263</v>
      </c>
      <c r="D616" s="281">
        <f t="shared" ref="D616:M621" si="71">D500+D541+D584</f>
        <v>210892.10506549999</v>
      </c>
      <c r="E616" s="282">
        <f t="shared" si="71"/>
        <v>280486.7459808687</v>
      </c>
      <c r="F616" s="282">
        <f t="shared" si="71"/>
        <v>308324.60234701622</v>
      </c>
      <c r="G616" s="283">
        <f t="shared" si="71"/>
        <v>336162.45871316374</v>
      </c>
      <c r="H616" s="283">
        <f t="shared" si="71"/>
        <v>384969.09000446135</v>
      </c>
      <c r="I616" s="281">
        <f t="shared" si="70"/>
        <v>221012.74159562742</v>
      </c>
      <c r="J616" s="282">
        <f t="shared" si="70"/>
        <v>290607.38251099619</v>
      </c>
      <c r="K616" s="282">
        <f t="shared" si="70"/>
        <v>318445.23887714371</v>
      </c>
      <c r="L616" s="282">
        <f t="shared" si="70"/>
        <v>346283.09524329123</v>
      </c>
      <c r="M616" s="284">
        <f t="shared" si="70"/>
        <v>395089.72653458884</v>
      </c>
      <c r="N616" s="149"/>
      <c r="O616" s="143"/>
      <c r="P616" s="143"/>
      <c r="Q616" s="143"/>
      <c r="R616" s="143"/>
      <c r="S616" s="143"/>
      <c r="T616" s="143"/>
      <c r="U616" s="143"/>
      <c r="V616" s="143"/>
      <c r="W616" s="143"/>
      <c r="X616" s="143"/>
      <c r="Y616" s="143"/>
      <c r="Z616" s="478"/>
      <c r="AA616" s="478"/>
      <c r="AB616" s="478"/>
      <c r="AC616" s="478"/>
      <c r="AD616" s="478"/>
      <c r="AE616" s="478"/>
      <c r="AF616" s="478"/>
      <c r="AG616" s="478"/>
      <c r="AH616" s="478"/>
    </row>
    <row r="617" spans="2:34" x14ac:dyDescent="0.2">
      <c r="B617" s="523"/>
      <c r="C617" s="285" t="s">
        <v>264</v>
      </c>
      <c r="D617" s="281">
        <f t="shared" si="71"/>
        <v>275967.61345389672</v>
      </c>
      <c r="E617" s="282">
        <f t="shared" si="71"/>
        <v>345562.25436926552</v>
      </c>
      <c r="F617" s="282">
        <f t="shared" si="71"/>
        <v>373400.11073541298</v>
      </c>
      <c r="G617" s="283">
        <f t="shared" si="71"/>
        <v>401237.96710156056</v>
      </c>
      <c r="H617" s="283">
        <f t="shared" si="71"/>
        <v>450044.59839285805</v>
      </c>
      <c r="I617" s="281">
        <f t="shared" si="70"/>
        <v>170857.56362915313</v>
      </c>
      <c r="J617" s="282">
        <f t="shared" si="70"/>
        <v>211795.58769701715</v>
      </c>
      <c r="K617" s="282">
        <f t="shared" si="70"/>
        <v>228170.79732416273</v>
      </c>
      <c r="L617" s="282">
        <f t="shared" si="70"/>
        <v>244546.00695130829</v>
      </c>
      <c r="M617" s="284">
        <f t="shared" si="70"/>
        <v>273255.79006383632</v>
      </c>
      <c r="N617" s="149"/>
      <c r="O617" s="143"/>
      <c r="P617" s="143"/>
      <c r="Q617" s="143"/>
      <c r="R617" s="143"/>
      <c r="S617" s="143"/>
      <c r="T617" s="143"/>
      <c r="U617" s="143"/>
      <c r="V617" s="143"/>
      <c r="W617" s="143"/>
      <c r="X617" s="143"/>
      <c r="Y617" s="143"/>
      <c r="Z617" s="478"/>
      <c r="AA617" s="478"/>
      <c r="AB617" s="478"/>
      <c r="AC617" s="478"/>
      <c r="AD617" s="478"/>
      <c r="AE617" s="478"/>
      <c r="AF617" s="478"/>
      <c r="AG617" s="478"/>
      <c r="AH617" s="478"/>
    </row>
    <row r="618" spans="2:34" x14ac:dyDescent="0.2">
      <c r="B618" s="523"/>
      <c r="C618" s="285" t="s">
        <v>265</v>
      </c>
      <c r="D618" s="281">
        <f t="shared" si="71"/>
        <v>145816.5966771032</v>
      </c>
      <c r="E618" s="282">
        <f t="shared" si="71"/>
        <v>215411.23759247197</v>
      </c>
      <c r="F618" s="282">
        <f t="shared" si="71"/>
        <v>243249.09395861949</v>
      </c>
      <c r="G618" s="283">
        <f t="shared" si="71"/>
        <v>271086.95032476698</v>
      </c>
      <c r="H618" s="283">
        <f t="shared" si="71"/>
        <v>319893.58161606453</v>
      </c>
      <c r="I618" s="281">
        <f t="shared" si="70"/>
        <v>155937.2332072306</v>
      </c>
      <c r="J618" s="282">
        <f t="shared" si="70"/>
        <v>225531.87412259937</v>
      </c>
      <c r="K618" s="282">
        <f t="shared" si="70"/>
        <v>253369.73048874686</v>
      </c>
      <c r="L618" s="282">
        <f t="shared" si="70"/>
        <v>281207.58685489441</v>
      </c>
      <c r="M618" s="284">
        <f t="shared" si="70"/>
        <v>330014.21814619203</v>
      </c>
      <c r="N618" s="149"/>
      <c r="O618" s="143"/>
      <c r="P618" s="143"/>
      <c r="Q618" s="143"/>
      <c r="R618" s="143"/>
      <c r="S618" s="143"/>
      <c r="T618" s="143"/>
      <c r="U618" s="143"/>
      <c r="V618" s="143"/>
      <c r="W618" s="143"/>
      <c r="X618" s="143"/>
      <c r="Y618" s="143"/>
      <c r="Z618" s="478"/>
      <c r="AA618" s="478"/>
      <c r="AB618" s="478"/>
      <c r="AC618" s="478"/>
      <c r="AD618" s="478"/>
      <c r="AE618" s="478"/>
      <c r="AF618" s="478"/>
      <c r="AG618" s="478"/>
      <c r="AH618" s="478"/>
    </row>
    <row r="619" spans="2:34" x14ac:dyDescent="0.2">
      <c r="B619" s="523"/>
      <c r="C619" s="285" t="s">
        <v>266</v>
      </c>
      <c r="D619" s="281">
        <f t="shared" si="71"/>
        <v>210892.10506549999</v>
      </c>
      <c r="E619" s="282">
        <f t="shared" si="71"/>
        <v>280486.7459808687</v>
      </c>
      <c r="F619" s="282">
        <f t="shared" si="71"/>
        <v>308324.60234701622</v>
      </c>
      <c r="G619" s="283">
        <f t="shared" si="71"/>
        <v>336162.45871316374</v>
      </c>
      <c r="H619" s="283">
        <f t="shared" si="71"/>
        <v>384969.09000446135</v>
      </c>
      <c r="I619" s="281">
        <f t="shared" si="71"/>
        <v>149422.59353305449</v>
      </c>
      <c r="J619" s="282">
        <f t="shared" si="71"/>
        <v>195819.02080996701</v>
      </c>
      <c r="K619" s="282">
        <f t="shared" si="71"/>
        <v>214377.59172073205</v>
      </c>
      <c r="L619" s="282">
        <f t="shared" si="70"/>
        <v>232936.16263149705</v>
      </c>
      <c r="M619" s="284">
        <f t="shared" si="71"/>
        <v>265473.91682569543</v>
      </c>
      <c r="N619" s="149"/>
      <c r="O619" s="143"/>
      <c r="P619" s="143"/>
      <c r="Q619" s="143"/>
      <c r="R619" s="143"/>
      <c r="S619" s="143"/>
      <c r="T619" s="143"/>
      <c r="U619" s="143"/>
      <c r="V619" s="143"/>
      <c r="W619" s="143"/>
      <c r="X619" s="143"/>
      <c r="Y619" s="143"/>
      <c r="Z619" s="478"/>
      <c r="AA619" s="478"/>
      <c r="AB619" s="478"/>
      <c r="AC619" s="478"/>
      <c r="AD619" s="478"/>
      <c r="AE619" s="478"/>
      <c r="AF619" s="478"/>
      <c r="AG619" s="478"/>
      <c r="AH619" s="478"/>
    </row>
    <row r="620" spans="2:34" x14ac:dyDescent="0.2">
      <c r="B620" s="523"/>
      <c r="C620" s="285" t="s">
        <v>267</v>
      </c>
      <c r="D620" s="286"/>
      <c r="E620" s="287"/>
      <c r="F620" s="287"/>
      <c r="G620" s="288"/>
      <c r="H620" s="288"/>
      <c r="I620" s="281">
        <f t="shared" si="71"/>
        <v>221012.74159562742</v>
      </c>
      <c r="J620" s="282">
        <f t="shared" si="71"/>
        <v>290607.38251099619</v>
      </c>
      <c r="K620" s="282">
        <f t="shared" si="71"/>
        <v>318445.23887714371</v>
      </c>
      <c r="L620" s="282">
        <f t="shared" si="70"/>
        <v>346283.09524329123</v>
      </c>
      <c r="M620" s="284">
        <f t="shared" si="71"/>
        <v>395089.72653458884</v>
      </c>
      <c r="N620" s="149"/>
      <c r="O620" s="143"/>
      <c r="P620" s="143"/>
      <c r="Q620" s="143"/>
      <c r="R620" s="143"/>
      <c r="S620" s="143"/>
      <c r="T620" s="143"/>
      <c r="U620" s="143"/>
      <c r="V620" s="143"/>
      <c r="W620" s="143"/>
      <c r="X620" s="143"/>
      <c r="Y620" s="143"/>
      <c r="Z620" s="478"/>
      <c r="AA620" s="478"/>
      <c r="AB620" s="478"/>
      <c r="AC620" s="478"/>
      <c r="AD620" s="478"/>
      <c r="AE620" s="478"/>
      <c r="AF620" s="478"/>
      <c r="AG620" s="478"/>
      <c r="AH620" s="478"/>
    </row>
    <row r="621" spans="2:34" x14ac:dyDescent="0.2">
      <c r="B621" s="523"/>
      <c r="C621" s="285" t="s">
        <v>268</v>
      </c>
      <c r="D621" s="281">
        <f t="shared" ref="D621:M635" si="72">D505+D546+D589</f>
        <v>210892.10506549999</v>
      </c>
      <c r="E621" s="282">
        <f t="shared" si="72"/>
        <v>280486.7459808687</v>
      </c>
      <c r="F621" s="282">
        <f t="shared" si="72"/>
        <v>308324.60234701622</v>
      </c>
      <c r="G621" s="283">
        <f t="shared" si="72"/>
        <v>336162.45871316374</v>
      </c>
      <c r="H621" s="283">
        <f t="shared" si="72"/>
        <v>384969.09000446135</v>
      </c>
      <c r="I621" s="281">
        <f t="shared" si="71"/>
        <v>221012.74159562742</v>
      </c>
      <c r="J621" s="282">
        <f t="shared" si="71"/>
        <v>290607.38251099619</v>
      </c>
      <c r="K621" s="282">
        <f t="shared" si="71"/>
        <v>318445.23887714371</v>
      </c>
      <c r="L621" s="282">
        <f t="shared" si="71"/>
        <v>346283.09524329123</v>
      </c>
      <c r="M621" s="284">
        <f t="shared" si="71"/>
        <v>395089.72653458884</v>
      </c>
      <c r="N621" s="149"/>
      <c r="O621" s="143"/>
      <c r="P621" s="143"/>
      <c r="Q621" s="143"/>
      <c r="R621" s="143"/>
      <c r="S621" s="143"/>
      <c r="T621" s="143"/>
      <c r="U621" s="143"/>
      <c r="V621" s="143"/>
      <c r="W621" s="143"/>
      <c r="X621" s="143"/>
      <c r="Y621" s="143"/>
      <c r="Z621" s="478"/>
      <c r="AA621" s="478"/>
      <c r="AB621" s="478"/>
      <c r="AC621" s="478"/>
      <c r="AD621" s="478"/>
      <c r="AE621" s="478"/>
      <c r="AF621" s="478"/>
      <c r="AG621" s="478"/>
      <c r="AH621" s="478"/>
    </row>
    <row r="622" spans="2:34" x14ac:dyDescent="0.2">
      <c r="B622" s="526"/>
      <c r="C622" s="285" t="s">
        <v>269</v>
      </c>
      <c r="D622" s="281">
        <f t="shared" si="72"/>
        <v>99880.943697058421</v>
      </c>
      <c r="E622" s="282">
        <f t="shared" si="72"/>
        <v>169475.58461242719</v>
      </c>
      <c r="F622" s="282">
        <f t="shared" si="72"/>
        <v>197313.44097857471</v>
      </c>
      <c r="G622" s="283">
        <f t="shared" si="72"/>
        <v>225151.29734472223</v>
      </c>
      <c r="H622" s="283">
        <f t="shared" si="72"/>
        <v>273957.92863601982</v>
      </c>
      <c r="I622" s="286"/>
      <c r="J622" s="287"/>
      <c r="K622" s="287"/>
      <c r="L622" s="287"/>
      <c r="M622" s="289"/>
      <c r="N622" s="149"/>
      <c r="O622" s="143"/>
      <c r="P622" s="143"/>
      <c r="Q622" s="143"/>
      <c r="R622" s="143"/>
      <c r="S622" s="143"/>
      <c r="T622" s="143"/>
      <c r="U622" s="143"/>
      <c r="V622" s="143"/>
      <c r="W622" s="143"/>
      <c r="X622" s="143"/>
      <c r="Y622" s="143"/>
      <c r="Z622" s="478"/>
      <c r="AA622" s="478"/>
      <c r="AB622" s="478"/>
      <c r="AC622" s="478"/>
      <c r="AD622" s="478"/>
      <c r="AE622" s="478"/>
      <c r="AF622" s="478"/>
      <c r="AG622" s="478"/>
      <c r="AH622" s="478"/>
    </row>
    <row r="623" spans="2:34" ht="11.45" customHeight="1" x14ac:dyDescent="0.2">
      <c r="B623" s="522" t="s">
        <v>322</v>
      </c>
      <c r="C623" s="285" t="s">
        <v>256</v>
      </c>
      <c r="D623" s="281">
        <f t="shared" si="72"/>
        <v>338474.10465840285</v>
      </c>
      <c r="E623" s="282">
        <f t="shared" si="72"/>
        <v>485440.85154396284</v>
      </c>
      <c r="F623" s="282">
        <f t="shared" si="72"/>
        <v>544227.55029818683</v>
      </c>
      <c r="G623" s="283">
        <f t="shared" si="72"/>
        <v>603014.24905241083</v>
      </c>
      <c r="H623" s="283">
        <f t="shared" si="72"/>
        <v>683177.92917180713</v>
      </c>
      <c r="I623" s="281">
        <f t="shared" si="72"/>
        <v>353915.49684947904</v>
      </c>
      <c r="J623" s="282">
        <f t="shared" si="72"/>
        <v>500882.24373503891</v>
      </c>
      <c r="K623" s="282">
        <f t="shared" si="72"/>
        <v>559668.94248926302</v>
      </c>
      <c r="L623" s="282">
        <f t="shared" si="72"/>
        <v>618455.64124348701</v>
      </c>
      <c r="M623" s="284">
        <f t="shared" si="72"/>
        <v>698619.32136288332</v>
      </c>
      <c r="N623" s="149"/>
      <c r="O623" s="143"/>
      <c r="P623" s="143"/>
      <c r="Q623" s="143"/>
      <c r="R623" s="143"/>
      <c r="S623" s="143"/>
      <c r="T623" s="143"/>
      <c r="U623" s="143"/>
      <c r="V623" s="143"/>
      <c r="W623" s="143"/>
      <c r="X623" s="143"/>
      <c r="Y623" s="143"/>
      <c r="Z623" s="478"/>
      <c r="AA623" s="478"/>
      <c r="AB623" s="478"/>
      <c r="AC623" s="478"/>
      <c r="AD623" s="478"/>
      <c r="AE623" s="478"/>
      <c r="AF623" s="478"/>
      <c r="AG623" s="478"/>
      <c r="AH623" s="478"/>
    </row>
    <row r="624" spans="2:34" x14ac:dyDescent="0.2">
      <c r="B624" s="523"/>
      <c r="C624" s="285" t="s">
        <v>257</v>
      </c>
      <c r="D624" s="281">
        <f t="shared" si="72"/>
        <v>338474.10465840285</v>
      </c>
      <c r="E624" s="282">
        <f t="shared" si="72"/>
        <v>485440.85154396284</v>
      </c>
      <c r="F624" s="282">
        <f t="shared" si="72"/>
        <v>544227.55029818683</v>
      </c>
      <c r="G624" s="283">
        <f t="shared" si="72"/>
        <v>603014.24905241083</v>
      </c>
      <c r="H624" s="283">
        <f t="shared" si="72"/>
        <v>683177.92917180713</v>
      </c>
      <c r="I624" s="281">
        <f t="shared" si="72"/>
        <v>267071.51005346631</v>
      </c>
      <c r="J624" s="282">
        <f t="shared" si="72"/>
        <v>377296.5702176363</v>
      </c>
      <c r="K624" s="282">
        <f t="shared" si="72"/>
        <v>421386.59428330424</v>
      </c>
      <c r="L624" s="282">
        <f t="shared" si="72"/>
        <v>465476.61834897223</v>
      </c>
      <c r="M624" s="284">
        <f t="shared" si="72"/>
        <v>525599.37843851955</v>
      </c>
      <c r="N624" s="149"/>
      <c r="O624" s="143"/>
      <c r="P624" s="143"/>
      <c r="Q624" s="143"/>
      <c r="R624" s="143"/>
      <c r="S624" s="143"/>
      <c r="T624" s="143"/>
      <c r="U624" s="143"/>
      <c r="V624" s="143"/>
      <c r="W624" s="143"/>
      <c r="X624" s="143"/>
      <c r="Y624" s="143"/>
      <c r="Z624" s="478"/>
      <c r="AA624" s="478"/>
      <c r="AB624" s="478"/>
      <c r="AC624" s="478"/>
      <c r="AD624" s="478"/>
      <c r="AE624" s="478"/>
      <c r="AF624" s="478"/>
      <c r="AG624" s="478"/>
      <c r="AH624" s="478"/>
    </row>
    <row r="625" spans="1:34" x14ac:dyDescent="0.2">
      <c r="A625" s="143"/>
      <c r="B625" s="523"/>
      <c r="C625" s="285" t="s">
        <v>258</v>
      </c>
      <c r="D625" s="281">
        <f t="shared" si="72"/>
        <v>498801.46489719552</v>
      </c>
      <c r="E625" s="282">
        <f t="shared" si="72"/>
        <v>645768.21178275556</v>
      </c>
      <c r="F625" s="282">
        <f t="shared" si="72"/>
        <v>704554.91053697956</v>
      </c>
      <c r="G625" s="283">
        <f t="shared" si="72"/>
        <v>763341.60929120355</v>
      </c>
      <c r="H625" s="283">
        <f t="shared" si="72"/>
        <v>843505.28941059986</v>
      </c>
      <c r="I625" s="281">
        <f t="shared" si="72"/>
        <v>514242.8570882717</v>
      </c>
      <c r="J625" s="282">
        <f t="shared" si="72"/>
        <v>661209.60397383163</v>
      </c>
      <c r="K625" s="282">
        <f t="shared" si="72"/>
        <v>719996.30272805574</v>
      </c>
      <c r="L625" s="282">
        <f t="shared" si="72"/>
        <v>778783.00148227985</v>
      </c>
      <c r="M625" s="284">
        <f t="shared" si="72"/>
        <v>858946.68160167616</v>
      </c>
      <c r="N625" s="149"/>
      <c r="O625" s="143"/>
      <c r="P625" s="143"/>
      <c r="Q625" s="143"/>
      <c r="R625" s="143"/>
      <c r="S625" s="143"/>
      <c r="T625" s="143"/>
      <c r="U625" s="143"/>
      <c r="V625" s="143"/>
      <c r="W625" s="143"/>
      <c r="X625" s="143"/>
      <c r="Y625" s="143"/>
      <c r="Z625" s="478"/>
      <c r="AA625" s="478"/>
      <c r="AB625" s="478"/>
      <c r="AC625" s="478"/>
      <c r="AD625" s="478"/>
      <c r="AE625" s="478"/>
      <c r="AF625" s="478"/>
      <c r="AG625" s="478"/>
      <c r="AH625" s="478"/>
    </row>
    <row r="626" spans="1:34" x14ac:dyDescent="0.2">
      <c r="A626" s="143"/>
      <c r="B626" s="523"/>
      <c r="C626" s="285" t="s">
        <v>259</v>
      </c>
      <c r="D626" s="281">
        <f t="shared" si="72"/>
        <v>391916.5580713338</v>
      </c>
      <c r="E626" s="282">
        <f t="shared" si="72"/>
        <v>538883.30495689379</v>
      </c>
      <c r="F626" s="282">
        <f t="shared" si="72"/>
        <v>597670.00371111778</v>
      </c>
      <c r="G626" s="283">
        <f t="shared" si="72"/>
        <v>656456.70246534166</v>
      </c>
      <c r="H626" s="283">
        <f t="shared" si="72"/>
        <v>736620.38258473808</v>
      </c>
      <c r="I626" s="281">
        <f t="shared" si="72"/>
        <v>247030.5900236172</v>
      </c>
      <c r="J626" s="282">
        <f t="shared" si="72"/>
        <v>335210.63815495319</v>
      </c>
      <c r="K626" s="282">
        <f t="shared" si="72"/>
        <v>370482.65740748751</v>
      </c>
      <c r="L626" s="282">
        <f t="shared" si="72"/>
        <v>405754.676660022</v>
      </c>
      <c r="M626" s="284">
        <f t="shared" si="72"/>
        <v>453852.88473165972</v>
      </c>
      <c r="N626" s="149"/>
      <c r="O626" s="143"/>
      <c r="P626" s="143"/>
      <c r="Q626" s="143"/>
      <c r="R626" s="143"/>
      <c r="S626" s="143"/>
      <c r="T626" s="143"/>
      <c r="U626" s="143"/>
      <c r="V626" s="143"/>
      <c r="W626" s="143"/>
      <c r="X626" s="143"/>
      <c r="Y626" s="143"/>
      <c r="Z626" s="478"/>
      <c r="AA626" s="478"/>
      <c r="AB626" s="478"/>
      <c r="AC626" s="478"/>
      <c r="AD626" s="478"/>
      <c r="AE626" s="478"/>
      <c r="AF626" s="478"/>
      <c r="AG626" s="478"/>
      <c r="AH626" s="478"/>
    </row>
    <row r="627" spans="1:34" x14ac:dyDescent="0.2">
      <c r="A627" s="143"/>
      <c r="B627" s="523"/>
      <c r="C627" s="285" t="s">
        <v>260</v>
      </c>
      <c r="D627" s="281">
        <f t="shared" si="72"/>
        <v>338474.10465840285</v>
      </c>
      <c r="E627" s="282">
        <f t="shared" si="72"/>
        <v>485440.85154396284</v>
      </c>
      <c r="F627" s="282">
        <f t="shared" si="72"/>
        <v>544227.55029818683</v>
      </c>
      <c r="G627" s="283">
        <f t="shared" si="72"/>
        <v>603014.24905241083</v>
      </c>
      <c r="H627" s="283">
        <f t="shared" si="72"/>
        <v>683177.92917180713</v>
      </c>
      <c r="I627" s="281">
        <f t="shared" si="72"/>
        <v>214965.11797585868</v>
      </c>
      <c r="J627" s="282">
        <f t="shared" si="72"/>
        <v>303145.16610719467</v>
      </c>
      <c r="K627" s="282">
        <f t="shared" si="72"/>
        <v>338417.18535972905</v>
      </c>
      <c r="L627" s="282">
        <f t="shared" si="72"/>
        <v>373689.20461226348</v>
      </c>
      <c r="M627" s="284">
        <f t="shared" si="72"/>
        <v>421787.41268390126</v>
      </c>
      <c r="N627" s="149"/>
      <c r="O627" s="143"/>
      <c r="P627" s="143"/>
      <c r="Q627" s="143"/>
      <c r="R627" s="143"/>
      <c r="S627" s="143"/>
      <c r="T627" s="143"/>
      <c r="U627" s="143"/>
      <c r="V627" s="143"/>
      <c r="W627" s="143"/>
      <c r="X627" s="143"/>
      <c r="Y627" s="143"/>
      <c r="Z627" s="478"/>
      <c r="AA627" s="478"/>
      <c r="AB627" s="478"/>
      <c r="AC627" s="478"/>
      <c r="AD627" s="478"/>
      <c r="AE627" s="478"/>
      <c r="AF627" s="478"/>
      <c r="AG627" s="478"/>
      <c r="AH627" s="478"/>
    </row>
    <row r="628" spans="1:34" x14ac:dyDescent="0.2">
      <c r="A628" s="143"/>
      <c r="B628" s="523"/>
      <c r="C628" s="285" t="s">
        <v>261</v>
      </c>
      <c r="D628" s="286"/>
      <c r="E628" s="287"/>
      <c r="F628" s="287"/>
      <c r="G628" s="288"/>
      <c r="H628" s="288"/>
      <c r="I628" s="281">
        <f t="shared" si="72"/>
        <v>180227.52325745361</v>
      </c>
      <c r="J628" s="282">
        <f t="shared" si="72"/>
        <v>253710.89670023354</v>
      </c>
      <c r="K628" s="282">
        <f t="shared" si="72"/>
        <v>283104.24607734557</v>
      </c>
      <c r="L628" s="282">
        <f t="shared" si="72"/>
        <v>312497.59545445757</v>
      </c>
      <c r="M628" s="284">
        <f t="shared" si="72"/>
        <v>352579.43551415572</v>
      </c>
      <c r="N628" s="149"/>
      <c r="O628" s="143"/>
      <c r="P628" s="143"/>
      <c r="Q628" s="143"/>
      <c r="R628" s="143"/>
      <c r="S628" s="143"/>
      <c r="T628" s="143"/>
      <c r="U628" s="143"/>
      <c r="V628" s="143"/>
      <c r="W628" s="143"/>
      <c r="X628" s="143"/>
      <c r="Y628" s="143"/>
      <c r="Z628" s="478"/>
      <c r="AA628" s="478"/>
      <c r="AB628" s="478"/>
      <c r="AC628" s="478"/>
      <c r="AD628" s="478"/>
      <c r="AE628" s="478"/>
      <c r="AF628" s="478"/>
      <c r="AG628" s="478"/>
      <c r="AH628" s="478"/>
    </row>
    <row r="629" spans="1:34" x14ac:dyDescent="0.2">
      <c r="A629" s="143"/>
      <c r="B629" s="523"/>
      <c r="C629" s="285" t="s">
        <v>263</v>
      </c>
      <c r="D629" s="281">
        <f t="shared" ref="D629:H632" si="73">D513+D554+D597</f>
        <v>391916.5580713338</v>
      </c>
      <c r="E629" s="282">
        <f t="shared" si="73"/>
        <v>538883.30495689379</v>
      </c>
      <c r="F629" s="282">
        <f t="shared" si="73"/>
        <v>597670.00371111778</v>
      </c>
      <c r="G629" s="283">
        <f t="shared" si="73"/>
        <v>656456.70246534178</v>
      </c>
      <c r="H629" s="283">
        <f t="shared" si="73"/>
        <v>736620.3825847382</v>
      </c>
      <c r="I629" s="281">
        <f t="shared" si="72"/>
        <v>307153.35011316452</v>
      </c>
      <c r="J629" s="282">
        <f t="shared" si="72"/>
        <v>417378.41027733445</v>
      </c>
      <c r="K629" s="282">
        <f t="shared" si="72"/>
        <v>461468.4343430025</v>
      </c>
      <c r="L629" s="282">
        <f t="shared" si="72"/>
        <v>505558.45840867038</v>
      </c>
      <c r="M629" s="284">
        <f t="shared" si="72"/>
        <v>565681.21849821776</v>
      </c>
      <c r="N629" s="149"/>
      <c r="O629" s="143"/>
      <c r="P629" s="143"/>
      <c r="Q629" s="143"/>
      <c r="R629" s="143"/>
      <c r="S629" s="143"/>
      <c r="T629" s="143"/>
      <c r="U629" s="143"/>
      <c r="V629" s="143"/>
      <c r="W629" s="143"/>
      <c r="X629" s="143"/>
      <c r="Y629" s="143"/>
      <c r="Z629" s="478"/>
      <c r="AA629" s="478"/>
      <c r="AB629" s="478"/>
      <c r="AC629" s="478"/>
      <c r="AD629" s="478"/>
      <c r="AE629" s="478"/>
      <c r="AF629" s="478"/>
      <c r="AG629" s="478"/>
      <c r="AH629" s="478"/>
    </row>
    <row r="630" spans="1:34" x14ac:dyDescent="0.2">
      <c r="A630" s="143"/>
      <c r="B630" s="523"/>
      <c r="C630" s="285" t="s">
        <v>264</v>
      </c>
      <c r="D630" s="281">
        <f t="shared" si="73"/>
        <v>498801.46489719552</v>
      </c>
      <c r="E630" s="282">
        <f t="shared" si="73"/>
        <v>645768.21178275556</v>
      </c>
      <c r="F630" s="282">
        <f t="shared" si="73"/>
        <v>704554.91053697956</v>
      </c>
      <c r="G630" s="283">
        <f t="shared" si="73"/>
        <v>763341.60929120355</v>
      </c>
      <c r="H630" s="283">
        <f t="shared" si="73"/>
        <v>843505.28941059997</v>
      </c>
      <c r="I630" s="281">
        <f t="shared" si="72"/>
        <v>311161.5341191343</v>
      </c>
      <c r="J630" s="282">
        <f t="shared" si="72"/>
        <v>399341.58225047024</v>
      </c>
      <c r="K630" s="282">
        <f t="shared" si="72"/>
        <v>434613.60150300461</v>
      </c>
      <c r="L630" s="282">
        <f t="shared" si="72"/>
        <v>469885.6207555391</v>
      </c>
      <c r="M630" s="284">
        <f t="shared" si="72"/>
        <v>517983.82882717683</v>
      </c>
      <c r="N630" s="149"/>
      <c r="O630" s="143"/>
      <c r="P630" s="143"/>
      <c r="Q630" s="143"/>
      <c r="R630" s="143"/>
      <c r="S630" s="143"/>
      <c r="T630" s="143"/>
      <c r="U630" s="143"/>
      <c r="V630" s="143"/>
      <c r="W630" s="143"/>
      <c r="X630" s="143"/>
      <c r="Y630" s="143"/>
      <c r="Z630" s="478"/>
      <c r="AA630" s="478"/>
      <c r="AB630" s="478"/>
      <c r="AC630" s="478"/>
      <c r="AD630" s="478"/>
      <c r="AE630" s="478"/>
      <c r="AF630" s="478"/>
      <c r="AG630" s="478"/>
      <c r="AH630" s="478"/>
    </row>
    <row r="631" spans="1:34" x14ac:dyDescent="0.2">
      <c r="A631" s="143"/>
      <c r="B631" s="523"/>
      <c r="C631" s="285" t="s">
        <v>265</v>
      </c>
      <c r="D631" s="281">
        <f t="shared" si="73"/>
        <v>405277.17142456642</v>
      </c>
      <c r="E631" s="282">
        <f t="shared" si="73"/>
        <v>581637.26768723852</v>
      </c>
      <c r="F631" s="282">
        <f t="shared" si="73"/>
        <v>652181.30619230715</v>
      </c>
      <c r="G631" s="283">
        <f t="shared" si="73"/>
        <v>722725.34469737601</v>
      </c>
      <c r="H631" s="283">
        <f t="shared" si="73"/>
        <v>818921.7608406517</v>
      </c>
      <c r="I631" s="281">
        <f t="shared" si="72"/>
        <v>423390.68628628919</v>
      </c>
      <c r="J631" s="282">
        <f t="shared" si="72"/>
        <v>599750.78254896123</v>
      </c>
      <c r="K631" s="282">
        <f t="shared" si="72"/>
        <v>670294.82105402986</v>
      </c>
      <c r="L631" s="282">
        <f t="shared" si="72"/>
        <v>740838.85955909884</v>
      </c>
      <c r="M631" s="284">
        <f t="shared" si="72"/>
        <v>837035.27570237429</v>
      </c>
      <c r="N631" s="149"/>
      <c r="O631" s="143"/>
      <c r="P631" s="143"/>
      <c r="Q631" s="143"/>
      <c r="R631" s="143"/>
      <c r="S631" s="143"/>
      <c r="T631" s="143"/>
      <c r="U631" s="143"/>
      <c r="V631" s="143"/>
      <c r="W631" s="143"/>
      <c r="X631" s="143"/>
      <c r="Y631" s="143"/>
      <c r="Z631" s="478"/>
      <c r="AA631" s="478"/>
      <c r="AB631" s="478"/>
      <c r="AC631" s="478"/>
      <c r="AD631" s="478"/>
      <c r="AE631" s="478"/>
      <c r="AF631" s="478"/>
      <c r="AG631" s="478"/>
      <c r="AH631" s="478"/>
    </row>
    <row r="632" spans="1:34" x14ac:dyDescent="0.2">
      <c r="A632" s="143"/>
      <c r="B632" s="523"/>
      <c r="C632" s="285" t="s">
        <v>266</v>
      </c>
      <c r="D632" s="281">
        <f t="shared" si="73"/>
        <v>605686.37172305724</v>
      </c>
      <c r="E632" s="282">
        <f t="shared" si="73"/>
        <v>752653.11860861722</v>
      </c>
      <c r="F632" s="282">
        <f t="shared" si="73"/>
        <v>811439.81736284134</v>
      </c>
      <c r="G632" s="283">
        <f t="shared" si="73"/>
        <v>870226.51611706545</v>
      </c>
      <c r="H632" s="283">
        <f t="shared" si="73"/>
        <v>950390.19623646175</v>
      </c>
      <c r="I632" s="281">
        <f t="shared" si="72"/>
        <v>375292.47821465129</v>
      </c>
      <c r="J632" s="282">
        <f t="shared" si="72"/>
        <v>463472.52634598734</v>
      </c>
      <c r="K632" s="282">
        <f t="shared" si="72"/>
        <v>498744.54559852165</v>
      </c>
      <c r="L632" s="282">
        <f t="shared" si="72"/>
        <v>534016.56485105609</v>
      </c>
      <c r="M632" s="284">
        <f t="shared" si="72"/>
        <v>582114.77292269398</v>
      </c>
      <c r="N632" s="149"/>
      <c r="O632" s="143"/>
      <c r="P632" s="143"/>
      <c r="Q632" s="143"/>
      <c r="R632" s="143"/>
      <c r="S632" s="143"/>
      <c r="T632" s="143"/>
      <c r="U632" s="143"/>
      <c r="V632" s="143"/>
      <c r="W632" s="143"/>
      <c r="X632" s="143"/>
      <c r="Y632" s="143"/>
      <c r="Z632" s="478"/>
      <c r="AA632" s="478"/>
      <c r="AB632" s="478"/>
      <c r="AC632" s="478"/>
      <c r="AD632" s="478"/>
      <c r="AE632" s="478"/>
      <c r="AF632" s="478"/>
      <c r="AG632" s="478"/>
      <c r="AH632" s="478"/>
    </row>
    <row r="633" spans="1:34" x14ac:dyDescent="0.2">
      <c r="A633" s="143"/>
      <c r="B633" s="523"/>
      <c r="C633" s="285" t="s">
        <v>267</v>
      </c>
      <c r="D633" s="286"/>
      <c r="E633" s="287"/>
      <c r="F633" s="287"/>
      <c r="G633" s="288"/>
      <c r="H633" s="288"/>
      <c r="I633" s="281">
        <f t="shared" si="72"/>
        <v>467480.71035195712</v>
      </c>
      <c r="J633" s="282">
        <f t="shared" si="72"/>
        <v>577705.77051612723</v>
      </c>
      <c r="K633" s="282">
        <f t="shared" si="72"/>
        <v>621795.79458179523</v>
      </c>
      <c r="L633" s="282">
        <f t="shared" si="72"/>
        <v>665885.81864746311</v>
      </c>
      <c r="M633" s="284">
        <f t="shared" si="72"/>
        <v>726008.57873701036</v>
      </c>
      <c r="N633" s="149"/>
      <c r="O633" s="143"/>
      <c r="P633" s="143"/>
      <c r="Q633" s="143"/>
      <c r="R633" s="143"/>
      <c r="S633" s="143"/>
      <c r="T633" s="143"/>
      <c r="U633" s="143"/>
      <c r="V633" s="143"/>
      <c r="W633" s="143"/>
      <c r="X633" s="143"/>
      <c r="Y633" s="143"/>
      <c r="Z633" s="478"/>
      <c r="AA633" s="478"/>
      <c r="AB633" s="478"/>
      <c r="AC633" s="478"/>
      <c r="AD633" s="478"/>
      <c r="AE633" s="478"/>
      <c r="AF633" s="478"/>
      <c r="AG633" s="478"/>
      <c r="AH633" s="478"/>
    </row>
    <row r="634" spans="1:34" x14ac:dyDescent="0.2">
      <c r="A634" s="143"/>
      <c r="B634" s="523"/>
      <c r="C634" s="285" t="s">
        <v>268</v>
      </c>
      <c r="D634" s="281">
        <f t="shared" ref="D634:H635" si="74">D518+D559+D602</f>
        <v>533539.05961560074</v>
      </c>
      <c r="E634" s="282">
        <f t="shared" si="74"/>
        <v>709899.15587827261</v>
      </c>
      <c r="F634" s="282">
        <f t="shared" si="74"/>
        <v>780443.19438334147</v>
      </c>
      <c r="G634" s="283">
        <f t="shared" si="74"/>
        <v>850987.23288841033</v>
      </c>
      <c r="H634" s="283">
        <f t="shared" si="74"/>
        <v>947183.64903168578</v>
      </c>
      <c r="I634" s="281">
        <f t="shared" si="72"/>
        <v>551652.57447732333</v>
      </c>
      <c r="J634" s="282">
        <f t="shared" si="72"/>
        <v>728012.67073999543</v>
      </c>
      <c r="K634" s="282">
        <f t="shared" si="72"/>
        <v>798556.70924506406</v>
      </c>
      <c r="L634" s="282">
        <f t="shared" si="72"/>
        <v>869100.74775013293</v>
      </c>
      <c r="M634" s="284">
        <f t="shared" si="72"/>
        <v>965297.16389340837</v>
      </c>
      <c r="N634" s="149"/>
      <c r="O634" s="143"/>
      <c r="P634" s="143"/>
      <c r="Q634" s="143"/>
      <c r="R634" s="143"/>
      <c r="S634" s="143"/>
      <c r="T634" s="143"/>
      <c r="U634" s="143"/>
      <c r="V634" s="143"/>
      <c r="W634" s="143"/>
      <c r="X634" s="143"/>
      <c r="Y634" s="143"/>
      <c r="Z634" s="478"/>
      <c r="AA634" s="478"/>
      <c r="AB634" s="478"/>
      <c r="AC634" s="478"/>
      <c r="AD634" s="478"/>
      <c r="AE634" s="478"/>
      <c r="AF634" s="478"/>
      <c r="AG634" s="478"/>
      <c r="AH634" s="478"/>
    </row>
    <row r="635" spans="1:34" ht="13.5" thickBot="1" x14ac:dyDescent="0.25">
      <c r="A635" s="143"/>
      <c r="B635" s="524"/>
      <c r="C635" s="290" t="s">
        <v>269</v>
      </c>
      <c r="D635" s="291">
        <f t="shared" si="74"/>
        <v>140737.02703055853</v>
      </c>
      <c r="E635" s="292">
        <f t="shared" si="74"/>
        <v>228917.07516189452</v>
      </c>
      <c r="F635" s="292">
        <f t="shared" si="74"/>
        <v>264189.09441442898</v>
      </c>
      <c r="G635" s="293">
        <f t="shared" si="74"/>
        <v>299461.11366696336</v>
      </c>
      <c r="H635" s="293">
        <f t="shared" si="74"/>
        <v>347559.32173860114</v>
      </c>
      <c r="I635" s="291">
        <f t="shared" si="72"/>
        <v>102735.9658087038</v>
      </c>
      <c r="J635" s="292">
        <f t="shared" si="72"/>
        <v>161522.66456292776</v>
      </c>
      <c r="K635" s="292">
        <f t="shared" si="72"/>
        <v>185037.34406461738</v>
      </c>
      <c r="L635" s="292">
        <f t="shared" si="72"/>
        <v>208552.02356630698</v>
      </c>
      <c r="M635" s="294">
        <f t="shared" si="72"/>
        <v>240617.49561406553</v>
      </c>
      <c r="N635" s="149"/>
      <c r="O635" s="622">
        <f>SUM(D605:M635)</f>
        <v>102474313.36235969</v>
      </c>
      <c r="P635" s="143"/>
      <c r="Q635" s="143"/>
      <c r="R635" s="143"/>
      <c r="S635" s="143"/>
      <c r="T635" s="143"/>
      <c r="U635" s="143"/>
      <c r="V635" s="143"/>
      <c r="W635" s="143"/>
      <c r="X635" s="143"/>
      <c r="Y635" s="143"/>
      <c r="Z635" s="478"/>
      <c r="AA635" s="478"/>
      <c r="AB635" s="478"/>
      <c r="AC635" s="478"/>
      <c r="AD635" s="478"/>
      <c r="AE635" s="478"/>
      <c r="AF635" s="478"/>
      <c r="AG635" s="478"/>
      <c r="AH635" s="478"/>
    </row>
    <row r="636" spans="1:34" ht="21" hidden="1" x14ac:dyDescent="0.2">
      <c r="A636" s="155"/>
      <c r="B636" s="216" t="s">
        <v>327</v>
      </c>
      <c r="C636" s="216"/>
      <c r="D636" s="216"/>
      <c r="E636" s="216"/>
      <c r="F636" s="216"/>
      <c r="G636" s="216"/>
      <c r="H636" s="216"/>
      <c r="I636" s="216"/>
      <c r="J636" s="216"/>
      <c r="K636" s="216"/>
      <c r="L636" s="216"/>
      <c r="M636" s="295">
        <f>SUM('Нормативы ДО'!D637:M667)</f>
        <v>1696965391.515692</v>
      </c>
      <c r="N636" s="149"/>
      <c r="O636" s="143"/>
      <c r="P636" s="143"/>
      <c r="Q636" s="143"/>
      <c r="R636" s="143"/>
      <c r="S636" s="143"/>
      <c r="T636" s="143"/>
      <c r="U636" s="143"/>
      <c r="V636" s="143"/>
      <c r="W636" s="143"/>
      <c r="X636" s="143"/>
      <c r="Y636" s="143"/>
      <c r="Z636" s="143"/>
      <c r="AA636" s="143"/>
      <c r="AB636" s="143"/>
      <c r="AC636" s="143"/>
      <c r="AD636" s="143"/>
      <c r="AE636" s="143"/>
      <c r="AF636" s="143"/>
      <c r="AG636" s="143"/>
      <c r="AH636" s="143"/>
    </row>
    <row r="637" spans="1:34" hidden="1" x14ac:dyDescent="0.2">
      <c r="A637" s="143"/>
      <c r="B637" s="523" t="s">
        <v>319</v>
      </c>
      <c r="C637" s="275" t="s">
        <v>250</v>
      </c>
      <c r="D637" s="296">
        <f>'[1]Расчет ДО'!P7</f>
        <v>237</v>
      </c>
      <c r="E637" s="297">
        <f>'[1]Расчет ДО'!Q7</f>
        <v>1060</v>
      </c>
      <c r="F637" s="297">
        <f>'[1]Расчет ДО'!R7</f>
        <v>11735</v>
      </c>
      <c r="G637" s="298">
        <f>'[1]Расчет ДО'!T7</f>
        <v>0</v>
      </c>
      <c r="H637" s="298">
        <f>'[1]Расчет ДО'!U7</f>
        <v>1350878059.0791817</v>
      </c>
      <c r="I637" s="296">
        <f>'[1]Расчет ДО'!W7</f>
        <v>118</v>
      </c>
      <c r="J637" s="297">
        <f>'[1]Расчет ДО'!X7</f>
        <v>3276</v>
      </c>
      <c r="K637" s="297">
        <f>'[1]Расчет ДО'!Y7</f>
        <v>49276</v>
      </c>
      <c r="L637" s="297">
        <f>'[1]Расчет ДО'!AA7</f>
        <v>194</v>
      </c>
      <c r="M637" s="299">
        <f>'[1]Расчет ДО'!AA7</f>
        <v>194</v>
      </c>
      <c r="N637" s="149"/>
      <c r="O637" s="143"/>
      <c r="P637" s="143"/>
      <c r="Q637" s="143"/>
      <c r="R637" s="143"/>
      <c r="S637" s="143"/>
      <c r="T637" s="143"/>
      <c r="U637" s="143"/>
      <c r="V637" s="143"/>
      <c r="W637" s="143"/>
      <c r="X637" s="143"/>
      <c r="Y637" s="143"/>
      <c r="Z637" s="143"/>
      <c r="AA637" s="143"/>
      <c r="AB637" s="143"/>
      <c r="AC637" s="143"/>
      <c r="AD637" s="143"/>
      <c r="AE637" s="143"/>
      <c r="AF637" s="143"/>
      <c r="AG637" s="143"/>
      <c r="AH637" s="143"/>
    </row>
    <row r="638" spans="1:34" hidden="1" x14ac:dyDescent="0.2">
      <c r="A638" s="143"/>
      <c r="B638" s="523"/>
      <c r="C638" s="275" t="s">
        <v>251</v>
      </c>
      <c r="D638" s="300">
        <f>'[1]Расчет ДО'!P8</f>
        <v>0</v>
      </c>
      <c r="E638" s="301">
        <f>'[1]Расчет ДО'!Q8</f>
        <v>234</v>
      </c>
      <c r="F638" s="301">
        <f>'[1]Расчет ДО'!R8</f>
        <v>1427</v>
      </c>
      <c r="G638" s="302">
        <f>'[1]Расчет ДО'!T8</f>
        <v>0</v>
      </c>
      <c r="H638" s="302">
        <f>'[1]Расчет ДО'!U8</f>
        <v>221950504.55295399</v>
      </c>
      <c r="I638" s="300">
        <f>'[1]Расчет ДО'!W8</f>
        <v>0</v>
      </c>
      <c r="J638" s="301">
        <f>'[1]Расчет ДО'!X8</f>
        <v>319</v>
      </c>
      <c r="K638" s="301">
        <f>'[1]Расчет ДО'!Y8</f>
        <v>4178</v>
      </c>
      <c r="L638" s="301">
        <f>'[1]Расчет ДО'!AA8</f>
        <v>29</v>
      </c>
      <c r="M638" s="303">
        <f>'[1]Расчет ДО'!AA8</f>
        <v>29</v>
      </c>
      <c r="N638" s="149"/>
      <c r="O638" s="143"/>
      <c r="P638" s="143"/>
      <c r="Q638" s="143"/>
      <c r="R638" s="143"/>
      <c r="S638" s="143"/>
      <c r="T638" s="143"/>
      <c r="U638" s="143"/>
      <c r="V638" s="143"/>
      <c r="W638" s="143"/>
      <c r="X638" s="143"/>
      <c r="Y638" s="143"/>
      <c r="Z638" s="143"/>
      <c r="AA638" s="143"/>
      <c r="AB638" s="143"/>
      <c r="AC638" s="143"/>
      <c r="AD638" s="143"/>
      <c r="AE638" s="143"/>
      <c r="AF638" s="143"/>
      <c r="AG638" s="143"/>
      <c r="AH638" s="143"/>
    </row>
    <row r="639" spans="1:34" hidden="1" x14ac:dyDescent="0.2">
      <c r="A639" s="143"/>
      <c r="B639" s="523"/>
      <c r="C639" s="275" t="s">
        <v>252</v>
      </c>
      <c r="D639" s="300">
        <f>'[1]Расчет ДО'!P9</f>
        <v>0</v>
      </c>
      <c r="E639" s="301">
        <f>'[1]Расчет ДО'!Q9</f>
        <v>24</v>
      </c>
      <c r="F639" s="301">
        <f>'[1]Расчет ДО'!R9</f>
        <v>505</v>
      </c>
      <c r="G639" s="302">
        <f>'[1]Расчет ДО'!T9</f>
        <v>0</v>
      </c>
      <c r="H639" s="302">
        <f>'[1]Расчет ДО'!U9</f>
        <v>107563606.61077267</v>
      </c>
      <c r="I639" s="300">
        <f>'[1]Расчет ДО'!W9</f>
        <v>0</v>
      </c>
      <c r="J639" s="301">
        <f>'[1]Расчет ДО'!X9</f>
        <v>77</v>
      </c>
      <c r="K639" s="301">
        <f>'[1]Расчет ДО'!Y9</f>
        <v>1429</v>
      </c>
      <c r="L639" s="301">
        <f>'[1]Расчет ДО'!AA9</f>
        <v>0</v>
      </c>
      <c r="M639" s="303">
        <f>'[1]Расчет ДО'!AA9</f>
        <v>0</v>
      </c>
      <c r="N639" s="149"/>
      <c r="O639" s="143"/>
      <c r="P639" s="143"/>
      <c r="Q639" s="143"/>
      <c r="R639" s="143"/>
      <c r="S639" s="143"/>
      <c r="T639" s="143"/>
      <c r="U639" s="143"/>
      <c r="V639" s="143"/>
      <c r="W639" s="143"/>
      <c r="X639" s="143"/>
      <c r="Y639" s="143"/>
      <c r="Z639" s="143"/>
      <c r="AA639" s="143"/>
      <c r="AB639" s="143"/>
      <c r="AC639" s="143"/>
      <c r="AD639" s="143"/>
      <c r="AE639" s="143"/>
      <c r="AF639" s="143"/>
      <c r="AG639" s="143"/>
      <c r="AH639" s="143"/>
    </row>
    <row r="640" spans="1:34" hidden="1" x14ac:dyDescent="0.2">
      <c r="A640" s="143"/>
      <c r="B640" s="523"/>
      <c r="C640" s="275" t="s">
        <v>253</v>
      </c>
      <c r="D640" s="300">
        <f>'[1]Расчет ДО'!P10</f>
        <v>0</v>
      </c>
      <c r="E640" s="301">
        <f>'[1]Расчет ДО'!Q10</f>
        <v>12</v>
      </c>
      <c r="F640" s="301">
        <f>'[1]Расчет ДО'!R10</f>
        <v>29</v>
      </c>
      <c r="G640" s="302">
        <f>'[1]Расчет ДО'!T10</f>
        <v>0</v>
      </c>
      <c r="H640" s="302">
        <f>'[1]Расчет ДО'!U10</f>
        <v>8283649.3025147729</v>
      </c>
      <c r="I640" s="300">
        <f>'[1]Расчет ДО'!W10</f>
        <v>0</v>
      </c>
      <c r="J640" s="301">
        <f>'[1]Расчет ДО'!X10</f>
        <v>38</v>
      </c>
      <c r="K640" s="301">
        <f>'[1]Расчет ДО'!Y10</f>
        <v>188</v>
      </c>
      <c r="L640" s="301">
        <f>'[1]Расчет ДО'!AA10</f>
        <v>0</v>
      </c>
      <c r="M640" s="303">
        <f>'[1]Расчет ДО'!AA10</f>
        <v>0</v>
      </c>
      <c r="N640" s="149"/>
      <c r="O640" s="143"/>
      <c r="P640" s="143"/>
      <c r="Q640" s="143"/>
      <c r="R640" s="143"/>
      <c r="S640" s="143"/>
      <c r="T640" s="143"/>
      <c r="U640" s="143"/>
      <c r="V640" s="143"/>
      <c r="W640" s="143"/>
      <c r="X640" s="143"/>
      <c r="Y640" s="143"/>
      <c r="Z640" s="143"/>
      <c r="AA640" s="143"/>
      <c r="AB640" s="143"/>
      <c r="AC640" s="143"/>
      <c r="AD640" s="143"/>
      <c r="AE640" s="143"/>
      <c r="AF640" s="143"/>
      <c r="AG640" s="143"/>
      <c r="AH640" s="143"/>
    </row>
    <row r="641" spans="2:13" hidden="1" x14ac:dyDescent="0.2">
      <c r="B641" s="526"/>
      <c r="C641" s="275" t="s">
        <v>254</v>
      </c>
      <c r="D641" s="300">
        <f>'[1]Расчет ДО'!P11</f>
        <v>0</v>
      </c>
      <c r="E641" s="301">
        <f>'[1]Расчет ДО'!Q11</f>
        <v>0</v>
      </c>
      <c r="F641" s="301">
        <f>'[1]Расчет ДО'!R11</f>
        <v>6</v>
      </c>
      <c r="G641" s="302">
        <f>'[1]Расчет ДО'!T11</f>
        <v>0</v>
      </c>
      <c r="H641" s="302">
        <f>'[1]Расчет ДО'!U11</f>
        <v>2638434.6920534857</v>
      </c>
      <c r="I641" s="300">
        <f>'[1]Расчет ДО'!W11</f>
        <v>0</v>
      </c>
      <c r="J641" s="301">
        <f>'[1]Расчет ДО'!X11</f>
        <v>7</v>
      </c>
      <c r="K641" s="301">
        <f>'[1]Расчет ДО'!Y11</f>
        <v>22</v>
      </c>
      <c r="L641" s="301">
        <f>'[1]Расчет ДО'!AA11</f>
        <v>0</v>
      </c>
      <c r="M641" s="303">
        <f>'[1]Расчет ДО'!AA11</f>
        <v>0</v>
      </c>
    </row>
    <row r="642" spans="2:13" hidden="1" x14ac:dyDescent="0.2">
      <c r="B642" s="522" t="s">
        <v>321</v>
      </c>
      <c r="C642" s="285" t="s">
        <v>256</v>
      </c>
      <c r="D642" s="300">
        <f>'[1]Расчет ДО'!P13</f>
        <v>0</v>
      </c>
      <c r="E642" s="301">
        <f>'[1]Расчет ДО'!Q13</f>
        <v>0</v>
      </c>
      <c r="F642" s="301">
        <f>'[1]Расчет ДО'!R13</f>
        <v>0</v>
      </c>
      <c r="G642" s="302">
        <f>'[1]Расчет ДО'!T13</f>
        <v>0</v>
      </c>
      <c r="H642" s="302">
        <f>'[1]Расчет ДО'!U13</f>
        <v>0</v>
      </c>
      <c r="I642" s="300">
        <f>'[1]Расчет ДО'!W13</f>
        <v>0</v>
      </c>
      <c r="J642" s="301">
        <f>'[1]Расчет ДО'!X13</f>
        <v>0</v>
      </c>
      <c r="K642" s="301">
        <f>'[1]Расчет ДО'!Y13</f>
        <v>0</v>
      </c>
      <c r="L642" s="301">
        <f>'[1]Расчет ДО'!AA13</f>
        <v>0</v>
      </c>
      <c r="M642" s="303">
        <f>'[1]Расчет ДО'!AA13</f>
        <v>0</v>
      </c>
    </row>
    <row r="643" spans="2:13" hidden="1" x14ac:dyDescent="0.2">
      <c r="B643" s="523"/>
      <c r="C643" s="285" t="s">
        <v>257</v>
      </c>
      <c r="D643" s="300">
        <f>'[1]Расчет ДО'!P14</f>
        <v>0</v>
      </c>
      <c r="E643" s="301">
        <f>'[1]Расчет ДО'!Q14</f>
        <v>0</v>
      </c>
      <c r="F643" s="301">
        <f>'[1]Расчет ДО'!R14</f>
        <v>0</v>
      </c>
      <c r="G643" s="302">
        <f>'[1]Расчет ДО'!T14</f>
        <v>0</v>
      </c>
      <c r="H643" s="302">
        <f>'[1]Расчет ДО'!U14</f>
        <v>0</v>
      </c>
      <c r="I643" s="300">
        <f>'[1]Расчет ДО'!W14</f>
        <v>0</v>
      </c>
      <c r="J643" s="301">
        <f>'[1]Расчет ДО'!X14</f>
        <v>0</v>
      </c>
      <c r="K643" s="301">
        <f>'[1]Расчет ДО'!Y14</f>
        <v>0</v>
      </c>
      <c r="L643" s="301">
        <f>'[1]Расчет ДО'!AA14</f>
        <v>0</v>
      </c>
      <c r="M643" s="303">
        <f>'[1]Расчет ДО'!AA14</f>
        <v>0</v>
      </c>
    </row>
    <row r="644" spans="2:13" hidden="1" x14ac:dyDescent="0.2">
      <c r="B644" s="523"/>
      <c r="C644" s="285" t="s">
        <v>258</v>
      </c>
      <c r="D644" s="300">
        <f>'[1]Расчет ДО'!P15</f>
        <v>0</v>
      </c>
      <c r="E644" s="301">
        <f>'[1]Расчет ДО'!Q15</f>
        <v>0</v>
      </c>
      <c r="F644" s="301">
        <f>'[1]Расчет ДО'!R15</f>
        <v>0</v>
      </c>
      <c r="G644" s="302">
        <f>'[1]Расчет ДО'!T15</f>
        <v>0</v>
      </c>
      <c r="H644" s="302">
        <f>'[1]Расчет ДО'!U15</f>
        <v>0</v>
      </c>
      <c r="I644" s="300">
        <f>'[1]Расчет ДО'!W15</f>
        <v>0</v>
      </c>
      <c r="J644" s="301">
        <f>'[1]Расчет ДО'!X15</f>
        <v>0</v>
      </c>
      <c r="K644" s="301">
        <f>'[1]Расчет ДО'!Y15</f>
        <v>0</v>
      </c>
      <c r="L644" s="301">
        <f>'[1]Расчет ДО'!AA15</f>
        <v>0</v>
      </c>
      <c r="M644" s="303">
        <f>'[1]Расчет ДО'!AA15</f>
        <v>0</v>
      </c>
    </row>
    <row r="645" spans="2:13" hidden="1" x14ac:dyDescent="0.2">
      <c r="B645" s="523"/>
      <c r="C645" s="285" t="s">
        <v>259</v>
      </c>
      <c r="D645" s="300">
        <f>'[1]Расчет ДО'!P16</f>
        <v>0</v>
      </c>
      <c r="E645" s="301">
        <f>'[1]Расчет ДО'!Q16</f>
        <v>0</v>
      </c>
      <c r="F645" s="301">
        <f>'[1]Расчет ДО'!R16</f>
        <v>0</v>
      </c>
      <c r="G645" s="302">
        <f>'[1]Расчет ДО'!T16</f>
        <v>0</v>
      </c>
      <c r="H645" s="302">
        <f>'[1]Расчет ДО'!U16</f>
        <v>0</v>
      </c>
      <c r="I645" s="300">
        <f>'[1]Расчет ДО'!W16</f>
        <v>0</v>
      </c>
      <c r="J645" s="301">
        <f>'[1]Расчет ДО'!X16</f>
        <v>0</v>
      </c>
      <c r="K645" s="301">
        <f>'[1]Расчет ДО'!Y16</f>
        <v>0</v>
      </c>
      <c r="L645" s="301">
        <f>'[1]Расчет ДО'!AA16</f>
        <v>0</v>
      </c>
      <c r="M645" s="303">
        <f>'[1]Расчет ДО'!AA16</f>
        <v>0</v>
      </c>
    </row>
    <row r="646" spans="2:13" hidden="1" x14ac:dyDescent="0.2">
      <c r="B646" s="523"/>
      <c r="C646" s="285" t="s">
        <v>260</v>
      </c>
      <c r="D646" s="300">
        <f>'[1]Расчет ДО'!P17</f>
        <v>0</v>
      </c>
      <c r="E646" s="301">
        <f>'[1]Расчет ДО'!Q17</f>
        <v>0</v>
      </c>
      <c r="F646" s="301">
        <f>'[1]Расчет ДО'!R17</f>
        <v>0</v>
      </c>
      <c r="G646" s="302">
        <f>'[1]Расчет ДО'!T17</f>
        <v>0</v>
      </c>
      <c r="H646" s="302">
        <f>'[1]Расчет ДО'!U17</f>
        <v>0</v>
      </c>
      <c r="I646" s="300">
        <f>'[1]Расчет ДО'!W17</f>
        <v>0</v>
      </c>
      <c r="J646" s="301">
        <f>'[1]Расчет ДО'!X17</f>
        <v>78</v>
      </c>
      <c r="K646" s="301">
        <f>'[1]Расчет ДО'!Y17</f>
        <v>471</v>
      </c>
      <c r="L646" s="301">
        <f>'[1]Расчет ДО'!AA17</f>
        <v>0</v>
      </c>
      <c r="M646" s="303">
        <f>'[1]Расчет ДО'!AA17</f>
        <v>0</v>
      </c>
    </row>
    <row r="647" spans="2:13" hidden="1" x14ac:dyDescent="0.2">
      <c r="B647" s="523"/>
      <c r="C647" s="285" t="s">
        <v>261</v>
      </c>
      <c r="D647" s="304" t="s">
        <v>262</v>
      </c>
      <c r="E647" s="305" t="s">
        <v>262</v>
      </c>
      <c r="F647" s="305" t="s">
        <v>262</v>
      </c>
      <c r="G647" s="306" t="s">
        <v>262</v>
      </c>
      <c r="H647" s="306" t="s">
        <v>262</v>
      </c>
      <c r="I647" s="300">
        <f>'[1]Расчет ДО'!W18</f>
        <v>0</v>
      </c>
      <c r="J647" s="301">
        <f>'[1]Расчет ДО'!X18</f>
        <v>0</v>
      </c>
      <c r="K647" s="301">
        <f>'[1]Расчет ДО'!Y18</f>
        <v>0</v>
      </c>
      <c r="L647" s="301">
        <f>'[1]Расчет ДО'!AA18</f>
        <v>0</v>
      </c>
      <c r="M647" s="303">
        <f>'[1]Расчет ДО'!AA18</f>
        <v>0</v>
      </c>
    </row>
    <row r="648" spans="2:13" hidden="1" x14ac:dyDescent="0.2">
      <c r="B648" s="523"/>
      <c r="C648" s="285" t="s">
        <v>263</v>
      </c>
      <c r="D648" s="300">
        <f>'[1]Расчет ДО'!P19</f>
        <v>0</v>
      </c>
      <c r="E648" s="301">
        <f>'[1]Расчет ДО'!Q19</f>
        <v>0</v>
      </c>
      <c r="F648" s="301">
        <f>'[1]Расчет ДО'!R19</f>
        <v>0</v>
      </c>
      <c r="G648" s="302">
        <f>'[1]Расчет ДО'!T19</f>
        <v>0</v>
      </c>
      <c r="H648" s="302">
        <f>'[1]Расчет ДО'!U19</f>
        <v>0</v>
      </c>
      <c r="I648" s="300">
        <f>'[1]Расчет ДО'!W19</f>
        <v>0</v>
      </c>
      <c r="J648" s="301">
        <f>'[1]Расчет ДО'!X19</f>
        <v>0</v>
      </c>
      <c r="K648" s="301">
        <f>'[1]Расчет ДО'!Y19</f>
        <v>0</v>
      </c>
      <c r="L648" s="301">
        <f>'[1]Расчет ДО'!AA19</f>
        <v>0</v>
      </c>
      <c r="M648" s="303">
        <f>'[1]Расчет ДО'!AA19</f>
        <v>0</v>
      </c>
    </row>
    <row r="649" spans="2:13" hidden="1" x14ac:dyDescent="0.2">
      <c r="B649" s="523"/>
      <c r="C649" s="285" t="s">
        <v>264</v>
      </c>
      <c r="D649" s="300">
        <f>'[1]Расчет ДО'!P20</f>
        <v>0</v>
      </c>
      <c r="E649" s="301">
        <f>'[1]Расчет ДО'!Q20</f>
        <v>0</v>
      </c>
      <c r="F649" s="301">
        <f>'[1]Расчет ДО'!R20</f>
        <v>0</v>
      </c>
      <c r="G649" s="302">
        <f>'[1]Расчет ДО'!T20</f>
        <v>0</v>
      </c>
      <c r="H649" s="302">
        <f>'[1]Расчет ДО'!U20</f>
        <v>0</v>
      </c>
      <c r="I649" s="300">
        <f>'[1]Расчет ДО'!W20</f>
        <v>0</v>
      </c>
      <c r="J649" s="301">
        <f>'[1]Расчет ДО'!X20</f>
        <v>0</v>
      </c>
      <c r="K649" s="301">
        <f>'[1]Расчет ДО'!Y20</f>
        <v>133</v>
      </c>
      <c r="L649" s="301">
        <f>'[1]Расчет ДО'!AA20</f>
        <v>0</v>
      </c>
      <c r="M649" s="303">
        <f>'[1]Расчет ДО'!AA20</f>
        <v>0</v>
      </c>
    </row>
    <row r="650" spans="2:13" hidden="1" x14ac:dyDescent="0.2">
      <c r="B650" s="523"/>
      <c r="C650" s="285" t="s">
        <v>265</v>
      </c>
      <c r="D650" s="300">
        <f>'[1]Расчет ДО'!P21</f>
        <v>0</v>
      </c>
      <c r="E650" s="301">
        <f>'[1]Расчет ДО'!Q21</f>
        <v>0</v>
      </c>
      <c r="F650" s="301">
        <f>'[1]Расчет ДО'!R21</f>
        <v>0</v>
      </c>
      <c r="G650" s="302">
        <f>'[1]Расчет ДО'!T21</f>
        <v>0</v>
      </c>
      <c r="H650" s="302">
        <f>'[1]Расчет ДО'!U21</f>
        <v>0</v>
      </c>
      <c r="I650" s="300">
        <f>'[1]Расчет ДО'!W21</f>
        <v>0</v>
      </c>
      <c r="J650" s="301">
        <f>'[1]Расчет ДО'!X21</f>
        <v>0</v>
      </c>
      <c r="K650" s="301">
        <f>'[1]Расчет ДО'!Y21</f>
        <v>0</v>
      </c>
      <c r="L650" s="301">
        <f>'[1]Расчет ДО'!AA21</f>
        <v>0</v>
      </c>
      <c r="M650" s="303">
        <f>'[1]Расчет ДО'!AA21</f>
        <v>0</v>
      </c>
    </row>
    <row r="651" spans="2:13" hidden="1" x14ac:dyDescent="0.2">
      <c r="B651" s="523"/>
      <c r="C651" s="285" t="s">
        <v>266</v>
      </c>
      <c r="D651" s="300">
        <f>'[1]Расчет ДО'!P22</f>
        <v>0</v>
      </c>
      <c r="E651" s="301">
        <f>'[1]Расчет ДО'!Q22</f>
        <v>0</v>
      </c>
      <c r="F651" s="301">
        <f>'[1]Расчет ДО'!R22</f>
        <v>0</v>
      </c>
      <c r="G651" s="302">
        <f>'[1]Расчет ДО'!T22</f>
        <v>0</v>
      </c>
      <c r="H651" s="302">
        <f>'[1]Расчет ДО'!U22</f>
        <v>0</v>
      </c>
      <c r="I651" s="300">
        <f>'[1]Расчет ДО'!W22</f>
        <v>0</v>
      </c>
      <c r="J651" s="301">
        <f>'[1]Расчет ДО'!X22</f>
        <v>0</v>
      </c>
      <c r="K651" s="301">
        <f>'[1]Расчет ДО'!Y22</f>
        <v>0</v>
      </c>
      <c r="L651" s="301">
        <f>'[1]Расчет ДО'!AA22</f>
        <v>0</v>
      </c>
      <c r="M651" s="303">
        <f>'[1]Расчет ДО'!AA22</f>
        <v>0</v>
      </c>
    </row>
    <row r="652" spans="2:13" hidden="1" x14ac:dyDescent="0.2">
      <c r="B652" s="523"/>
      <c r="C652" s="285" t="s">
        <v>267</v>
      </c>
      <c r="D652" s="304" t="s">
        <v>262</v>
      </c>
      <c r="E652" s="305" t="s">
        <v>262</v>
      </c>
      <c r="F652" s="305" t="s">
        <v>262</v>
      </c>
      <c r="G652" s="306" t="s">
        <v>262</v>
      </c>
      <c r="H652" s="306" t="s">
        <v>262</v>
      </c>
      <c r="I652" s="300">
        <f>'[1]Расчет ДО'!W23</f>
        <v>0</v>
      </c>
      <c r="J652" s="301">
        <f>'[1]Расчет ДО'!X23</f>
        <v>0</v>
      </c>
      <c r="K652" s="301">
        <f>'[1]Расчет ДО'!Y23</f>
        <v>0</v>
      </c>
      <c r="L652" s="301">
        <f>'[1]Расчет ДО'!AA23</f>
        <v>0</v>
      </c>
      <c r="M652" s="303">
        <f>'[1]Расчет ДО'!AA23</f>
        <v>0</v>
      </c>
    </row>
    <row r="653" spans="2:13" hidden="1" x14ac:dyDescent="0.2">
      <c r="B653" s="523"/>
      <c r="C653" s="285" t="s">
        <v>268</v>
      </c>
      <c r="D653" s="300">
        <f>'[1]Расчет ДО'!P24</f>
        <v>0</v>
      </c>
      <c r="E653" s="301">
        <f>'[1]Расчет ДО'!Q24</f>
        <v>0</v>
      </c>
      <c r="F653" s="301">
        <f>'[1]Расчет ДО'!R24</f>
        <v>0</v>
      </c>
      <c r="G653" s="302">
        <f>'[1]Расчет ДО'!T24</f>
        <v>0</v>
      </c>
      <c r="H653" s="302">
        <f>'[1]Расчет ДО'!U24</f>
        <v>0</v>
      </c>
      <c r="I653" s="300">
        <f>'[1]Расчет ДО'!W24</f>
        <v>0</v>
      </c>
      <c r="J653" s="301">
        <f>'[1]Расчет ДО'!X24</f>
        <v>0</v>
      </c>
      <c r="K653" s="301">
        <f>'[1]Расчет ДО'!Y24</f>
        <v>0</v>
      </c>
      <c r="L653" s="301">
        <f>'[1]Расчет ДО'!AA24</f>
        <v>0</v>
      </c>
      <c r="M653" s="303">
        <f>'[1]Расчет ДО'!AA24</f>
        <v>0</v>
      </c>
    </row>
    <row r="654" spans="2:13" hidden="1" x14ac:dyDescent="0.2">
      <c r="B654" s="526"/>
      <c r="C654" s="285" t="s">
        <v>269</v>
      </c>
      <c r="D654" s="300">
        <f>'[1]Расчет ДО'!P25</f>
        <v>0</v>
      </c>
      <c r="E654" s="301">
        <f>'[1]Расчет ДО'!Q25</f>
        <v>0</v>
      </c>
      <c r="F654" s="301">
        <f>'[1]Расчет ДО'!R25</f>
        <v>0</v>
      </c>
      <c r="G654" s="302">
        <f>'[1]Расчет ДО'!T25</f>
        <v>0</v>
      </c>
      <c r="H654" s="302">
        <f>'[1]Расчет ДО'!U25</f>
        <v>0</v>
      </c>
      <c r="I654" s="304" t="s">
        <v>262</v>
      </c>
      <c r="J654" s="305" t="s">
        <v>262</v>
      </c>
      <c r="K654" s="305" t="s">
        <v>262</v>
      </c>
      <c r="L654" s="305" t="s">
        <v>262</v>
      </c>
      <c r="M654" s="307" t="s">
        <v>262</v>
      </c>
    </row>
    <row r="655" spans="2:13" hidden="1" x14ac:dyDescent="0.2">
      <c r="B655" s="522" t="s">
        <v>322</v>
      </c>
      <c r="C655" s="285" t="s">
        <v>256</v>
      </c>
      <c r="D655" s="300">
        <f>'[1]Расчет ДО'!P27</f>
        <v>0</v>
      </c>
      <c r="E655" s="301">
        <f>'[1]Расчет ДО'!Q27</f>
        <v>0</v>
      </c>
      <c r="F655" s="301">
        <f>'[1]Расчет ДО'!R27</f>
        <v>0</v>
      </c>
      <c r="G655" s="302">
        <f>'[1]Расчет ДО'!T27</f>
        <v>0</v>
      </c>
      <c r="H655" s="302">
        <f>'[1]Расчет ДО'!U27</f>
        <v>0</v>
      </c>
      <c r="I655" s="300">
        <f>'[1]Расчет ДО'!W27</f>
        <v>0</v>
      </c>
      <c r="J655" s="301">
        <f>'[1]Расчет ДО'!X27</f>
        <v>0</v>
      </c>
      <c r="K655" s="301">
        <f>'[1]Расчет ДО'!Y27</f>
        <v>0</v>
      </c>
      <c r="L655" s="301">
        <f>'[1]Расчет ДО'!AA27</f>
        <v>0</v>
      </c>
      <c r="M655" s="303">
        <f>'[1]Расчет ДО'!AA27</f>
        <v>0</v>
      </c>
    </row>
    <row r="656" spans="2:13" hidden="1" x14ac:dyDescent="0.2">
      <c r="B656" s="523"/>
      <c r="C656" s="285" t="s">
        <v>257</v>
      </c>
      <c r="D656" s="300">
        <f>'[1]Расчет ДО'!P28</f>
        <v>0</v>
      </c>
      <c r="E656" s="301">
        <f>'[1]Расчет ДО'!Q28</f>
        <v>0</v>
      </c>
      <c r="F656" s="301">
        <f>'[1]Расчет ДО'!R28</f>
        <v>0</v>
      </c>
      <c r="G656" s="302">
        <f>'[1]Расчет ДО'!T28</f>
        <v>0</v>
      </c>
      <c r="H656" s="302">
        <f>'[1]Расчет ДО'!U28</f>
        <v>0</v>
      </c>
      <c r="I656" s="300">
        <f>'[1]Расчет ДО'!W28</f>
        <v>0</v>
      </c>
      <c r="J656" s="301">
        <f>'[1]Расчет ДО'!X28</f>
        <v>0</v>
      </c>
      <c r="K656" s="301">
        <f>'[1]Расчет ДО'!Y28</f>
        <v>1</v>
      </c>
      <c r="L656" s="301">
        <f>'[1]Расчет ДО'!AA28</f>
        <v>0</v>
      </c>
      <c r="M656" s="303">
        <f>'[1]Расчет ДО'!AA28</f>
        <v>0</v>
      </c>
    </row>
    <row r="657" spans="2:13" hidden="1" x14ac:dyDescent="0.2">
      <c r="B657" s="523"/>
      <c r="C657" s="285" t="s">
        <v>258</v>
      </c>
      <c r="D657" s="300">
        <f>'[1]Расчет ДО'!P29</f>
        <v>0</v>
      </c>
      <c r="E657" s="301">
        <f>'[1]Расчет ДО'!Q29</f>
        <v>0</v>
      </c>
      <c r="F657" s="301">
        <f>'[1]Расчет ДО'!R29</f>
        <v>0</v>
      </c>
      <c r="G657" s="302">
        <f>'[1]Расчет ДО'!T29</f>
        <v>0</v>
      </c>
      <c r="H657" s="302">
        <f>'[1]Расчет ДО'!U29</f>
        <v>0</v>
      </c>
      <c r="I657" s="300">
        <f>'[1]Расчет ДО'!W29</f>
        <v>0</v>
      </c>
      <c r="J657" s="301">
        <f>'[1]Расчет ДО'!X29</f>
        <v>0</v>
      </c>
      <c r="K657" s="301">
        <f>'[1]Расчет ДО'!Y29</f>
        <v>0</v>
      </c>
      <c r="L657" s="301">
        <f>'[1]Расчет ДО'!AA29</f>
        <v>0</v>
      </c>
      <c r="M657" s="303">
        <f>'[1]Расчет ДО'!AA29</f>
        <v>0</v>
      </c>
    </row>
    <row r="658" spans="2:13" hidden="1" x14ac:dyDescent="0.2">
      <c r="B658" s="523"/>
      <c r="C658" s="285" t="s">
        <v>259</v>
      </c>
      <c r="D658" s="300">
        <f>'[1]Расчет ДО'!P30</f>
        <v>0</v>
      </c>
      <c r="E658" s="301">
        <f>'[1]Расчет ДО'!Q30</f>
        <v>0</v>
      </c>
      <c r="F658" s="301">
        <f>'[1]Расчет ДО'!R30</f>
        <v>0</v>
      </c>
      <c r="G658" s="302">
        <f>'[1]Расчет ДО'!T30</f>
        <v>0</v>
      </c>
      <c r="H658" s="302">
        <f>'[1]Расчет ДО'!U30</f>
        <v>0</v>
      </c>
      <c r="I658" s="300">
        <f>'[1]Расчет ДО'!W30</f>
        <v>0</v>
      </c>
      <c r="J658" s="301">
        <f>'[1]Расчет ДО'!X30</f>
        <v>82</v>
      </c>
      <c r="K658" s="301">
        <f>'[1]Расчет ДО'!Y30</f>
        <v>110</v>
      </c>
      <c r="L658" s="301">
        <f>'[1]Расчет ДО'!AA30</f>
        <v>0</v>
      </c>
      <c r="M658" s="303">
        <f>'[1]Расчет ДО'!AA30</f>
        <v>0</v>
      </c>
    </row>
    <row r="659" spans="2:13" hidden="1" x14ac:dyDescent="0.2">
      <c r="B659" s="523"/>
      <c r="C659" s="285" t="s">
        <v>260</v>
      </c>
      <c r="D659" s="300">
        <f>'[1]Расчет ДО'!P31</f>
        <v>0</v>
      </c>
      <c r="E659" s="301">
        <f>'[1]Расчет ДО'!Q31</f>
        <v>0</v>
      </c>
      <c r="F659" s="301">
        <f>'[1]Расчет ДО'!R31</f>
        <v>0</v>
      </c>
      <c r="G659" s="302">
        <f>'[1]Расчет ДО'!T31</f>
        <v>0</v>
      </c>
      <c r="H659" s="302">
        <f>'[1]Расчет ДО'!U31</f>
        <v>0</v>
      </c>
      <c r="I659" s="300">
        <f>'[1]Расчет ДО'!W31</f>
        <v>0</v>
      </c>
      <c r="J659" s="301">
        <f>'[1]Расчет ДО'!X31</f>
        <v>3720</v>
      </c>
      <c r="K659" s="301">
        <f>'[1]Расчет ДО'!Y31</f>
        <v>6901</v>
      </c>
      <c r="L659" s="301">
        <f>'[1]Расчет ДО'!AA31</f>
        <v>10</v>
      </c>
      <c r="M659" s="303">
        <f>'[1]Расчет ДО'!AA31</f>
        <v>10</v>
      </c>
    </row>
    <row r="660" spans="2:13" hidden="1" x14ac:dyDescent="0.2">
      <c r="B660" s="523"/>
      <c r="C660" s="285" t="s">
        <v>261</v>
      </c>
      <c r="D660" s="304" t="str">
        <f>'[1]Расчет ДО'!P32</f>
        <v>x</v>
      </c>
      <c r="E660" s="305" t="str">
        <f>'[1]Расчет ДО'!Q32</f>
        <v>x</v>
      </c>
      <c r="F660" s="305" t="str">
        <f>'[1]Расчет ДО'!R32</f>
        <v>x</v>
      </c>
      <c r="G660" s="306" t="str">
        <f>'[1]Расчет ДО'!T32</f>
        <v>x</v>
      </c>
      <c r="H660" s="306" t="str">
        <f>'[1]Расчет ДО'!U32</f>
        <v>x</v>
      </c>
      <c r="I660" s="300">
        <f>'[1]Расчет ДО'!W32</f>
        <v>0</v>
      </c>
      <c r="J660" s="301">
        <f>'[1]Расчет ДО'!X32</f>
        <v>0</v>
      </c>
      <c r="K660" s="301">
        <f>'[1]Расчет ДО'!Y32</f>
        <v>198</v>
      </c>
      <c r="L660" s="301">
        <f>'[1]Расчет ДО'!AA32</f>
        <v>0</v>
      </c>
      <c r="M660" s="303">
        <f>'[1]Расчет ДО'!AA32</f>
        <v>0</v>
      </c>
    </row>
    <row r="661" spans="2:13" hidden="1" x14ac:dyDescent="0.2">
      <c r="B661" s="523"/>
      <c r="C661" s="285" t="s">
        <v>263</v>
      </c>
      <c r="D661" s="300">
        <f>'[1]Расчет ДО'!P33</f>
        <v>0</v>
      </c>
      <c r="E661" s="301">
        <f>'[1]Расчет ДО'!Q33</f>
        <v>0</v>
      </c>
      <c r="F661" s="301">
        <f>'[1]Расчет ДО'!R33</f>
        <v>0</v>
      </c>
      <c r="G661" s="302">
        <f>'[1]Расчет ДО'!T33</f>
        <v>0</v>
      </c>
      <c r="H661" s="302">
        <f>'[1]Расчет ДО'!U33</f>
        <v>0</v>
      </c>
      <c r="I661" s="300">
        <f>'[1]Расчет ДО'!W33</f>
        <v>0</v>
      </c>
      <c r="J661" s="301">
        <f>'[1]Расчет ДО'!X33</f>
        <v>2</v>
      </c>
      <c r="K661" s="301">
        <f>'[1]Расчет ДО'!Y33</f>
        <v>3</v>
      </c>
      <c r="L661" s="301">
        <f>'[1]Расчет ДО'!AA33</f>
        <v>0</v>
      </c>
      <c r="M661" s="303">
        <f>'[1]Расчет ДО'!AA33</f>
        <v>0</v>
      </c>
    </row>
    <row r="662" spans="2:13" hidden="1" x14ac:dyDescent="0.2">
      <c r="B662" s="523"/>
      <c r="C662" s="285" t="s">
        <v>264</v>
      </c>
      <c r="D662" s="300">
        <f>'[1]Расчет ДО'!P34</f>
        <v>0</v>
      </c>
      <c r="E662" s="301">
        <f>'[1]Расчет ДО'!Q34</f>
        <v>0</v>
      </c>
      <c r="F662" s="301">
        <f>'[1]Расчет ДО'!R34</f>
        <v>0</v>
      </c>
      <c r="G662" s="302">
        <f>'[1]Расчет ДО'!T34</f>
        <v>0</v>
      </c>
      <c r="H662" s="302">
        <f>'[1]Расчет ДО'!U34</f>
        <v>0</v>
      </c>
      <c r="I662" s="300">
        <f>'[1]Расчет ДО'!W34</f>
        <v>0</v>
      </c>
      <c r="J662" s="301">
        <f>'[1]Расчет ДО'!X34</f>
        <v>277</v>
      </c>
      <c r="K662" s="301">
        <f>'[1]Расчет ДО'!Y34</f>
        <v>1524</v>
      </c>
      <c r="L662" s="301">
        <f>'[1]Расчет ДО'!AA34</f>
        <v>20</v>
      </c>
      <c r="M662" s="303">
        <f>'[1]Расчет ДО'!AA34</f>
        <v>20</v>
      </c>
    </row>
    <row r="663" spans="2:13" hidden="1" x14ac:dyDescent="0.2">
      <c r="B663" s="523"/>
      <c r="C663" s="285" t="s">
        <v>265</v>
      </c>
      <c r="D663" s="304" t="str">
        <f>'[1]Расчет ДО'!P35</f>
        <v>x</v>
      </c>
      <c r="E663" s="305" t="str">
        <f>'[1]Расчет ДО'!Q35</f>
        <v>x</v>
      </c>
      <c r="F663" s="305" t="str">
        <f>'[1]Расчет ДО'!R35</f>
        <v>x</v>
      </c>
      <c r="G663" s="306" t="str">
        <f>'[1]Расчет ДО'!T35</f>
        <v>x</v>
      </c>
      <c r="H663" s="306" t="str">
        <f>'[1]Расчет ДО'!U35</f>
        <v>x</v>
      </c>
      <c r="I663" s="300">
        <f>'[1]Расчет ДО'!W35</f>
        <v>0</v>
      </c>
      <c r="J663" s="301">
        <f>'[1]Расчет ДО'!X35</f>
        <v>0</v>
      </c>
      <c r="K663" s="301">
        <f>'[1]Расчет ДО'!Y35</f>
        <v>0</v>
      </c>
      <c r="L663" s="301">
        <f>'[1]Расчет ДО'!AA35</f>
        <v>0</v>
      </c>
      <c r="M663" s="303">
        <f>'[1]Расчет ДО'!AA35</f>
        <v>0</v>
      </c>
    </row>
    <row r="664" spans="2:13" hidden="1" x14ac:dyDescent="0.2">
      <c r="B664" s="523"/>
      <c r="C664" s="285" t="s">
        <v>266</v>
      </c>
      <c r="D664" s="300">
        <f>'[1]Расчет ДО'!P36</f>
        <v>0</v>
      </c>
      <c r="E664" s="301">
        <f>'[1]Расчет ДО'!Q36</f>
        <v>0</v>
      </c>
      <c r="F664" s="301">
        <f>'[1]Расчет ДО'!R36</f>
        <v>0</v>
      </c>
      <c r="G664" s="302">
        <f>'[1]Расчет ДО'!T36</f>
        <v>0</v>
      </c>
      <c r="H664" s="302">
        <f>'[1]Расчет ДО'!U36</f>
        <v>0</v>
      </c>
      <c r="I664" s="300">
        <f>'[1]Расчет ДО'!W36</f>
        <v>0</v>
      </c>
      <c r="J664" s="301">
        <f>'[1]Расчет ДО'!X36</f>
        <v>20</v>
      </c>
      <c r="K664" s="301">
        <f>'[1]Расчет ДО'!Y36</f>
        <v>22</v>
      </c>
      <c r="L664" s="301">
        <f>'[1]Расчет ДО'!AA36</f>
        <v>0</v>
      </c>
      <c r="M664" s="303">
        <f>'[1]Расчет ДО'!AA36</f>
        <v>0</v>
      </c>
    </row>
    <row r="665" spans="2:13" hidden="1" x14ac:dyDescent="0.2">
      <c r="B665" s="523"/>
      <c r="C665" s="285" t="s">
        <v>267</v>
      </c>
      <c r="D665" s="304" t="str">
        <f>'[1]Расчет ДО'!P37</f>
        <v>x</v>
      </c>
      <c r="E665" s="305" t="str">
        <f>'[1]Расчет ДО'!Q37</f>
        <v>x</v>
      </c>
      <c r="F665" s="305" t="str">
        <f>'[1]Расчет ДО'!R37</f>
        <v>x</v>
      </c>
      <c r="G665" s="306" t="str">
        <f>'[1]Расчет ДО'!T37</f>
        <v>x</v>
      </c>
      <c r="H665" s="306" t="str">
        <f>'[1]Расчет ДО'!U37</f>
        <v>x</v>
      </c>
      <c r="I665" s="300">
        <f>'[1]Расчет ДО'!W37</f>
        <v>0</v>
      </c>
      <c r="J665" s="301">
        <f>'[1]Расчет ДО'!X37</f>
        <v>0</v>
      </c>
      <c r="K665" s="301">
        <f>'[1]Расчет ДО'!Y37</f>
        <v>8</v>
      </c>
      <c r="L665" s="301">
        <f>'[1]Расчет ДО'!AA37</f>
        <v>0</v>
      </c>
      <c r="M665" s="303">
        <f>'[1]Расчет ДО'!AA37</f>
        <v>0</v>
      </c>
    </row>
    <row r="666" spans="2:13" hidden="1" x14ac:dyDescent="0.2">
      <c r="B666" s="523"/>
      <c r="C666" s="285" t="s">
        <v>268</v>
      </c>
      <c r="D666" s="300">
        <f>'[1]Расчет ДО'!P38</f>
        <v>0</v>
      </c>
      <c r="E666" s="301">
        <f>'[1]Расчет ДО'!Q38</f>
        <v>0</v>
      </c>
      <c r="F666" s="301">
        <f>'[1]Расчет ДО'!R38</f>
        <v>0</v>
      </c>
      <c r="G666" s="302">
        <f>'[1]Расчет ДО'!T38</f>
        <v>0</v>
      </c>
      <c r="H666" s="302">
        <f>'[1]Расчет ДО'!U38</f>
        <v>0</v>
      </c>
      <c r="I666" s="300">
        <f>'[1]Расчет ДО'!W38</f>
        <v>5</v>
      </c>
      <c r="J666" s="301">
        <f>'[1]Расчет ДО'!X38</f>
        <v>82</v>
      </c>
      <c r="K666" s="301">
        <f>'[1]Расчет ДО'!Y38</f>
        <v>71</v>
      </c>
      <c r="L666" s="301">
        <f>'[1]Расчет ДО'!AA38</f>
        <v>0</v>
      </c>
      <c r="M666" s="303">
        <f>'[1]Расчет ДО'!AA38</f>
        <v>0</v>
      </c>
    </row>
    <row r="667" spans="2:13" ht="13.5" hidden="1" thickBot="1" x14ac:dyDescent="0.25">
      <c r="B667" s="524"/>
      <c r="C667" s="290" t="s">
        <v>269</v>
      </c>
      <c r="D667" s="308">
        <f>'[1]Расчет ДО'!P39</f>
        <v>0</v>
      </c>
      <c r="E667" s="309">
        <f>'[1]Расчет ДО'!Q39</f>
        <v>0</v>
      </c>
      <c r="F667" s="309">
        <f>'[1]Расчет ДО'!R39</f>
        <v>20</v>
      </c>
      <c r="G667" s="310">
        <f>'[1]Расчет ДО'!T39</f>
        <v>0</v>
      </c>
      <c r="H667" s="310">
        <f>'[1]Расчет ДО'!U39</f>
        <v>5562612.2782153673</v>
      </c>
      <c r="I667" s="308">
        <f>'[1]Расчет ДО'!W39</f>
        <v>0</v>
      </c>
      <c r="J667" s="309">
        <f>'[1]Расчет ДО'!X39</f>
        <v>0</v>
      </c>
      <c r="K667" s="309">
        <f>'[1]Расчет ДО'!Y39</f>
        <v>64</v>
      </c>
      <c r="L667" s="309">
        <f>'[1]Расчет ДО'!AA39</f>
        <v>15</v>
      </c>
      <c r="M667" s="311">
        <f>'[1]Расчет ДО'!AA39</f>
        <v>15</v>
      </c>
    </row>
    <row r="669" spans="2:13" hidden="1" x14ac:dyDescent="0.2">
      <c r="B669" s="216" t="s">
        <v>328</v>
      </c>
      <c r="C669" s="217"/>
      <c r="D669" s="273"/>
      <c r="E669" s="219"/>
      <c r="F669" s="219"/>
      <c r="G669" s="219"/>
      <c r="H669" s="219"/>
      <c r="I669" s="219"/>
      <c r="J669" s="219"/>
      <c r="K669" s="219"/>
      <c r="L669" s="219"/>
      <c r="M669" s="274"/>
    </row>
    <row r="670" spans="2:13" hidden="1" x14ac:dyDescent="0.2">
      <c r="B670" s="527"/>
      <c r="C670" s="275" t="s">
        <v>250</v>
      </c>
      <c r="D670" s="276" t="e">
        <f>#REF!</f>
        <v>#REF!</v>
      </c>
      <c r="E670" s="276" t="e">
        <f>#REF!</f>
        <v>#REF!</v>
      </c>
      <c r="F670" s="276" t="e">
        <f>#REF!</f>
        <v>#REF!</v>
      </c>
      <c r="G670" s="276" t="e">
        <f>#REF!</f>
        <v>#REF!</v>
      </c>
      <c r="H670" s="276" t="e">
        <f>#REF!</f>
        <v>#REF!</v>
      </c>
      <c r="I670" s="276" t="e">
        <f>#REF!</f>
        <v>#REF!</v>
      </c>
      <c r="J670" s="276" t="e">
        <f>#REF!</f>
        <v>#REF!</v>
      </c>
      <c r="K670" s="276" t="e">
        <f>#REF!</f>
        <v>#REF!</v>
      </c>
      <c r="L670" s="276" t="e">
        <f>#REF!</f>
        <v>#REF!</v>
      </c>
      <c r="M670" s="276" t="e">
        <f>#REF!</f>
        <v>#REF!</v>
      </c>
    </row>
    <row r="671" spans="2:13" hidden="1" x14ac:dyDescent="0.2">
      <c r="B671" s="523"/>
      <c r="C671" s="275" t="s">
        <v>251</v>
      </c>
      <c r="D671" s="281" t="e">
        <f>#REF!</f>
        <v>#REF!</v>
      </c>
      <c r="E671" s="281" t="e">
        <f>#REF!</f>
        <v>#REF!</v>
      </c>
      <c r="F671" s="281" t="e">
        <f>#REF!</f>
        <v>#REF!</v>
      </c>
      <c r="G671" s="281" t="e">
        <f>#REF!</f>
        <v>#REF!</v>
      </c>
      <c r="H671" s="281" t="e">
        <f>#REF!</f>
        <v>#REF!</v>
      </c>
      <c r="I671" s="281" t="e">
        <f>#REF!</f>
        <v>#REF!</v>
      </c>
      <c r="J671" s="281" t="e">
        <f>#REF!</f>
        <v>#REF!</v>
      </c>
      <c r="K671" s="281" t="e">
        <f>#REF!</f>
        <v>#REF!</v>
      </c>
      <c r="L671" s="281" t="e">
        <f>#REF!</f>
        <v>#REF!</v>
      </c>
      <c r="M671" s="281" t="e">
        <f>#REF!</f>
        <v>#REF!</v>
      </c>
    </row>
    <row r="672" spans="2:13" hidden="1" x14ac:dyDescent="0.2">
      <c r="B672" s="523"/>
      <c r="C672" s="275" t="s">
        <v>324</v>
      </c>
      <c r="D672" s="281" t="e">
        <f>#REF!</f>
        <v>#REF!</v>
      </c>
      <c r="E672" s="281" t="e">
        <f>#REF!</f>
        <v>#REF!</v>
      </c>
      <c r="F672" s="281" t="e">
        <f>#REF!</f>
        <v>#REF!</v>
      </c>
      <c r="G672" s="281" t="e">
        <f>#REF!</f>
        <v>#REF!</v>
      </c>
      <c r="H672" s="281" t="e">
        <f>#REF!</f>
        <v>#REF!</v>
      </c>
      <c r="I672" s="281" t="e">
        <f>#REF!</f>
        <v>#REF!</v>
      </c>
      <c r="J672" s="281" t="e">
        <f>#REF!</f>
        <v>#REF!</v>
      </c>
      <c r="K672" s="281" t="e">
        <f>#REF!</f>
        <v>#REF!</v>
      </c>
      <c r="L672" s="281" t="e">
        <f>#REF!</f>
        <v>#REF!</v>
      </c>
      <c r="M672" s="281" t="e">
        <f>#REF!</f>
        <v>#REF!</v>
      </c>
    </row>
    <row r="673" spans="2:13" hidden="1" x14ac:dyDescent="0.2">
      <c r="B673" s="523"/>
      <c r="C673" s="275" t="s">
        <v>325</v>
      </c>
      <c r="D673" s="281" t="e">
        <f>#REF!</f>
        <v>#REF!</v>
      </c>
      <c r="E673" s="281" t="e">
        <f>#REF!</f>
        <v>#REF!</v>
      </c>
      <c r="F673" s="281" t="e">
        <f>#REF!</f>
        <v>#REF!</v>
      </c>
      <c r="G673" s="281" t="e">
        <f>#REF!</f>
        <v>#REF!</v>
      </c>
      <c r="H673" s="281" t="e">
        <f>#REF!</f>
        <v>#REF!</v>
      </c>
      <c r="I673" s="281" t="e">
        <f>#REF!</f>
        <v>#REF!</v>
      </c>
      <c r="J673" s="281" t="e">
        <f>#REF!</f>
        <v>#REF!</v>
      </c>
      <c r="K673" s="281" t="e">
        <f>#REF!</f>
        <v>#REF!</v>
      </c>
      <c r="L673" s="281" t="e">
        <f>#REF!</f>
        <v>#REF!</v>
      </c>
      <c r="M673" s="281" t="e">
        <f>#REF!</f>
        <v>#REF!</v>
      </c>
    </row>
    <row r="674" spans="2:13" hidden="1" x14ac:dyDescent="0.2">
      <c r="B674" s="526"/>
      <c r="C674" s="275" t="s">
        <v>326</v>
      </c>
      <c r="D674" s="281" t="e">
        <f>#REF!</f>
        <v>#REF!</v>
      </c>
      <c r="E674" s="281" t="e">
        <f>#REF!</f>
        <v>#REF!</v>
      </c>
      <c r="F674" s="281" t="e">
        <f>#REF!</f>
        <v>#REF!</v>
      </c>
      <c r="G674" s="281" t="e">
        <f>#REF!</f>
        <v>#REF!</v>
      </c>
      <c r="H674" s="281" t="e">
        <f>#REF!</f>
        <v>#REF!</v>
      </c>
      <c r="I674" s="281" t="e">
        <f>#REF!</f>
        <v>#REF!</v>
      </c>
      <c r="J674" s="281" t="e">
        <f>#REF!</f>
        <v>#REF!</v>
      </c>
      <c r="K674" s="281" t="e">
        <f>#REF!</f>
        <v>#REF!</v>
      </c>
      <c r="L674" s="281" t="e">
        <f>#REF!</f>
        <v>#REF!</v>
      </c>
      <c r="M674" s="281" t="e">
        <f>#REF!</f>
        <v>#REF!</v>
      </c>
    </row>
    <row r="675" spans="2:13" hidden="1" x14ac:dyDescent="0.2">
      <c r="B675" s="522" t="s">
        <v>321</v>
      </c>
      <c r="C675" s="285" t="s">
        <v>256</v>
      </c>
      <c r="D675" s="281" t="e">
        <f>#REF!</f>
        <v>#REF!</v>
      </c>
      <c r="E675" s="281" t="e">
        <f>#REF!</f>
        <v>#REF!</v>
      </c>
      <c r="F675" s="281" t="e">
        <f>#REF!</f>
        <v>#REF!</v>
      </c>
      <c r="G675" s="281" t="e">
        <f>#REF!</f>
        <v>#REF!</v>
      </c>
      <c r="H675" s="281" t="e">
        <f>#REF!</f>
        <v>#REF!</v>
      </c>
      <c r="I675" s="281" t="e">
        <f>#REF!</f>
        <v>#REF!</v>
      </c>
      <c r="J675" s="281" t="e">
        <f>#REF!</f>
        <v>#REF!</v>
      </c>
      <c r="K675" s="281" t="e">
        <f>#REF!</f>
        <v>#REF!</v>
      </c>
      <c r="L675" s="281" t="e">
        <f>#REF!</f>
        <v>#REF!</v>
      </c>
      <c r="M675" s="281" t="e">
        <f>#REF!</f>
        <v>#REF!</v>
      </c>
    </row>
    <row r="676" spans="2:13" hidden="1" x14ac:dyDescent="0.2">
      <c r="B676" s="523"/>
      <c r="C676" s="285" t="s">
        <v>257</v>
      </c>
      <c r="D676" s="281" t="e">
        <f>#REF!</f>
        <v>#REF!</v>
      </c>
      <c r="E676" s="281" t="e">
        <f>#REF!</f>
        <v>#REF!</v>
      </c>
      <c r="F676" s="281" t="e">
        <f>#REF!</f>
        <v>#REF!</v>
      </c>
      <c r="G676" s="281" t="e">
        <f>#REF!</f>
        <v>#REF!</v>
      </c>
      <c r="H676" s="281" t="e">
        <f>#REF!</f>
        <v>#REF!</v>
      </c>
      <c r="I676" s="281" t="e">
        <f>#REF!</f>
        <v>#REF!</v>
      </c>
      <c r="J676" s="281" t="e">
        <f>#REF!</f>
        <v>#REF!</v>
      </c>
      <c r="K676" s="281" t="e">
        <f>#REF!</f>
        <v>#REF!</v>
      </c>
      <c r="L676" s="281" t="e">
        <f>#REF!</f>
        <v>#REF!</v>
      </c>
      <c r="M676" s="281" t="e">
        <f>#REF!</f>
        <v>#REF!</v>
      </c>
    </row>
    <row r="677" spans="2:13" hidden="1" x14ac:dyDescent="0.2">
      <c r="B677" s="523"/>
      <c r="C677" s="285" t="s">
        <v>258</v>
      </c>
      <c r="D677" s="281" t="e">
        <f>#REF!</f>
        <v>#REF!</v>
      </c>
      <c r="E677" s="281" t="e">
        <f>#REF!</f>
        <v>#REF!</v>
      </c>
      <c r="F677" s="281" t="e">
        <f>#REF!</f>
        <v>#REF!</v>
      </c>
      <c r="G677" s="281" t="e">
        <f>#REF!</f>
        <v>#REF!</v>
      </c>
      <c r="H677" s="281" t="e">
        <f>#REF!</f>
        <v>#REF!</v>
      </c>
      <c r="I677" s="281" t="e">
        <f>#REF!</f>
        <v>#REF!</v>
      </c>
      <c r="J677" s="281" t="e">
        <f>#REF!</f>
        <v>#REF!</v>
      </c>
      <c r="K677" s="281" t="e">
        <f>#REF!</f>
        <v>#REF!</v>
      </c>
      <c r="L677" s="281" t="e">
        <f>#REF!</f>
        <v>#REF!</v>
      </c>
      <c r="M677" s="281" t="e">
        <f>#REF!</f>
        <v>#REF!</v>
      </c>
    </row>
    <row r="678" spans="2:13" hidden="1" x14ac:dyDescent="0.2">
      <c r="B678" s="523"/>
      <c r="C678" s="285" t="s">
        <v>259</v>
      </c>
      <c r="D678" s="281" t="e">
        <f>#REF!</f>
        <v>#REF!</v>
      </c>
      <c r="E678" s="281" t="e">
        <f>#REF!</f>
        <v>#REF!</v>
      </c>
      <c r="F678" s="281" t="e">
        <f>#REF!</f>
        <v>#REF!</v>
      </c>
      <c r="G678" s="281" t="e">
        <f>#REF!</f>
        <v>#REF!</v>
      </c>
      <c r="H678" s="281" t="e">
        <f>#REF!</f>
        <v>#REF!</v>
      </c>
      <c r="I678" s="281" t="e">
        <f>#REF!</f>
        <v>#REF!</v>
      </c>
      <c r="J678" s="281" t="e">
        <f>#REF!</f>
        <v>#REF!</v>
      </c>
      <c r="K678" s="281" t="e">
        <f>#REF!</f>
        <v>#REF!</v>
      </c>
      <c r="L678" s="281" t="e">
        <f>#REF!</f>
        <v>#REF!</v>
      </c>
      <c r="M678" s="281" t="e">
        <f>#REF!</f>
        <v>#REF!</v>
      </c>
    </row>
    <row r="679" spans="2:13" hidden="1" x14ac:dyDescent="0.2">
      <c r="B679" s="523"/>
      <c r="C679" s="285" t="s">
        <v>260</v>
      </c>
      <c r="D679" s="281" t="e">
        <f>#REF!</f>
        <v>#REF!</v>
      </c>
      <c r="E679" s="281" t="e">
        <f>#REF!</f>
        <v>#REF!</v>
      </c>
      <c r="F679" s="281" t="e">
        <f>#REF!</f>
        <v>#REF!</v>
      </c>
      <c r="G679" s="281" t="e">
        <f>#REF!</f>
        <v>#REF!</v>
      </c>
      <c r="H679" s="281" t="e">
        <f>#REF!</f>
        <v>#REF!</v>
      </c>
      <c r="I679" s="281" t="e">
        <f>#REF!</f>
        <v>#REF!</v>
      </c>
      <c r="J679" s="281" t="e">
        <f>#REF!</f>
        <v>#REF!</v>
      </c>
      <c r="K679" s="281" t="e">
        <f>#REF!</f>
        <v>#REF!</v>
      </c>
      <c r="L679" s="281" t="e">
        <f>#REF!</f>
        <v>#REF!</v>
      </c>
      <c r="M679" s="281" t="e">
        <f>#REF!</f>
        <v>#REF!</v>
      </c>
    </row>
    <row r="680" spans="2:13" hidden="1" x14ac:dyDescent="0.2">
      <c r="B680" s="523"/>
      <c r="C680" s="285" t="s">
        <v>261</v>
      </c>
      <c r="D680" s="286"/>
      <c r="E680" s="286"/>
      <c r="F680" s="286"/>
      <c r="G680" s="286"/>
      <c r="H680" s="286"/>
      <c r="I680" s="281"/>
      <c r="J680" s="281"/>
      <c r="K680" s="281"/>
      <c r="L680" s="281"/>
      <c r="M680" s="281"/>
    </row>
    <row r="681" spans="2:13" hidden="1" x14ac:dyDescent="0.2">
      <c r="B681" s="523"/>
      <c r="C681" s="285" t="s">
        <v>263</v>
      </c>
      <c r="D681" s="281" t="e">
        <f>#REF!</f>
        <v>#REF!</v>
      </c>
      <c r="E681" s="281" t="e">
        <f>#REF!</f>
        <v>#REF!</v>
      </c>
      <c r="F681" s="281" t="e">
        <f>#REF!</f>
        <v>#REF!</v>
      </c>
      <c r="G681" s="281" t="e">
        <f>#REF!</f>
        <v>#REF!</v>
      </c>
      <c r="H681" s="281" t="e">
        <f>#REF!</f>
        <v>#REF!</v>
      </c>
      <c r="I681" s="281" t="e">
        <f>#REF!</f>
        <v>#REF!</v>
      </c>
      <c r="J681" s="281" t="e">
        <f>#REF!</f>
        <v>#REF!</v>
      </c>
      <c r="K681" s="281" t="e">
        <f>#REF!</f>
        <v>#REF!</v>
      </c>
      <c r="L681" s="281" t="e">
        <f>#REF!</f>
        <v>#REF!</v>
      </c>
      <c r="M681" s="281" t="e">
        <f>#REF!</f>
        <v>#REF!</v>
      </c>
    </row>
    <row r="682" spans="2:13" hidden="1" x14ac:dyDescent="0.2">
      <c r="B682" s="523"/>
      <c r="C682" s="285" t="s">
        <v>264</v>
      </c>
      <c r="D682" s="281" t="e">
        <f>#REF!</f>
        <v>#REF!</v>
      </c>
      <c r="E682" s="281" t="e">
        <f>#REF!</f>
        <v>#REF!</v>
      </c>
      <c r="F682" s="281" t="e">
        <f>#REF!</f>
        <v>#REF!</v>
      </c>
      <c r="G682" s="281" t="e">
        <f>#REF!</f>
        <v>#REF!</v>
      </c>
      <c r="H682" s="281" t="e">
        <f>#REF!</f>
        <v>#REF!</v>
      </c>
      <c r="I682" s="281" t="e">
        <f>#REF!</f>
        <v>#REF!</v>
      </c>
      <c r="J682" s="281" t="e">
        <f>#REF!</f>
        <v>#REF!</v>
      </c>
      <c r="K682" s="281" t="e">
        <f>#REF!</f>
        <v>#REF!</v>
      </c>
      <c r="L682" s="281" t="e">
        <f>#REF!</f>
        <v>#REF!</v>
      </c>
      <c r="M682" s="281" t="e">
        <f>#REF!</f>
        <v>#REF!</v>
      </c>
    </row>
    <row r="683" spans="2:13" hidden="1" x14ac:dyDescent="0.2">
      <c r="B683" s="523"/>
      <c r="C683" s="285" t="s">
        <v>265</v>
      </c>
      <c r="D683" s="281"/>
      <c r="E683" s="281"/>
      <c r="F683" s="281"/>
      <c r="G683" s="281"/>
      <c r="H683" s="281"/>
      <c r="I683" s="281"/>
      <c r="J683" s="281"/>
      <c r="K683" s="281"/>
      <c r="L683" s="281"/>
      <c r="M683" s="281"/>
    </row>
    <row r="684" spans="2:13" hidden="1" x14ac:dyDescent="0.2">
      <c r="B684" s="523"/>
      <c r="C684" s="285" t="s">
        <v>266</v>
      </c>
      <c r="D684" s="281" t="e">
        <f>#REF!</f>
        <v>#REF!</v>
      </c>
      <c r="E684" s="281" t="e">
        <f>#REF!</f>
        <v>#REF!</v>
      </c>
      <c r="F684" s="281" t="e">
        <f>#REF!</f>
        <v>#REF!</v>
      </c>
      <c r="G684" s="281" t="e">
        <f>#REF!</f>
        <v>#REF!</v>
      </c>
      <c r="H684" s="281" t="e">
        <f>#REF!</f>
        <v>#REF!</v>
      </c>
      <c r="I684" s="281" t="e">
        <f>#REF!</f>
        <v>#REF!</v>
      </c>
      <c r="J684" s="281" t="e">
        <f>#REF!</f>
        <v>#REF!</v>
      </c>
      <c r="K684" s="281" t="e">
        <f>#REF!</f>
        <v>#REF!</v>
      </c>
      <c r="L684" s="281" t="e">
        <f>#REF!</f>
        <v>#REF!</v>
      </c>
      <c r="M684" s="281" t="e">
        <f>#REF!</f>
        <v>#REF!</v>
      </c>
    </row>
    <row r="685" spans="2:13" hidden="1" x14ac:dyDescent="0.2">
      <c r="B685" s="523"/>
      <c r="C685" s="285" t="s">
        <v>267</v>
      </c>
      <c r="D685" s="286" t="e">
        <f>#REF!</f>
        <v>#REF!</v>
      </c>
      <c r="E685" s="286" t="e">
        <f>#REF!</f>
        <v>#REF!</v>
      </c>
      <c r="F685" s="286" t="e">
        <f>#REF!</f>
        <v>#REF!</v>
      </c>
      <c r="G685" s="286" t="e">
        <f>#REF!</f>
        <v>#REF!</v>
      </c>
      <c r="H685" s="286" t="e">
        <f>#REF!</f>
        <v>#REF!</v>
      </c>
      <c r="I685" s="281" t="e">
        <f>#REF!</f>
        <v>#REF!</v>
      </c>
      <c r="J685" s="281" t="e">
        <f>#REF!</f>
        <v>#REF!</v>
      </c>
      <c r="K685" s="281" t="e">
        <f>#REF!</f>
        <v>#REF!</v>
      </c>
      <c r="L685" s="281" t="e">
        <f>#REF!</f>
        <v>#REF!</v>
      </c>
      <c r="M685" s="281" t="e">
        <f>#REF!</f>
        <v>#REF!</v>
      </c>
    </row>
    <row r="686" spans="2:13" hidden="1" x14ac:dyDescent="0.2">
      <c r="B686" s="523"/>
      <c r="C686" s="285" t="s">
        <v>268</v>
      </c>
      <c r="D686" s="281" t="e">
        <f>#REF!</f>
        <v>#REF!</v>
      </c>
      <c r="E686" s="281" t="e">
        <f>#REF!</f>
        <v>#REF!</v>
      </c>
      <c r="F686" s="281" t="e">
        <f>#REF!</f>
        <v>#REF!</v>
      </c>
      <c r="G686" s="281" t="e">
        <f>#REF!</f>
        <v>#REF!</v>
      </c>
      <c r="H686" s="281" t="e">
        <f>#REF!</f>
        <v>#REF!</v>
      </c>
      <c r="I686" s="281" t="e">
        <f>#REF!</f>
        <v>#REF!</v>
      </c>
      <c r="J686" s="281" t="e">
        <f>#REF!</f>
        <v>#REF!</v>
      </c>
      <c r="K686" s="281" t="e">
        <f>#REF!</f>
        <v>#REF!</v>
      </c>
      <c r="L686" s="281" t="e">
        <f>#REF!</f>
        <v>#REF!</v>
      </c>
      <c r="M686" s="281" t="e">
        <f>#REF!</f>
        <v>#REF!</v>
      </c>
    </row>
    <row r="687" spans="2:13" hidden="1" x14ac:dyDescent="0.2">
      <c r="B687" s="526"/>
      <c r="C687" s="285" t="s">
        <v>269</v>
      </c>
      <c r="D687" s="281" t="e">
        <f>#REF!</f>
        <v>#REF!</v>
      </c>
      <c r="E687" s="281" t="e">
        <f>#REF!</f>
        <v>#REF!</v>
      </c>
      <c r="F687" s="281" t="e">
        <f>#REF!</f>
        <v>#REF!</v>
      </c>
      <c r="G687" s="281" t="e">
        <f>#REF!</f>
        <v>#REF!</v>
      </c>
      <c r="H687" s="281" t="e">
        <f>#REF!</f>
        <v>#REF!</v>
      </c>
      <c r="I687" s="286" t="e">
        <f>#REF!</f>
        <v>#REF!</v>
      </c>
      <c r="J687" s="286" t="e">
        <f>#REF!</f>
        <v>#REF!</v>
      </c>
      <c r="K687" s="286" t="e">
        <f>#REF!</f>
        <v>#REF!</v>
      </c>
      <c r="L687" s="286" t="e">
        <f>#REF!</f>
        <v>#REF!</v>
      </c>
      <c r="M687" s="286" t="e">
        <f>#REF!</f>
        <v>#REF!</v>
      </c>
    </row>
    <row r="688" spans="2:13" hidden="1" x14ac:dyDescent="0.2">
      <c r="B688" s="522" t="s">
        <v>322</v>
      </c>
      <c r="C688" s="285" t="s">
        <v>256</v>
      </c>
      <c r="D688" s="281" t="e">
        <f>#REF!</f>
        <v>#REF!</v>
      </c>
      <c r="E688" s="281" t="e">
        <f>#REF!</f>
        <v>#REF!</v>
      </c>
      <c r="F688" s="281" t="e">
        <f>#REF!</f>
        <v>#REF!</v>
      </c>
      <c r="G688" s="281" t="e">
        <f>#REF!</f>
        <v>#REF!</v>
      </c>
      <c r="H688" s="281" t="e">
        <f>#REF!</f>
        <v>#REF!</v>
      </c>
      <c r="I688" s="281" t="e">
        <f>#REF!</f>
        <v>#REF!</v>
      </c>
      <c r="J688" s="281" t="e">
        <f>#REF!</f>
        <v>#REF!</v>
      </c>
      <c r="K688" s="281" t="e">
        <f>#REF!</f>
        <v>#REF!</v>
      </c>
      <c r="L688" s="281" t="e">
        <f>#REF!</f>
        <v>#REF!</v>
      </c>
      <c r="M688" s="281" t="e">
        <f>#REF!</f>
        <v>#REF!</v>
      </c>
    </row>
    <row r="689" spans="2:13" hidden="1" x14ac:dyDescent="0.2">
      <c r="B689" s="523"/>
      <c r="C689" s="285" t="s">
        <v>257</v>
      </c>
      <c r="D689" s="281" t="e">
        <f>#REF!</f>
        <v>#REF!</v>
      </c>
      <c r="E689" s="281" t="e">
        <f>#REF!</f>
        <v>#REF!</v>
      </c>
      <c r="F689" s="281" t="e">
        <f>#REF!</f>
        <v>#REF!</v>
      </c>
      <c r="G689" s="281" t="e">
        <f>#REF!</f>
        <v>#REF!</v>
      </c>
      <c r="H689" s="281" t="e">
        <f>#REF!</f>
        <v>#REF!</v>
      </c>
      <c r="I689" s="281" t="e">
        <f>#REF!</f>
        <v>#REF!</v>
      </c>
      <c r="J689" s="281" t="e">
        <f>#REF!</f>
        <v>#REF!</v>
      </c>
      <c r="K689" s="281" t="e">
        <f>#REF!</f>
        <v>#REF!</v>
      </c>
      <c r="L689" s="281" t="e">
        <f>#REF!</f>
        <v>#REF!</v>
      </c>
      <c r="M689" s="281" t="e">
        <f>#REF!</f>
        <v>#REF!</v>
      </c>
    </row>
    <row r="690" spans="2:13" hidden="1" x14ac:dyDescent="0.2">
      <c r="B690" s="523"/>
      <c r="C690" s="285" t="s">
        <v>258</v>
      </c>
      <c r="D690" s="281" t="e">
        <f>#REF!</f>
        <v>#REF!</v>
      </c>
      <c r="E690" s="281" t="e">
        <f>#REF!</f>
        <v>#REF!</v>
      </c>
      <c r="F690" s="281" t="e">
        <f>#REF!</f>
        <v>#REF!</v>
      </c>
      <c r="G690" s="281" t="e">
        <f>#REF!</f>
        <v>#REF!</v>
      </c>
      <c r="H690" s="281" t="e">
        <f>#REF!</f>
        <v>#REF!</v>
      </c>
      <c r="I690" s="281" t="e">
        <f>#REF!</f>
        <v>#REF!</v>
      </c>
      <c r="J690" s="281" t="e">
        <f>#REF!</f>
        <v>#REF!</v>
      </c>
      <c r="K690" s="281" t="e">
        <f>#REF!</f>
        <v>#REF!</v>
      </c>
      <c r="L690" s="281" t="e">
        <f>#REF!</f>
        <v>#REF!</v>
      </c>
      <c r="M690" s="281" t="e">
        <f>#REF!</f>
        <v>#REF!</v>
      </c>
    </row>
    <row r="691" spans="2:13" hidden="1" x14ac:dyDescent="0.2">
      <c r="B691" s="523"/>
      <c r="C691" s="285" t="s">
        <v>259</v>
      </c>
      <c r="D691" s="281" t="e">
        <f>#REF!</f>
        <v>#REF!</v>
      </c>
      <c r="E691" s="281" t="e">
        <f>#REF!</f>
        <v>#REF!</v>
      </c>
      <c r="F691" s="281" t="e">
        <f>#REF!</f>
        <v>#REF!</v>
      </c>
      <c r="G691" s="281" t="e">
        <f>#REF!</f>
        <v>#REF!</v>
      </c>
      <c r="H691" s="281" t="e">
        <f>#REF!</f>
        <v>#REF!</v>
      </c>
      <c r="I691" s="281" t="e">
        <f>#REF!</f>
        <v>#REF!</v>
      </c>
      <c r="J691" s="281" t="e">
        <f>#REF!</f>
        <v>#REF!</v>
      </c>
      <c r="K691" s="281" t="e">
        <f>#REF!</f>
        <v>#REF!</v>
      </c>
      <c r="L691" s="281" t="e">
        <f>#REF!</f>
        <v>#REF!</v>
      </c>
      <c r="M691" s="281" t="e">
        <f>#REF!</f>
        <v>#REF!</v>
      </c>
    </row>
    <row r="692" spans="2:13" hidden="1" x14ac:dyDescent="0.2">
      <c r="B692" s="523"/>
      <c r="C692" s="285" t="s">
        <v>260</v>
      </c>
      <c r="D692" s="281" t="e">
        <f>#REF!</f>
        <v>#REF!</v>
      </c>
      <c r="E692" s="281" t="e">
        <f>#REF!</f>
        <v>#REF!</v>
      </c>
      <c r="F692" s="281" t="e">
        <f>#REF!</f>
        <v>#REF!</v>
      </c>
      <c r="G692" s="281" t="e">
        <f>#REF!</f>
        <v>#REF!</v>
      </c>
      <c r="H692" s="281" t="e">
        <f>#REF!</f>
        <v>#REF!</v>
      </c>
      <c r="I692" s="281" t="e">
        <f>#REF!</f>
        <v>#REF!</v>
      </c>
      <c r="J692" s="281" t="e">
        <f>#REF!</f>
        <v>#REF!</v>
      </c>
      <c r="K692" s="281" t="e">
        <f>#REF!</f>
        <v>#REF!</v>
      </c>
      <c r="L692" s="281" t="e">
        <f>#REF!</f>
        <v>#REF!</v>
      </c>
      <c r="M692" s="281" t="e">
        <f>#REF!</f>
        <v>#REF!</v>
      </c>
    </row>
    <row r="693" spans="2:13" hidden="1" x14ac:dyDescent="0.2">
      <c r="B693" s="523"/>
      <c r="C693" s="285" t="s">
        <v>261</v>
      </c>
      <c r="D693" s="286" t="e">
        <f>#REF!</f>
        <v>#REF!</v>
      </c>
      <c r="E693" s="286" t="e">
        <f>#REF!</f>
        <v>#REF!</v>
      </c>
      <c r="F693" s="286" t="e">
        <f>#REF!</f>
        <v>#REF!</v>
      </c>
      <c r="G693" s="286" t="e">
        <f>#REF!</f>
        <v>#REF!</v>
      </c>
      <c r="H693" s="286" t="e">
        <f>#REF!</f>
        <v>#REF!</v>
      </c>
      <c r="I693" s="281" t="e">
        <f>#REF!</f>
        <v>#REF!</v>
      </c>
      <c r="J693" s="281" t="e">
        <f>#REF!</f>
        <v>#REF!</v>
      </c>
      <c r="K693" s="281" t="e">
        <f>#REF!</f>
        <v>#REF!</v>
      </c>
      <c r="L693" s="281" t="e">
        <f>#REF!</f>
        <v>#REF!</v>
      </c>
      <c r="M693" s="281" t="e">
        <f>#REF!</f>
        <v>#REF!</v>
      </c>
    </row>
    <row r="694" spans="2:13" hidden="1" x14ac:dyDescent="0.2">
      <c r="B694" s="523"/>
      <c r="C694" s="285" t="s">
        <v>263</v>
      </c>
      <c r="D694" s="281" t="e">
        <f>#REF!</f>
        <v>#REF!</v>
      </c>
      <c r="E694" s="281" t="e">
        <f>#REF!</f>
        <v>#REF!</v>
      </c>
      <c r="F694" s="281" t="e">
        <f>#REF!</f>
        <v>#REF!</v>
      </c>
      <c r="G694" s="281" t="e">
        <f>#REF!</f>
        <v>#REF!</v>
      </c>
      <c r="H694" s="281" t="e">
        <f>#REF!</f>
        <v>#REF!</v>
      </c>
      <c r="I694" s="281" t="e">
        <f>#REF!</f>
        <v>#REF!</v>
      </c>
      <c r="J694" s="281" t="e">
        <f>#REF!</f>
        <v>#REF!</v>
      </c>
      <c r="K694" s="281" t="e">
        <f>#REF!</f>
        <v>#REF!</v>
      </c>
      <c r="L694" s="281" t="e">
        <f>#REF!</f>
        <v>#REF!</v>
      </c>
      <c r="M694" s="281" t="e">
        <f>#REF!</f>
        <v>#REF!</v>
      </c>
    </row>
    <row r="695" spans="2:13" hidden="1" x14ac:dyDescent="0.2">
      <c r="B695" s="523"/>
      <c r="C695" s="285" t="s">
        <v>264</v>
      </c>
      <c r="D695" s="281" t="e">
        <f>#REF!</f>
        <v>#REF!</v>
      </c>
      <c r="E695" s="281" t="e">
        <f>#REF!</f>
        <v>#REF!</v>
      </c>
      <c r="F695" s="281" t="e">
        <f>#REF!</f>
        <v>#REF!</v>
      </c>
      <c r="G695" s="281" t="e">
        <f>#REF!</f>
        <v>#REF!</v>
      </c>
      <c r="H695" s="281" t="e">
        <f>#REF!</f>
        <v>#REF!</v>
      </c>
      <c r="I695" s="281" t="e">
        <f>#REF!</f>
        <v>#REF!</v>
      </c>
      <c r="J695" s="281" t="e">
        <f>#REF!</f>
        <v>#REF!</v>
      </c>
      <c r="K695" s="281" t="e">
        <f>#REF!</f>
        <v>#REF!</v>
      </c>
      <c r="L695" s="281" t="e">
        <f>#REF!</f>
        <v>#REF!</v>
      </c>
      <c r="M695" s="281" t="e">
        <f>#REF!</f>
        <v>#REF!</v>
      </c>
    </row>
    <row r="696" spans="2:13" hidden="1" x14ac:dyDescent="0.2">
      <c r="B696" s="523"/>
      <c r="C696" s="285" t="s">
        <v>265</v>
      </c>
      <c r="D696" s="281" t="e">
        <f>#REF!</f>
        <v>#REF!</v>
      </c>
      <c r="E696" s="281" t="e">
        <f>#REF!</f>
        <v>#REF!</v>
      </c>
      <c r="F696" s="281" t="e">
        <f>#REF!</f>
        <v>#REF!</v>
      </c>
      <c r="G696" s="281" t="e">
        <f>#REF!</f>
        <v>#REF!</v>
      </c>
      <c r="H696" s="281" t="e">
        <f>#REF!</f>
        <v>#REF!</v>
      </c>
      <c r="I696" s="281" t="e">
        <f>#REF!</f>
        <v>#REF!</v>
      </c>
      <c r="J696" s="281" t="e">
        <f>#REF!</f>
        <v>#REF!</v>
      </c>
      <c r="K696" s="281" t="e">
        <f>#REF!</f>
        <v>#REF!</v>
      </c>
      <c r="L696" s="281" t="e">
        <f>#REF!</f>
        <v>#REF!</v>
      </c>
      <c r="M696" s="281" t="e">
        <f>#REF!</f>
        <v>#REF!</v>
      </c>
    </row>
    <row r="697" spans="2:13" hidden="1" x14ac:dyDescent="0.2">
      <c r="B697" s="523"/>
      <c r="C697" s="285" t="s">
        <v>266</v>
      </c>
      <c r="D697" s="281" t="e">
        <f>#REF!</f>
        <v>#REF!</v>
      </c>
      <c r="E697" s="281" t="e">
        <f>#REF!</f>
        <v>#REF!</v>
      </c>
      <c r="F697" s="281" t="e">
        <f>#REF!</f>
        <v>#REF!</v>
      </c>
      <c r="G697" s="281" t="e">
        <f>#REF!</f>
        <v>#REF!</v>
      </c>
      <c r="H697" s="281" t="e">
        <f>#REF!</f>
        <v>#REF!</v>
      </c>
      <c r="I697" s="281" t="e">
        <f>#REF!</f>
        <v>#REF!</v>
      </c>
      <c r="J697" s="281" t="e">
        <f>#REF!</f>
        <v>#REF!</v>
      </c>
      <c r="K697" s="281" t="e">
        <f>#REF!</f>
        <v>#REF!</v>
      </c>
      <c r="L697" s="281" t="e">
        <f>#REF!</f>
        <v>#REF!</v>
      </c>
      <c r="M697" s="281" t="e">
        <f>#REF!</f>
        <v>#REF!</v>
      </c>
    </row>
    <row r="698" spans="2:13" hidden="1" x14ac:dyDescent="0.2">
      <c r="B698" s="523"/>
      <c r="C698" s="285" t="s">
        <v>267</v>
      </c>
      <c r="D698" s="286" t="e">
        <f>#REF!</f>
        <v>#REF!</v>
      </c>
      <c r="E698" s="286" t="e">
        <f>#REF!</f>
        <v>#REF!</v>
      </c>
      <c r="F698" s="286" t="e">
        <f>#REF!</f>
        <v>#REF!</v>
      </c>
      <c r="G698" s="286" t="e">
        <f>#REF!</f>
        <v>#REF!</v>
      </c>
      <c r="H698" s="286" t="e">
        <f>#REF!</f>
        <v>#REF!</v>
      </c>
      <c r="I698" s="281" t="e">
        <f>#REF!</f>
        <v>#REF!</v>
      </c>
      <c r="J698" s="281" t="e">
        <f>#REF!</f>
        <v>#REF!</v>
      </c>
      <c r="K698" s="281" t="e">
        <f>#REF!</f>
        <v>#REF!</v>
      </c>
      <c r="L698" s="281" t="e">
        <f>#REF!</f>
        <v>#REF!</v>
      </c>
      <c r="M698" s="281" t="e">
        <f>#REF!</f>
        <v>#REF!</v>
      </c>
    </row>
    <row r="699" spans="2:13" hidden="1" x14ac:dyDescent="0.2">
      <c r="B699" s="523"/>
      <c r="C699" s="285" t="s">
        <v>268</v>
      </c>
      <c r="D699" s="281" t="e">
        <f>#REF!</f>
        <v>#REF!</v>
      </c>
      <c r="E699" s="281" t="e">
        <f>#REF!</f>
        <v>#REF!</v>
      </c>
      <c r="F699" s="281" t="e">
        <f>#REF!</f>
        <v>#REF!</v>
      </c>
      <c r="G699" s="281" t="e">
        <f>#REF!</f>
        <v>#REF!</v>
      </c>
      <c r="H699" s="281" t="e">
        <f>#REF!</f>
        <v>#REF!</v>
      </c>
      <c r="I699" s="281" t="e">
        <f>#REF!</f>
        <v>#REF!</v>
      </c>
      <c r="J699" s="281" t="e">
        <f>#REF!</f>
        <v>#REF!</v>
      </c>
      <c r="K699" s="281" t="e">
        <f>#REF!</f>
        <v>#REF!</v>
      </c>
      <c r="L699" s="281" t="e">
        <f>#REF!</f>
        <v>#REF!</v>
      </c>
      <c r="M699" s="281" t="e">
        <f>#REF!</f>
        <v>#REF!</v>
      </c>
    </row>
    <row r="700" spans="2:13" ht="13.5" hidden="1" thickBot="1" x14ac:dyDescent="0.25">
      <c r="B700" s="524"/>
      <c r="C700" s="290" t="s">
        <v>269</v>
      </c>
      <c r="D700" s="291" t="e">
        <f>#REF!</f>
        <v>#REF!</v>
      </c>
      <c r="E700" s="291" t="e">
        <f>#REF!</f>
        <v>#REF!</v>
      </c>
      <c r="F700" s="291" t="e">
        <f>#REF!</f>
        <v>#REF!</v>
      </c>
      <c r="G700" s="291" t="e">
        <f>#REF!</f>
        <v>#REF!</v>
      </c>
      <c r="H700" s="291" t="e">
        <f>#REF!</f>
        <v>#REF!</v>
      </c>
      <c r="I700" s="291" t="e">
        <f>#REF!</f>
        <v>#REF!</v>
      </c>
      <c r="J700" s="291" t="e">
        <f>#REF!</f>
        <v>#REF!</v>
      </c>
      <c r="K700" s="291" t="e">
        <f>#REF!</f>
        <v>#REF!</v>
      </c>
      <c r="L700" s="291" t="e">
        <f>#REF!</f>
        <v>#REF!</v>
      </c>
      <c r="M700" s="291" t="e">
        <f>#REF!</f>
        <v>#REF!</v>
      </c>
    </row>
    <row r="701" spans="2:13" hidden="1" x14ac:dyDescent="0.2">
      <c r="B701" s="143"/>
      <c r="C701" s="143"/>
      <c r="D701" s="143"/>
      <c r="E701" s="143"/>
      <c r="F701" s="143"/>
      <c r="G701" s="143"/>
      <c r="H701" s="143"/>
      <c r="I701" s="143"/>
      <c r="J701" s="143"/>
      <c r="K701" s="143"/>
      <c r="L701" s="143"/>
      <c r="M701" s="143"/>
    </row>
    <row r="702" spans="2:13" hidden="1" x14ac:dyDescent="0.2">
      <c r="B702" s="216" t="s">
        <v>329</v>
      </c>
      <c r="C702" s="217"/>
      <c r="D702" s="273"/>
      <c r="E702" s="219"/>
      <c r="F702" s="219"/>
      <c r="G702" s="219"/>
      <c r="H702" s="219"/>
      <c r="I702" s="219"/>
      <c r="J702" s="219"/>
      <c r="K702" s="219"/>
      <c r="L702" s="219"/>
      <c r="M702" s="274"/>
    </row>
    <row r="703" spans="2:13" hidden="1" x14ac:dyDescent="0.2">
      <c r="B703" s="523" t="s">
        <v>319</v>
      </c>
      <c r="C703" s="275" t="s">
        <v>250</v>
      </c>
      <c r="D703" s="276" t="e">
        <f>D605-D670</f>
        <v>#REF!</v>
      </c>
      <c r="E703" s="276" t="e">
        <f t="shared" ref="E703:M718" si="75">E605-E670</f>
        <v>#REF!</v>
      </c>
      <c r="F703" s="276" t="e">
        <f t="shared" si="75"/>
        <v>#REF!</v>
      </c>
      <c r="G703" s="276" t="e">
        <f t="shared" si="75"/>
        <v>#REF!</v>
      </c>
      <c r="H703" s="276" t="e">
        <f t="shared" si="75"/>
        <v>#REF!</v>
      </c>
      <c r="I703" s="276" t="e">
        <f t="shared" si="75"/>
        <v>#REF!</v>
      </c>
      <c r="J703" s="276" t="e">
        <f t="shared" si="75"/>
        <v>#REF!</v>
      </c>
      <c r="K703" s="276" t="e">
        <f t="shared" si="75"/>
        <v>#REF!</v>
      </c>
      <c r="L703" s="276" t="e">
        <f t="shared" si="75"/>
        <v>#REF!</v>
      </c>
      <c r="M703" s="276" t="e">
        <f t="shared" si="75"/>
        <v>#REF!</v>
      </c>
    </row>
    <row r="704" spans="2:13" hidden="1" x14ac:dyDescent="0.2">
      <c r="B704" s="523"/>
      <c r="C704" s="275" t="s">
        <v>251</v>
      </c>
      <c r="D704" s="276" t="e">
        <f t="shared" ref="D704:M719" si="76">D606-D671</f>
        <v>#REF!</v>
      </c>
      <c r="E704" s="276" t="e">
        <f t="shared" si="76"/>
        <v>#REF!</v>
      </c>
      <c r="F704" s="276" t="e">
        <f t="shared" si="76"/>
        <v>#REF!</v>
      </c>
      <c r="G704" s="276" t="e">
        <f t="shared" si="76"/>
        <v>#REF!</v>
      </c>
      <c r="H704" s="276" t="e">
        <f t="shared" si="75"/>
        <v>#REF!</v>
      </c>
      <c r="I704" s="276" t="e">
        <f t="shared" si="76"/>
        <v>#REF!</v>
      </c>
      <c r="J704" s="276" t="e">
        <f t="shared" si="76"/>
        <v>#REF!</v>
      </c>
      <c r="K704" s="276" t="e">
        <f t="shared" si="76"/>
        <v>#REF!</v>
      </c>
      <c r="L704" s="276" t="e">
        <f t="shared" si="75"/>
        <v>#REF!</v>
      </c>
      <c r="M704" s="276" t="e">
        <f t="shared" si="76"/>
        <v>#REF!</v>
      </c>
    </row>
    <row r="705" spans="2:13" hidden="1" x14ac:dyDescent="0.2">
      <c r="B705" s="523"/>
      <c r="C705" s="275" t="s">
        <v>324</v>
      </c>
      <c r="D705" s="276" t="e">
        <f t="shared" si="76"/>
        <v>#REF!</v>
      </c>
      <c r="E705" s="276" t="e">
        <f t="shared" si="76"/>
        <v>#REF!</v>
      </c>
      <c r="F705" s="276" t="e">
        <f t="shared" si="76"/>
        <v>#REF!</v>
      </c>
      <c r="G705" s="276" t="e">
        <f t="shared" si="76"/>
        <v>#REF!</v>
      </c>
      <c r="H705" s="276" t="e">
        <f t="shared" si="75"/>
        <v>#REF!</v>
      </c>
      <c r="I705" s="276" t="e">
        <f t="shared" si="76"/>
        <v>#REF!</v>
      </c>
      <c r="J705" s="276" t="e">
        <f t="shared" si="76"/>
        <v>#REF!</v>
      </c>
      <c r="K705" s="276" t="e">
        <f t="shared" si="76"/>
        <v>#REF!</v>
      </c>
      <c r="L705" s="276" t="e">
        <f t="shared" si="75"/>
        <v>#REF!</v>
      </c>
      <c r="M705" s="276" t="e">
        <f t="shared" si="76"/>
        <v>#REF!</v>
      </c>
    </row>
    <row r="706" spans="2:13" hidden="1" x14ac:dyDescent="0.2">
      <c r="B706" s="523"/>
      <c r="C706" s="275" t="s">
        <v>325</v>
      </c>
      <c r="D706" s="276" t="e">
        <f t="shared" si="76"/>
        <v>#REF!</v>
      </c>
      <c r="E706" s="276" t="e">
        <f t="shared" si="76"/>
        <v>#REF!</v>
      </c>
      <c r="F706" s="276" t="e">
        <f t="shared" si="76"/>
        <v>#REF!</v>
      </c>
      <c r="G706" s="276" t="e">
        <f t="shared" si="76"/>
        <v>#REF!</v>
      </c>
      <c r="H706" s="276" t="e">
        <f t="shared" si="75"/>
        <v>#REF!</v>
      </c>
      <c r="I706" s="276" t="e">
        <f t="shared" si="76"/>
        <v>#REF!</v>
      </c>
      <c r="J706" s="276" t="e">
        <f t="shared" si="76"/>
        <v>#REF!</v>
      </c>
      <c r="K706" s="276" t="e">
        <f t="shared" si="76"/>
        <v>#REF!</v>
      </c>
      <c r="L706" s="276" t="e">
        <f t="shared" si="75"/>
        <v>#REF!</v>
      </c>
      <c r="M706" s="276" t="e">
        <f t="shared" si="76"/>
        <v>#REF!</v>
      </c>
    </row>
    <row r="707" spans="2:13" hidden="1" x14ac:dyDescent="0.2">
      <c r="B707" s="526"/>
      <c r="C707" s="275" t="s">
        <v>326</v>
      </c>
      <c r="D707" s="276" t="e">
        <f t="shared" si="76"/>
        <v>#REF!</v>
      </c>
      <c r="E707" s="276" t="e">
        <f t="shared" si="76"/>
        <v>#REF!</v>
      </c>
      <c r="F707" s="276" t="e">
        <f t="shared" si="76"/>
        <v>#REF!</v>
      </c>
      <c r="G707" s="276" t="e">
        <f t="shared" si="76"/>
        <v>#REF!</v>
      </c>
      <c r="H707" s="276" t="e">
        <f t="shared" si="75"/>
        <v>#REF!</v>
      </c>
      <c r="I707" s="276" t="e">
        <f t="shared" si="76"/>
        <v>#REF!</v>
      </c>
      <c r="J707" s="276" t="e">
        <f t="shared" si="76"/>
        <v>#REF!</v>
      </c>
      <c r="K707" s="276" t="e">
        <f t="shared" si="76"/>
        <v>#REF!</v>
      </c>
      <c r="L707" s="276" t="e">
        <f t="shared" si="75"/>
        <v>#REF!</v>
      </c>
      <c r="M707" s="276" t="e">
        <f t="shared" si="76"/>
        <v>#REF!</v>
      </c>
    </row>
    <row r="708" spans="2:13" hidden="1" x14ac:dyDescent="0.2">
      <c r="B708" s="522" t="s">
        <v>321</v>
      </c>
      <c r="C708" s="285" t="s">
        <v>256</v>
      </c>
      <c r="D708" s="276" t="e">
        <f t="shared" si="76"/>
        <v>#REF!</v>
      </c>
      <c r="E708" s="276" t="e">
        <f t="shared" si="76"/>
        <v>#REF!</v>
      </c>
      <c r="F708" s="276" t="e">
        <f t="shared" si="76"/>
        <v>#REF!</v>
      </c>
      <c r="G708" s="276" t="e">
        <f t="shared" si="76"/>
        <v>#REF!</v>
      </c>
      <c r="H708" s="276" t="e">
        <f t="shared" si="75"/>
        <v>#REF!</v>
      </c>
      <c r="I708" s="276" t="e">
        <f t="shared" si="76"/>
        <v>#REF!</v>
      </c>
      <c r="J708" s="276" t="e">
        <f t="shared" si="76"/>
        <v>#REF!</v>
      </c>
      <c r="K708" s="276" t="e">
        <f t="shared" si="76"/>
        <v>#REF!</v>
      </c>
      <c r="L708" s="276" t="e">
        <f t="shared" si="75"/>
        <v>#REF!</v>
      </c>
      <c r="M708" s="276" t="e">
        <f t="shared" si="76"/>
        <v>#REF!</v>
      </c>
    </row>
    <row r="709" spans="2:13" hidden="1" x14ac:dyDescent="0.2">
      <c r="B709" s="523"/>
      <c r="C709" s="285" t="s">
        <v>257</v>
      </c>
      <c r="D709" s="276" t="e">
        <f t="shared" si="76"/>
        <v>#REF!</v>
      </c>
      <c r="E709" s="276" t="e">
        <f t="shared" si="76"/>
        <v>#REF!</v>
      </c>
      <c r="F709" s="276" t="e">
        <f t="shared" si="76"/>
        <v>#REF!</v>
      </c>
      <c r="G709" s="276" t="e">
        <f t="shared" si="76"/>
        <v>#REF!</v>
      </c>
      <c r="H709" s="276" t="e">
        <f t="shared" si="75"/>
        <v>#REF!</v>
      </c>
      <c r="I709" s="276" t="e">
        <f t="shared" si="76"/>
        <v>#REF!</v>
      </c>
      <c r="J709" s="276" t="e">
        <f t="shared" si="76"/>
        <v>#REF!</v>
      </c>
      <c r="K709" s="276" t="e">
        <f t="shared" si="76"/>
        <v>#REF!</v>
      </c>
      <c r="L709" s="276" t="e">
        <f t="shared" si="75"/>
        <v>#REF!</v>
      </c>
      <c r="M709" s="276" t="e">
        <f t="shared" si="76"/>
        <v>#REF!</v>
      </c>
    </row>
    <row r="710" spans="2:13" hidden="1" x14ac:dyDescent="0.2">
      <c r="B710" s="523"/>
      <c r="C710" s="285" t="s">
        <v>258</v>
      </c>
      <c r="D710" s="276" t="e">
        <f t="shared" si="76"/>
        <v>#REF!</v>
      </c>
      <c r="E710" s="276" t="e">
        <f t="shared" si="76"/>
        <v>#REF!</v>
      </c>
      <c r="F710" s="276" t="e">
        <f t="shared" si="76"/>
        <v>#REF!</v>
      </c>
      <c r="G710" s="276" t="e">
        <f t="shared" si="76"/>
        <v>#REF!</v>
      </c>
      <c r="H710" s="276" t="e">
        <f t="shared" si="75"/>
        <v>#REF!</v>
      </c>
      <c r="I710" s="276" t="e">
        <f t="shared" si="76"/>
        <v>#REF!</v>
      </c>
      <c r="J710" s="276" t="e">
        <f t="shared" si="76"/>
        <v>#REF!</v>
      </c>
      <c r="K710" s="276" t="e">
        <f t="shared" si="76"/>
        <v>#REF!</v>
      </c>
      <c r="L710" s="276" t="e">
        <f t="shared" si="75"/>
        <v>#REF!</v>
      </c>
      <c r="M710" s="276" t="e">
        <f t="shared" si="76"/>
        <v>#REF!</v>
      </c>
    </row>
    <row r="711" spans="2:13" hidden="1" x14ac:dyDescent="0.2">
      <c r="B711" s="523"/>
      <c r="C711" s="285" t="s">
        <v>259</v>
      </c>
      <c r="D711" s="276" t="e">
        <f t="shared" si="76"/>
        <v>#REF!</v>
      </c>
      <c r="E711" s="276" t="e">
        <f t="shared" si="76"/>
        <v>#REF!</v>
      </c>
      <c r="F711" s="276" t="e">
        <f t="shared" si="76"/>
        <v>#REF!</v>
      </c>
      <c r="G711" s="276" t="e">
        <f t="shared" si="76"/>
        <v>#REF!</v>
      </c>
      <c r="H711" s="276" t="e">
        <f t="shared" si="75"/>
        <v>#REF!</v>
      </c>
      <c r="I711" s="276" t="e">
        <f t="shared" si="76"/>
        <v>#REF!</v>
      </c>
      <c r="J711" s="276" t="e">
        <f t="shared" si="76"/>
        <v>#REF!</v>
      </c>
      <c r="K711" s="276" t="e">
        <f t="shared" si="76"/>
        <v>#REF!</v>
      </c>
      <c r="L711" s="276" t="e">
        <f t="shared" si="75"/>
        <v>#REF!</v>
      </c>
      <c r="M711" s="276" t="e">
        <f t="shared" si="76"/>
        <v>#REF!</v>
      </c>
    </row>
    <row r="712" spans="2:13" hidden="1" x14ac:dyDescent="0.2">
      <c r="B712" s="523"/>
      <c r="C712" s="285" t="s">
        <v>260</v>
      </c>
      <c r="D712" s="276" t="e">
        <f t="shared" si="76"/>
        <v>#REF!</v>
      </c>
      <c r="E712" s="276" t="e">
        <f t="shared" si="76"/>
        <v>#REF!</v>
      </c>
      <c r="F712" s="276" t="e">
        <f t="shared" si="76"/>
        <v>#REF!</v>
      </c>
      <c r="G712" s="276" t="e">
        <f t="shared" si="76"/>
        <v>#REF!</v>
      </c>
      <c r="H712" s="276" t="e">
        <f t="shared" si="75"/>
        <v>#REF!</v>
      </c>
      <c r="I712" s="276" t="e">
        <f t="shared" si="76"/>
        <v>#REF!</v>
      </c>
      <c r="J712" s="276" t="e">
        <f t="shared" si="76"/>
        <v>#REF!</v>
      </c>
      <c r="K712" s="276" t="e">
        <f t="shared" si="76"/>
        <v>#REF!</v>
      </c>
      <c r="L712" s="276" t="e">
        <f t="shared" si="75"/>
        <v>#REF!</v>
      </c>
      <c r="M712" s="276" t="e">
        <f t="shared" si="76"/>
        <v>#REF!</v>
      </c>
    </row>
    <row r="713" spans="2:13" hidden="1" x14ac:dyDescent="0.2">
      <c r="B713" s="523"/>
      <c r="C713" s="285" t="s">
        <v>261</v>
      </c>
      <c r="D713" s="276">
        <f t="shared" si="76"/>
        <v>0</v>
      </c>
      <c r="E713" s="276">
        <f t="shared" si="76"/>
        <v>0</v>
      </c>
      <c r="F713" s="276">
        <f t="shared" si="76"/>
        <v>0</v>
      </c>
      <c r="G713" s="276">
        <f t="shared" si="76"/>
        <v>0</v>
      </c>
      <c r="H713" s="276">
        <f t="shared" si="75"/>
        <v>0</v>
      </c>
      <c r="I713" s="276">
        <f t="shared" si="76"/>
        <v>80787.655825143709</v>
      </c>
      <c r="J713" s="276">
        <f t="shared" si="76"/>
        <v>121725.67989300771</v>
      </c>
      <c r="K713" s="276">
        <f t="shared" si="76"/>
        <v>138100.88952015332</v>
      </c>
      <c r="L713" s="276">
        <f t="shared" si="75"/>
        <v>154476.0991472989</v>
      </c>
      <c r="M713" s="276">
        <f t="shared" si="76"/>
        <v>183185.88225982687</v>
      </c>
    </row>
    <row r="714" spans="2:13" hidden="1" x14ac:dyDescent="0.2">
      <c r="B714" s="523"/>
      <c r="C714" s="285" t="s">
        <v>263</v>
      </c>
      <c r="D714" s="276" t="e">
        <f t="shared" si="76"/>
        <v>#REF!</v>
      </c>
      <c r="E714" s="276" t="e">
        <f t="shared" si="76"/>
        <v>#REF!</v>
      </c>
      <c r="F714" s="276" t="e">
        <f t="shared" si="76"/>
        <v>#REF!</v>
      </c>
      <c r="G714" s="276" t="e">
        <f t="shared" si="76"/>
        <v>#REF!</v>
      </c>
      <c r="H714" s="276" t="e">
        <f t="shared" si="75"/>
        <v>#REF!</v>
      </c>
      <c r="I714" s="276" t="e">
        <f t="shared" si="76"/>
        <v>#REF!</v>
      </c>
      <c r="J714" s="276" t="e">
        <f t="shared" si="76"/>
        <v>#REF!</v>
      </c>
      <c r="K714" s="276" t="e">
        <f t="shared" si="76"/>
        <v>#REF!</v>
      </c>
      <c r="L714" s="276" t="e">
        <f t="shared" si="75"/>
        <v>#REF!</v>
      </c>
      <c r="M714" s="276" t="e">
        <f t="shared" si="76"/>
        <v>#REF!</v>
      </c>
    </row>
    <row r="715" spans="2:13" hidden="1" x14ac:dyDescent="0.2">
      <c r="B715" s="523"/>
      <c r="C715" s="285" t="s">
        <v>264</v>
      </c>
      <c r="D715" s="276" t="e">
        <f t="shared" si="76"/>
        <v>#REF!</v>
      </c>
      <c r="E715" s="276" t="e">
        <f t="shared" si="76"/>
        <v>#REF!</v>
      </c>
      <c r="F715" s="276" t="e">
        <f t="shared" si="76"/>
        <v>#REF!</v>
      </c>
      <c r="G715" s="276" t="e">
        <f t="shared" si="76"/>
        <v>#REF!</v>
      </c>
      <c r="H715" s="276" t="e">
        <f t="shared" si="75"/>
        <v>#REF!</v>
      </c>
      <c r="I715" s="276" t="e">
        <f t="shared" si="76"/>
        <v>#REF!</v>
      </c>
      <c r="J715" s="276" t="e">
        <f t="shared" si="76"/>
        <v>#REF!</v>
      </c>
      <c r="K715" s="276" t="e">
        <f t="shared" si="76"/>
        <v>#REF!</v>
      </c>
      <c r="L715" s="276" t="e">
        <f t="shared" si="75"/>
        <v>#REF!</v>
      </c>
      <c r="M715" s="276" t="e">
        <f t="shared" si="76"/>
        <v>#REF!</v>
      </c>
    </row>
    <row r="716" spans="2:13" hidden="1" x14ac:dyDescent="0.2">
      <c r="B716" s="523"/>
      <c r="C716" s="285" t="s">
        <v>265</v>
      </c>
      <c r="D716" s="276">
        <f t="shared" si="76"/>
        <v>145816.5966771032</v>
      </c>
      <c r="E716" s="276">
        <f t="shared" si="76"/>
        <v>215411.23759247197</v>
      </c>
      <c r="F716" s="276">
        <f t="shared" si="76"/>
        <v>243249.09395861949</v>
      </c>
      <c r="G716" s="276">
        <f t="shared" si="76"/>
        <v>271086.95032476698</v>
      </c>
      <c r="H716" s="276">
        <f t="shared" si="75"/>
        <v>319893.58161606453</v>
      </c>
      <c r="I716" s="276">
        <f t="shared" si="76"/>
        <v>155937.2332072306</v>
      </c>
      <c r="J716" s="276">
        <f t="shared" si="76"/>
        <v>225531.87412259937</v>
      </c>
      <c r="K716" s="276">
        <f t="shared" si="76"/>
        <v>253369.73048874686</v>
      </c>
      <c r="L716" s="276">
        <f t="shared" si="75"/>
        <v>281207.58685489441</v>
      </c>
      <c r="M716" s="276">
        <f t="shared" si="76"/>
        <v>330014.21814619203</v>
      </c>
    </row>
    <row r="717" spans="2:13" hidden="1" x14ac:dyDescent="0.2">
      <c r="B717" s="523"/>
      <c r="C717" s="285" t="s">
        <v>266</v>
      </c>
      <c r="D717" s="276" t="e">
        <f t="shared" si="76"/>
        <v>#REF!</v>
      </c>
      <c r="E717" s="276" t="e">
        <f t="shared" si="76"/>
        <v>#REF!</v>
      </c>
      <c r="F717" s="276" t="e">
        <f t="shared" si="76"/>
        <v>#REF!</v>
      </c>
      <c r="G717" s="276" t="e">
        <f t="shared" si="76"/>
        <v>#REF!</v>
      </c>
      <c r="H717" s="276" t="e">
        <f t="shared" si="75"/>
        <v>#REF!</v>
      </c>
      <c r="I717" s="276" t="e">
        <f t="shared" si="76"/>
        <v>#REF!</v>
      </c>
      <c r="J717" s="276" t="e">
        <f t="shared" si="76"/>
        <v>#REF!</v>
      </c>
      <c r="K717" s="276" t="e">
        <f t="shared" si="76"/>
        <v>#REF!</v>
      </c>
      <c r="L717" s="276" t="e">
        <f t="shared" si="75"/>
        <v>#REF!</v>
      </c>
      <c r="M717" s="276" t="e">
        <f t="shared" si="76"/>
        <v>#REF!</v>
      </c>
    </row>
    <row r="718" spans="2:13" hidden="1" x14ac:dyDescent="0.2">
      <c r="B718" s="523"/>
      <c r="C718" s="285" t="s">
        <v>267</v>
      </c>
      <c r="D718" s="276" t="e">
        <f t="shared" si="76"/>
        <v>#REF!</v>
      </c>
      <c r="E718" s="276" t="e">
        <f t="shared" si="76"/>
        <v>#REF!</v>
      </c>
      <c r="F718" s="276" t="e">
        <f t="shared" si="76"/>
        <v>#REF!</v>
      </c>
      <c r="G718" s="276" t="e">
        <f t="shared" si="76"/>
        <v>#REF!</v>
      </c>
      <c r="H718" s="276" t="e">
        <f t="shared" si="75"/>
        <v>#REF!</v>
      </c>
      <c r="I718" s="276" t="e">
        <f t="shared" si="76"/>
        <v>#REF!</v>
      </c>
      <c r="J718" s="276" t="e">
        <f t="shared" si="76"/>
        <v>#REF!</v>
      </c>
      <c r="K718" s="276" t="e">
        <f t="shared" si="76"/>
        <v>#REF!</v>
      </c>
      <c r="L718" s="276" t="e">
        <f t="shared" si="75"/>
        <v>#REF!</v>
      </c>
      <c r="M718" s="276" t="e">
        <f t="shared" si="76"/>
        <v>#REF!</v>
      </c>
    </row>
    <row r="719" spans="2:13" hidden="1" x14ac:dyDescent="0.2">
      <c r="B719" s="523"/>
      <c r="C719" s="285" t="s">
        <v>268</v>
      </c>
      <c r="D719" s="276" t="e">
        <f t="shared" si="76"/>
        <v>#REF!</v>
      </c>
      <c r="E719" s="276" t="e">
        <f t="shared" si="76"/>
        <v>#REF!</v>
      </c>
      <c r="F719" s="276" t="e">
        <f t="shared" si="76"/>
        <v>#REF!</v>
      </c>
      <c r="G719" s="276" t="e">
        <f t="shared" si="76"/>
        <v>#REF!</v>
      </c>
      <c r="H719" s="276" t="e">
        <f t="shared" si="76"/>
        <v>#REF!</v>
      </c>
      <c r="I719" s="276" t="e">
        <f t="shared" si="76"/>
        <v>#REF!</v>
      </c>
      <c r="J719" s="276" t="e">
        <f t="shared" si="76"/>
        <v>#REF!</v>
      </c>
      <c r="K719" s="276" t="e">
        <f t="shared" si="76"/>
        <v>#REF!</v>
      </c>
      <c r="L719" s="276" t="e">
        <f t="shared" si="76"/>
        <v>#REF!</v>
      </c>
      <c r="M719" s="276" t="e">
        <f t="shared" si="76"/>
        <v>#REF!</v>
      </c>
    </row>
    <row r="720" spans="2:13" hidden="1" x14ac:dyDescent="0.2">
      <c r="B720" s="526"/>
      <c r="C720" s="285" t="s">
        <v>269</v>
      </c>
      <c r="D720" s="276" t="e">
        <f t="shared" ref="D720:M733" si="77">D622-D687</f>
        <v>#REF!</v>
      </c>
      <c r="E720" s="276" t="e">
        <f t="shared" si="77"/>
        <v>#REF!</v>
      </c>
      <c r="F720" s="276" t="e">
        <f t="shared" si="77"/>
        <v>#REF!</v>
      </c>
      <c r="G720" s="276" t="e">
        <f t="shared" si="77"/>
        <v>#REF!</v>
      </c>
      <c r="H720" s="276" t="e">
        <f t="shared" si="77"/>
        <v>#REF!</v>
      </c>
      <c r="I720" s="276" t="e">
        <f t="shared" si="77"/>
        <v>#REF!</v>
      </c>
      <c r="J720" s="276" t="e">
        <f t="shared" si="77"/>
        <v>#REF!</v>
      </c>
      <c r="K720" s="276" t="e">
        <f t="shared" si="77"/>
        <v>#REF!</v>
      </c>
      <c r="L720" s="276" t="e">
        <f t="shared" si="77"/>
        <v>#REF!</v>
      </c>
      <c r="M720" s="276" t="e">
        <f t="shared" si="77"/>
        <v>#REF!</v>
      </c>
    </row>
    <row r="721" spans="2:13" hidden="1" x14ac:dyDescent="0.2">
      <c r="B721" s="522" t="s">
        <v>322</v>
      </c>
      <c r="C721" s="285" t="s">
        <v>256</v>
      </c>
      <c r="D721" s="276" t="e">
        <f t="shared" si="77"/>
        <v>#REF!</v>
      </c>
      <c r="E721" s="276" t="e">
        <f t="shared" si="77"/>
        <v>#REF!</v>
      </c>
      <c r="F721" s="276" t="e">
        <f t="shared" si="77"/>
        <v>#REF!</v>
      </c>
      <c r="G721" s="276" t="e">
        <f t="shared" si="77"/>
        <v>#REF!</v>
      </c>
      <c r="H721" s="276" t="e">
        <f t="shared" si="77"/>
        <v>#REF!</v>
      </c>
      <c r="I721" s="276" t="e">
        <f t="shared" si="77"/>
        <v>#REF!</v>
      </c>
      <c r="J721" s="276" t="e">
        <f t="shared" si="77"/>
        <v>#REF!</v>
      </c>
      <c r="K721" s="276" t="e">
        <f t="shared" si="77"/>
        <v>#REF!</v>
      </c>
      <c r="L721" s="276" t="e">
        <f t="shared" si="77"/>
        <v>#REF!</v>
      </c>
      <c r="M721" s="276" t="e">
        <f t="shared" si="77"/>
        <v>#REF!</v>
      </c>
    </row>
    <row r="722" spans="2:13" hidden="1" x14ac:dyDescent="0.2">
      <c r="B722" s="523"/>
      <c r="C722" s="285" t="s">
        <v>257</v>
      </c>
      <c r="D722" s="276" t="e">
        <f t="shared" si="77"/>
        <v>#REF!</v>
      </c>
      <c r="E722" s="276" t="e">
        <f t="shared" si="77"/>
        <v>#REF!</v>
      </c>
      <c r="F722" s="276" t="e">
        <f t="shared" si="77"/>
        <v>#REF!</v>
      </c>
      <c r="G722" s="276" t="e">
        <f t="shared" si="77"/>
        <v>#REF!</v>
      </c>
      <c r="H722" s="276" t="e">
        <f t="shared" si="77"/>
        <v>#REF!</v>
      </c>
      <c r="I722" s="276" t="e">
        <f t="shared" si="77"/>
        <v>#REF!</v>
      </c>
      <c r="J722" s="276" t="e">
        <f t="shared" si="77"/>
        <v>#REF!</v>
      </c>
      <c r="K722" s="276" t="e">
        <f t="shared" si="77"/>
        <v>#REF!</v>
      </c>
      <c r="L722" s="276" t="e">
        <f t="shared" si="77"/>
        <v>#REF!</v>
      </c>
      <c r="M722" s="276" t="e">
        <f t="shared" si="77"/>
        <v>#REF!</v>
      </c>
    </row>
    <row r="723" spans="2:13" hidden="1" x14ac:dyDescent="0.2">
      <c r="B723" s="523"/>
      <c r="C723" s="285" t="s">
        <v>258</v>
      </c>
      <c r="D723" s="276" t="e">
        <f t="shared" si="77"/>
        <v>#REF!</v>
      </c>
      <c r="E723" s="276" t="e">
        <f t="shared" si="77"/>
        <v>#REF!</v>
      </c>
      <c r="F723" s="276" t="e">
        <f t="shared" si="77"/>
        <v>#REF!</v>
      </c>
      <c r="G723" s="276" t="e">
        <f t="shared" si="77"/>
        <v>#REF!</v>
      </c>
      <c r="H723" s="276" t="e">
        <f t="shared" si="77"/>
        <v>#REF!</v>
      </c>
      <c r="I723" s="276" t="e">
        <f t="shared" si="77"/>
        <v>#REF!</v>
      </c>
      <c r="J723" s="276" t="e">
        <f t="shared" si="77"/>
        <v>#REF!</v>
      </c>
      <c r="K723" s="276" t="e">
        <f t="shared" si="77"/>
        <v>#REF!</v>
      </c>
      <c r="L723" s="276" t="e">
        <f t="shared" si="77"/>
        <v>#REF!</v>
      </c>
      <c r="M723" s="276" t="e">
        <f t="shared" si="77"/>
        <v>#REF!</v>
      </c>
    </row>
    <row r="724" spans="2:13" hidden="1" x14ac:dyDescent="0.2">
      <c r="B724" s="523"/>
      <c r="C724" s="285" t="s">
        <v>259</v>
      </c>
      <c r="D724" s="276" t="e">
        <f t="shared" si="77"/>
        <v>#REF!</v>
      </c>
      <c r="E724" s="276" t="e">
        <f t="shared" si="77"/>
        <v>#REF!</v>
      </c>
      <c r="F724" s="276" t="e">
        <f t="shared" si="77"/>
        <v>#REF!</v>
      </c>
      <c r="G724" s="276" t="e">
        <f t="shared" si="77"/>
        <v>#REF!</v>
      </c>
      <c r="H724" s="276" t="e">
        <f t="shared" si="77"/>
        <v>#REF!</v>
      </c>
      <c r="I724" s="276" t="e">
        <f t="shared" si="77"/>
        <v>#REF!</v>
      </c>
      <c r="J724" s="276" t="e">
        <f t="shared" si="77"/>
        <v>#REF!</v>
      </c>
      <c r="K724" s="276" t="e">
        <f t="shared" si="77"/>
        <v>#REF!</v>
      </c>
      <c r="L724" s="276" t="e">
        <f t="shared" si="77"/>
        <v>#REF!</v>
      </c>
      <c r="M724" s="276" t="e">
        <f t="shared" si="77"/>
        <v>#REF!</v>
      </c>
    </row>
    <row r="725" spans="2:13" hidden="1" x14ac:dyDescent="0.2">
      <c r="B725" s="523"/>
      <c r="C725" s="285" t="s">
        <v>260</v>
      </c>
      <c r="D725" s="276" t="e">
        <f t="shared" si="77"/>
        <v>#REF!</v>
      </c>
      <c r="E725" s="276" t="e">
        <f t="shared" si="77"/>
        <v>#REF!</v>
      </c>
      <c r="F725" s="276" t="e">
        <f t="shared" si="77"/>
        <v>#REF!</v>
      </c>
      <c r="G725" s="276" t="e">
        <f t="shared" si="77"/>
        <v>#REF!</v>
      </c>
      <c r="H725" s="276" t="e">
        <f t="shared" si="77"/>
        <v>#REF!</v>
      </c>
      <c r="I725" s="276" t="e">
        <f t="shared" si="77"/>
        <v>#REF!</v>
      </c>
      <c r="J725" s="276" t="e">
        <f t="shared" si="77"/>
        <v>#REF!</v>
      </c>
      <c r="K725" s="276" t="e">
        <f t="shared" si="77"/>
        <v>#REF!</v>
      </c>
      <c r="L725" s="276" t="e">
        <f t="shared" si="77"/>
        <v>#REF!</v>
      </c>
      <c r="M725" s="276" t="e">
        <f t="shared" si="77"/>
        <v>#REF!</v>
      </c>
    </row>
    <row r="726" spans="2:13" hidden="1" x14ac:dyDescent="0.2">
      <c r="B726" s="523"/>
      <c r="C726" s="285" t="s">
        <v>261</v>
      </c>
      <c r="D726" s="276" t="e">
        <f t="shared" si="77"/>
        <v>#REF!</v>
      </c>
      <c r="E726" s="276" t="e">
        <f t="shared" si="77"/>
        <v>#REF!</v>
      </c>
      <c r="F726" s="276" t="e">
        <f t="shared" si="77"/>
        <v>#REF!</v>
      </c>
      <c r="G726" s="276" t="e">
        <f t="shared" si="77"/>
        <v>#REF!</v>
      </c>
      <c r="H726" s="276" t="e">
        <f t="shared" si="77"/>
        <v>#REF!</v>
      </c>
      <c r="I726" s="276" t="e">
        <f t="shared" si="77"/>
        <v>#REF!</v>
      </c>
      <c r="J726" s="276" t="e">
        <f t="shared" si="77"/>
        <v>#REF!</v>
      </c>
      <c r="K726" s="276" t="e">
        <f t="shared" si="77"/>
        <v>#REF!</v>
      </c>
      <c r="L726" s="276" t="e">
        <f t="shared" si="77"/>
        <v>#REF!</v>
      </c>
      <c r="M726" s="276" t="e">
        <f t="shared" si="77"/>
        <v>#REF!</v>
      </c>
    </row>
    <row r="727" spans="2:13" hidden="1" x14ac:dyDescent="0.2">
      <c r="B727" s="523"/>
      <c r="C727" s="285" t="s">
        <v>263</v>
      </c>
      <c r="D727" s="276" t="e">
        <f t="shared" si="77"/>
        <v>#REF!</v>
      </c>
      <c r="E727" s="276" t="e">
        <f t="shared" si="77"/>
        <v>#REF!</v>
      </c>
      <c r="F727" s="276" t="e">
        <f t="shared" si="77"/>
        <v>#REF!</v>
      </c>
      <c r="G727" s="276" t="e">
        <f t="shared" si="77"/>
        <v>#REF!</v>
      </c>
      <c r="H727" s="276" t="e">
        <f t="shared" si="77"/>
        <v>#REF!</v>
      </c>
      <c r="I727" s="276" t="e">
        <f t="shared" si="77"/>
        <v>#REF!</v>
      </c>
      <c r="J727" s="276" t="e">
        <f t="shared" si="77"/>
        <v>#REF!</v>
      </c>
      <c r="K727" s="276" t="e">
        <f t="shared" si="77"/>
        <v>#REF!</v>
      </c>
      <c r="L727" s="276" t="e">
        <f t="shared" si="77"/>
        <v>#REF!</v>
      </c>
      <c r="M727" s="276" t="e">
        <f t="shared" si="77"/>
        <v>#REF!</v>
      </c>
    </row>
    <row r="728" spans="2:13" hidden="1" x14ac:dyDescent="0.2">
      <c r="B728" s="523"/>
      <c r="C728" s="285" t="s">
        <v>264</v>
      </c>
      <c r="D728" s="276" t="e">
        <f t="shared" si="77"/>
        <v>#REF!</v>
      </c>
      <c r="E728" s="276" t="e">
        <f t="shared" si="77"/>
        <v>#REF!</v>
      </c>
      <c r="F728" s="276" t="e">
        <f t="shared" si="77"/>
        <v>#REF!</v>
      </c>
      <c r="G728" s="276" t="e">
        <f t="shared" si="77"/>
        <v>#REF!</v>
      </c>
      <c r="H728" s="276" t="e">
        <f t="shared" si="77"/>
        <v>#REF!</v>
      </c>
      <c r="I728" s="276" t="e">
        <f t="shared" si="77"/>
        <v>#REF!</v>
      </c>
      <c r="J728" s="276" t="e">
        <f t="shared" si="77"/>
        <v>#REF!</v>
      </c>
      <c r="K728" s="276" t="e">
        <f t="shared" si="77"/>
        <v>#REF!</v>
      </c>
      <c r="L728" s="276" t="e">
        <f t="shared" si="77"/>
        <v>#REF!</v>
      </c>
      <c r="M728" s="276" t="e">
        <f t="shared" si="77"/>
        <v>#REF!</v>
      </c>
    </row>
    <row r="729" spans="2:13" hidden="1" x14ac:dyDescent="0.2">
      <c r="B729" s="523"/>
      <c r="C729" s="285" t="s">
        <v>265</v>
      </c>
      <c r="D729" s="276" t="e">
        <f t="shared" si="77"/>
        <v>#REF!</v>
      </c>
      <c r="E729" s="276" t="e">
        <f t="shared" si="77"/>
        <v>#REF!</v>
      </c>
      <c r="F729" s="276" t="e">
        <f t="shared" si="77"/>
        <v>#REF!</v>
      </c>
      <c r="G729" s="276" t="e">
        <f t="shared" si="77"/>
        <v>#REF!</v>
      </c>
      <c r="H729" s="276" t="e">
        <f t="shared" si="77"/>
        <v>#REF!</v>
      </c>
      <c r="I729" s="276" t="e">
        <f t="shared" si="77"/>
        <v>#REF!</v>
      </c>
      <c r="J729" s="276" t="e">
        <f t="shared" si="77"/>
        <v>#REF!</v>
      </c>
      <c r="K729" s="276" t="e">
        <f t="shared" si="77"/>
        <v>#REF!</v>
      </c>
      <c r="L729" s="276" t="e">
        <f t="shared" si="77"/>
        <v>#REF!</v>
      </c>
      <c r="M729" s="276" t="e">
        <f t="shared" si="77"/>
        <v>#REF!</v>
      </c>
    </row>
    <row r="730" spans="2:13" hidden="1" x14ac:dyDescent="0.2">
      <c r="B730" s="523"/>
      <c r="C730" s="285" t="s">
        <v>266</v>
      </c>
      <c r="D730" s="276" t="e">
        <f t="shared" si="77"/>
        <v>#REF!</v>
      </c>
      <c r="E730" s="276" t="e">
        <f t="shared" si="77"/>
        <v>#REF!</v>
      </c>
      <c r="F730" s="276" t="e">
        <f t="shared" si="77"/>
        <v>#REF!</v>
      </c>
      <c r="G730" s="276" t="e">
        <f t="shared" si="77"/>
        <v>#REF!</v>
      </c>
      <c r="H730" s="276" t="e">
        <f t="shared" si="77"/>
        <v>#REF!</v>
      </c>
      <c r="I730" s="276" t="e">
        <f t="shared" si="77"/>
        <v>#REF!</v>
      </c>
      <c r="J730" s="276" t="e">
        <f t="shared" si="77"/>
        <v>#REF!</v>
      </c>
      <c r="K730" s="276" t="e">
        <f t="shared" si="77"/>
        <v>#REF!</v>
      </c>
      <c r="L730" s="276" t="e">
        <f t="shared" si="77"/>
        <v>#REF!</v>
      </c>
      <c r="M730" s="276" t="e">
        <f t="shared" si="77"/>
        <v>#REF!</v>
      </c>
    </row>
    <row r="731" spans="2:13" hidden="1" x14ac:dyDescent="0.2">
      <c r="B731" s="523"/>
      <c r="C731" s="285" t="s">
        <v>267</v>
      </c>
      <c r="D731" s="276" t="e">
        <f t="shared" si="77"/>
        <v>#REF!</v>
      </c>
      <c r="E731" s="276" t="e">
        <f t="shared" si="77"/>
        <v>#REF!</v>
      </c>
      <c r="F731" s="276" t="e">
        <f t="shared" si="77"/>
        <v>#REF!</v>
      </c>
      <c r="G731" s="276" t="e">
        <f t="shared" si="77"/>
        <v>#REF!</v>
      </c>
      <c r="H731" s="276" t="e">
        <f t="shared" si="77"/>
        <v>#REF!</v>
      </c>
      <c r="I731" s="276" t="e">
        <f t="shared" si="77"/>
        <v>#REF!</v>
      </c>
      <c r="J731" s="276" t="e">
        <f t="shared" si="77"/>
        <v>#REF!</v>
      </c>
      <c r="K731" s="276" t="e">
        <f t="shared" si="77"/>
        <v>#REF!</v>
      </c>
      <c r="L731" s="276" t="e">
        <f t="shared" si="77"/>
        <v>#REF!</v>
      </c>
      <c r="M731" s="276" t="e">
        <f t="shared" si="77"/>
        <v>#REF!</v>
      </c>
    </row>
    <row r="732" spans="2:13" hidden="1" x14ac:dyDescent="0.2">
      <c r="B732" s="523"/>
      <c r="C732" s="285" t="s">
        <v>268</v>
      </c>
      <c r="D732" s="276" t="e">
        <f t="shared" si="77"/>
        <v>#REF!</v>
      </c>
      <c r="E732" s="276" t="e">
        <f t="shared" si="77"/>
        <v>#REF!</v>
      </c>
      <c r="F732" s="276" t="e">
        <f t="shared" si="77"/>
        <v>#REF!</v>
      </c>
      <c r="G732" s="276" t="e">
        <f t="shared" si="77"/>
        <v>#REF!</v>
      </c>
      <c r="H732" s="276" t="e">
        <f t="shared" si="77"/>
        <v>#REF!</v>
      </c>
      <c r="I732" s="276" t="e">
        <f t="shared" si="77"/>
        <v>#REF!</v>
      </c>
      <c r="J732" s="276" t="e">
        <f t="shared" si="77"/>
        <v>#REF!</v>
      </c>
      <c r="K732" s="276" t="e">
        <f t="shared" si="77"/>
        <v>#REF!</v>
      </c>
      <c r="L732" s="276" t="e">
        <f t="shared" si="77"/>
        <v>#REF!</v>
      </c>
      <c r="M732" s="276" t="e">
        <f t="shared" si="77"/>
        <v>#REF!</v>
      </c>
    </row>
    <row r="733" spans="2:13" ht="13.5" hidden="1" thickBot="1" x14ac:dyDescent="0.25">
      <c r="B733" s="524"/>
      <c r="C733" s="290" t="s">
        <v>269</v>
      </c>
      <c r="D733" s="276" t="e">
        <f t="shared" si="77"/>
        <v>#REF!</v>
      </c>
      <c r="E733" s="276" t="e">
        <f t="shared" si="77"/>
        <v>#REF!</v>
      </c>
      <c r="F733" s="276" t="e">
        <f t="shared" si="77"/>
        <v>#REF!</v>
      </c>
      <c r="G733" s="276" t="e">
        <f t="shared" si="77"/>
        <v>#REF!</v>
      </c>
      <c r="H733" s="276" t="e">
        <f t="shared" si="77"/>
        <v>#REF!</v>
      </c>
      <c r="I733" s="276" t="e">
        <f t="shared" si="77"/>
        <v>#REF!</v>
      </c>
      <c r="J733" s="276" t="e">
        <f t="shared" si="77"/>
        <v>#REF!</v>
      </c>
      <c r="K733" s="276" t="e">
        <f t="shared" si="77"/>
        <v>#REF!</v>
      </c>
      <c r="L733" s="276" t="e">
        <f t="shared" si="77"/>
        <v>#REF!</v>
      </c>
      <c r="M733" s="276" t="e">
        <f t="shared" si="77"/>
        <v>#REF!</v>
      </c>
    </row>
    <row r="734" spans="2:13" hidden="1" x14ac:dyDescent="0.2">
      <c r="B734" s="143"/>
      <c r="C734" s="143"/>
      <c r="D734" s="143"/>
      <c r="E734" s="143"/>
      <c r="F734" s="143"/>
      <c r="G734" s="143"/>
      <c r="H734" s="143"/>
      <c r="I734" s="143"/>
      <c r="J734" s="143"/>
      <c r="K734" s="143"/>
      <c r="L734" s="143"/>
      <c r="M734" s="143"/>
    </row>
    <row r="735" spans="2:13" hidden="1" x14ac:dyDescent="0.2">
      <c r="B735" s="216" t="s">
        <v>330</v>
      </c>
      <c r="C735" s="217"/>
      <c r="D735" s="273"/>
      <c r="E735" s="219"/>
      <c r="F735" s="219"/>
      <c r="G735" s="219"/>
      <c r="H735" s="219"/>
      <c r="I735" s="219"/>
      <c r="J735" s="219"/>
      <c r="K735" s="219"/>
      <c r="L735" s="219"/>
      <c r="M735" s="274"/>
    </row>
    <row r="736" spans="2:13" hidden="1" x14ac:dyDescent="0.2">
      <c r="B736" s="523" t="s">
        <v>319</v>
      </c>
      <c r="C736" s="275" t="s">
        <v>250</v>
      </c>
      <c r="D736" s="312" t="e">
        <f>IF(D670=0,0,D605/D670)</f>
        <v>#REF!</v>
      </c>
      <c r="E736" s="312" t="e">
        <f t="shared" ref="E736:M751" si="78">IF(E670=0,0,E605/E670)</f>
        <v>#REF!</v>
      </c>
      <c r="F736" s="312" t="e">
        <f t="shared" si="78"/>
        <v>#REF!</v>
      </c>
      <c r="G736" s="312" t="e">
        <f t="shared" si="78"/>
        <v>#REF!</v>
      </c>
      <c r="H736" s="312" t="e">
        <f t="shared" si="78"/>
        <v>#REF!</v>
      </c>
      <c r="I736" s="312" t="e">
        <f t="shared" si="78"/>
        <v>#REF!</v>
      </c>
      <c r="J736" s="312" t="e">
        <f t="shared" si="78"/>
        <v>#REF!</v>
      </c>
      <c r="K736" s="312" t="e">
        <f t="shared" si="78"/>
        <v>#REF!</v>
      </c>
      <c r="L736" s="312" t="e">
        <f t="shared" si="78"/>
        <v>#REF!</v>
      </c>
      <c r="M736" s="312" t="e">
        <f t="shared" si="78"/>
        <v>#REF!</v>
      </c>
    </row>
    <row r="737" spans="2:13" hidden="1" x14ac:dyDescent="0.2">
      <c r="B737" s="523"/>
      <c r="C737" s="275" t="s">
        <v>251</v>
      </c>
      <c r="D737" s="312" t="e">
        <f t="shared" ref="D737:M752" si="79">IF(D671=0,0,D606/D671)</f>
        <v>#REF!</v>
      </c>
      <c r="E737" s="312" t="e">
        <f t="shared" si="79"/>
        <v>#REF!</v>
      </c>
      <c r="F737" s="312" t="e">
        <f t="shared" si="79"/>
        <v>#REF!</v>
      </c>
      <c r="G737" s="312" t="e">
        <f t="shared" si="79"/>
        <v>#REF!</v>
      </c>
      <c r="H737" s="312" t="e">
        <f t="shared" si="78"/>
        <v>#REF!</v>
      </c>
      <c r="I737" s="312" t="e">
        <f t="shared" si="79"/>
        <v>#REF!</v>
      </c>
      <c r="J737" s="312" t="e">
        <f t="shared" si="79"/>
        <v>#REF!</v>
      </c>
      <c r="K737" s="312" t="e">
        <f t="shared" si="79"/>
        <v>#REF!</v>
      </c>
      <c r="L737" s="312" t="e">
        <f t="shared" si="78"/>
        <v>#REF!</v>
      </c>
      <c r="M737" s="312" t="e">
        <f t="shared" si="79"/>
        <v>#REF!</v>
      </c>
    </row>
    <row r="738" spans="2:13" hidden="1" x14ac:dyDescent="0.2">
      <c r="B738" s="523"/>
      <c r="C738" s="275" t="s">
        <v>324</v>
      </c>
      <c r="D738" s="312" t="e">
        <f t="shared" si="79"/>
        <v>#REF!</v>
      </c>
      <c r="E738" s="312" t="e">
        <f t="shared" si="79"/>
        <v>#REF!</v>
      </c>
      <c r="F738" s="312" t="e">
        <f t="shared" si="79"/>
        <v>#REF!</v>
      </c>
      <c r="G738" s="312" t="e">
        <f t="shared" si="79"/>
        <v>#REF!</v>
      </c>
      <c r="H738" s="312" t="e">
        <f t="shared" si="78"/>
        <v>#REF!</v>
      </c>
      <c r="I738" s="312" t="e">
        <f t="shared" si="79"/>
        <v>#REF!</v>
      </c>
      <c r="J738" s="312" t="e">
        <f t="shared" si="79"/>
        <v>#REF!</v>
      </c>
      <c r="K738" s="312" t="e">
        <f t="shared" si="79"/>
        <v>#REF!</v>
      </c>
      <c r="L738" s="312" t="e">
        <f t="shared" si="78"/>
        <v>#REF!</v>
      </c>
      <c r="M738" s="312" t="e">
        <f t="shared" si="79"/>
        <v>#REF!</v>
      </c>
    </row>
    <row r="739" spans="2:13" hidden="1" x14ac:dyDescent="0.2">
      <c r="B739" s="523"/>
      <c r="C739" s="275" t="s">
        <v>325</v>
      </c>
      <c r="D739" s="312" t="e">
        <f t="shared" si="79"/>
        <v>#REF!</v>
      </c>
      <c r="E739" s="312" t="e">
        <f t="shared" si="79"/>
        <v>#REF!</v>
      </c>
      <c r="F739" s="312" t="e">
        <f t="shared" si="79"/>
        <v>#REF!</v>
      </c>
      <c r="G739" s="312" t="e">
        <f t="shared" si="79"/>
        <v>#REF!</v>
      </c>
      <c r="H739" s="312" t="e">
        <f t="shared" si="78"/>
        <v>#REF!</v>
      </c>
      <c r="I739" s="312" t="e">
        <f t="shared" si="79"/>
        <v>#REF!</v>
      </c>
      <c r="J739" s="312" t="e">
        <f t="shared" si="79"/>
        <v>#REF!</v>
      </c>
      <c r="K739" s="312" t="e">
        <f t="shared" si="79"/>
        <v>#REF!</v>
      </c>
      <c r="L739" s="312" t="e">
        <f t="shared" si="78"/>
        <v>#REF!</v>
      </c>
      <c r="M739" s="312" t="e">
        <f t="shared" si="79"/>
        <v>#REF!</v>
      </c>
    </row>
    <row r="740" spans="2:13" hidden="1" x14ac:dyDescent="0.2">
      <c r="B740" s="526"/>
      <c r="C740" s="275" t="s">
        <v>326</v>
      </c>
      <c r="D740" s="312" t="e">
        <f t="shared" si="79"/>
        <v>#REF!</v>
      </c>
      <c r="E740" s="312" t="e">
        <f t="shared" si="79"/>
        <v>#REF!</v>
      </c>
      <c r="F740" s="312" t="e">
        <f t="shared" si="79"/>
        <v>#REF!</v>
      </c>
      <c r="G740" s="312" t="e">
        <f t="shared" si="79"/>
        <v>#REF!</v>
      </c>
      <c r="H740" s="312" t="e">
        <f t="shared" si="78"/>
        <v>#REF!</v>
      </c>
      <c r="I740" s="312" t="e">
        <f t="shared" si="79"/>
        <v>#REF!</v>
      </c>
      <c r="J740" s="312" t="e">
        <f t="shared" si="79"/>
        <v>#REF!</v>
      </c>
      <c r="K740" s="312" t="e">
        <f t="shared" si="79"/>
        <v>#REF!</v>
      </c>
      <c r="L740" s="312" t="e">
        <f t="shared" si="78"/>
        <v>#REF!</v>
      </c>
      <c r="M740" s="312" t="e">
        <f t="shared" si="79"/>
        <v>#REF!</v>
      </c>
    </row>
    <row r="741" spans="2:13" hidden="1" x14ac:dyDescent="0.2">
      <c r="B741" s="522" t="s">
        <v>321</v>
      </c>
      <c r="C741" s="285" t="s">
        <v>256</v>
      </c>
      <c r="D741" s="312" t="e">
        <f t="shared" si="79"/>
        <v>#REF!</v>
      </c>
      <c r="E741" s="312" t="e">
        <f t="shared" si="79"/>
        <v>#REF!</v>
      </c>
      <c r="F741" s="312" t="e">
        <f t="shared" si="79"/>
        <v>#REF!</v>
      </c>
      <c r="G741" s="312" t="e">
        <f t="shared" si="79"/>
        <v>#REF!</v>
      </c>
      <c r="H741" s="312" t="e">
        <f t="shared" si="78"/>
        <v>#REF!</v>
      </c>
      <c r="I741" s="312" t="e">
        <f t="shared" si="79"/>
        <v>#REF!</v>
      </c>
      <c r="J741" s="312" t="e">
        <f t="shared" si="79"/>
        <v>#REF!</v>
      </c>
      <c r="K741" s="312" t="e">
        <f t="shared" si="79"/>
        <v>#REF!</v>
      </c>
      <c r="L741" s="312" t="e">
        <f t="shared" si="78"/>
        <v>#REF!</v>
      </c>
      <c r="M741" s="312" t="e">
        <f t="shared" si="79"/>
        <v>#REF!</v>
      </c>
    </row>
    <row r="742" spans="2:13" hidden="1" x14ac:dyDescent="0.2">
      <c r="B742" s="523"/>
      <c r="C742" s="285" t="s">
        <v>257</v>
      </c>
      <c r="D742" s="312" t="e">
        <f t="shared" si="79"/>
        <v>#REF!</v>
      </c>
      <c r="E742" s="312" t="e">
        <f t="shared" si="79"/>
        <v>#REF!</v>
      </c>
      <c r="F742" s="312" t="e">
        <f t="shared" si="79"/>
        <v>#REF!</v>
      </c>
      <c r="G742" s="312" t="e">
        <f t="shared" si="79"/>
        <v>#REF!</v>
      </c>
      <c r="H742" s="312" t="e">
        <f t="shared" si="78"/>
        <v>#REF!</v>
      </c>
      <c r="I742" s="312" t="e">
        <f t="shared" si="79"/>
        <v>#REF!</v>
      </c>
      <c r="J742" s="312" t="e">
        <f t="shared" si="79"/>
        <v>#REF!</v>
      </c>
      <c r="K742" s="312" t="e">
        <f t="shared" si="79"/>
        <v>#REF!</v>
      </c>
      <c r="L742" s="312" t="e">
        <f t="shared" si="78"/>
        <v>#REF!</v>
      </c>
      <c r="M742" s="312" t="e">
        <f t="shared" si="79"/>
        <v>#REF!</v>
      </c>
    </row>
    <row r="743" spans="2:13" hidden="1" x14ac:dyDescent="0.2">
      <c r="B743" s="523"/>
      <c r="C743" s="285" t="s">
        <v>258</v>
      </c>
      <c r="D743" s="312" t="e">
        <f t="shared" si="79"/>
        <v>#REF!</v>
      </c>
      <c r="E743" s="312" t="e">
        <f t="shared" si="79"/>
        <v>#REF!</v>
      </c>
      <c r="F743" s="312" t="e">
        <f t="shared" si="79"/>
        <v>#REF!</v>
      </c>
      <c r="G743" s="312" t="e">
        <f t="shared" si="79"/>
        <v>#REF!</v>
      </c>
      <c r="H743" s="312" t="e">
        <f t="shared" si="78"/>
        <v>#REF!</v>
      </c>
      <c r="I743" s="312" t="e">
        <f t="shared" si="79"/>
        <v>#REF!</v>
      </c>
      <c r="J743" s="312" t="e">
        <f t="shared" si="79"/>
        <v>#REF!</v>
      </c>
      <c r="K743" s="312" t="e">
        <f t="shared" si="79"/>
        <v>#REF!</v>
      </c>
      <c r="L743" s="312" t="e">
        <f t="shared" si="78"/>
        <v>#REF!</v>
      </c>
      <c r="M743" s="312" t="e">
        <f t="shared" si="79"/>
        <v>#REF!</v>
      </c>
    </row>
    <row r="744" spans="2:13" hidden="1" x14ac:dyDescent="0.2">
      <c r="B744" s="523"/>
      <c r="C744" s="285" t="s">
        <v>259</v>
      </c>
      <c r="D744" s="312" t="e">
        <f t="shared" si="79"/>
        <v>#REF!</v>
      </c>
      <c r="E744" s="312" t="e">
        <f t="shared" si="79"/>
        <v>#REF!</v>
      </c>
      <c r="F744" s="312" t="e">
        <f t="shared" si="79"/>
        <v>#REF!</v>
      </c>
      <c r="G744" s="312" t="e">
        <f t="shared" si="79"/>
        <v>#REF!</v>
      </c>
      <c r="H744" s="312" t="e">
        <f t="shared" si="78"/>
        <v>#REF!</v>
      </c>
      <c r="I744" s="312" t="e">
        <f t="shared" si="79"/>
        <v>#REF!</v>
      </c>
      <c r="J744" s="312" t="e">
        <f t="shared" si="79"/>
        <v>#REF!</v>
      </c>
      <c r="K744" s="312" t="e">
        <f t="shared" si="79"/>
        <v>#REF!</v>
      </c>
      <c r="L744" s="312" t="e">
        <f t="shared" si="78"/>
        <v>#REF!</v>
      </c>
      <c r="M744" s="312" t="e">
        <f t="shared" si="79"/>
        <v>#REF!</v>
      </c>
    </row>
    <row r="745" spans="2:13" hidden="1" x14ac:dyDescent="0.2">
      <c r="B745" s="523"/>
      <c r="C745" s="285" t="s">
        <v>260</v>
      </c>
      <c r="D745" s="312" t="e">
        <f t="shared" si="79"/>
        <v>#REF!</v>
      </c>
      <c r="E745" s="312" t="e">
        <f t="shared" si="79"/>
        <v>#REF!</v>
      </c>
      <c r="F745" s="312" t="e">
        <f t="shared" si="79"/>
        <v>#REF!</v>
      </c>
      <c r="G745" s="312" t="e">
        <f t="shared" si="79"/>
        <v>#REF!</v>
      </c>
      <c r="H745" s="312" t="e">
        <f t="shared" si="78"/>
        <v>#REF!</v>
      </c>
      <c r="I745" s="312" t="e">
        <f t="shared" si="79"/>
        <v>#REF!</v>
      </c>
      <c r="J745" s="312" t="e">
        <f t="shared" si="79"/>
        <v>#REF!</v>
      </c>
      <c r="K745" s="312" t="e">
        <f t="shared" si="79"/>
        <v>#REF!</v>
      </c>
      <c r="L745" s="312" t="e">
        <f t="shared" si="78"/>
        <v>#REF!</v>
      </c>
      <c r="M745" s="312" t="e">
        <f t="shared" si="79"/>
        <v>#REF!</v>
      </c>
    </row>
    <row r="746" spans="2:13" hidden="1" x14ac:dyDescent="0.2">
      <c r="B746" s="523"/>
      <c r="C746" s="285" t="s">
        <v>261</v>
      </c>
      <c r="D746" s="312">
        <f t="shared" si="79"/>
        <v>0</v>
      </c>
      <c r="E746" s="312">
        <f t="shared" si="79"/>
        <v>0</v>
      </c>
      <c r="F746" s="312">
        <f t="shared" si="79"/>
        <v>0</v>
      </c>
      <c r="G746" s="312">
        <f t="shared" si="79"/>
        <v>0</v>
      </c>
      <c r="H746" s="312">
        <f t="shared" si="78"/>
        <v>0</v>
      </c>
      <c r="I746" s="312">
        <f t="shared" si="79"/>
        <v>0</v>
      </c>
      <c r="J746" s="312">
        <f t="shared" si="79"/>
        <v>0</v>
      </c>
      <c r="K746" s="312">
        <f t="shared" si="79"/>
        <v>0</v>
      </c>
      <c r="L746" s="312">
        <f t="shared" si="78"/>
        <v>0</v>
      </c>
      <c r="M746" s="312">
        <f t="shared" si="79"/>
        <v>0</v>
      </c>
    </row>
    <row r="747" spans="2:13" hidden="1" x14ac:dyDescent="0.2">
      <c r="B747" s="523"/>
      <c r="C747" s="285" t="s">
        <v>263</v>
      </c>
      <c r="D747" s="312" t="e">
        <f t="shared" si="79"/>
        <v>#REF!</v>
      </c>
      <c r="E747" s="312" t="e">
        <f t="shared" si="79"/>
        <v>#REF!</v>
      </c>
      <c r="F747" s="312" t="e">
        <f t="shared" si="79"/>
        <v>#REF!</v>
      </c>
      <c r="G747" s="312" t="e">
        <f t="shared" si="79"/>
        <v>#REF!</v>
      </c>
      <c r="H747" s="312" t="e">
        <f t="shared" si="78"/>
        <v>#REF!</v>
      </c>
      <c r="I747" s="312" t="e">
        <f t="shared" si="79"/>
        <v>#REF!</v>
      </c>
      <c r="J747" s="312" t="e">
        <f t="shared" si="79"/>
        <v>#REF!</v>
      </c>
      <c r="K747" s="312" t="e">
        <f t="shared" si="79"/>
        <v>#REF!</v>
      </c>
      <c r="L747" s="312" t="e">
        <f t="shared" si="78"/>
        <v>#REF!</v>
      </c>
      <c r="M747" s="312" t="e">
        <f t="shared" si="79"/>
        <v>#REF!</v>
      </c>
    </row>
    <row r="748" spans="2:13" hidden="1" x14ac:dyDescent="0.2">
      <c r="B748" s="523"/>
      <c r="C748" s="285" t="s">
        <v>264</v>
      </c>
      <c r="D748" s="312" t="e">
        <f t="shared" si="79"/>
        <v>#REF!</v>
      </c>
      <c r="E748" s="312" t="e">
        <f t="shared" si="79"/>
        <v>#REF!</v>
      </c>
      <c r="F748" s="312" t="e">
        <f t="shared" si="79"/>
        <v>#REF!</v>
      </c>
      <c r="G748" s="312" t="e">
        <f t="shared" si="79"/>
        <v>#REF!</v>
      </c>
      <c r="H748" s="312" t="e">
        <f t="shared" si="78"/>
        <v>#REF!</v>
      </c>
      <c r="I748" s="312" t="e">
        <f t="shared" si="79"/>
        <v>#REF!</v>
      </c>
      <c r="J748" s="312" t="e">
        <f t="shared" si="79"/>
        <v>#REF!</v>
      </c>
      <c r="K748" s="312" t="e">
        <f t="shared" si="79"/>
        <v>#REF!</v>
      </c>
      <c r="L748" s="312" t="e">
        <f t="shared" si="78"/>
        <v>#REF!</v>
      </c>
      <c r="M748" s="312" t="e">
        <f t="shared" si="79"/>
        <v>#REF!</v>
      </c>
    </row>
    <row r="749" spans="2:13" hidden="1" x14ac:dyDescent="0.2">
      <c r="B749" s="523"/>
      <c r="C749" s="285" t="s">
        <v>265</v>
      </c>
      <c r="D749" s="312">
        <f t="shared" si="79"/>
        <v>0</v>
      </c>
      <c r="E749" s="312">
        <f t="shared" si="79"/>
        <v>0</v>
      </c>
      <c r="F749" s="312">
        <f t="shared" si="79"/>
        <v>0</v>
      </c>
      <c r="G749" s="312">
        <f t="shared" si="79"/>
        <v>0</v>
      </c>
      <c r="H749" s="312">
        <f t="shared" si="78"/>
        <v>0</v>
      </c>
      <c r="I749" s="312">
        <f t="shared" si="79"/>
        <v>0</v>
      </c>
      <c r="J749" s="312">
        <f t="shared" si="79"/>
        <v>0</v>
      </c>
      <c r="K749" s="312">
        <f t="shared" si="79"/>
        <v>0</v>
      </c>
      <c r="L749" s="312">
        <f t="shared" si="78"/>
        <v>0</v>
      </c>
      <c r="M749" s="312">
        <f t="shared" si="79"/>
        <v>0</v>
      </c>
    </row>
    <row r="750" spans="2:13" hidden="1" x14ac:dyDescent="0.2">
      <c r="B750" s="523"/>
      <c r="C750" s="285" t="s">
        <v>266</v>
      </c>
      <c r="D750" s="312" t="e">
        <f t="shared" si="79"/>
        <v>#REF!</v>
      </c>
      <c r="E750" s="312" t="e">
        <f t="shared" si="79"/>
        <v>#REF!</v>
      </c>
      <c r="F750" s="312" t="e">
        <f t="shared" si="79"/>
        <v>#REF!</v>
      </c>
      <c r="G750" s="312" t="e">
        <f t="shared" si="79"/>
        <v>#REF!</v>
      </c>
      <c r="H750" s="312" t="e">
        <f t="shared" si="78"/>
        <v>#REF!</v>
      </c>
      <c r="I750" s="312" t="e">
        <f t="shared" si="79"/>
        <v>#REF!</v>
      </c>
      <c r="J750" s="312" t="e">
        <f t="shared" si="79"/>
        <v>#REF!</v>
      </c>
      <c r="K750" s="312" t="e">
        <f t="shared" si="79"/>
        <v>#REF!</v>
      </c>
      <c r="L750" s="312" t="e">
        <f t="shared" si="78"/>
        <v>#REF!</v>
      </c>
      <c r="M750" s="312" t="e">
        <f t="shared" si="79"/>
        <v>#REF!</v>
      </c>
    </row>
    <row r="751" spans="2:13" hidden="1" x14ac:dyDescent="0.2">
      <c r="B751" s="523"/>
      <c r="C751" s="285" t="s">
        <v>267</v>
      </c>
      <c r="D751" s="312" t="e">
        <f t="shared" si="79"/>
        <v>#REF!</v>
      </c>
      <c r="E751" s="312" t="e">
        <f t="shared" si="79"/>
        <v>#REF!</v>
      </c>
      <c r="F751" s="312" t="e">
        <f t="shared" si="79"/>
        <v>#REF!</v>
      </c>
      <c r="G751" s="312" t="e">
        <f t="shared" si="79"/>
        <v>#REF!</v>
      </c>
      <c r="H751" s="312" t="e">
        <f t="shared" si="78"/>
        <v>#REF!</v>
      </c>
      <c r="I751" s="312" t="e">
        <f t="shared" si="79"/>
        <v>#REF!</v>
      </c>
      <c r="J751" s="312" t="e">
        <f t="shared" si="79"/>
        <v>#REF!</v>
      </c>
      <c r="K751" s="312" t="e">
        <f t="shared" si="79"/>
        <v>#REF!</v>
      </c>
      <c r="L751" s="312" t="e">
        <f t="shared" si="78"/>
        <v>#REF!</v>
      </c>
      <c r="M751" s="312" t="e">
        <f t="shared" si="79"/>
        <v>#REF!</v>
      </c>
    </row>
    <row r="752" spans="2:13" hidden="1" x14ac:dyDescent="0.2">
      <c r="B752" s="523"/>
      <c r="C752" s="285" t="s">
        <v>268</v>
      </c>
      <c r="D752" s="312" t="e">
        <f t="shared" si="79"/>
        <v>#REF!</v>
      </c>
      <c r="E752" s="312" t="e">
        <f t="shared" si="79"/>
        <v>#REF!</v>
      </c>
      <c r="F752" s="312" t="e">
        <f t="shared" si="79"/>
        <v>#REF!</v>
      </c>
      <c r="G752" s="312" t="e">
        <f t="shared" si="79"/>
        <v>#REF!</v>
      </c>
      <c r="H752" s="312" t="e">
        <f t="shared" si="79"/>
        <v>#REF!</v>
      </c>
      <c r="I752" s="312" t="e">
        <f t="shared" si="79"/>
        <v>#REF!</v>
      </c>
      <c r="J752" s="312" t="e">
        <f t="shared" si="79"/>
        <v>#REF!</v>
      </c>
      <c r="K752" s="312" t="e">
        <f t="shared" si="79"/>
        <v>#REF!</v>
      </c>
      <c r="L752" s="312" t="e">
        <f t="shared" si="79"/>
        <v>#REF!</v>
      </c>
      <c r="M752" s="312" t="e">
        <f t="shared" si="79"/>
        <v>#REF!</v>
      </c>
    </row>
    <row r="753" spans="2:13" hidden="1" x14ac:dyDescent="0.2">
      <c r="B753" s="526"/>
      <c r="C753" s="285" t="s">
        <v>269</v>
      </c>
      <c r="D753" s="312" t="e">
        <f t="shared" ref="D753:M766" si="80">IF(D687=0,0,D622/D687)</f>
        <v>#REF!</v>
      </c>
      <c r="E753" s="312" t="e">
        <f t="shared" si="80"/>
        <v>#REF!</v>
      </c>
      <c r="F753" s="312" t="e">
        <f t="shared" si="80"/>
        <v>#REF!</v>
      </c>
      <c r="G753" s="312" t="e">
        <f t="shared" si="80"/>
        <v>#REF!</v>
      </c>
      <c r="H753" s="312" t="e">
        <f t="shared" si="80"/>
        <v>#REF!</v>
      </c>
      <c r="I753" s="312" t="e">
        <f t="shared" si="80"/>
        <v>#REF!</v>
      </c>
      <c r="J753" s="312" t="e">
        <f t="shared" si="80"/>
        <v>#REF!</v>
      </c>
      <c r="K753" s="312" t="e">
        <f t="shared" si="80"/>
        <v>#REF!</v>
      </c>
      <c r="L753" s="312" t="e">
        <f t="shared" si="80"/>
        <v>#REF!</v>
      </c>
      <c r="M753" s="312" t="e">
        <f t="shared" si="80"/>
        <v>#REF!</v>
      </c>
    </row>
    <row r="754" spans="2:13" hidden="1" x14ac:dyDescent="0.2">
      <c r="B754" s="522" t="s">
        <v>322</v>
      </c>
      <c r="C754" s="285" t="s">
        <v>256</v>
      </c>
      <c r="D754" s="312" t="e">
        <f t="shared" si="80"/>
        <v>#REF!</v>
      </c>
      <c r="E754" s="312" t="e">
        <f t="shared" si="80"/>
        <v>#REF!</v>
      </c>
      <c r="F754" s="312" t="e">
        <f t="shared" si="80"/>
        <v>#REF!</v>
      </c>
      <c r="G754" s="312" t="e">
        <f t="shared" si="80"/>
        <v>#REF!</v>
      </c>
      <c r="H754" s="312" t="e">
        <f t="shared" si="80"/>
        <v>#REF!</v>
      </c>
      <c r="I754" s="312" t="e">
        <f t="shared" si="80"/>
        <v>#REF!</v>
      </c>
      <c r="J754" s="312" t="e">
        <f t="shared" si="80"/>
        <v>#REF!</v>
      </c>
      <c r="K754" s="312" t="e">
        <f t="shared" si="80"/>
        <v>#REF!</v>
      </c>
      <c r="L754" s="312" t="e">
        <f t="shared" si="80"/>
        <v>#REF!</v>
      </c>
      <c r="M754" s="312" t="e">
        <f t="shared" si="80"/>
        <v>#REF!</v>
      </c>
    </row>
    <row r="755" spans="2:13" hidden="1" x14ac:dyDescent="0.2">
      <c r="B755" s="523"/>
      <c r="C755" s="285" t="s">
        <v>257</v>
      </c>
      <c r="D755" s="312" t="e">
        <f t="shared" si="80"/>
        <v>#REF!</v>
      </c>
      <c r="E755" s="312" t="e">
        <f t="shared" si="80"/>
        <v>#REF!</v>
      </c>
      <c r="F755" s="312" t="e">
        <f t="shared" si="80"/>
        <v>#REF!</v>
      </c>
      <c r="G755" s="312" t="e">
        <f t="shared" si="80"/>
        <v>#REF!</v>
      </c>
      <c r="H755" s="312" t="e">
        <f t="shared" si="80"/>
        <v>#REF!</v>
      </c>
      <c r="I755" s="312" t="e">
        <f t="shared" si="80"/>
        <v>#REF!</v>
      </c>
      <c r="J755" s="312" t="e">
        <f t="shared" si="80"/>
        <v>#REF!</v>
      </c>
      <c r="K755" s="312" t="e">
        <f t="shared" si="80"/>
        <v>#REF!</v>
      </c>
      <c r="L755" s="312" t="e">
        <f t="shared" si="80"/>
        <v>#REF!</v>
      </c>
      <c r="M755" s="312" t="e">
        <f t="shared" si="80"/>
        <v>#REF!</v>
      </c>
    </row>
    <row r="756" spans="2:13" hidden="1" x14ac:dyDescent="0.2">
      <c r="B756" s="523"/>
      <c r="C756" s="285" t="s">
        <v>258</v>
      </c>
      <c r="D756" s="312" t="e">
        <f t="shared" si="80"/>
        <v>#REF!</v>
      </c>
      <c r="E756" s="312" t="e">
        <f t="shared" si="80"/>
        <v>#REF!</v>
      </c>
      <c r="F756" s="312" t="e">
        <f t="shared" si="80"/>
        <v>#REF!</v>
      </c>
      <c r="G756" s="312" t="e">
        <f t="shared" si="80"/>
        <v>#REF!</v>
      </c>
      <c r="H756" s="312" t="e">
        <f t="shared" si="80"/>
        <v>#REF!</v>
      </c>
      <c r="I756" s="312" t="e">
        <f t="shared" si="80"/>
        <v>#REF!</v>
      </c>
      <c r="J756" s="312" t="e">
        <f t="shared" si="80"/>
        <v>#REF!</v>
      </c>
      <c r="K756" s="312" t="e">
        <f t="shared" si="80"/>
        <v>#REF!</v>
      </c>
      <c r="L756" s="312" t="e">
        <f t="shared" si="80"/>
        <v>#REF!</v>
      </c>
      <c r="M756" s="312" t="e">
        <f t="shared" si="80"/>
        <v>#REF!</v>
      </c>
    </row>
    <row r="757" spans="2:13" hidden="1" x14ac:dyDescent="0.2">
      <c r="B757" s="523"/>
      <c r="C757" s="285" t="s">
        <v>259</v>
      </c>
      <c r="D757" s="312" t="e">
        <f t="shared" si="80"/>
        <v>#REF!</v>
      </c>
      <c r="E757" s="312" t="e">
        <f t="shared" si="80"/>
        <v>#REF!</v>
      </c>
      <c r="F757" s="312" t="e">
        <f t="shared" si="80"/>
        <v>#REF!</v>
      </c>
      <c r="G757" s="312" t="e">
        <f t="shared" si="80"/>
        <v>#REF!</v>
      </c>
      <c r="H757" s="312" t="e">
        <f t="shared" si="80"/>
        <v>#REF!</v>
      </c>
      <c r="I757" s="312" t="e">
        <f t="shared" si="80"/>
        <v>#REF!</v>
      </c>
      <c r="J757" s="312" t="e">
        <f t="shared" si="80"/>
        <v>#REF!</v>
      </c>
      <c r="K757" s="312" t="e">
        <f t="shared" si="80"/>
        <v>#REF!</v>
      </c>
      <c r="L757" s="312" t="e">
        <f t="shared" si="80"/>
        <v>#REF!</v>
      </c>
      <c r="M757" s="312" t="e">
        <f t="shared" si="80"/>
        <v>#REF!</v>
      </c>
    </row>
    <row r="758" spans="2:13" hidden="1" x14ac:dyDescent="0.2">
      <c r="B758" s="523"/>
      <c r="C758" s="285" t="s">
        <v>260</v>
      </c>
      <c r="D758" s="312" t="e">
        <f t="shared" si="80"/>
        <v>#REF!</v>
      </c>
      <c r="E758" s="312" t="e">
        <f t="shared" si="80"/>
        <v>#REF!</v>
      </c>
      <c r="F758" s="312" t="e">
        <f t="shared" si="80"/>
        <v>#REF!</v>
      </c>
      <c r="G758" s="312" t="e">
        <f t="shared" si="80"/>
        <v>#REF!</v>
      </c>
      <c r="H758" s="312" t="e">
        <f t="shared" si="80"/>
        <v>#REF!</v>
      </c>
      <c r="I758" s="312" t="e">
        <f t="shared" si="80"/>
        <v>#REF!</v>
      </c>
      <c r="J758" s="312" t="e">
        <f t="shared" si="80"/>
        <v>#REF!</v>
      </c>
      <c r="K758" s="312" t="e">
        <f t="shared" si="80"/>
        <v>#REF!</v>
      </c>
      <c r="L758" s="312" t="e">
        <f t="shared" si="80"/>
        <v>#REF!</v>
      </c>
      <c r="M758" s="312" t="e">
        <f t="shared" si="80"/>
        <v>#REF!</v>
      </c>
    </row>
    <row r="759" spans="2:13" hidden="1" x14ac:dyDescent="0.2">
      <c r="B759" s="523"/>
      <c r="C759" s="285" t="s">
        <v>261</v>
      </c>
      <c r="D759" s="312" t="e">
        <f t="shared" si="80"/>
        <v>#REF!</v>
      </c>
      <c r="E759" s="312" t="e">
        <f t="shared" si="80"/>
        <v>#REF!</v>
      </c>
      <c r="F759" s="312" t="e">
        <f t="shared" si="80"/>
        <v>#REF!</v>
      </c>
      <c r="G759" s="312" t="e">
        <f t="shared" si="80"/>
        <v>#REF!</v>
      </c>
      <c r="H759" s="312" t="e">
        <f t="shared" si="80"/>
        <v>#REF!</v>
      </c>
      <c r="I759" s="312" t="e">
        <f t="shared" si="80"/>
        <v>#REF!</v>
      </c>
      <c r="J759" s="312" t="e">
        <f t="shared" si="80"/>
        <v>#REF!</v>
      </c>
      <c r="K759" s="312" t="e">
        <f t="shared" si="80"/>
        <v>#REF!</v>
      </c>
      <c r="L759" s="312" t="e">
        <f t="shared" si="80"/>
        <v>#REF!</v>
      </c>
      <c r="M759" s="312" t="e">
        <f t="shared" si="80"/>
        <v>#REF!</v>
      </c>
    </row>
    <row r="760" spans="2:13" hidden="1" x14ac:dyDescent="0.2">
      <c r="B760" s="523"/>
      <c r="C760" s="285" t="s">
        <v>263</v>
      </c>
      <c r="D760" s="312" t="e">
        <f t="shared" si="80"/>
        <v>#REF!</v>
      </c>
      <c r="E760" s="312" t="e">
        <f t="shared" si="80"/>
        <v>#REF!</v>
      </c>
      <c r="F760" s="312" t="e">
        <f t="shared" si="80"/>
        <v>#REF!</v>
      </c>
      <c r="G760" s="312" t="e">
        <f t="shared" si="80"/>
        <v>#REF!</v>
      </c>
      <c r="H760" s="312" t="e">
        <f t="shared" si="80"/>
        <v>#REF!</v>
      </c>
      <c r="I760" s="312" t="e">
        <f t="shared" si="80"/>
        <v>#REF!</v>
      </c>
      <c r="J760" s="312" t="e">
        <f t="shared" si="80"/>
        <v>#REF!</v>
      </c>
      <c r="K760" s="312" t="e">
        <f t="shared" si="80"/>
        <v>#REF!</v>
      </c>
      <c r="L760" s="312" t="e">
        <f t="shared" si="80"/>
        <v>#REF!</v>
      </c>
      <c r="M760" s="312" t="e">
        <f t="shared" si="80"/>
        <v>#REF!</v>
      </c>
    </row>
    <row r="761" spans="2:13" hidden="1" x14ac:dyDescent="0.2">
      <c r="B761" s="523"/>
      <c r="C761" s="285" t="s">
        <v>264</v>
      </c>
      <c r="D761" s="312" t="e">
        <f t="shared" si="80"/>
        <v>#REF!</v>
      </c>
      <c r="E761" s="312" t="e">
        <f t="shared" si="80"/>
        <v>#REF!</v>
      </c>
      <c r="F761" s="312" t="e">
        <f t="shared" si="80"/>
        <v>#REF!</v>
      </c>
      <c r="G761" s="312" t="e">
        <f t="shared" si="80"/>
        <v>#REF!</v>
      </c>
      <c r="H761" s="312" t="e">
        <f t="shared" si="80"/>
        <v>#REF!</v>
      </c>
      <c r="I761" s="312" t="e">
        <f t="shared" si="80"/>
        <v>#REF!</v>
      </c>
      <c r="J761" s="312" t="e">
        <f t="shared" si="80"/>
        <v>#REF!</v>
      </c>
      <c r="K761" s="312" t="e">
        <f t="shared" si="80"/>
        <v>#REF!</v>
      </c>
      <c r="L761" s="312" t="e">
        <f t="shared" si="80"/>
        <v>#REF!</v>
      </c>
      <c r="M761" s="312" t="e">
        <f t="shared" si="80"/>
        <v>#REF!</v>
      </c>
    </row>
    <row r="762" spans="2:13" hidden="1" x14ac:dyDescent="0.2">
      <c r="B762" s="523"/>
      <c r="C762" s="285" t="s">
        <v>265</v>
      </c>
      <c r="D762" s="312" t="e">
        <f t="shared" si="80"/>
        <v>#REF!</v>
      </c>
      <c r="E762" s="312" t="e">
        <f t="shared" si="80"/>
        <v>#REF!</v>
      </c>
      <c r="F762" s="312" t="e">
        <f t="shared" si="80"/>
        <v>#REF!</v>
      </c>
      <c r="G762" s="312" t="e">
        <f t="shared" si="80"/>
        <v>#REF!</v>
      </c>
      <c r="H762" s="312" t="e">
        <f t="shared" si="80"/>
        <v>#REF!</v>
      </c>
      <c r="I762" s="312" t="e">
        <f t="shared" si="80"/>
        <v>#REF!</v>
      </c>
      <c r="J762" s="312" t="e">
        <f t="shared" si="80"/>
        <v>#REF!</v>
      </c>
      <c r="K762" s="312" t="e">
        <f t="shared" si="80"/>
        <v>#REF!</v>
      </c>
      <c r="L762" s="312" t="e">
        <f t="shared" si="80"/>
        <v>#REF!</v>
      </c>
      <c r="M762" s="312" t="e">
        <f t="shared" si="80"/>
        <v>#REF!</v>
      </c>
    </row>
    <row r="763" spans="2:13" hidden="1" x14ac:dyDescent="0.2">
      <c r="B763" s="523"/>
      <c r="C763" s="285" t="s">
        <v>266</v>
      </c>
      <c r="D763" s="312" t="e">
        <f t="shared" si="80"/>
        <v>#REF!</v>
      </c>
      <c r="E763" s="312" t="e">
        <f t="shared" si="80"/>
        <v>#REF!</v>
      </c>
      <c r="F763" s="312" t="e">
        <f t="shared" si="80"/>
        <v>#REF!</v>
      </c>
      <c r="G763" s="312" t="e">
        <f t="shared" si="80"/>
        <v>#REF!</v>
      </c>
      <c r="H763" s="312" t="e">
        <f t="shared" si="80"/>
        <v>#REF!</v>
      </c>
      <c r="I763" s="312" t="e">
        <f t="shared" si="80"/>
        <v>#REF!</v>
      </c>
      <c r="J763" s="312" t="e">
        <f t="shared" si="80"/>
        <v>#REF!</v>
      </c>
      <c r="K763" s="312" t="e">
        <f t="shared" si="80"/>
        <v>#REF!</v>
      </c>
      <c r="L763" s="312" t="e">
        <f t="shared" si="80"/>
        <v>#REF!</v>
      </c>
      <c r="M763" s="312" t="e">
        <f t="shared" si="80"/>
        <v>#REF!</v>
      </c>
    </row>
    <row r="764" spans="2:13" hidden="1" x14ac:dyDescent="0.2">
      <c r="B764" s="523"/>
      <c r="C764" s="285" t="s">
        <v>267</v>
      </c>
      <c r="D764" s="312" t="e">
        <f t="shared" si="80"/>
        <v>#REF!</v>
      </c>
      <c r="E764" s="312" t="e">
        <f t="shared" si="80"/>
        <v>#REF!</v>
      </c>
      <c r="F764" s="312" t="e">
        <f t="shared" si="80"/>
        <v>#REF!</v>
      </c>
      <c r="G764" s="312" t="e">
        <f t="shared" si="80"/>
        <v>#REF!</v>
      </c>
      <c r="H764" s="312" t="e">
        <f t="shared" si="80"/>
        <v>#REF!</v>
      </c>
      <c r="I764" s="312" t="e">
        <f t="shared" si="80"/>
        <v>#REF!</v>
      </c>
      <c r="J764" s="312" t="e">
        <f t="shared" si="80"/>
        <v>#REF!</v>
      </c>
      <c r="K764" s="312" t="e">
        <f t="shared" si="80"/>
        <v>#REF!</v>
      </c>
      <c r="L764" s="312" t="e">
        <f t="shared" si="80"/>
        <v>#REF!</v>
      </c>
      <c r="M764" s="312" t="e">
        <f t="shared" si="80"/>
        <v>#REF!</v>
      </c>
    </row>
    <row r="765" spans="2:13" hidden="1" x14ac:dyDescent="0.2">
      <c r="B765" s="523"/>
      <c r="C765" s="285" t="s">
        <v>268</v>
      </c>
      <c r="D765" s="312" t="e">
        <f t="shared" si="80"/>
        <v>#REF!</v>
      </c>
      <c r="E765" s="312" t="e">
        <f t="shared" si="80"/>
        <v>#REF!</v>
      </c>
      <c r="F765" s="312" t="e">
        <f t="shared" si="80"/>
        <v>#REF!</v>
      </c>
      <c r="G765" s="312" t="e">
        <f t="shared" si="80"/>
        <v>#REF!</v>
      </c>
      <c r="H765" s="312" t="e">
        <f t="shared" si="80"/>
        <v>#REF!</v>
      </c>
      <c r="I765" s="312" t="e">
        <f t="shared" si="80"/>
        <v>#REF!</v>
      </c>
      <c r="J765" s="312" t="e">
        <f t="shared" si="80"/>
        <v>#REF!</v>
      </c>
      <c r="K765" s="312" t="e">
        <f t="shared" si="80"/>
        <v>#REF!</v>
      </c>
      <c r="L765" s="312" t="e">
        <f t="shared" si="80"/>
        <v>#REF!</v>
      </c>
      <c r="M765" s="312" t="e">
        <f t="shared" si="80"/>
        <v>#REF!</v>
      </c>
    </row>
    <row r="766" spans="2:13" ht="13.5" hidden="1" thickBot="1" x14ac:dyDescent="0.25">
      <c r="B766" s="524"/>
      <c r="C766" s="290" t="s">
        <v>269</v>
      </c>
      <c r="D766" s="312" t="e">
        <f t="shared" si="80"/>
        <v>#REF!</v>
      </c>
      <c r="E766" s="312" t="e">
        <f t="shared" si="80"/>
        <v>#REF!</v>
      </c>
      <c r="F766" s="312" t="e">
        <f t="shared" si="80"/>
        <v>#REF!</v>
      </c>
      <c r="G766" s="312" t="e">
        <f t="shared" si="80"/>
        <v>#REF!</v>
      </c>
      <c r="H766" s="312" t="e">
        <f t="shared" si="80"/>
        <v>#REF!</v>
      </c>
      <c r="I766" s="312" t="e">
        <f t="shared" si="80"/>
        <v>#REF!</v>
      </c>
      <c r="J766" s="312" t="e">
        <f t="shared" si="80"/>
        <v>#REF!</v>
      </c>
      <c r="K766" s="312" t="e">
        <f t="shared" si="80"/>
        <v>#REF!</v>
      </c>
      <c r="L766" s="312" t="e">
        <f t="shared" si="80"/>
        <v>#REF!</v>
      </c>
      <c r="M766" s="312" t="e">
        <f t="shared" si="80"/>
        <v>#REF!</v>
      </c>
    </row>
    <row r="767" spans="2:13" hidden="1" x14ac:dyDescent="0.2">
      <c r="B767" s="143"/>
      <c r="C767" s="143"/>
      <c r="D767" s="143"/>
      <c r="E767" s="143"/>
      <c r="F767" s="143"/>
      <c r="G767" s="143"/>
      <c r="H767" s="143"/>
      <c r="I767" s="143"/>
      <c r="J767" s="143"/>
      <c r="K767" s="143"/>
      <c r="L767" s="143"/>
      <c r="M767" s="143"/>
    </row>
    <row r="768" spans="2:13" x14ac:dyDescent="0.2">
      <c r="B768" s="143"/>
      <c r="C768" s="143"/>
      <c r="D768" s="143"/>
      <c r="E768" s="143"/>
      <c r="F768" s="143"/>
      <c r="G768" s="143"/>
      <c r="H768" s="143"/>
      <c r="I768" s="143"/>
      <c r="J768" s="143"/>
      <c r="K768" s="143"/>
      <c r="L768" s="143"/>
      <c r="M768" s="143"/>
    </row>
  </sheetData>
  <mergeCells count="72">
    <mergeCell ref="B754:B766"/>
    <mergeCell ref="B637:B641"/>
    <mergeCell ref="B642:B654"/>
    <mergeCell ref="B655:B667"/>
    <mergeCell ref="B670:B674"/>
    <mergeCell ref="B675:B687"/>
    <mergeCell ref="B688:B700"/>
    <mergeCell ref="B703:B707"/>
    <mergeCell ref="B708:B720"/>
    <mergeCell ref="B721:B733"/>
    <mergeCell ref="B736:B740"/>
    <mergeCell ref="B741:B753"/>
    <mergeCell ref="B623:B635"/>
    <mergeCell ref="B507:B519"/>
    <mergeCell ref="B522:B526"/>
    <mergeCell ref="B530:B534"/>
    <mergeCell ref="B535:B547"/>
    <mergeCell ref="B548:B560"/>
    <mergeCell ref="B565:B569"/>
    <mergeCell ref="B573:B577"/>
    <mergeCell ref="B578:B590"/>
    <mergeCell ref="B591:B603"/>
    <mergeCell ref="B605:B609"/>
    <mergeCell ref="B610:B622"/>
    <mergeCell ref="B494:B506"/>
    <mergeCell ref="B392:B404"/>
    <mergeCell ref="B407:B420"/>
    <mergeCell ref="B421:B433"/>
    <mergeCell ref="B435:B439"/>
    <mergeCell ref="B440:B452"/>
    <mergeCell ref="B453:B465"/>
    <mergeCell ref="B467:C467"/>
    <mergeCell ref="B468:C468"/>
    <mergeCell ref="B469:C469"/>
    <mergeCell ref="B470:C470"/>
    <mergeCell ref="B489:B493"/>
    <mergeCell ref="B379:B391"/>
    <mergeCell ref="B252:B256"/>
    <mergeCell ref="B257:B269"/>
    <mergeCell ref="B270:B282"/>
    <mergeCell ref="B285:B298"/>
    <mergeCell ref="B299:B311"/>
    <mergeCell ref="B313:B317"/>
    <mergeCell ref="B318:B330"/>
    <mergeCell ref="B331:B343"/>
    <mergeCell ref="B346:B359"/>
    <mergeCell ref="B360:B372"/>
    <mergeCell ref="B374:B378"/>
    <mergeCell ref="B238:B250"/>
    <mergeCell ref="B100:B112"/>
    <mergeCell ref="B113:B125"/>
    <mergeCell ref="B130:B134"/>
    <mergeCell ref="B135:B147"/>
    <mergeCell ref="B148:B160"/>
    <mergeCell ref="B163:B176"/>
    <mergeCell ref="B177:B189"/>
    <mergeCell ref="B191:B195"/>
    <mergeCell ref="B196:B208"/>
    <mergeCell ref="B209:B221"/>
    <mergeCell ref="B224:B237"/>
    <mergeCell ref="B95:B99"/>
    <mergeCell ref="B3:C3"/>
    <mergeCell ref="D3:H3"/>
    <mergeCell ref="I3:M3"/>
    <mergeCell ref="B4:C4"/>
    <mergeCell ref="B9:B13"/>
    <mergeCell ref="B14:B26"/>
    <mergeCell ref="B27:B39"/>
    <mergeCell ref="B41:B53"/>
    <mergeCell ref="B59:B63"/>
    <mergeCell ref="B64:B76"/>
    <mergeCell ref="B77:B89"/>
  </mergeCells>
  <pageMargins left="0.19685039370078741" right="0.19685039370078741" top="0.19685039370078741" bottom="0.19685039370078741" header="0.31496062992125984" footer="0.31496062992125984"/>
  <pageSetup paperSize="9" scale="10" fitToHeight="29" orientation="landscape" r:id="rId1"/>
  <rowBreaks count="1" manualBreakCount="1">
    <brk id="668"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O537"/>
  <sheetViews>
    <sheetView showGridLines="0" zoomScaleNormal="100" workbookViewId="0">
      <pane xSplit="3" ySplit="3" topLeftCell="D463" activePane="bottomRight" state="frozen"/>
      <selection activeCell="B224" sqref="B224:C237"/>
      <selection pane="topRight" activeCell="B224" sqref="B224:C237"/>
      <selection pane="bottomLeft" activeCell="B224" sqref="B224:C237"/>
      <selection pane="bottomRight" activeCell="P496" sqref="P496"/>
    </sheetView>
  </sheetViews>
  <sheetFormatPr defaultColWidth="8.85546875" defaultRowHeight="9" outlineLevelRow="2" x14ac:dyDescent="0.2"/>
  <cols>
    <col min="1" max="1" width="1.5703125" style="313" customWidth="1"/>
    <col min="2" max="2" width="18.28515625" style="313" customWidth="1"/>
    <col min="3" max="3" width="38.7109375" style="313" customWidth="1"/>
    <col min="4" max="14" width="11.7109375" style="313" customWidth="1"/>
    <col min="15" max="15" width="16.28515625" style="313" bestFit="1" customWidth="1"/>
    <col min="16" max="16384" width="8.85546875" style="313"/>
  </cols>
  <sheetData>
    <row r="1" spans="1:15" s="141" customFormat="1" ht="6.75" x14ac:dyDescent="0.2"/>
    <row r="2" spans="1:15" ht="15.75" x14ac:dyDescent="0.25">
      <c r="B2" s="144" t="s">
        <v>331</v>
      </c>
      <c r="C2" s="145"/>
      <c r="D2" s="146"/>
      <c r="E2" s="146"/>
      <c r="F2" s="146"/>
      <c r="G2" s="146"/>
      <c r="H2" s="146"/>
      <c r="I2" s="146"/>
      <c r="J2" s="146"/>
      <c r="K2" s="146"/>
      <c r="L2" s="146"/>
      <c r="M2" s="146"/>
      <c r="N2" s="146"/>
    </row>
    <row r="3" spans="1:15" ht="25.15" customHeight="1" thickBot="1" x14ac:dyDescent="0.25">
      <c r="A3" s="314"/>
      <c r="B3" s="458"/>
      <c r="C3" s="458"/>
      <c r="D3" s="530" t="s">
        <v>332</v>
      </c>
      <c r="E3" s="537"/>
      <c r="F3" s="538"/>
      <c r="G3" s="530" t="s">
        <v>333</v>
      </c>
      <c r="H3" s="537"/>
      <c r="I3" s="538"/>
      <c r="J3" s="530" t="s">
        <v>334</v>
      </c>
      <c r="K3" s="537"/>
      <c r="L3" s="538"/>
      <c r="M3" s="528" t="s">
        <v>335</v>
      </c>
      <c r="N3" s="529"/>
      <c r="O3" s="530"/>
    </row>
    <row r="4" spans="1:15" ht="53.25" customHeight="1" x14ac:dyDescent="0.2">
      <c r="A4" s="155"/>
      <c r="B4" s="531" t="s">
        <v>245</v>
      </c>
      <c r="C4" s="531"/>
      <c r="D4" s="158"/>
      <c r="E4" s="158"/>
      <c r="F4" s="158"/>
      <c r="G4" s="159"/>
      <c r="H4" s="159"/>
      <c r="I4" s="159"/>
      <c r="J4" s="159"/>
      <c r="K4" s="159"/>
      <c r="L4" s="159"/>
      <c r="M4" s="159"/>
      <c r="N4" s="159"/>
      <c r="O4" s="160">
        <f>SUMPRODUCT('Нормативы ОО'!D268:O305,'Нормативы ОО'!$D$499:$O$536)</f>
        <v>9787158891.5563946</v>
      </c>
    </row>
    <row r="5" spans="1:15" ht="33" customHeight="1" outlineLevel="1" x14ac:dyDescent="0.2">
      <c r="B5" s="532" t="s">
        <v>336</v>
      </c>
      <c r="C5" s="532"/>
      <c r="D5" s="315"/>
      <c r="E5" s="315"/>
      <c r="F5" s="315"/>
      <c r="G5" s="316"/>
      <c r="H5" s="316"/>
      <c r="I5" s="316"/>
      <c r="J5" s="315"/>
      <c r="K5" s="315"/>
      <c r="L5" s="315"/>
      <c r="M5" s="315"/>
      <c r="N5" s="315"/>
      <c r="O5" s="315"/>
    </row>
    <row r="6" spans="1:15" s="143" customFormat="1" ht="31.5" customHeight="1" outlineLevel="2" x14ac:dyDescent="0.2">
      <c r="B6" s="533" t="s">
        <v>337</v>
      </c>
      <c r="C6" s="534"/>
      <c r="D6" s="317">
        <v>24.6</v>
      </c>
      <c r="E6" s="318"/>
      <c r="F6" s="319"/>
      <c r="G6" s="317">
        <v>35</v>
      </c>
      <c r="H6" s="318"/>
      <c r="I6" s="319"/>
      <c r="J6" s="320">
        <v>37</v>
      </c>
      <c r="K6" s="170"/>
      <c r="L6" s="171"/>
      <c r="M6" s="170">
        <v>37</v>
      </c>
      <c r="N6" s="170"/>
      <c r="O6" s="170"/>
    </row>
    <row r="7" spans="1:15" s="143" customFormat="1" ht="11.25" outlineLevel="2" x14ac:dyDescent="0.2">
      <c r="B7" s="535" t="s">
        <v>338</v>
      </c>
      <c r="C7" s="536"/>
      <c r="D7" s="321">
        <v>22.5</v>
      </c>
      <c r="E7" s="322"/>
      <c r="F7" s="323"/>
      <c r="G7" s="321">
        <v>31.4</v>
      </c>
      <c r="H7" s="322"/>
      <c r="I7" s="323"/>
      <c r="J7" s="324">
        <v>34</v>
      </c>
      <c r="K7" s="174"/>
      <c r="L7" s="175"/>
      <c r="M7" s="325" t="s">
        <v>262</v>
      </c>
      <c r="N7" s="322"/>
      <c r="O7" s="322"/>
    </row>
    <row r="8" spans="1:15" s="143" customFormat="1" ht="11.25" outlineLevel="2" x14ac:dyDescent="0.2">
      <c r="B8" s="535" t="s">
        <v>339</v>
      </c>
      <c r="C8" s="536"/>
      <c r="D8" s="324">
        <v>25</v>
      </c>
      <c r="E8" s="174"/>
      <c r="F8" s="175"/>
      <c r="G8" s="324">
        <v>26</v>
      </c>
      <c r="H8" s="174"/>
      <c r="I8" s="175"/>
      <c r="J8" s="324">
        <v>26</v>
      </c>
      <c r="K8" s="174"/>
      <c r="L8" s="175"/>
      <c r="M8" s="178" t="s">
        <v>262</v>
      </c>
      <c r="N8" s="174"/>
      <c r="O8" s="174"/>
    </row>
    <row r="9" spans="1:15" s="143" customFormat="1" ht="11.25" outlineLevel="2" x14ac:dyDescent="0.2">
      <c r="B9" s="535" t="s">
        <v>340</v>
      </c>
      <c r="C9" s="536"/>
      <c r="D9" s="324">
        <v>8</v>
      </c>
      <c r="E9" s="174"/>
      <c r="F9" s="175"/>
      <c r="G9" s="324">
        <v>10</v>
      </c>
      <c r="H9" s="174"/>
      <c r="I9" s="175"/>
      <c r="J9" s="324">
        <v>11</v>
      </c>
      <c r="K9" s="174"/>
      <c r="L9" s="175"/>
      <c r="M9" s="178" t="s">
        <v>262</v>
      </c>
      <c r="N9" s="174"/>
      <c r="O9" s="174"/>
    </row>
    <row r="10" spans="1:15" s="143" customFormat="1" ht="11.25" outlineLevel="2" x14ac:dyDescent="0.2">
      <c r="B10" s="535" t="s">
        <v>341</v>
      </c>
      <c r="C10" s="536"/>
      <c r="D10" s="326">
        <v>0.22500000000000001</v>
      </c>
      <c r="E10" s="209"/>
      <c r="F10" s="212"/>
      <c r="G10" s="326">
        <v>0.42499999999999999</v>
      </c>
      <c r="H10" s="209"/>
      <c r="I10" s="212"/>
      <c r="J10" s="326">
        <v>0.47499999999999998</v>
      </c>
      <c r="K10" s="209"/>
      <c r="L10" s="212"/>
      <c r="M10" s="213" t="s">
        <v>262</v>
      </c>
      <c r="N10" s="209"/>
      <c r="O10" s="209"/>
    </row>
    <row r="11" spans="1:15" ht="40.5" customHeight="1" outlineLevel="1" x14ac:dyDescent="0.2">
      <c r="B11" s="532" t="s">
        <v>342</v>
      </c>
      <c r="C11" s="532"/>
      <c r="D11" s="315"/>
      <c r="E11" s="315"/>
      <c r="F11" s="315"/>
      <c r="G11" s="316"/>
      <c r="H11" s="316"/>
      <c r="I11" s="316"/>
      <c r="J11" s="315"/>
      <c r="K11" s="315"/>
      <c r="L11" s="315"/>
      <c r="M11" s="315"/>
      <c r="N11" s="315"/>
      <c r="O11" s="315"/>
    </row>
    <row r="12" spans="1:15" s="143" customFormat="1" ht="11.45" customHeight="1" outlineLevel="2" x14ac:dyDescent="0.2">
      <c r="B12" s="533" t="s">
        <v>343</v>
      </c>
      <c r="C12" s="534"/>
      <c r="D12" s="327">
        <v>1.0636000000000001</v>
      </c>
      <c r="E12" s="206"/>
      <c r="F12" s="328"/>
      <c r="G12" s="327">
        <v>1.1512</v>
      </c>
      <c r="H12" s="206"/>
      <c r="I12" s="328"/>
      <c r="J12" s="327">
        <v>1.2095</v>
      </c>
      <c r="K12" s="206"/>
      <c r="L12" s="328"/>
      <c r="M12" s="206">
        <v>1.2095</v>
      </c>
      <c r="N12" s="206"/>
      <c r="O12" s="206"/>
    </row>
    <row r="13" spans="1:15" s="143" customFormat="1" ht="21.75" customHeight="1" outlineLevel="2" x14ac:dyDescent="0.2">
      <c r="B13" s="539" t="s">
        <v>344</v>
      </c>
      <c r="C13" s="540"/>
      <c r="D13" s="329">
        <v>1</v>
      </c>
      <c r="E13" s="214"/>
      <c r="F13" s="330"/>
      <c r="G13" s="329">
        <v>1</v>
      </c>
      <c r="H13" s="214"/>
      <c r="I13" s="330"/>
      <c r="J13" s="329">
        <v>1</v>
      </c>
      <c r="K13" s="214"/>
      <c r="L13" s="330"/>
      <c r="M13" s="214">
        <v>1</v>
      </c>
      <c r="N13" s="214"/>
      <c r="O13" s="214"/>
    </row>
    <row r="14" spans="1:15" ht="33" customHeight="1" outlineLevel="1" x14ac:dyDescent="0.2">
      <c r="B14" s="544" t="s">
        <v>345</v>
      </c>
      <c r="C14" s="545"/>
      <c r="D14" s="331">
        <v>10</v>
      </c>
      <c r="E14" s="332"/>
      <c r="F14" s="333"/>
      <c r="G14" s="331">
        <v>10</v>
      </c>
      <c r="H14" s="332"/>
      <c r="I14" s="333"/>
      <c r="J14" s="331">
        <v>10</v>
      </c>
      <c r="K14" s="334"/>
      <c r="L14" s="335"/>
      <c r="M14" s="334">
        <v>10</v>
      </c>
      <c r="N14" s="334"/>
      <c r="O14" s="334"/>
    </row>
    <row r="15" spans="1:15" ht="42" customHeight="1" outlineLevel="1" x14ac:dyDescent="0.2">
      <c r="B15" s="546" t="s">
        <v>346</v>
      </c>
      <c r="C15" s="547"/>
      <c r="D15" s="320">
        <v>5</v>
      </c>
      <c r="E15" s="318"/>
      <c r="F15" s="319"/>
      <c r="G15" s="320">
        <v>5</v>
      </c>
      <c r="H15" s="318"/>
      <c r="I15" s="319"/>
      <c r="J15" s="320">
        <v>5</v>
      </c>
      <c r="K15" s="170"/>
      <c r="L15" s="171"/>
      <c r="M15" s="320">
        <v>5</v>
      </c>
      <c r="N15" s="170"/>
      <c r="O15" s="170"/>
    </row>
    <row r="16" spans="1:15" ht="30" customHeight="1" outlineLevel="1" x14ac:dyDescent="0.2">
      <c r="B16" s="532" t="s">
        <v>347</v>
      </c>
      <c r="C16" s="532"/>
      <c r="D16" s="315"/>
      <c r="E16" s="315"/>
      <c r="F16" s="315"/>
      <c r="G16" s="316"/>
      <c r="H16" s="316"/>
      <c r="I16" s="316"/>
      <c r="J16" s="315"/>
      <c r="K16" s="315"/>
      <c r="L16" s="315"/>
      <c r="M16" s="315"/>
      <c r="N16" s="315"/>
      <c r="O16" s="315"/>
    </row>
    <row r="17" spans="1:15" ht="34.5" customHeight="1" outlineLevel="2" x14ac:dyDescent="0.2">
      <c r="B17" s="533" t="s">
        <v>337</v>
      </c>
      <c r="C17" s="534"/>
      <c r="D17" s="327">
        <v>1</v>
      </c>
      <c r="E17" s="206"/>
      <c r="F17" s="328"/>
      <c r="G17" s="327">
        <v>0.8</v>
      </c>
      <c r="H17" s="206"/>
      <c r="I17" s="328"/>
      <c r="J17" s="327">
        <v>0.5</v>
      </c>
      <c r="K17" s="206"/>
      <c r="L17" s="328"/>
      <c r="M17" s="206">
        <v>0.5</v>
      </c>
      <c r="N17" s="206"/>
      <c r="O17" s="206"/>
    </row>
    <row r="18" spans="1:15" ht="21.75" customHeight="1" outlineLevel="2" x14ac:dyDescent="0.2">
      <c r="B18" s="535" t="s">
        <v>348</v>
      </c>
      <c r="C18" s="536"/>
      <c r="D18" s="327">
        <v>1</v>
      </c>
      <c r="E18" s="206"/>
      <c r="F18" s="328"/>
      <c r="G18" s="327">
        <v>0.8</v>
      </c>
      <c r="H18" s="206"/>
      <c r="I18" s="328"/>
      <c r="J18" s="327">
        <v>0.5</v>
      </c>
      <c r="K18" s="206"/>
      <c r="L18" s="328"/>
      <c r="M18" s="325" t="s">
        <v>262</v>
      </c>
      <c r="N18" s="206"/>
      <c r="O18" s="206"/>
    </row>
    <row r="19" spans="1:15" ht="11.25" outlineLevel="2" x14ac:dyDescent="0.2">
      <c r="B19" s="535" t="s">
        <v>339</v>
      </c>
      <c r="C19" s="536"/>
      <c r="D19" s="324">
        <v>0</v>
      </c>
      <c r="E19" s="174"/>
      <c r="F19" s="175"/>
      <c r="G19" s="324">
        <v>0</v>
      </c>
      <c r="H19" s="174"/>
      <c r="I19" s="175"/>
      <c r="J19" s="324">
        <v>0</v>
      </c>
      <c r="K19" s="174"/>
      <c r="L19" s="175"/>
      <c r="M19" s="178" t="s">
        <v>262</v>
      </c>
      <c r="N19" s="174"/>
      <c r="O19" s="174"/>
    </row>
    <row r="20" spans="1:15" ht="11.25" outlineLevel="2" x14ac:dyDescent="0.2">
      <c r="B20" s="535" t="s">
        <v>340</v>
      </c>
      <c r="C20" s="536"/>
      <c r="D20" s="324">
        <v>0</v>
      </c>
      <c r="E20" s="174"/>
      <c r="F20" s="175"/>
      <c r="G20" s="324">
        <v>0</v>
      </c>
      <c r="H20" s="174"/>
      <c r="I20" s="175"/>
      <c r="J20" s="324">
        <v>0</v>
      </c>
      <c r="K20" s="174"/>
      <c r="L20" s="175"/>
      <c r="M20" s="178" t="s">
        <v>262</v>
      </c>
      <c r="N20" s="174"/>
      <c r="O20" s="174"/>
    </row>
    <row r="21" spans="1:15" ht="11.25" outlineLevel="2" x14ac:dyDescent="0.2">
      <c r="B21" s="539" t="s">
        <v>341</v>
      </c>
      <c r="C21" s="540"/>
      <c r="D21" s="326">
        <v>0</v>
      </c>
      <c r="E21" s="209"/>
      <c r="F21" s="212"/>
      <c r="G21" s="326">
        <v>0</v>
      </c>
      <c r="H21" s="209"/>
      <c r="I21" s="212"/>
      <c r="J21" s="326">
        <v>0</v>
      </c>
      <c r="K21" s="209"/>
      <c r="L21" s="212"/>
      <c r="M21" s="213" t="s">
        <v>262</v>
      </c>
      <c r="N21" s="209"/>
      <c r="O21" s="209"/>
    </row>
    <row r="22" spans="1:15" ht="24.75" customHeight="1" outlineLevel="1" x14ac:dyDescent="0.2">
      <c r="B22" s="541" t="s">
        <v>349</v>
      </c>
      <c r="C22" s="541"/>
      <c r="D22" s="470"/>
      <c r="E22" s="470"/>
      <c r="F22" s="470"/>
      <c r="G22" s="470"/>
      <c r="H22" s="470"/>
      <c r="I22" s="470"/>
      <c r="J22" s="470"/>
      <c r="K22" s="470"/>
      <c r="L22" s="470"/>
      <c r="M22" s="470"/>
      <c r="N22" s="470"/>
      <c r="O22" s="470"/>
    </row>
    <row r="23" spans="1:15" ht="11.45" customHeight="1" outlineLevel="2" x14ac:dyDescent="0.2">
      <c r="A23" s="336"/>
      <c r="B23" s="542" t="s">
        <v>350</v>
      </c>
      <c r="C23" s="542"/>
      <c r="D23" s="337"/>
      <c r="E23" s="337" t="s">
        <v>351</v>
      </c>
      <c r="F23" s="338"/>
      <c r="G23" s="337"/>
      <c r="H23" s="337" t="s">
        <v>352</v>
      </c>
      <c r="I23" s="338"/>
      <c r="J23" s="339"/>
      <c r="K23" s="337" t="s">
        <v>353</v>
      </c>
      <c r="L23" s="340"/>
      <c r="M23" s="341" t="s">
        <v>354</v>
      </c>
      <c r="N23" s="550" t="s">
        <v>431</v>
      </c>
      <c r="O23" s="550"/>
    </row>
    <row r="24" spans="1:15" ht="12" outlineLevel="2" x14ac:dyDescent="0.2">
      <c r="A24" s="336"/>
      <c r="B24" s="542"/>
      <c r="C24" s="542"/>
      <c r="D24" s="230"/>
      <c r="E24" s="230" t="s">
        <v>355</v>
      </c>
      <c r="F24" s="231"/>
      <c r="G24" s="230"/>
      <c r="H24" s="230" t="s">
        <v>356</v>
      </c>
      <c r="I24" s="231"/>
      <c r="J24" s="342"/>
      <c r="K24" s="230" t="s">
        <v>357</v>
      </c>
      <c r="L24" s="343"/>
      <c r="M24" s="344" t="s">
        <v>358</v>
      </c>
      <c r="N24" s="550"/>
      <c r="O24" s="550"/>
    </row>
    <row r="25" spans="1:15" ht="12" outlineLevel="2" x14ac:dyDescent="0.2">
      <c r="A25" s="336"/>
      <c r="B25" s="542"/>
      <c r="C25" s="542"/>
      <c r="D25" s="230"/>
      <c r="E25" s="230" t="s">
        <v>359</v>
      </c>
      <c r="F25" s="231"/>
      <c r="G25" s="230"/>
      <c r="H25" s="230" t="s">
        <v>360</v>
      </c>
      <c r="I25" s="231"/>
      <c r="J25" s="342"/>
      <c r="K25" s="230" t="s">
        <v>361</v>
      </c>
      <c r="L25" s="343"/>
      <c r="M25" s="344" t="s">
        <v>362</v>
      </c>
      <c r="N25" s="550"/>
      <c r="O25" s="550"/>
    </row>
    <row r="26" spans="1:15" ht="12" outlineLevel="2" x14ac:dyDescent="0.2">
      <c r="A26" s="336"/>
      <c r="B26" s="542"/>
      <c r="C26" s="542"/>
      <c r="D26" s="230"/>
      <c r="E26" s="230" t="s">
        <v>363</v>
      </c>
      <c r="F26" s="231"/>
      <c r="G26" s="230"/>
      <c r="H26" s="230" t="s">
        <v>364</v>
      </c>
      <c r="I26" s="231"/>
      <c r="J26" s="342"/>
      <c r="K26" s="230" t="s">
        <v>365</v>
      </c>
      <c r="L26" s="343"/>
      <c r="M26" s="344" t="s">
        <v>366</v>
      </c>
      <c r="N26" s="550"/>
      <c r="O26" s="550"/>
    </row>
    <row r="27" spans="1:15" ht="12" outlineLevel="2" x14ac:dyDescent="0.2">
      <c r="A27" s="336"/>
      <c r="B27" s="542"/>
      <c r="C27" s="542"/>
      <c r="D27" s="230"/>
      <c r="E27" s="230" t="s">
        <v>367</v>
      </c>
      <c r="F27" s="231"/>
      <c r="G27" s="230"/>
      <c r="H27" s="230" t="s">
        <v>368</v>
      </c>
      <c r="I27" s="231"/>
      <c r="J27" s="342"/>
      <c r="K27" s="230" t="s">
        <v>369</v>
      </c>
      <c r="L27" s="343"/>
      <c r="M27" s="344" t="s">
        <v>370</v>
      </c>
      <c r="N27" s="550"/>
      <c r="O27" s="550"/>
    </row>
    <row r="28" spans="1:15" ht="12" outlineLevel="2" x14ac:dyDescent="0.2">
      <c r="A28" s="336"/>
      <c r="B28" s="542"/>
      <c r="C28" s="542"/>
      <c r="D28" s="230"/>
      <c r="E28" s="230" t="s">
        <v>371</v>
      </c>
      <c r="F28" s="231"/>
      <c r="G28" s="230"/>
      <c r="H28" s="230" t="s">
        <v>372</v>
      </c>
      <c r="I28" s="231"/>
      <c r="J28" s="342"/>
      <c r="K28" s="230" t="s">
        <v>373</v>
      </c>
      <c r="L28" s="343"/>
      <c r="M28" s="344" t="s">
        <v>374</v>
      </c>
      <c r="N28" s="550"/>
      <c r="O28" s="550"/>
    </row>
    <row r="29" spans="1:15" ht="12" outlineLevel="2" x14ac:dyDescent="0.2">
      <c r="A29" s="336"/>
      <c r="B29" s="543"/>
      <c r="C29" s="543"/>
      <c r="D29" s="230"/>
      <c r="E29" s="230" t="s">
        <v>375</v>
      </c>
      <c r="F29" s="231"/>
      <c r="G29" s="230"/>
      <c r="H29" s="230" t="s">
        <v>376</v>
      </c>
      <c r="I29" s="231"/>
      <c r="J29" s="342"/>
      <c r="K29" s="230" t="s">
        <v>377</v>
      </c>
      <c r="L29" s="343"/>
      <c r="M29" s="344" t="s">
        <v>378</v>
      </c>
      <c r="N29" s="551"/>
      <c r="O29" s="551"/>
    </row>
    <row r="30" spans="1:15" ht="11.45" customHeight="1" outlineLevel="2" x14ac:dyDescent="0.2">
      <c r="B30" s="548" t="s">
        <v>379</v>
      </c>
      <c r="C30" s="345" t="s">
        <v>354</v>
      </c>
      <c r="D30" s="346">
        <v>25</v>
      </c>
      <c r="E30" s="170">
        <v>25</v>
      </c>
      <c r="F30" s="347">
        <v>25</v>
      </c>
      <c r="G30" s="346">
        <v>25</v>
      </c>
      <c r="H30" s="170">
        <v>25</v>
      </c>
      <c r="I30" s="347">
        <v>25</v>
      </c>
      <c r="J30" s="346">
        <v>25</v>
      </c>
      <c r="K30" s="170">
        <v>25</v>
      </c>
      <c r="L30" s="347">
        <v>25</v>
      </c>
      <c r="M30" s="346">
        <v>25</v>
      </c>
      <c r="N30" s="170">
        <v>25</v>
      </c>
      <c r="O30" s="320">
        <v>25</v>
      </c>
    </row>
    <row r="31" spans="1:15" ht="11.25" outlineLevel="2" x14ac:dyDescent="0.2">
      <c r="B31" s="549"/>
      <c r="C31" s="348" t="s">
        <v>358</v>
      </c>
      <c r="D31" s="349">
        <v>25</v>
      </c>
      <c r="E31" s="174">
        <v>23</v>
      </c>
      <c r="F31" s="350">
        <v>21</v>
      </c>
      <c r="G31" s="349">
        <v>25</v>
      </c>
      <c r="H31" s="174">
        <v>23</v>
      </c>
      <c r="I31" s="350">
        <v>21</v>
      </c>
      <c r="J31" s="349">
        <v>25</v>
      </c>
      <c r="K31" s="174">
        <v>23</v>
      </c>
      <c r="L31" s="350">
        <v>21</v>
      </c>
      <c r="M31" s="349">
        <v>25</v>
      </c>
      <c r="N31" s="174">
        <v>23</v>
      </c>
      <c r="O31" s="324">
        <v>21</v>
      </c>
    </row>
    <row r="32" spans="1:15" ht="11.25" outlineLevel="2" x14ac:dyDescent="0.2">
      <c r="B32" s="549"/>
      <c r="C32" s="348" t="s">
        <v>362</v>
      </c>
      <c r="D32" s="349">
        <v>25</v>
      </c>
      <c r="E32" s="174">
        <v>17</v>
      </c>
      <c r="F32" s="350">
        <v>17</v>
      </c>
      <c r="G32" s="349">
        <v>25</v>
      </c>
      <c r="H32" s="174">
        <v>17</v>
      </c>
      <c r="I32" s="350">
        <v>17</v>
      </c>
      <c r="J32" s="349">
        <v>25</v>
      </c>
      <c r="K32" s="174">
        <v>17</v>
      </c>
      <c r="L32" s="350">
        <v>17</v>
      </c>
      <c r="M32" s="349">
        <v>25</v>
      </c>
      <c r="N32" s="174">
        <v>17</v>
      </c>
      <c r="O32" s="324">
        <v>17</v>
      </c>
    </row>
    <row r="33" spans="2:15" ht="11.25" outlineLevel="2" x14ac:dyDescent="0.2">
      <c r="B33" s="549"/>
      <c r="C33" s="348" t="s">
        <v>366</v>
      </c>
      <c r="D33" s="349">
        <v>25</v>
      </c>
      <c r="E33" s="174">
        <v>14</v>
      </c>
      <c r="F33" s="350">
        <v>14</v>
      </c>
      <c r="G33" s="349">
        <v>25</v>
      </c>
      <c r="H33" s="174">
        <v>14</v>
      </c>
      <c r="I33" s="350">
        <v>14</v>
      </c>
      <c r="J33" s="349">
        <v>25</v>
      </c>
      <c r="K33" s="174">
        <v>14</v>
      </c>
      <c r="L33" s="350">
        <v>14</v>
      </c>
      <c r="M33" s="349">
        <v>25</v>
      </c>
      <c r="N33" s="174">
        <v>14</v>
      </c>
      <c r="O33" s="324">
        <v>14</v>
      </c>
    </row>
    <row r="34" spans="2:15" ht="11.25" outlineLevel="2" x14ac:dyDescent="0.2">
      <c r="B34" s="549"/>
      <c r="C34" s="348" t="s">
        <v>370</v>
      </c>
      <c r="D34" s="349">
        <v>25</v>
      </c>
      <c r="E34" s="174">
        <v>9</v>
      </c>
      <c r="F34" s="350">
        <v>9</v>
      </c>
      <c r="G34" s="349">
        <v>25</v>
      </c>
      <c r="H34" s="174">
        <v>9</v>
      </c>
      <c r="I34" s="350">
        <v>9</v>
      </c>
      <c r="J34" s="349">
        <v>25</v>
      </c>
      <c r="K34" s="174">
        <v>9</v>
      </c>
      <c r="L34" s="350">
        <v>9</v>
      </c>
      <c r="M34" s="349">
        <v>25</v>
      </c>
      <c r="N34" s="174">
        <v>9</v>
      </c>
      <c r="O34" s="324">
        <v>9</v>
      </c>
    </row>
    <row r="35" spans="2:15" ht="11.25" outlineLevel="2" x14ac:dyDescent="0.2">
      <c r="B35" s="549"/>
      <c r="C35" s="348" t="s">
        <v>374</v>
      </c>
      <c r="D35" s="349">
        <v>25</v>
      </c>
      <c r="E35" s="174">
        <v>9</v>
      </c>
      <c r="F35" s="350">
        <v>8</v>
      </c>
      <c r="G35" s="349">
        <v>25</v>
      </c>
      <c r="H35" s="174">
        <v>9</v>
      </c>
      <c r="I35" s="350">
        <v>8</v>
      </c>
      <c r="J35" s="349">
        <v>25</v>
      </c>
      <c r="K35" s="174">
        <v>9</v>
      </c>
      <c r="L35" s="350">
        <v>8</v>
      </c>
      <c r="M35" s="349">
        <v>25</v>
      </c>
      <c r="N35" s="174">
        <v>9</v>
      </c>
      <c r="O35" s="324">
        <v>8</v>
      </c>
    </row>
    <row r="36" spans="2:15" ht="11.25" outlineLevel="2" x14ac:dyDescent="0.2">
      <c r="B36" s="549"/>
      <c r="C36" s="348" t="s">
        <v>378</v>
      </c>
      <c r="D36" s="349">
        <v>25</v>
      </c>
      <c r="E36" s="174">
        <v>9</v>
      </c>
      <c r="F36" s="350">
        <v>7</v>
      </c>
      <c r="G36" s="349">
        <v>25</v>
      </c>
      <c r="H36" s="174">
        <v>9</v>
      </c>
      <c r="I36" s="350">
        <v>7</v>
      </c>
      <c r="J36" s="349">
        <v>25</v>
      </c>
      <c r="K36" s="174">
        <v>9</v>
      </c>
      <c r="L36" s="350">
        <v>7</v>
      </c>
      <c r="M36" s="349">
        <v>25</v>
      </c>
      <c r="N36" s="174">
        <v>9</v>
      </c>
      <c r="O36" s="324">
        <v>7</v>
      </c>
    </row>
    <row r="37" spans="2:15" ht="11.25" outlineLevel="2" x14ac:dyDescent="0.2">
      <c r="B37" s="552" t="s">
        <v>380</v>
      </c>
      <c r="C37" s="348" t="s">
        <v>256</v>
      </c>
      <c r="D37" s="324">
        <v>20</v>
      </c>
      <c r="E37" s="174"/>
      <c r="F37" s="175"/>
      <c r="G37" s="324">
        <v>20</v>
      </c>
      <c r="H37" s="174"/>
      <c r="I37" s="175"/>
      <c r="J37" s="324">
        <v>20</v>
      </c>
      <c r="K37" s="174"/>
      <c r="L37" s="175"/>
      <c r="M37" s="324">
        <v>20</v>
      </c>
      <c r="N37" s="178"/>
      <c r="O37" s="178"/>
    </row>
    <row r="38" spans="2:15" ht="11.25" outlineLevel="2" x14ac:dyDescent="0.2">
      <c r="B38" s="552"/>
      <c r="C38" s="348" t="s">
        <v>257</v>
      </c>
      <c r="D38" s="324">
        <v>25</v>
      </c>
      <c r="E38" s="174"/>
      <c r="F38" s="175"/>
      <c r="G38" s="324">
        <v>25</v>
      </c>
      <c r="H38" s="174"/>
      <c r="I38" s="175"/>
      <c r="J38" s="324">
        <v>25</v>
      </c>
      <c r="K38" s="174"/>
      <c r="L38" s="175"/>
      <c r="M38" s="324">
        <v>25</v>
      </c>
      <c r="N38" s="178"/>
      <c r="O38" s="178"/>
    </row>
    <row r="39" spans="2:15" ht="11.25" outlineLevel="2" x14ac:dyDescent="0.2">
      <c r="B39" s="552"/>
      <c r="C39" s="348" t="s">
        <v>258</v>
      </c>
      <c r="D39" s="324">
        <v>20</v>
      </c>
      <c r="E39" s="174"/>
      <c r="F39" s="175"/>
      <c r="G39" s="324">
        <v>20</v>
      </c>
      <c r="H39" s="174"/>
      <c r="I39" s="175"/>
      <c r="J39" s="324">
        <v>20</v>
      </c>
      <c r="K39" s="174"/>
      <c r="L39" s="175"/>
      <c r="M39" s="324">
        <v>20</v>
      </c>
      <c r="N39" s="178"/>
      <c r="O39" s="178"/>
    </row>
    <row r="40" spans="2:15" ht="11.25" outlineLevel="2" x14ac:dyDescent="0.2">
      <c r="B40" s="552"/>
      <c r="C40" s="348" t="s">
        <v>381</v>
      </c>
      <c r="D40" s="324">
        <v>25</v>
      </c>
      <c r="E40" s="174"/>
      <c r="F40" s="175"/>
      <c r="G40" s="324">
        <v>25</v>
      </c>
      <c r="H40" s="174"/>
      <c r="I40" s="175"/>
      <c r="J40" s="324">
        <v>25</v>
      </c>
      <c r="K40" s="174"/>
      <c r="L40" s="175"/>
      <c r="M40" s="324">
        <v>25</v>
      </c>
      <c r="N40" s="178"/>
      <c r="O40" s="178"/>
    </row>
    <row r="41" spans="2:15" ht="11.25" outlineLevel="2" x14ac:dyDescent="0.2">
      <c r="B41" s="552"/>
      <c r="C41" s="348" t="s">
        <v>260</v>
      </c>
      <c r="D41" s="324">
        <v>25</v>
      </c>
      <c r="E41" s="174"/>
      <c r="F41" s="175"/>
      <c r="G41" s="324">
        <v>25</v>
      </c>
      <c r="H41" s="174"/>
      <c r="I41" s="175"/>
      <c r="J41" s="324">
        <v>25</v>
      </c>
      <c r="K41" s="174"/>
      <c r="L41" s="175"/>
      <c r="M41" s="324">
        <v>25</v>
      </c>
      <c r="N41" s="178"/>
      <c r="O41" s="178"/>
    </row>
    <row r="42" spans="2:15" ht="11.25" outlineLevel="2" x14ac:dyDescent="0.2">
      <c r="B42" s="552"/>
      <c r="C42" s="348" t="s">
        <v>382</v>
      </c>
      <c r="D42" s="324">
        <v>20</v>
      </c>
      <c r="E42" s="174"/>
      <c r="F42" s="175"/>
      <c r="G42" s="324">
        <v>20</v>
      </c>
      <c r="H42" s="174"/>
      <c r="I42" s="175"/>
      <c r="J42" s="324">
        <v>20</v>
      </c>
      <c r="K42" s="174"/>
      <c r="L42" s="175"/>
      <c r="M42" s="324">
        <v>20</v>
      </c>
      <c r="N42" s="178"/>
      <c r="O42" s="178"/>
    </row>
    <row r="43" spans="2:15" ht="11.25" outlineLevel="2" x14ac:dyDescent="0.2">
      <c r="B43" s="552"/>
      <c r="C43" s="348" t="s">
        <v>383</v>
      </c>
      <c r="D43" s="324">
        <v>25</v>
      </c>
      <c r="E43" s="174"/>
      <c r="F43" s="175"/>
      <c r="G43" s="324">
        <v>25</v>
      </c>
      <c r="H43" s="174"/>
      <c r="I43" s="175"/>
      <c r="J43" s="324">
        <v>25</v>
      </c>
      <c r="K43" s="174"/>
      <c r="L43" s="175"/>
      <c r="M43" s="324">
        <v>25</v>
      </c>
      <c r="N43" s="178"/>
      <c r="O43" s="178"/>
    </row>
    <row r="44" spans="2:15" ht="11.25" outlineLevel="2" x14ac:dyDescent="0.2">
      <c r="B44" s="552"/>
      <c r="C44" s="348" t="s">
        <v>384</v>
      </c>
      <c r="D44" s="324">
        <v>20</v>
      </c>
      <c r="E44" s="174"/>
      <c r="F44" s="175"/>
      <c r="G44" s="324">
        <v>20</v>
      </c>
      <c r="H44" s="174"/>
      <c r="I44" s="175"/>
      <c r="J44" s="324">
        <v>20</v>
      </c>
      <c r="K44" s="174"/>
      <c r="L44" s="175"/>
      <c r="M44" s="324">
        <v>20</v>
      </c>
      <c r="N44" s="178"/>
      <c r="O44" s="178"/>
    </row>
    <row r="45" spans="2:15" ht="11.25" outlineLevel="2" x14ac:dyDescent="0.2">
      <c r="B45" s="552" t="s">
        <v>385</v>
      </c>
      <c r="C45" s="348" t="s">
        <v>256</v>
      </c>
      <c r="D45" s="324">
        <v>6</v>
      </c>
      <c r="E45" s="174"/>
      <c r="F45" s="175"/>
      <c r="G45" s="324">
        <v>6</v>
      </c>
      <c r="H45" s="174"/>
      <c r="I45" s="175"/>
      <c r="J45" s="324">
        <v>6</v>
      </c>
      <c r="K45" s="174"/>
      <c r="L45" s="175"/>
      <c r="M45" s="178" t="s">
        <v>262</v>
      </c>
      <c r="N45" s="178"/>
      <c r="O45" s="178"/>
    </row>
    <row r="46" spans="2:15" ht="11.25" outlineLevel="2" x14ac:dyDescent="0.2">
      <c r="B46" s="552"/>
      <c r="C46" s="348" t="s">
        <v>257</v>
      </c>
      <c r="D46" s="324">
        <v>7</v>
      </c>
      <c r="E46" s="174"/>
      <c r="F46" s="175"/>
      <c r="G46" s="324">
        <v>7</v>
      </c>
      <c r="H46" s="174"/>
      <c r="I46" s="175"/>
      <c r="J46" s="324">
        <v>7</v>
      </c>
      <c r="K46" s="174"/>
      <c r="L46" s="175"/>
      <c r="M46" s="178" t="s">
        <v>262</v>
      </c>
      <c r="N46" s="178"/>
      <c r="O46" s="178"/>
    </row>
    <row r="47" spans="2:15" ht="11.25" outlineLevel="2" x14ac:dyDescent="0.2">
      <c r="B47" s="552"/>
      <c r="C47" s="348" t="s">
        <v>258</v>
      </c>
      <c r="D47" s="324">
        <v>9</v>
      </c>
      <c r="E47" s="174"/>
      <c r="F47" s="175"/>
      <c r="G47" s="324">
        <v>9</v>
      </c>
      <c r="H47" s="174"/>
      <c r="I47" s="175"/>
      <c r="J47" s="324">
        <v>9</v>
      </c>
      <c r="K47" s="174"/>
      <c r="L47" s="175"/>
      <c r="M47" s="178" t="s">
        <v>262</v>
      </c>
      <c r="N47" s="178"/>
      <c r="O47" s="178"/>
    </row>
    <row r="48" spans="2:15" ht="11.25" outlineLevel="2" x14ac:dyDescent="0.2">
      <c r="B48" s="552"/>
      <c r="C48" s="348" t="s">
        <v>381</v>
      </c>
      <c r="D48" s="324">
        <v>12</v>
      </c>
      <c r="E48" s="174"/>
      <c r="F48" s="175"/>
      <c r="G48" s="324">
        <v>12</v>
      </c>
      <c r="H48" s="174"/>
      <c r="I48" s="175"/>
      <c r="J48" s="324">
        <v>12</v>
      </c>
      <c r="K48" s="174"/>
      <c r="L48" s="175"/>
      <c r="M48" s="178" t="s">
        <v>262</v>
      </c>
      <c r="N48" s="178"/>
      <c r="O48" s="178"/>
    </row>
    <row r="49" spans="2:15" ht="11.25" outlineLevel="2" x14ac:dyDescent="0.2">
      <c r="B49" s="552"/>
      <c r="C49" s="348" t="s">
        <v>260</v>
      </c>
      <c r="D49" s="324">
        <v>12</v>
      </c>
      <c r="E49" s="174"/>
      <c r="F49" s="175"/>
      <c r="G49" s="324">
        <v>12</v>
      </c>
      <c r="H49" s="174"/>
      <c r="I49" s="175"/>
      <c r="J49" s="324">
        <v>12</v>
      </c>
      <c r="K49" s="174"/>
      <c r="L49" s="175"/>
      <c r="M49" s="178" t="s">
        <v>262</v>
      </c>
      <c r="N49" s="178"/>
      <c r="O49" s="178"/>
    </row>
    <row r="50" spans="2:15" ht="11.25" outlineLevel="2" x14ac:dyDescent="0.2">
      <c r="B50" s="552"/>
      <c r="C50" s="348" t="s">
        <v>382</v>
      </c>
      <c r="D50" s="324">
        <v>5</v>
      </c>
      <c r="E50" s="174"/>
      <c r="F50" s="175"/>
      <c r="G50" s="324">
        <v>5</v>
      </c>
      <c r="H50" s="174"/>
      <c r="I50" s="175"/>
      <c r="J50" s="324">
        <v>5</v>
      </c>
      <c r="K50" s="174"/>
      <c r="L50" s="175"/>
      <c r="M50" s="178" t="s">
        <v>262</v>
      </c>
      <c r="N50" s="178"/>
      <c r="O50" s="178"/>
    </row>
    <row r="51" spans="2:15" ht="11.25" outlineLevel="2" x14ac:dyDescent="0.2">
      <c r="B51" s="552"/>
      <c r="C51" s="348" t="s">
        <v>383</v>
      </c>
      <c r="D51" s="324">
        <v>12</v>
      </c>
      <c r="E51" s="174"/>
      <c r="F51" s="175"/>
      <c r="G51" s="324">
        <v>12</v>
      </c>
      <c r="H51" s="174"/>
      <c r="I51" s="175"/>
      <c r="J51" s="324">
        <v>12</v>
      </c>
      <c r="K51" s="174"/>
      <c r="L51" s="175"/>
      <c r="M51" s="178" t="s">
        <v>262</v>
      </c>
      <c r="N51" s="178"/>
      <c r="O51" s="178"/>
    </row>
    <row r="52" spans="2:15" ht="11.25" outlineLevel="2" x14ac:dyDescent="0.2">
      <c r="B52" s="552"/>
      <c r="C52" s="348" t="s">
        <v>384</v>
      </c>
      <c r="D52" s="324">
        <v>12</v>
      </c>
      <c r="E52" s="174"/>
      <c r="F52" s="175"/>
      <c r="G52" s="324">
        <v>12</v>
      </c>
      <c r="H52" s="174"/>
      <c r="I52" s="175"/>
      <c r="J52" s="324">
        <v>12</v>
      </c>
      <c r="K52" s="174"/>
      <c r="L52" s="175"/>
      <c r="M52" s="178" t="s">
        <v>262</v>
      </c>
      <c r="N52" s="178"/>
      <c r="O52" s="178"/>
    </row>
    <row r="53" spans="2:15" ht="11.25" outlineLevel="2" x14ac:dyDescent="0.2">
      <c r="B53" s="552" t="s">
        <v>386</v>
      </c>
      <c r="C53" s="348" t="s">
        <v>256</v>
      </c>
      <c r="D53" s="324">
        <v>5</v>
      </c>
      <c r="E53" s="174"/>
      <c r="F53" s="175"/>
      <c r="G53" s="324">
        <v>5</v>
      </c>
      <c r="H53" s="174"/>
      <c r="I53" s="175"/>
      <c r="J53" s="324">
        <v>5</v>
      </c>
      <c r="K53" s="174"/>
      <c r="L53" s="175"/>
      <c r="M53" s="178" t="s">
        <v>262</v>
      </c>
      <c r="N53" s="178"/>
      <c r="O53" s="178"/>
    </row>
    <row r="54" spans="2:15" ht="11.25" outlineLevel="2" x14ac:dyDescent="0.2">
      <c r="B54" s="552"/>
      <c r="C54" s="348" t="s">
        <v>257</v>
      </c>
      <c r="D54" s="324">
        <v>5</v>
      </c>
      <c r="E54" s="174"/>
      <c r="F54" s="175"/>
      <c r="G54" s="324">
        <v>5</v>
      </c>
      <c r="H54" s="174"/>
      <c r="I54" s="175"/>
      <c r="J54" s="324">
        <v>5</v>
      </c>
      <c r="K54" s="174"/>
      <c r="L54" s="175"/>
      <c r="M54" s="178" t="s">
        <v>262</v>
      </c>
      <c r="N54" s="178"/>
      <c r="O54" s="178"/>
    </row>
    <row r="55" spans="2:15" ht="11.25" outlineLevel="2" x14ac:dyDescent="0.2">
      <c r="B55" s="552"/>
      <c r="C55" s="348" t="s">
        <v>258</v>
      </c>
      <c r="D55" s="324">
        <v>7</v>
      </c>
      <c r="E55" s="174"/>
      <c r="F55" s="175"/>
      <c r="G55" s="324">
        <v>7</v>
      </c>
      <c r="H55" s="174"/>
      <c r="I55" s="175"/>
      <c r="J55" s="324">
        <v>7</v>
      </c>
      <c r="K55" s="174"/>
      <c r="L55" s="175"/>
      <c r="M55" s="178" t="s">
        <v>262</v>
      </c>
      <c r="N55" s="178"/>
      <c r="O55" s="178"/>
    </row>
    <row r="56" spans="2:15" ht="11.25" outlineLevel="2" x14ac:dyDescent="0.2">
      <c r="B56" s="552"/>
      <c r="C56" s="348" t="s">
        <v>381</v>
      </c>
      <c r="D56" s="324">
        <v>9</v>
      </c>
      <c r="E56" s="174"/>
      <c r="F56" s="175"/>
      <c r="G56" s="324">
        <v>9</v>
      </c>
      <c r="H56" s="174"/>
      <c r="I56" s="175"/>
      <c r="J56" s="324">
        <v>9</v>
      </c>
      <c r="K56" s="174"/>
      <c r="L56" s="175"/>
      <c r="M56" s="178" t="s">
        <v>262</v>
      </c>
      <c r="N56" s="178"/>
      <c r="O56" s="178"/>
    </row>
    <row r="57" spans="2:15" ht="11.25" outlineLevel="2" x14ac:dyDescent="0.2">
      <c r="B57" s="552"/>
      <c r="C57" s="348" t="s">
        <v>382</v>
      </c>
      <c r="D57" s="324">
        <v>5</v>
      </c>
      <c r="E57" s="174"/>
      <c r="F57" s="175"/>
      <c r="G57" s="324">
        <v>5</v>
      </c>
      <c r="H57" s="174"/>
      <c r="I57" s="175"/>
      <c r="J57" s="324">
        <v>5</v>
      </c>
      <c r="K57" s="174"/>
      <c r="L57" s="175"/>
      <c r="M57" s="178" t="s">
        <v>262</v>
      </c>
      <c r="N57" s="178"/>
      <c r="O57" s="178"/>
    </row>
    <row r="58" spans="2:15" ht="11.25" outlineLevel="2" x14ac:dyDescent="0.2">
      <c r="B58" s="552"/>
      <c r="C58" s="348" t="s">
        <v>384</v>
      </c>
      <c r="D58" s="324">
        <v>9</v>
      </c>
      <c r="E58" s="174"/>
      <c r="F58" s="175"/>
      <c r="G58" s="324">
        <v>9</v>
      </c>
      <c r="H58" s="174"/>
      <c r="I58" s="175"/>
      <c r="J58" s="324">
        <v>9</v>
      </c>
      <c r="K58" s="174"/>
      <c r="L58" s="175"/>
      <c r="M58" s="178" t="s">
        <v>262</v>
      </c>
      <c r="N58" s="178"/>
      <c r="O58" s="178"/>
    </row>
    <row r="59" spans="2:15" ht="11.25" outlineLevel="2" x14ac:dyDescent="0.2">
      <c r="B59" s="552"/>
      <c r="C59" s="348" t="s">
        <v>387</v>
      </c>
      <c r="D59" s="324">
        <v>12</v>
      </c>
      <c r="E59" s="174"/>
      <c r="F59" s="175"/>
      <c r="G59" s="324">
        <v>12</v>
      </c>
      <c r="H59" s="174"/>
      <c r="I59" s="175"/>
      <c r="J59" s="324">
        <v>12</v>
      </c>
      <c r="K59" s="174"/>
      <c r="L59" s="175"/>
      <c r="M59" s="178" t="s">
        <v>262</v>
      </c>
      <c r="N59" s="178"/>
      <c r="O59" s="178"/>
    </row>
    <row r="60" spans="2:15" ht="11.25" outlineLevel="2" x14ac:dyDescent="0.2">
      <c r="B60" s="552" t="s">
        <v>388</v>
      </c>
      <c r="C60" s="348" t="s">
        <v>256</v>
      </c>
      <c r="D60" s="324">
        <v>5</v>
      </c>
      <c r="E60" s="174"/>
      <c r="F60" s="175"/>
      <c r="G60" s="324">
        <v>5</v>
      </c>
      <c r="H60" s="174"/>
      <c r="I60" s="175"/>
      <c r="J60" s="324">
        <v>5</v>
      </c>
      <c r="K60" s="174"/>
      <c r="L60" s="175"/>
      <c r="M60" s="178" t="s">
        <v>262</v>
      </c>
      <c r="N60" s="178"/>
      <c r="O60" s="178"/>
    </row>
    <row r="61" spans="2:15" ht="11.25" outlineLevel="2" x14ac:dyDescent="0.2">
      <c r="B61" s="552"/>
      <c r="C61" s="348" t="s">
        <v>258</v>
      </c>
      <c r="D61" s="324">
        <v>5</v>
      </c>
      <c r="E61" s="174"/>
      <c r="F61" s="175"/>
      <c r="G61" s="324">
        <v>5</v>
      </c>
      <c r="H61" s="174"/>
      <c r="I61" s="175"/>
      <c r="J61" s="324">
        <v>5</v>
      </c>
      <c r="K61" s="174"/>
      <c r="L61" s="175"/>
      <c r="M61" s="178" t="s">
        <v>262</v>
      </c>
      <c r="N61" s="178"/>
      <c r="O61" s="178"/>
    </row>
    <row r="62" spans="2:15" ht="11.25" outlineLevel="2" x14ac:dyDescent="0.2">
      <c r="B62" s="552"/>
      <c r="C62" s="348" t="s">
        <v>382</v>
      </c>
      <c r="D62" s="324">
        <v>5</v>
      </c>
      <c r="E62" s="174"/>
      <c r="F62" s="175"/>
      <c r="G62" s="324">
        <v>5</v>
      </c>
      <c r="H62" s="174"/>
      <c r="I62" s="175"/>
      <c r="J62" s="324">
        <v>5</v>
      </c>
      <c r="K62" s="174"/>
      <c r="L62" s="175"/>
      <c r="M62" s="178" t="s">
        <v>262</v>
      </c>
      <c r="N62" s="178"/>
      <c r="O62" s="178"/>
    </row>
    <row r="63" spans="2:15" ht="11.25" outlineLevel="2" x14ac:dyDescent="0.2">
      <c r="B63" s="552"/>
      <c r="C63" s="348" t="s">
        <v>384</v>
      </c>
      <c r="D63" s="324">
        <v>5</v>
      </c>
      <c r="E63" s="174"/>
      <c r="F63" s="175"/>
      <c r="G63" s="324">
        <v>5</v>
      </c>
      <c r="H63" s="174"/>
      <c r="I63" s="175"/>
      <c r="J63" s="324">
        <v>5</v>
      </c>
      <c r="K63" s="174"/>
      <c r="L63" s="175"/>
      <c r="M63" s="178" t="s">
        <v>262</v>
      </c>
      <c r="N63" s="178"/>
      <c r="O63" s="178"/>
    </row>
    <row r="64" spans="2:15" ht="11.25" outlineLevel="2" x14ac:dyDescent="0.2">
      <c r="B64" s="552"/>
      <c r="C64" s="348" t="s">
        <v>387</v>
      </c>
      <c r="D64" s="324">
        <v>5</v>
      </c>
      <c r="E64" s="174"/>
      <c r="F64" s="175"/>
      <c r="G64" s="324">
        <v>5</v>
      </c>
      <c r="H64" s="174"/>
      <c r="I64" s="175"/>
      <c r="J64" s="324">
        <v>5</v>
      </c>
      <c r="K64" s="174"/>
      <c r="L64" s="175"/>
      <c r="M64" s="178" t="s">
        <v>262</v>
      </c>
      <c r="N64" s="178"/>
      <c r="O64" s="178"/>
    </row>
    <row r="65" spans="1:15" ht="11.25" outlineLevel="2" x14ac:dyDescent="0.2">
      <c r="B65" s="535" t="s">
        <v>389</v>
      </c>
      <c r="C65" s="536"/>
      <c r="D65" s="324">
        <v>25</v>
      </c>
      <c r="E65" s="174"/>
      <c r="F65" s="175"/>
      <c r="G65" s="324">
        <v>25</v>
      </c>
      <c r="H65" s="174"/>
      <c r="I65" s="175"/>
      <c r="J65" s="324">
        <v>25</v>
      </c>
      <c r="K65" s="174"/>
      <c r="L65" s="175"/>
      <c r="M65" s="178" t="s">
        <v>262</v>
      </c>
      <c r="N65" s="178"/>
      <c r="O65" s="178"/>
    </row>
    <row r="66" spans="1:15" ht="11.25" outlineLevel="2" x14ac:dyDescent="0.2">
      <c r="B66" s="535" t="s">
        <v>340</v>
      </c>
      <c r="C66" s="536"/>
      <c r="D66" s="324">
        <v>1</v>
      </c>
      <c r="E66" s="174"/>
      <c r="F66" s="175"/>
      <c r="G66" s="324">
        <v>1</v>
      </c>
      <c r="H66" s="174"/>
      <c r="I66" s="175"/>
      <c r="J66" s="324">
        <v>1</v>
      </c>
      <c r="K66" s="174"/>
      <c r="L66" s="175"/>
      <c r="M66" s="178" t="s">
        <v>262</v>
      </c>
      <c r="N66" s="178"/>
      <c r="O66" s="178"/>
    </row>
    <row r="67" spans="1:15" ht="11.25" outlineLevel="2" x14ac:dyDescent="0.2">
      <c r="B67" s="539" t="s">
        <v>341</v>
      </c>
      <c r="C67" s="540"/>
      <c r="D67" s="324">
        <v>1</v>
      </c>
      <c r="E67" s="174"/>
      <c r="F67" s="175"/>
      <c r="G67" s="324">
        <v>1</v>
      </c>
      <c r="H67" s="174"/>
      <c r="I67" s="175"/>
      <c r="J67" s="324">
        <v>1</v>
      </c>
      <c r="K67" s="174"/>
      <c r="L67" s="175"/>
      <c r="M67" s="178" t="s">
        <v>262</v>
      </c>
      <c r="N67" s="178"/>
      <c r="O67" s="178"/>
    </row>
    <row r="68" spans="1:15" s="143" customFormat="1" ht="32.25" customHeight="1" outlineLevel="1" x14ac:dyDescent="0.2">
      <c r="A68" s="463"/>
      <c r="B68" s="544" t="s">
        <v>390</v>
      </c>
      <c r="C68" s="545"/>
      <c r="D68" s="331">
        <v>18</v>
      </c>
      <c r="E68" s="332"/>
      <c r="F68" s="333"/>
      <c r="G68" s="331">
        <v>18</v>
      </c>
      <c r="H68" s="332"/>
      <c r="I68" s="333"/>
      <c r="J68" s="331">
        <v>18</v>
      </c>
      <c r="K68" s="334"/>
      <c r="L68" s="335"/>
      <c r="M68" s="334">
        <v>18</v>
      </c>
      <c r="N68" s="334"/>
      <c r="O68" s="334"/>
    </row>
    <row r="69" spans="1:15" s="143" customFormat="1" ht="36" customHeight="1" outlineLevel="1" x14ac:dyDescent="0.2">
      <c r="B69" s="532" t="s">
        <v>391</v>
      </c>
      <c r="C69" s="532"/>
      <c r="D69" s="351"/>
      <c r="E69" s="352"/>
      <c r="F69" s="352"/>
      <c r="G69" s="351"/>
      <c r="H69" s="352"/>
      <c r="I69" s="352"/>
      <c r="J69" s="351"/>
      <c r="K69" s="351"/>
      <c r="L69" s="351"/>
      <c r="M69" s="351"/>
      <c r="N69" s="351"/>
      <c r="O69" s="187">
        <f>SUMPRODUCT('Нормативы ОО'!D71:O108,'Нормативы ОО'!$D$499:$O$536)</f>
        <v>17685.921088515221</v>
      </c>
    </row>
    <row r="70" spans="1:15" s="227" customFormat="1" outlineLevel="2" x14ac:dyDescent="0.2">
      <c r="B70" s="353"/>
      <c r="C70" s="353"/>
      <c r="D70" s="354" t="s">
        <v>392</v>
      </c>
      <c r="E70" s="354" t="s">
        <v>393</v>
      </c>
      <c r="F70" s="355" t="s">
        <v>394</v>
      </c>
      <c r="G70" s="354" t="s">
        <v>392</v>
      </c>
      <c r="H70" s="354" t="s">
        <v>393</v>
      </c>
      <c r="I70" s="355" t="s">
        <v>394</v>
      </c>
      <c r="J70" s="354" t="s">
        <v>392</v>
      </c>
      <c r="K70" s="354" t="s">
        <v>393</v>
      </c>
      <c r="L70" s="355" t="s">
        <v>394</v>
      </c>
      <c r="M70" s="356" t="s">
        <v>392</v>
      </c>
      <c r="N70" s="354" t="s">
        <v>393</v>
      </c>
      <c r="O70" s="357" t="s">
        <v>394</v>
      </c>
    </row>
    <row r="71" spans="1:15" ht="11.45" customHeight="1" outlineLevel="2" x14ac:dyDescent="0.2">
      <c r="B71" s="548" t="s">
        <v>395</v>
      </c>
      <c r="C71" s="345" t="s">
        <v>354</v>
      </c>
      <c r="D71" s="358">
        <f t="shared" ref="D71:F72" si="0">($D$6*$D$12+$D$14*$D$17)/(D30*$D$68)</f>
        <v>8.0365688888888911E-2</v>
      </c>
      <c r="E71" s="358">
        <f t="shared" si="0"/>
        <v>8.0365688888888911E-2</v>
      </c>
      <c r="F71" s="359">
        <f t="shared" si="0"/>
        <v>8.0365688888888911E-2</v>
      </c>
      <c r="G71" s="360">
        <f t="shared" ref="G71:I72" si="1">($G$6*$G$12+$G$14*$G$17)/(G30*$G$68)</f>
        <v>0.10731555555555555</v>
      </c>
      <c r="H71" s="358">
        <f t="shared" si="1"/>
        <v>0.10731555555555555</v>
      </c>
      <c r="I71" s="359">
        <f t="shared" si="1"/>
        <v>0.10731555555555555</v>
      </c>
      <c r="J71" s="360">
        <f t="shared" ref="J71:L72" si="2">($J$6*$J$12+$J$14*$J$17)/(J30*$J$68)</f>
        <v>0.11055888888888889</v>
      </c>
      <c r="K71" s="358">
        <f t="shared" si="2"/>
        <v>0.11055888888888889</v>
      </c>
      <c r="L71" s="359">
        <f t="shared" si="2"/>
        <v>0.11055888888888889</v>
      </c>
      <c r="M71" s="360">
        <f t="shared" ref="M71:O72" si="3">($M$6*$M$12+$M$14*$M$17)/(M30*$M$68)</f>
        <v>0.11055888888888889</v>
      </c>
      <c r="N71" s="358">
        <f t="shared" si="3"/>
        <v>0.11055888888888889</v>
      </c>
      <c r="O71" s="361">
        <f t="shared" si="3"/>
        <v>0.11055888888888889</v>
      </c>
    </row>
    <row r="72" spans="1:15" ht="11.25" outlineLevel="2" x14ac:dyDescent="0.2">
      <c r="B72" s="549"/>
      <c r="C72" s="348" t="s">
        <v>358</v>
      </c>
      <c r="D72" s="358">
        <f t="shared" si="0"/>
        <v>8.0365688888888911E-2</v>
      </c>
      <c r="E72" s="358">
        <f t="shared" si="0"/>
        <v>8.7354009661835763E-2</v>
      </c>
      <c r="F72" s="359">
        <f t="shared" si="0"/>
        <v>9.5673439153439177E-2</v>
      </c>
      <c r="G72" s="360">
        <f t="shared" si="1"/>
        <v>0.10731555555555555</v>
      </c>
      <c r="H72" s="358">
        <f t="shared" si="1"/>
        <v>0.11664734299516909</v>
      </c>
      <c r="I72" s="359">
        <f t="shared" si="1"/>
        <v>0.12775661375661376</v>
      </c>
      <c r="J72" s="360">
        <f t="shared" si="2"/>
        <v>0.11055888888888889</v>
      </c>
      <c r="K72" s="358">
        <f t="shared" si="2"/>
        <v>0.12017270531400966</v>
      </c>
      <c r="L72" s="359">
        <f t="shared" si="2"/>
        <v>0.13161772486772486</v>
      </c>
      <c r="M72" s="360">
        <f t="shared" si="3"/>
        <v>0.11055888888888889</v>
      </c>
      <c r="N72" s="358">
        <f t="shared" si="3"/>
        <v>0.12017270531400966</v>
      </c>
      <c r="O72" s="361">
        <f t="shared" si="3"/>
        <v>0.13161772486772486</v>
      </c>
    </row>
    <row r="73" spans="1:15" ht="11.25" outlineLevel="2" x14ac:dyDescent="0.2">
      <c r="B73" s="549"/>
      <c r="C73" s="348" t="s">
        <v>362</v>
      </c>
      <c r="D73" s="358">
        <f>($D$6*$D$12+$D$14*$D$17)/(D32*$D$68)</f>
        <v>8.0365688888888911E-2</v>
      </c>
      <c r="E73" s="358">
        <f t="shared" ref="E73:F77" si="4">($D$6*$D$13+$D$14*$D$17)/(E32*$D$68)</f>
        <v>0.1130718954248366</v>
      </c>
      <c r="F73" s="359">
        <f t="shared" si="4"/>
        <v>0.1130718954248366</v>
      </c>
      <c r="G73" s="360">
        <f>($G$6*$G$12+$G$14*$G$17)/(G32*$G$68)</f>
        <v>0.10731555555555555</v>
      </c>
      <c r="H73" s="358">
        <f t="shared" ref="H73:I77" si="5">($G$6*$G$13+$G$14*$G$17)/(H32*$G$68)</f>
        <v>0.14052287581699346</v>
      </c>
      <c r="I73" s="359">
        <f t="shared" si="5"/>
        <v>0.14052287581699346</v>
      </c>
      <c r="J73" s="360">
        <f>($J$6*$J$12+$J$14*$J$17)/(J32*$J$68)</f>
        <v>0.11055888888888889</v>
      </c>
      <c r="K73" s="358">
        <f t="shared" ref="K73:L77" si="6">($J$6*$J$13+$J$14*$J$17)/(K32*$J$68)</f>
        <v>0.13725490196078433</v>
      </c>
      <c r="L73" s="359">
        <f t="shared" si="6"/>
        <v>0.13725490196078433</v>
      </c>
      <c r="M73" s="360">
        <f>($M$6*$M$12+$M$14*$M$17)/(M32*$M$68)</f>
        <v>0.11055888888888889</v>
      </c>
      <c r="N73" s="358">
        <f t="shared" ref="N73:O77" si="7">($M$6*$M$13+$M$14*$M$17)/(N32*$M$68)</f>
        <v>0.13725490196078433</v>
      </c>
      <c r="O73" s="361">
        <f t="shared" si="7"/>
        <v>0.13725490196078433</v>
      </c>
    </row>
    <row r="74" spans="1:15" ht="11.25" outlineLevel="2" x14ac:dyDescent="0.2">
      <c r="B74" s="549"/>
      <c r="C74" s="348" t="s">
        <v>366</v>
      </c>
      <c r="D74" s="358">
        <f>($D$6*$D$12+$D$14*$D$17)/(D33*$D$68)</f>
        <v>8.0365688888888911E-2</v>
      </c>
      <c r="E74" s="358">
        <f t="shared" si="4"/>
        <v>0.13730158730158731</v>
      </c>
      <c r="F74" s="359">
        <f t="shared" si="4"/>
        <v>0.13730158730158731</v>
      </c>
      <c r="G74" s="360">
        <f>($G$6*$G$12+$G$14*$G$17)/(G33*$G$68)</f>
        <v>0.10731555555555555</v>
      </c>
      <c r="H74" s="358">
        <f t="shared" si="5"/>
        <v>0.17063492063492064</v>
      </c>
      <c r="I74" s="359">
        <f t="shared" si="5"/>
        <v>0.17063492063492064</v>
      </c>
      <c r="J74" s="360">
        <f>($J$6*$J$12+$J$14*$J$17)/(J33*$J$68)</f>
        <v>0.11055888888888889</v>
      </c>
      <c r="K74" s="358">
        <f t="shared" si="6"/>
        <v>0.16666666666666666</v>
      </c>
      <c r="L74" s="359">
        <f t="shared" si="6"/>
        <v>0.16666666666666666</v>
      </c>
      <c r="M74" s="360">
        <f>($M$6*$M$12+$M$14*$M$17)/(M33*$M$68)</f>
        <v>0.11055888888888889</v>
      </c>
      <c r="N74" s="358">
        <f t="shared" si="7"/>
        <v>0.16666666666666666</v>
      </c>
      <c r="O74" s="361">
        <f t="shared" si="7"/>
        <v>0.16666666666666666</v>
      </c>
    </row>
    <row r="75" spans="1:15" ht="11.25" outlineLevel="2" x14ac:dyDescent="0.2">
      <c r="B75" s="549"/>
      <c r="C75" s="348" t="s">
        <v>370</v>
      </c>
      <c r="D75" s="358">
        <f>($D$6*$D$12+$D$14*$D$17)/(D34*$D$68)</f>
        <v>8.0365688888888911E-2</v>
      </c>
      <c r="E75" s="358">
        <f t="shared" si="4"/>
        <v>0.21358024691358027</v>
      </c>
      <c r="F75" s="359">
        <f t="shared" si="4"/>
        <v>0.21358024691358027</v>
      </c>
      <c r="G75" s="360">
        <f>($G$6*$G$12+$G$14*$G$17)/(G34*$G$68)</f>
        <v>0.10731555555555555</v>
      </c>
      <c r="H75" s="358">
        <f t="shared" si="5"/>
        <v>0.26543209876543211</v>
      </c>
      <c r="I75" s="359">
        <f t="shared" si="5"/>
        <v>0.26543209876543211</v>
      </c>
      <c r="J75" s="360">
        <f>($J$6*$J$12+$J$14*$J$17)/(J34*$J$68)</f>
        <v>0.11055888888888889</v>
      </c>
      <c r="K75" s="358">
        <f t="shared" si="6"/>
        <v>0.25925925925925924</v>
      </c>
      <c r="L75" s="359">
        <f t="shared" si="6"/>
        <v>0.25925925925925924</v>
      </c>
      <c r="M75" s="360">
        <f>($M$6*$M$12+$M$14*$M$17)/(M34*$M$68)</f>
        <v>0.11055888888888889</v>
      </c>
      <c r="N75" s="358">
        <f t="shared" si="7"/>
        <v>0.25925925925925924</v>
      </c>
      <c r="O75" s="361">
        <f t="shared" si="7"/>
        <v>0.25925925925925924</v>
      </c>
    </row>
    <row r="76" spans="1:15" ht="11.25" outlineLevel="2" x14ac:dyDescent="0.2">
      <c r="B76" s="549"/>
      <c r="C76" s="348" t="s">
        <v>374</v>
      </c>
      <c r="D76" s="358">
        <f>($D$6*$D$12+$D$14*$D$17)/(D35*$D$68)</f>
        <v>8.0365688888888911E-2</v>
      </c>
      <c r="E76" s="358">
        <f t="shared" si="4"/>
        <v>0.21358024691358027</v>
      </c>
      <c r="F76" s="359">
        <f t="shared" si="4"/>
        <v>0.24027777777777778</v>
      </c>
      <c r="G76" s="360">
        <f>($G$6*$G$12+$G$14*$G$17)/(G35*$G$68)</f>
        <v>0.10731555555555555</v>
      </c>
      <c r="H76" s="358">
        <f t="shared" si="5"/>
        <v>0.26543209876543211</v>
      </c>
      <c r="I76" s="359">
        <f t="shared" si="5"/>
        <v>0.2986111111111111</v>
      </c>
      <c r="J76" s="360">
        <f>($J$6*$J$12+$J$14*$J$17)/(J35*$J$68)</f>
        <v>0.11055888888888889</v>
      </c>
      <c r="K76" s="358">
        <f t="shared" si="6"/>
        <v>0.25925925925925924</v>
      </c>
      <c r="L76" s="359">
        <f t="shared" si="6"/>
        <v>0.29166666666666669</v>
      </c>
      <c r="M76" s="360">
        <f>($M$6*$M$12+$M$14*$M$17)/(M35*$M$68)</f>
        <v>0.11055888888888889</v>
      </c>
      <c r="N76" s="358">
        <f t="shared" si="7"/>
        <v>0.25925925925925924</v>
      </c>
      <c r="O76" s="361">
        <f t="shared" si="7"/>
        <v>0.29166666666666669</v>
      </c>
    </row>
    <row r="77" spans="1:15" ht="11.25" outlineLevel="2" x14ac:dyDescent="0.2">
      <c r="B77" s="549"/>
      <c r="C77" s="348" t="s">
        <v>378</v>
      </c>
      <c r="D77" s="358">
        <f>($D$6*$D$12+$D$14*$D$17)/(D36*$D$68)</f>
        <v>8.0365688888888911E-2</v>
      </c>
      <c r="E77" s="358">
        <f t="shared" si="4"/>
        <v>0.21358024691358027</v>
      </c>
      <c r="F77" s="359">
        <f t="shared" si="4"/>
        <v>0.27460317460317463</v>
      </c>
      <c r="G77" s="360">
        <f>($G$6*$G$12+$G$14*$G$17)/(G36*$G$68)</f>
        <v>0.10731555555555555</v>
      </c>
      <c r="H77" s="358">
        <f t="shared" si="5"/>
        <v>0.26543209876543211</v>
      </c>
      <c r="I77" s="359">
        <f t="shared" si="5"/>
        <v>0.34126984126984128</v>
      </c>
      <c r="J77" s="360">
        <f>($J$6*$J$12+$J$14*$J$17)/(J36*$J$68)</f>
        <v>0.11055888888888889</v>
      </c>
      <c r="K77" s="358">
        <f t="shared" si="6"/>
        <v>0.25925925925925924</v>
      </c>
      <c r="L77" s="359">
        <f t="shared" si="6"/>
        <v>0.33333333333333331</v>
      </c>
      <c r="M77" s="360">
        <f>($M$6*$M$12+$M$14*$M$17)/(M36*$M$68)</f>
        <v>0.11055888888888889</v>
      </c>
      <c r="N77" s="358">
        <f t="shared" si="7"/>
        <v>0.25925925925925924</v>
      </c>
      <c r="O77" s="361">
        <f t="shared" si="7"/>
        <v>0.33333333333333331</v>
      </c>
    </row>
    <row r="78" spans="1:15" ht="11.45" customHeight="1" outlineLevel="2" x14ac:dyDescent="0.2">
      <c r="B78" s="552" t="s">
        <v>396</v>
      </c>
      <c r="C78" s="348" t="s">
        <v>256</v>
      </c>
      <c r="D78" s="362">
        <f t="shared" ref="D78:D85" si="8">($D$6*$D$12+($D$14-$D$15)*$D$17)/($D37*$D$68)</f>
        <v>8.6568222222222241E-2</v>
      </c>
      <c r="E78" s="267"/>
      <c r="F78" s="363"/>
      <c r="G78" s="267">
        <f t="shared" ref="G78:G85" si="9">($G$6*$G$12+($G$14-$G$15)*$G$17)/($G37*$G$68)</f>
        <v>0.12303333333333334</v>
      </c>
      <c r="H78" s="267"/>
      <c r="I78" s="363"/>
      <c r="J78" s="267">
        <f t="shared" ref="J78:J85" si="10">($J$6*$J$12+($J$14-$J$15)*$J$17)/($J37*$J$68)</f>
        <v>0.13125416666666667</v>
      </c>
      <c r="K78" s="267"/>
      <c r="L78" s="363"/>
      <c r="M78" s="267">
        <f t="shared" ref="M78:M85" si="11">($M$6*$M$12+($M$14-$M$15)*$M$17)/($M37*$M$68)</f>
        <v>0.13125416666666667</v>
      </c>
      <c r="N78" s="178"/>
      <c r="O78" s="178"/>
    </row>
    <row r="79" spans="1:15" ht="11.25" outlineLevel="2" x14ac:dyDescent="0.2">
      <c r="B79" s="552"/>
      <c r="C79" s="348" t="s">
        <v>257</v>
      </c>
      <c r="D79" s="361">
        <f t="shared" si="8"/>
        <v>6.9254577777777784E-2</v>
      </c>
      <c r="E79" s="364"/>
      <c r="F79" s="365"/>
      <c r="G79" s="364">
        <f t="shared" si="9"/>
        <v>9.8426666666666676E-2</v>
      </c>
      <c r="H79" s="364"/>
      <c r="I79" s="365"/>
      <c r="J79" s="364">
        <f t="shared" si="10"/>
        <v>0.10500333333333334</v>
      </c>
      <c r="K79" s="364"/>
      <c r="L79" s="365"/>
      <c r="M79" s="364">
        <f t="shared" si="11"/>
        <v>0.10500333333333334</v>
      </c>
      <c r="N79" s="178"/>
      <c r="O79" s="178"/>
    </row>
    <row r="80" spans="1:15" ht="11.25" outlineLevel="2" x14ac:dyDescent="0.2">
      <c r="B80" s="552"/>
      <c r="C80" s="348" t="s">
        <v>258</v>
      </c>
      <c r="D80" s="361">
        <f t="shared" si="8"/>
        <v>8.6568222222222241E-2</v>
      </c>
      <c r="E80" s="364"/>
      <c r="F80" s="365"/>
      <c r="G80" s="364">
        <f t="shared" si="9"/>
        <v>0.12303333333333334</v>
      </c>
      <c r="H80" s="364"/>
      <c r="I80" s="365"/>
      <c r="J80" s="364">
        <f t="shared" si="10"/>
        <v>0.13125416666666667</v>
      </c>
      <c r="K80" s="364"/>
      <c r="L80" s="365"/>
      <c r="M80" s="364">
        <f t="shared" si="11"/>
        <v>0.13125416666666667</v>
      </c>
      <c r="N80" s="178"/>
      <c r="O80" s="178"/>
    </row>
    <row r="81" spans="2:15" ht="11.25" outlineLevel="2" x14ac:dyDescent="0.2">
      <c r="B81" s="552"/>
      <c r="C81" s="348" t="s">
        <v>381</v>
      </c>
      <c r="D81" s="361">
        <f t="shared" si="8"/>
        <v>6.9254577777777784E-2</v>
      </c>
      <c r="E81" s="364"/>
      <c r="F81" s="365"/>
      <c r="G81" s="364">
        <f t="shared" si="9"/>
        <v>9.8426666666666676E-2</v>
      </c>
      <c r="H81" s="364"/>
      <c r="I81" s="365"/>
      <c r="J81" s="364">
        <f t="shared" si="10"/>
        <v>0.10500333333333334</v>
      </c>
      <c r="K81" s="364"/>
      <c r="L81" s="365"/>
      <c r="M81" s="364">
        <f t="shared" si="11"/>
        <v>0.10500333333333334</v>
      </c>
      <c r="N81" s="178"/>
      <c r="O81" s="178"/>
    </row>
    <row r="82" spans="2:15" ht="11.25" outlineLevel="2" x14ac:dyDescent="0.2">
      <c r="B82" s="552"/>
      <c r="C82" s="348" t="s">
        <v>260</v>
      </c>
      <c r="D82" s="361">
        <f t="shared" si="8"/>
        <v>6.9254577777777784E-2</v>
      </c>
      <c r="E82" s="364"/>
      <c r="F82" s="365"/>
      <c r="G82" s="364">
        <f t="shared" si="9"/>
        <v>9.8426666666666676E-2</v>
      </c>
      <c r="H82" s="364"/>
      <c r="I82" s="365"/>
      <c r="J82" s="364">
        <f t="shared" si="10"/>
        <v>0.10500333333333334</v>
      </c>
      <c r="K82" s="364"/>
      <c r="L82" s="365"/>
      <c r="M82" s="364">
        <f t="shared" si="11"/>
        <v>0.10500333333333334</v>
      </c>
      <c r="N82" s="178"/>
      <c r="O82" s="178"/>
    </row>
    <row r="83" spans="2:15" ht="11.25" outlineLevel="2" x14ac:dyDescent="0.2">
      <c r="B83" s="552"/>
      <c r="C83" s="348" t="s">
        <v>382</v>
      </c>
      <c r="D83" s="361">
        <f t="shared" si="8"/>
        <v>8.6568222222222241E-2</v>
      </c>
      <c r="E83" s="364"/>
      <c r="F83" s="365"/>
      <c r="G83" s="364">
        <f t="shared" si="9"/>
        <v>0.12303333333333334</v>
      </c>
      <c r="H83" s="364"/>
      <c r="I83" s="365"/>
      <c r="J83" s="364">
        <f t="shared" si="10"/>
        <v>0.13125416666666667</v>
      </c>
      <c r="K83" s="364"/>
      <c r="L83" s="365"/>
      <c r="M83" s="364">
        <f t="shared" si="11"/>
        <v>0.13125416666666667</v>
      </c>
      <c r="N83" s="178"/>
      <c r="O83" s="178"/>
    </row>
    <row r="84" spans="2:15" ht="11.25" outlineLevel="2" x14ac:dyDescent="0.2">
      <c r="B84" s="552"/>
      <c r="C84" s="348" t="s">
        <v>383</v>
      </c>
      <c r="D84" s="361">
        <f t="shared" si="8"/>
        <v>6.9254577777777784E-2</v>
      </c>
      <c r="E84" s="364"/>
      <c r="F84" s="365"/>
      <c r="G84" s="364">
        <f t="shared" si="9"/>
        <v>9.8426666666666676E-2</v>
      </c>
      <c r="H84" s="364"/>
      <c r="I84" s="365"/>
      <c r="J84" s="364">
        <f t="shared" si="10"/>
        <v>0.10500333333333334</v>
      </c>
      <c r="K84" s="364"/>
      <c r="L84" s="365"/>
      <c r="M84" s="364">
        <f t="shared" si="11"/>
        <v>0.10500333333333334</v>
      </c>
      <c r="N84" s="178"/>
      <c r="O84" s="178"/>
    </row>
    <row r="85" spans="2:15" ht="11.25" outlineLevel="2" x14ac:dyDescent="0.2">
      <c r="B85" s="552"/>
      <c r="C85" s="348" t="s">
        <v>384</v>
      </c>
      <c r="D85" s="361">
        <f t="shared" si="8"/>
        <v>8.6568222222222241E-2</v>
      </c>
      <c r="E85" s="364"/>
      <c r="F85" s="365"/>
      <c r="G85" s="364">
        <f t="shared" si="9"/>
        <v>0.12303333333333334</v>
      </c>
      <c r="H85" s="364"/>
      <c r="I85" s="365"/>
      <c r="J85" s="364">
        <f t="shared" si="10"/>
        <v>0.13125416666666667</v>
      </c>
      <c r="K85" s="364"/>
      <c r="L85" s="365"/>
      <c r="M85" s="364">
        <f t="shared" si="11"/>
        <v>0.13125416666666667</v>
      </c>
      <c r="N85" s="178"/>
      <c r="O85" s="178"/>
    </row>
    <row r="86" spans="2:15" ht="11.25" outlineLevel="2" x14ac:dyDescent="0.2">
      <c r="B86" s="552" t="s">
        <v>397</v>
      </c>
      <c r="C86" s="348" t="s">
        <v>256</v>
      </c>
      <c r="D86" s="361">
        <f t="shared" ref="D86:D105" si="12">($D$7*$D$13+($D$14-$D$15)*$D$18)/(D45*$D$68)</f>
        <v>0.25462962962962965</v>
      </c>
      <c r="E86" s="174"/>
      <c r="F86" s="175"/>
      <c r="G86" s="364">
        <f t="shared" ref="G86:G105" si="13">($G$7*$G$13+($G$14-$G$15)*$G$18)/(G45*$G$68)</f>
        <v>0.32777777777777778</v>
      </c>
      <c r="H86" s="174"/>
      <c r="I86" s="175"/>
      <c r="J86" s="364">
        <f t="shared" ref="J86:J105" si="14">($J$7*$J$13+($J$14-$J$15)*$J$18)/(J45*$J$68)</f>
        <v>0.33796296296296297</v>
      </c>
      <c r="K86" s="174"/>
      <c r="L86" s="175"/>
      <c r="M86" s="178" t="s">
        <v>262</v>
      </c>
      <c r="N86" s="178"/>
      <c r="O86" s="178"/>
    </row>
    <row r="87" spans="2:15" ht="11.25" outlineLevel="2" x14ac:dyDescent="0.2">
      <c r="B87" s="552"/>
      <c r="C87" s="348" t="s">
        <v>257</v>
      </c>
      <c r="D87" s="361">
        <f t="shared" si="12"/>
        <v>0.21825396825396826</v>
      </c>
      <c r="E87" s="174"/>
      <c r="F87" s="175"/>
      <c r="G87" s="364">
        <f t="shared" si="13"/>
        <v>0.28095238095238095</v>
      </c>
      <c r="H87" s="174"/>
      <c r="I87" s="175"/>
      <c r="J87" s="364">
        <f t="shared" si="14"/>
        <v>0.28968253968253971</v>
      </c>
      <c r="K87" s="174"/>
      <c r="L87" s="175"/>
      <c r="M87" s="178" t="s">
        <v>262</v>
      </c>
      <c r="N87" s="178"/>
      <c r="O87" s="178"/>
    </row>
    <row r="88" spans="2:15" ht="11.25" outlineLevel="2" x14ac:dyDescent="0.2">
      <c r="B88" s="552"/>
      <c r="C88" s="348" t="s">
        <v>258</v>
      </c>
      <c r="D88" s="361">
        <f t="shared" si="12"/>
        <v>0.16975308641975309</v>
      </c>
      <c r="E88" s="174"/>
      <c r="F88" s="175"/>
      <c r="G88" s="364">
        <f t="shared" si="13"/>
        <v>0.2185185185185185</v>
      </c>
      <c r="H88" s="174"/>
      <c r="I88" s="175"/>
      <c r="J88" s="364">
        <f t="shared" si="14"/>
        <v>0.22530864197530864</v>
      </c>
      <c r="K88" s="174"/>
      <c r="L88" s="175"/>
      <c r="M88" s="178" t="s">
        <v>262</v>
      </c>
      <c r="N88" s="178"/>
      <c r="O88" s="178"/>
    </row>
    <row r="89" spans="2:15" ht="11.25" outlineLevel="2" x14ac:dyDescent="0.2">
      <c r="B89" s="552"/>
      <c r="C89" s="348" t="s">
        <v>381</v>
      </c>
      <c r="D89" s="361">
        <f t="shared" si="12"/>
        <v>0.12731481481481483</v>
      </c>
      <c r="E89" s="174"/>
      <c r="F89" s="175"/>
      <c r="G89" s="364">
        <f t="shared" si="13"/>
        <v>0.16388888888888889</v>
      </c>
      <c r="H89" s="174"/>
      <c r="I89" s="175"/>
      <c r="J89" s="364">
        <f t="shared" si="14"/>
        <v>0.16898148148148148</v>
      </c>
      <c r="K89" s="174"/>
      <c r="L89" s="175"/>
      <c r="M89" s="178" t="s">
        <v>262</v>
      </c>
      <c r="N89" s="178"/>
      <c r="O89" s="178"/>
    </row>
    <row r="90" spans="2:15" ht="11.25" outlineLevel="2" x14ac:dyDescent="0.2">
      <c r="B90" s="552"/>
      <c r="C90" s="348" t="s">
        <v>260</v>
      </c>
      <c r="D90" s="361">
        <f t="shared" si="12"/>
        <v>0.12731481481481483</v>
      </c>
      <c r="E90" s="174"/>
      <c r="F90" s="175"/>
      <c r="G90" s="364">
        <f t="shared" si="13"/>
        <v>0.16388888888888889</v>
      </c>
      <c r="H90" s="174"/>
      <c r="I90" s="175"/>
      <c r="J90" s="364">
        <f t="shared" si="14"/>
        <v>0.16898148148148148</v>
      </c>
      <c r="K90" s="174"/>
      <c r="L90" s="175"/>
      <c r="M90" s="178" t="s">
        <v>262</v>
      </c>
      <c r="N90" s="178"/>
      <c r="O90" s="178"/>
    </row>
    <row r="91" spans="2:15" ht="11.25" outlineLevel="2" x14ac:dyDescent="0.2">
      <c r="B91" s="552"/>
      <c r="C91" s="348" t="s">
        <v>382</v>
      </c>
      <c r="D91" s="361">
        <f t="shared" si="12"/>
        <v>0.30555555555555558</v>
      </c>
      <c r="E91" s="174"/>
      <c r="F91" s="175"/>
      <c r="G91" s="364">
        <f t="shared" si="13"/>
        <v>0.39333333333333331</v>
      </c>
      <c r="H91" s="174"/>
      <c r="I91" s="175"/>
      <c r="J91" s="364">
        <f t="shared" si="14"/>
        <v>0.40555555555555556</v>
      </c>
      <c r="K91" s="174"/>
      <c r="L91" s="175"/>
      <c r="M91" s="178" t="s">
        <v>262</v>
      </c>
      <c r="N91" s="178"/>
      <c r="O91" s="178"/>
    </row>
    <row r="92" spans="2:15" ht="11.25" outlineLevel="2" x14ac:dyDescent="0.2">
      <c r="B92" s="552"/>
      <c r="C92" s="348" t="s">
        <v>383</v>
      </c>
      <c r="D92" s="361">
        <f t="shared" si="12"/>
        <v>0.12731481481481483</v>
      </c>
      <c r="E92" s="174"/>
      <c r="F92" s="175"/>
      <c r="G92" s="364">
        <f t="shared" si="13"/>
        <v>0.16388888888888889</v>
      </c>
      <c r="H92" s="174"/>
      <c r="I92" s="175"/>
      <c r="J92" s="364">
        <f t="shared" si="14"/>
        <v>0.16898148148148148</v>
      </c>
      <c r="K92" s="174"/>
      <c r="L92" s="175"/>
      <c r="M92" s="178" t="s">
        <v>262</v>
      </c>
      <c r="N92" s="178"/>
      <c r="O92" s="178"/>
    </row>
    <row r="93" spans="2:15" ht="11.25" outlineLevel="2" x14ac:dyDescent="0.2">
      <c r="B93" s="552"/>
      <c r="C93" s="348" t="s">
        <v>384</v>
      </c>
      <c r="D93" s="361">
        <f t="shared" si="12"/>
        <v>0.12731481481481483</v>
      </c>
      <c r="E93" s="174"/>
      <c r="F93" s="175"/>
      <c r="G93" s="364">
        <f t="shared" si="13"/>
        <v>0.16388888888888889</v>
      </c>
      <c r="H93" s="174"/>
      <c r="I93" s="175"/>
      <c r="J93" s="364">
        <f t="shared" si="14"/>
        <v>0.16898148148148148</v>
      </c>
      <c r="K93" s="174"/>
      <c r="L93" s="175"/>
      <c r="M93" s="178" t="s">
        <v>262</v>
      </c>
      <c r="N93" s="178"/>
      <c r="O93" s="178"/>
    </row>
    <row r="94" spans="2:15" ht="11.25" outlineLevel="2" x14ac:dyDescent="0.2">
      <c r="B94" s="552" t="s">
        <v>398</v>
      </c>
      <c r="C94" s="348" t="s">
        <v>256</v>
      </c>
      <c r="D94" s="361">
        <f t="shared" si="12"/>
        <v>0.30555555555555558</v>
      </c>
      <c r="E94" s="174"/>
      <c r="F94" s="175"/>
      <c r="G94" s="364">
        <f t="shared" si="13"/>
        <v>0.39333333333333331</v>
      </c>
      <c r="H94" s="174"/>
      <c r="I94" s="175"/>
      <c r="J94" s="364">
        <f t="shared" si="14"/>
        <v>0.40555555555555556</v>
      </c>
      <c r="K94" s="174"/>
      <c r="L94" s="175"/>
      <c r="M94" s="178" t="s">
        <v>262</v>
      </c>
      <c r="N94" s="178"/>
      <c r="O94" s="178"/>
    </row>
    <row r="95" spans="2:15" ht="11.25" outlineLevel="2" x14ac:dyDescent="0.2">
      <c r="B95" s="552"/>
      <c r="C95" s="348" t="s">
        <v>257</v>
      </c>
      <c r="D95" s="361">
        <f t="shared" si="12"/>
        <v>0.30555555555555558</v>
      </c>
      <c r="E95" s="174"/>
      <c r="F95" s="175"/>
      <c r="G95" s="364">
        <f t="shared" si="13"/>
        <v>0.39333333333333331</v>
      </c>
      <c r="H95" s="174"/>
      <c r="I95" s="175"/>
      <c r="J95" s="364">
        <f t="shared" si="14"/>
        <v>0.40555555555555556</v>
      </c>
      <c r="K95" s="174"/>
      <c r="L95" s="175"/>
      <c r="M95" s="178" t="s">
        <v>262</v>
      </c>
      <c r="N95" s="178"/>
      <c r="O95" s="178"/>
    </row>
    <row r="96" spans="2:15" ht="11.25" outlineLevel="2" x14ac:dyDescent="0.2">
      <c r="B96" s="552"/>
      <c r="C96" s="348" t="s">
        <v>258</v>
      </c>
      <c r="D96" s="361">
        <f t="shared" si="12"/>
        <v>0.21825396825396826</v>
      </c>
      <c r="E96" s="174"/>
      <c r="F96" s="175"/>
      <c r="G96" s="364">
        <f t="shared" si="13"/>
        <v>0.28095238095238095</v>
      </c>
      <c r="H96" s="174"/>
      <c r="I96" s="175"/>
      <c r="J96" s="364">
        <f t="shared" si="14"/>
        <v>0.28968253968253971</v>
      </c>
      <c r="K96" s="174"/>
      <c r="L96" s="175"/>
      <c r="M96" s="178" t="s">
        <v>262</v>
      </c>
      <c r="N96" s="178"/>
      <c r="O96" s="178"/>
    </row>
    <row r="97" spans="1:15" ht="11.25" outlineLevel="2" x14ac:dyDescent="0.2">
      <c r="B97" s="552"/>
      <c r="C97" s="348" t="s">
        <v>381</v>
      </c>
      <c r="D97" s="361">
        <f t="shared" si="12"/>
        <v>0.16975308641975309</v>
      </c>
      <c r="E97" s="174"/>
      <c r="F97" s="175"/>
      <c r="G97" s="364">
        <f t="shared" si="13"/>
        <v>0.2185185185185185</v>
      </c>
      <c r="H97" s="174"/>
      <c r="I97" s="175"/>
      <c r="J97" s="364">
        <f t="shared" si="14"/>
        <v>0.22530864197530864</v>
      </c>
      <c r="K97" s="174"/>
      <c r="L97" s="175"/>
      <c r="M97" s="178" t="s">
        <v>262</v>
      </c>
      <c r="N97" s="178"/>
      <c r="O97" s="178"/>
    </row>
    <row r="98" spans="1:15" ht="11.25" outlineLevel="2" x14ac:dyDescent="0.2">
      <c r="B98" s="552"/>
      <c r="C98" s="348" t="s">
        <v>382</v>
      </c>
      <c r="D98" s="361">
        <f t="shared" si="12"/>
        <v>0.30555555555555558</v>
      </c>
      <c r="E98" s="174"/>
      <c r="F98" s="175"/>
      <c r="G98" s="364">
        <f t="shared" si="13"/>
        <v>0.39333333333333331</v>
      </c>
      <c r="H98" s="174"/>
      <c r="I98" s="175"/>
      <c r="J98" s="364">
        <f t="shared" si="14"/>
        <v>0.40555555555555556</v>
      </c>
      <c r="K98" s="174"/>
      <c r="L98" s="175"/>
      <c r="M98" s="178" t="s">
        <v>262</v>
      </c>
      <c r="N98" s="178"/>
      <c r="O98" s="178"/>
    </row>
    <row r="99" spans="1:15" ht="11.25" outlineLevel="2" x14ac:dyDescent="0.2">
      <c r="B99" s="552"/>
      <c r="C99" s="348" t="s">
        <v>384</v>
      </c>
      <c r="D99" s="361">
        <f t="shared" si="12"/>
        <v>0.16975308641975309</v>
      </c>
      <c r="E99" s="174"/>
      <c r="F99" s="175"/>
      <c r="G99" s="364">
        <f t="shared" si="13"/>
        <v>0.2185185185185185</v>
      </c>
      <c r="H99" s="174"/>
      <c r="I99" s="175"/>
      <c r="J99" s="364">
        <f t="shared" si="14"/>
        <v>0.22530864197530864</v>
      </c>
      <c r="K99" s="174"/>
      <c r="L99" s="175"/>
      <c r="M99" s="178" t="s">
        <v>262</v>
      </c>
      <c r="N99" s="178"/>
      <c r="O99" s="178"/>
    </row>
    <row r="100" spans="1:15" ht="11.25" outlineLevel="2" x14ac:dyDescent="0.2">
      <c r="B100" s="552"/>
      <c r="C100" s="348" t="s">
        <v>387</v>
      </c>
      <c r="D100" s="361">
        <f t="shared" si="12"/>
        <v>0.12731481481481483</v>
      </c>
      <c r="E100" s="174"/>
      <c r="F100" s="175"/>
      <c r="G100" s="364">
        <f t="shared" si="13"/>
        <v>0.16388888888888889</v>
      </c>
      <c r="H100" s="174"/>
      <c r="I100" s="175"/>
      <c r="J100" s="364">
        <f t="shared" si="14"/>
        <v>0.16898148148148148</v>
      </c>
      <c r="K100" s="174"/>
      <c r="L100" s="175"/>
      <c r="M100" s="178" t="s">
        <v>262</v>
      </c>
      <c r="N100" s="178"/>
      <c r="O100" s="178"/>
    </row>
    <row r="101" spans="1:15" ht="11.25" outlineLevel="2" x14ac:dyDescent="0.2">
      <c r="B101" s="552" t="s">
        <v>399</v>
      </c>
      <c r="C101" s="348" t="s">
        <v>256</v>
      </c>
      <c r="D101" s="361">
        <f t="shared" si="12"/>
        <v>0.30555555555555558</v>
      </c>
      <c r="E101" s="174"/>
      <c r="F101" s="175"/>
      <c r="G101" s="364">
        <f t="shared" si="13"/>
        <v>0.39333333333333331</v>
      </c>
      <c r="H101" s="174"/>
      <c r="I101" s="175"/>
      <c r="J101" s="364">
        <f t="shared" si="14"/>
        <v>0.40555555555555556</v>
      </c>
      <c r="K101" s="174"/>
      <c r="L101" s="175"/>
      <c r="M101" s="178" t="s">
        <v>262</v>
      </c>
      <c r="N101" s="178"/>
      <c r="O101" s="178"/>
    </row>
    <row r="102" spans="1:15" ht="11.25" outlineLevel="2" x14ac:dyDescent="0.2">
      <c r="B102" s="552"/>
      <c r="C102" s="348" t="s">
        <v>258</v>
      </c>
      <c r="D102" s="361">
        <f t="shared" si="12"/>
        <v>0.30555555555555558</v>
      </c>
      <c r="E102" s="174"/>
      <c r="F102" s="175"/>
      <c r="G102" s="364">
        <f t="shared" si="13"/>
        <v>0.39333333333333331</v>
      </c>
      <c r="H102" s="174"/>
      <c r="I102" s="175"/>
      <c r="J102" s="364">
        <f t="shared" si="14"/>
        <v>0.40555555555555556</v>
      </c>
      <c r="K102" s="174"/>
      <c r="L102" s="175"/>
      <c r="M102" s="178" t="s">
        <v>262</v>
      </c>
      <c r="N102" s="178"/>
      <c r="O102" s="178"/>
    </row>
    <row r="103" spans="1:15" ht="11.25" outlineLevel="2" x14ac:dyDescent="0.2">
      <c r="B103" s="552"/>
      <c r="C103" s="348" t="s">
        <v>382</v>
      </c>
      <c r="D103" s="361">
        <f t="shared" si="12"/>
        <v>0.30555555555555558</v>
      </c>
      <c r="E103" s="174"/>
      <c r="F103" s="175"/>
      <c r="G103" s="364">
        <f t="shared" si="13"/>
        <v>0.39333333333333331</v>
      </c>
      <c r="H103" s="174"/>
      <c r="I103" s="175"/>
      <c r="J103" s="364">
        <f t="shared" si="14"/>
        <v>0.40555555555555556</v>
      </c>
      <c r="K103" s="174"/>
      <c r="L103" s="175"/>
      <c r="M103" s="178" t="s">
        <v>262</v>
      </c>
      <c r="N103" s="178"/>
      <c r="O103" s="178"/>
    </row>
    <row r="104" spans="1:15" ht="11.25" outlineLevel="2" x14ac:dyDescent="0.2">
      <c r="B104" s="552"/>
      <c r="C104" s="348" t="s">
        <v>384</v>
      </c>
      <c r="D104" s="361">
        <f t="shared" si="12"/>
        <v>0.30555555555555558</v>
      </c>
      <c r="E104" s="174"/>
      <c r="F104" s="175"/>
      <c r="G104" s="364">
        <f t="shared" si="13"/>
        <v>0.39333333333333331</v>
      </c>
      <c r="H104" s="174"/>
      <c r="I104" s="175"/>
      <c r="J104" s="364">
        <f t="shared" si="14"/>
        <v>0.40555555555555556</v>
      </c>
      <c r="K104" s="174"/>
      <c r="L104" s="175"/>
      <c r="M104" s="178" t="s">
        <v>262</v>
      </c>
      <c r="N104" s="178"/>
      <c r="O104" s="178"/>
    </row>
    <row r="105" spans="1:15" ht="11.25" outlineLevel="2" x14ac:dyDescent="0.2">
      <c r="B105" s="552"/>
      <c r="C105" s="348" t="s">
        <v>387</v>
      </c>
      <c r="D105" s="361">
        <f t="shared" si="12"/>
        <v>0.30555555555555558</v>
      </c>
      <c r="E105" s="174"/>
      <c r="F105" s="175"/>
      <c r="G105" s="364">
        <f t="shared" si="13"/>
        <v>0.39333333333333331</v>
      </c>
      <c r="H105" s="174"/>
      <c r="I105" s="175"/>
      <c r="J105" s="364">
        <f t="shared" si="14"/>
        <v>0.40555555555555556</v>
      </c>
      <c r="K105" s="174"/>
      <c r="L105" s="175"/>
      <c r="M105" s="178" t="s">
        <v>262</v>
      </c>
      <c r="N105" s="178"/>
      <c r="O105" s="178"/>
    </row>
    <row r="106" spans="1:15" ht="11.25" outlineLevel="2" x14ac:dyDescent="0.2">
      <c r="B106" s="535" t="s">
        <v>339</v>
      </c>
      <c r="C106" s="536"/>
      <c r="D106" s="361">
        <f>($D$8*$D$12+$D$14*$D$19)/(D65*$D$68)</f>
        <v>5.9088888888888899E-2</v>
      </c>
      <c r="E106" s="174"/>
      <c r="F106" s="175"/>
      <c r="G106" s="364">
        <f>($G$8*$G$12+$G$14*$G$19)/(G65*$G$68)</f>
        <v>6.6513777777777783E-2</v>
      </c>
      <c r="H106" s="174"/>
      <c r="I106" s="175"/>
      <c r="J106" s="364">
        <f>($J$8*$J$12+$J$14*$J$19)/(J65*$J$68)</f>
        <v>6.9882222222222221E-2</v>
      </c>
      <c r="K106" s="174"/>
      <c r="L106" s="175"/>
      <c r="M106" s="178" t="s">
        <v>262</v>
      </c>
      <c r="N106" s="178"/>
      <c r="O106" s="178"/>
    </row>
    <row r="107" spans="1:15" ht="11.25" outlineLevel="2" x14ac:dyDescent="0.2">
      <c r="B107" s="535" t="s">
        <v>340</v>
      </c>
      <c r="C107" s="536"/>
      <c r="D107" s="361">
        <f>($D$9*$D$13+$D$14*$D$20)/(D66*$D$68)</f>
        <v>0.44444444444444442</v>
      </c>
      <c r="E107" s="174"/>
      <c r="F107" s="175"/>
      <c r="G107" s="364">
        <f>($G$9*$G$13+$G$14*$G$20)/(G66*$G$68)</f>
        <v>0.55555555555555558</v>
      </c>
      <c r="H107" s="174"/>
      <c r="I107" s="175"/>
      <c r="J107" s="364">
        <f>($J$9*$J$13+$J$14*$J$20)/(J66*$J$68)</f>
        <v>0.61111111111111116</v>
      </c>
      <c r="K107" s="174"/>
      <c r="L107" s="175"/>
      <c r="M107" s="178" t="s">
        <v>262</v>
      </c>
      <c r="N107" s="178"/>
      <c r="O107" s="178"/>
    </row>
    <row r="108" spans="1:15" ht="11.25" outlineLevel="2" x14ac:dyDescent="0.2">
      <c r="B108" s="539" t="s">
        <v>341</v>
      </c>
      <c r="C108" s="540"/>
      <c r="D108" s="361">
        <f>($D$10*$D$13+$D$14*$D$21)/(D67*$D$68)</f>
        <v>1.2500000000000001E-2</v>
      </c>
      <c r="E108" s="174"/>
      <c r="F108" s="175"/>
      <c r="G108" s="364">
        <f>($G$10*$G$13+$G$14*$G$21)/(G67*$G$68)</f>
        <v>2.361111111111111E-2</v>
      </c>
      <c r="H108" s="174"/>
      <c r="I108" s="175"/>
      <c r="J108" s="364">
        <f>($J$10*$J$13+$J$14*$J$21)/(J67*$J$68)</f>
        <v>2.6388888888888889E-2</v>
      </c>
      <c r="K108" s="174"/>
      <c r="L108" s="175"/>
      <c r="M108" s="178" t="s">
        <v>262</v>
      </c>
      <c r="N108" s="178"/>
      <c r="O108" s="178"/>
    </row>
    <row r="109" spans="1:15" s="143" customFormat="1" ht="33" customHeight="1" outlineLevel="1" x14ac:dyDescent="0.2">
      <c r="A109" s="463"/>
      <c r="B109" s="544" t="s">
        <v>400</v>
      </c>
      <c r="C109" s="545"/>
      <c r="D109" s="479">
        <v>36</v>
      </c>
      <c r="E109" s="480"/>
      <c r="F109" s="481"/>
      <c r="G109" s="479">
        <v>36</v>
      </c>
      <c r="H109" s="480"/>
      <c r="I109" s="481"/>
      <c r="J109" s="479">
        <v>36</v>
      </c>
      <c r="K109" s="470"/>
      <c r="L109" s="471"/>
      <c r="M109" s="470">
        <v>36</v>
      </c>
      <c r="N109" s="470"/>
      <c r="O109" s="470"/>
    </row>
    <row r="110" spans="1:15" s="143" customFormat="1" ht="36.75" customHeight="1" outlineLevel="1" x14ac:dyDescent="0.2">
      <c r="A110" s="463"/>
      <c r="B110" s="546" t="s">
        <v>401</v>
      </c>
      <c r="C110" s="547"/>
      <c r="D110" s="324">
        <v>6</v>
      </c>
      <c r="E110" s="322"/>
      <c r="F110" s="323"/>
      <c r="G110" s="324">
        <v>6</v>
      </c>
      <c r="H110" s="322"/>
      <c r="I110" s="323"/>
      <c r="J110" s="324">
        <v>6</v>
      </c>
      <c r="K110" s="174"/>
      <c r="L110" s="175"/>
      <c r="M110" s="174">
        <v>6</v>
      </c>
      <c r="N110" s="174"/>
      <c r="O110" s="174"/>
    </row>
    <row r="111" spans="1:15" s="143" customFormat="1" ht="36.75" customHeight="1" outlineLevel="1" x14ac:dyDescent="0.2">
      <c r="B111" s="546" t="s">
        <v>402</v>
      </c>
      <c r="C111" s="546"/>
      <c r="D111" s="351"/>
      <c r="E111" s="352"/>
      <c r="F111" s="352"/>
      <c r="G111" s="351"/>
      <c r="H111" s="352"/>
      <c r="I111" s="352"/>
      <c r="J111" s="351"/>
      <c r="K111" s="351"/>
      <c r="L111" s="351"/>
      <c r="M111" s="351"/>
      <c r="N111" s="351"/>
      <c r="O111" s="187">
        <f>SUMPRODUCT('Нормативы ОО'!D112:O139,'Нормативы ОО'!$D$506:$O$533)</f>
        <v>42.926987314814824</v>
      </c>
    </row>
    <row r="112" spans="1:15" ht="11.45" customHeight="1" outlineLevel="2" x14ac:dyDescent="0.2">
      <c r="B112" s="552" t="s">
        <v>396</v>
      </c>
      <c r="C112" s="348" t="s">
        <v>256</v>
      </c>
      <c r="D112" s="362">
        <v>0</v>
      </c>
      <c r="E112" s="267"/>
      <c r="F112" s="363"/>
      <c r="G112" s="267">
        <v>0</v>
      </c>
      <c r="H112" s="267"/>
      <c r="I112" s="363"/>
      <c r="J112" s="267">
        <v>0</v>
      </c>
      <c r="K112" s="267"/>
      <c r="L112" s="363"/>
      <c r="M112" s="267">
        <v>0</v>
      </c>
      <c r="N112" s="178"/>
      <c r="O112" s="178"/>
    </row>
    <row r="113" spans="2:15" ht="11.25" outlineLevel="2" x14ac:dyDescent="0.2">
      <c r="B113" s="552"/>
      <c r="C113" s="348" t="s">
        <v>257</v>
      </c>
      <c r="D113" s="361">
        <v>0</v>
      </c>
      <c r="E113" s="364"/>
      <c r="F113" s="365"/>
      <c r="G113" s="364">
        <v>0</v>
      </c>
      <c r="H113" s="364"/>
      <c r="I113" s="365"/>
      <c r="J113" s="364">
        <v>0</v>
      </c>
      <c r="K113" s="364"/>
      <c r="L113" s="365"/>
      <c r="M113" s="364">
        <v>0</v>
      </c>
      <c r="N113" s="178"/>
      <c r="O113" s="178"/>
    </row>
    <row r="114" spans="2:15" ht="11.25" outlineLevel="2" x14ac:dyDescent="0.2">
      <c r="B114" s="552"/>
      <c r="C114" s="348" t="s">
        <v>258</v>
      </c>
      <c r="D114" s="361">
        <v>0</v>
      </c>
      <c r="E114" s="364"/>
      <c r="F114" s="365"/>
      <c r="G114" s="364">
        <v>0</v>
      </c>
      <c r="H114" s="364"/>
      <c r="I114" s="365"/>
      <c r="J114" s="364">
        <v>0</v>
      </c>
      <c r="K114" s="364"/>
      <c r="L114" s="365"/>
      <c r="M114" s="364">
        <v>0</v>
      </c>
      <c r="N114" s="178"/>
      <c r="O114" s="178"/>
    </row>
    <row r="115" spans="2:15" ht="11.25" outlineLevel="2" x14ac:dyDescent="0.2">
      <c r="B115" s="552"/>
      <c r="C115" s="348" t="s">
        <v>381</v>
      </c>
      <c r="D115" s="361">
        <v>0</v>
      </c>
      <c r="E115" s="364"/>
      <c r="F115" s="365"/>
      <c r="G115" s="364">
        <v>0</v>
      </c>
      <c r="H115" s="364"/>
      <c r="I115" s="365"/>
      <c r="J115" s="364">
        <v>0</v>
      </c>
      <c r="K115" s="364"/>
      <c r="L115" s="365"/>
      <c r="M115" s="364">
        <v>0</v>
      </c>
      <c r="N115" s="178"/>
      <c r="O115" s="178"/>
    </row>
    <row r="116" spans="2:15" ht="11.25" outlineLevel="2" x14ac:dyDescent="0.2">
      <c r="B116" s="552"/>
      <c r="C116" s="348" t="s">
        <v>260</v>
      </c>
      <c r="D116" s="361">
        <v>0</v>
      </c>
      <c r="E116" s="364"/>
      <c r="F116" s="365"/>
      <c r="G116" s="364">
        <v>0</v>
      </c>
      <c r="H116" s="364"/>
      <c r="I116" s="365"/>
      <c r="J116" s="364">
        <v>0</v>
      </c>
      <c r="K116" s="364"/>
      <c r="L116" s="365"/>
      <c r="M116" s="364">
        <v>0</v>
      </c>
      <c r="N116" s="178"/>
      <c r="O116" s="178"/>
    </row>
    <row r="117" spans="2:15" ht="11.25" outlineLevel="2" x14ac:dyDescent="0.2">
      <c r="B117" s="552"/>
      <c r="C117" s="348" t="s">
        <v>382</v>
      </c>
      <c r="D117" s="361">
        <f>($D$6*$D$12+($D$14-$D$15)*$D$17)/($D$110*$D$109)</f>
        <v>0.14428037037037039</v>
      </c>
      <c r="E117" s="364"/>
      <c r="F117" s="365"/>
      <c r="G117" s="361">
        <f>($G$6*$G$12+($G$14-$G$15)*$G$17)/($G$110*$G$109)</f>
        <v>0.20505555555555557</v>
      </c>
      <c r="H117" s="364"/>
      <c r="I117" s="365"/>
      <c r="J117" s="361">
        <f>($J$6*$J$12+($J$14-$J$15)*$J$17)/($J$110*$J$109)</f>
        <v>0.21875694444444443</v>
      </c>
      <c r="K117" s="364"/>
      <c r="L117" s="365"/>
      <c r="M117" s="361">
        <f>($M$6*$M$12+($M$14-$M$15)*$M$17)/($M$110*$M$109)</f>
        <v>0.21875694444444443</v>
      </c>
      <c r="N117" s="178"/>
      <c r="O117" s="178"/>
    </row>
    <row r="118" spans="2:15" ht="11.25" outlineLevel="2" x14ac:dyDescent="0.2">
      <c r="B118" s="552"/>
      <c r="C118" s="348" t="s">
        <v>383</v>
      </c>
      <c r="D118" s="361">
        <v>0</v>
      </c>
      <c r="E118" s="364"/>
      <c r="F118" s="365"/>
      <c r="G118" s="361">
        <v>0</v>
      </c>
      <c r="H118" s="364"/>
      <c r="I118" s="365"/>
      <c r="J118" s="361">
        <v>0</v>
      </c>
      <c r="K118" s="364"/>
      <c r="L118" s="365"/>
      <c r="M118" s="361">
        <v>0</v>
      </c>
      <c r="N118" s="178"/>
      <c r="O118" s="178"/>
    </row>
    <row r="119" spans="2:15" ht="11.25" outlineLevel="2" x14ac:dyDescent="0.2">
      <c r="B119" s="552"/>
      <c r="C119" s="348" t="s">
        <v>384</v>
      </c>
      <c r="D119" s="361">
        <f>($D$6*$D$12+($D$14-$D$15)*$D$17)/($D$110*$D$109)</f>
        <v>0.14428037037037039</v>
      </c>
      <c r="E119" s="364"/>
      <c r="F119" s="365"/>
      <c r="G119" s="361">
        <f>($G$6*$G$12+($G$14-$G$15)*$G$17)/($G$110*$G$109)</f>
        <v>0.20505555555555557</v>
      </c>
      <c r="H119" s="364"/>
      <c r="I119" s="365"/>
      <c r="J119" s="361">
        <f>($J$6*$J$12+($J$14-$J$15)*$J$17)/($J$110*$J$109)</f>
        <v>0.21875694444444443</v>
      </c>
      <c r="K119" s="364"/>
      <c r="L119" s="365"/>
      <c r="M119" s="361">
        <f>($M$6*$M$12+($M$14-$M$15)*$M$17)/($M$110*$M$109)</f>
        <v>0.21875694444444443</v>
      </c>
      <c r="N119" s="178"/>
      <c r="O119" s="178"/>
    </row>
    <row r="120" spans="2:15" ht="11.45" customHeight="1" outlineLevel="2" x14ac:dyDescent="0.2">
      <c r="B120" s="552" t="s">
        <v>397</v>
      </c>
      <c r="C120" s="348" t="s">
        <v>256</v>
      </c>
      <c r="D120" s="361">
        <v>0</v>
      </c>
      <c r="E120" s="174"/>
      <c r="F120" s="175"/>
      <c r="G120" s="361">
        <v>0</v>
      </c>
      <c r="H120" s="174"/>
      <c r="I120" s="175"/>
      <c r="J120" s="361">
        <v>0</v>
      </c>
      <c r="K120" s="174"/>
      <c r="L120" s="175"/>
      <c r="M120" s="178" t="s">
        <v>262</v>
      </c>
      <c r="N120" s="178"/>
      <c r="O120" s="178"/>
    </row>
    <row r="121" spans="2:15" ht="11.25" outlineLevel="2" x14ac:dyDescent="0.2">
      <c r="B121" s="552"/>
      <c r="C121" s="348" t="s">
        <v>257</v>
      </c>
      <c r="D121" s="361">
        <v>0</v>
      </c>
      <c r="E121" s="174"/>
      <c r="F121" s="175"/>
      <c r="G121" s="361">
        <v>0</v>
      </c>
      <c r="H121" s="174"/>
      <c r="I121" s="175"/>
      <c r="J121" s="361">
        <v>0</v>
      </c>
      <c r="K121" s="174"/>
      <c r="L121" s="175"/>
      <c r="M121" s="178" t="s">
        <v>262</v>
      </c>
      <c r="N121" s="178"/>
      <c r="O121" s="178"/>
    </row>
    <row r="122" spans="2:15" ht="11.25" outlineLevel="2" x14ac:dyDescent="0.2">
      <c r="B122" s="552"/>
      <c r="C122" s="348" t="s">
        <v>258</v>
      </c>
      <c r="D122" s="361">
        <v>0</v>
      </c>
      <c r="E122" s="174"/>
      <c r="F122" s="175"/>
      <c r="G122" s="361">
        <v>0</v>
      </c>
      <c r="H122" s="174"/>
      <c r="I122" s="175"/>
      <c r="J122" s="361">
        <v>0</v>
      </c>
      <c r="K122" s="174"/>
      <c r="L122" s="175"/>
      <c r="M122" s="178" t="s">
        <v>262</v>
      </c>
      <c r="N122" s="178"/>
      <c r="O122" s="178"/>
    </row>
    <row r="123" spans="2:15" ht="11.25" outlineLevel="2" x14ac:dyDescent="0.2">
      <c r="B123" s="552"/>
      <c r="C123" s="348" t="s">
        <v>381</v>
      </c>
      <c r="D123" s="361">
        <v>0</v>
      </c>
      <c r="E123" s="174"/>
      <c r="F123" s="175"/>
      <c r="G123" s="361">
        <v>0</v>
      </c>
      <c r="H123" s="174"/>
      <c r="I123" s="175"/>
      <c r="J123" s="361">
        <v>0</v>
      </c>
      <c r="K123" s="174"/>
      <c r="L123" s="175"/>
      <c r="M123" s="178" t="s">
        <v>262</v>
      </c>
      <c r="N123" s="178"/>
      <c r="O123" s="178"/>
    </row>
    <row r="124" spans="2:15" ht="11.25" outlineLevel="2" x14ac:dyDescent="0.2">
      <c r="B124" s="552"/>
      <c r="C124" s="348" t="s">
        <v>260</v>
      </c>
      <c r="D124" s="361">
        <v>0</v>
      </c>
      <c r="E124" s="174"/>
      <c r="F124" s="175"/>
      <c r="G124" s="361">
        <v>0</v>
      </c>
      <c r="H124" s="174"/>
      <c r="I124" s="175"/>
      <c r="J124" s="361">
        <v>0</v>
      </c>
      <c r="K124" s="174"/>
      <c r="L124" s="175"/>
      <c r="M124" s="178" t="s">
        <v>262</v>
      </c>
      <c r="N124" s="178"/>
      <c r="O124" s="178"/>
    </row>
    <row r="125" spans="2:15" ht="11.25" outlineLevel="2" x14ac:dyDescent="0.2">
      <c r="B125" s="552"/>
      <c r="C125" s="348" t="s">
        <v>382</v>
      </c>
      <c r="D125" s="361">
        <f>($D$7*$D$13+($D$14-$D$15)*$D$17)/($D$110*$D$109)</f>
        <v>0.12731481481481483</v>
      </c>
      <c r="E125" s="174"/>
      <c r="F125" s="175"/>
      <c r="G125" s="361">
        <f>($G$7*$G$13+($G$14-$G$15)*$G$17)/($G$110*$G$109)</f>
        <v>0.16388888888888889</v>
      </c>
      <c r="H125" s="174"/>
      <c r="I125" s="175"/>
      <c r="J125" s="361">
        <f>($J$7*$J$13+($J$14-$J$15)*$J$17)/($J$110*$J$109)</f>
        <v>0.16898148148148148</v>
      </c>
      <c r="K125" s="174"/>
      <c r="L125" s="175"/>
      <c r="M125" s="178" t="s">
        <v>262</v>
      </c>
      <c r="N125" s="178"/>
      <c r="O125" s="178"/>
    </row>
    <row r="126" spans="2:15" ht="11.25" outlineLevel="2" x14ac:dyDescent="0.2">
      <c r="B126" s="552"/>
      <c r="C126" s="348" t="s">
        <v>383</v>
      </c>
      <c r="D126" s="361">
        <v>0</v>
      </c>
      <c r="E126" s="174"/>
      <c r="F126" s="175"/>
      <c r="G126" s="361">
        <v>0</v>
      </c>
      <c r="H126" s="174"/>
      <c r="I126" s="175"/>
      <c r="J126" s="361">
        <v>0</v>
      </c>
      <c r="K126" s="174"/>
      <c r="L126" s="175"/>
      <c r="M126" s="178" t="s">
        <v>262</v>
      </c>
      <c r="N126" s="178"/>
      <c r="O126" s="178"/>
    </row>
    <row r="127" spans="2:15" ht="11.25" outlineLevel="2" x14ac:dyDescent="0.2">
      <c r="B127" s="552"/>
      <c r="C127" s="348" t="s">
        <v>384</v>
      </c>
      <c r="D127" s="361">
        <f>($D$7*$D$13+($D$14-$D$15)*$D$17)/($D$110*$D$109)</f>
        <v>0.12731481481481483</v>
      </c>
      <c r="E127" s="174"/>
      <c r="F127" s="175"/>
      <c r="G127" s="361">
        <f>($G$7*$G$13+($G$14-$G$15)*$G$17)/($G$110*$G$109)</f>
        <v>0.16388888888888889</v>
      </c>
      <c r="H127" s="174"/>
      <c r="I127" s="175"/>
      <c r="J127" s="361">
        <f>($J$7*$J$13+($J$14-$J$15)*$J$17)/($J$110*$J$109)</f>
        <v>0.16898148148148148</v>
      </c>
      <c r="K127" s="174"/>
      <c r="L127" s="175"/>
      <c r="M127" s="178" t="s">
        <v>262</v>
      </c>
      <c r="N127" s="178"/>
      <c r="O127" s="178"/>
    </row>
    <row r="128" spans="2:15" ht="11.45" customHeight="1" outlineLevel="2" x14ac:dyDescent="0.2">
      <c r="B128" s="552" t="s">
        <v>398</v>
      </c>
      <c r="C128" s="348" t="s">
        <v>256</v>
      </c>
      <c r="D128" s="361">
        <v>0</v>
      </c>
      <c r="E128" s="174"/>
      <c r="F128" s="175"/>
      <c r="G128" s="361">
        <v>0</v>
      </c>
      <c r="H128" s="174"/>
      <c r="I128" s="175"/>
      <c r="J128" s="361">
        <v>0</v>
      </c>
      <c r="K128" s="174"/>
      <c r="L128" s="175"/>
      <c r="M128" s="178" t="s">
        <v>262</v>
      </c>
      <c r="N128" s="178"/>
      <c r="O128" s="178"/>
    </row>
    <row r="129" spans="1:15" ht="11.25" outlineLevel="2" x14ac:dyDescent="0.2">
      <c r="B129" s="552"/>
      <c r="C129" s="348" t="s">
        <v>257</v>
      </c>
      <c r="D129" s="361">
        <v>0</v>
      </c>
      <c r="E129" s="174"/>
      <c r="F129" s="175"/>
      <c r="G129" s="361">
        <v>0</v>
      </c>
      <c r="H129" s="174"/>
      <c r="I129" s="175"/>
      <c r="J129" s="361">
        <v>0</v>
      </c>
      <c r="K129" s="174"/>
      <c r="L129" s="175"/>
      <c r="M129" s="178" t="s">
        <v>262</v>
      </c>
      <c r="N129" s="178"/>
      <c r="O129" s="178"/>
    </row>
    <row r="130" spans="1:15" ht="11.25" outlineLevel="2" x14ac:dyDescent="0.2">
      <c r="B130" s="552"/>
      <c r="C130" s="348" t="s">
        <v>258</v>
      </c>
      <c r="D130" s="361">
        <v>0</v>
      </c>
      <c r="E130" s="174"/>
      <c r="F130" s="175"/>
      <c r="G130" s="361">
        <v>0</v>
      </c>
      <c r="H130" s="174"/>
      <c r="I130" s="175"/>
      <c r="J130" s="361">
        <v>0</v>
      </c>
      <c r="K130" s="174"/>
      <c r="L130" s="175"/>
      <c r="M130" s="178" t="s">
        <v>262</v>
      </c>
      <c r="N130" s="178"/>
      <c r="O130" s="178"/>
    </row>
    <row r="131" spans="1:15" ht="11.25" outlineLevel="2" x14ac:dyDescent="0.2">
      <c r="B131" s="552"/>
      <c r="C131" s="348" t="s">
        <v>381</v>
      </c>
      <c r="D131" s="361">
        <v>0</v>
      </c>
      <c r="E131" s="174"/>
      <c r="F131" s="175"/>
      <c r="G131" s="361">
        <v>0</v>
      </c>
      <c r="H131" s="174"/>
      <c r="I131" s="175"/>
      <c r="J131" s="361">
        <v>0</v>
      </c>
      <c r="K131" s="174"/>
      <c r="L131" s="175"/>
      <c r="M131" s="178" t="s">
        <v>262</v>
      </c>
      <c r="N131" s="178"/>
      <c r="O131" s="178"/>
    </row>
    <row r="132" spans="1:15" ht="11.25" outlineLevel="2" x14ac:dyDescent="0.2">
      <c r="B132" s="552"/>
      <c r="C132" s="348" t="s">
        <v>382</v>
      </c>
      <c r="D132" s="361">
        <f>($D$7*$D$13+($D$14-$D$15)*$D$17)/($D$110*$D$109)</f>
        <v>0.12731481481481483</v>
      </c>
      <c r="E132" s="174"/>
      <c r="F132" s="175"/>
      <c r="G132" s="361">
        <f>($G$7*$G$13+($G$14-$G$15)*$G$17)/($G$110*$G$109)</f>
        <v>0.16388888888888889</v>
      </c>
      <c r="H132" s="174"/>
      <c r="I132" s="175"/>
      <c r="J132" s="361">
        <f>($J$7*$J$13+($J$14-$J$15)*$J$17)/($J$110*$J$109)</f>
        <v>0.16898148148148148</v>
      </c>
      <c r="K132" s="174"/>
      <c r="L132" s="175"/>
      <c r="M132" s="178" t="s">
        <v>262</v>
      </c>
      <c r="N132" s="178"/>
      <c r="O132" s="178"/>
    </row>
    <row r="133" spans="1:15" ht="11.25" outlineLevel="2" x14ac:dyDescent="0.2">
      <c r="B133" s="552"/>
      <c r="C133" s="348" t="s">
        <v>384</v>
      </c>
      <c r="D133" s="361">
        <f>($D$7*$D$13+($D$14-$D$15)*$D$17)/($D$110*$D$109)</f>
        <v>0.12731481481481483</v>
      </c>
      <c r="E133" s="174"/>
      <c r="F133" s="175"/>
      <c r="G133" s="361">
        <f>($G$7*$G$13+($G$14-$G$15)*$G$17)/($G$110*$G$109)</f>
        <v>0.16388888888888889</v>
      </c>
      <c r="H133" s="174"/>
      <c r="I133" s="175"/>
      <c r="J133" s="361">
        <f>($J$7*$J$13+($J$14-$J$15)*$J$17)/($J$110*$J$109)</f>
        <v>0.16898148148148148</v>
      </c>
      <c r="K133" s="174"/>
      <c r="L133" s="175"/>
      <c r="M133" s="178" t="s">
        <v>262</v>
      </c>
      <c r="N133" s="178"/>
      <c r="O133" s="178"/>
    </row>
    <row r="134" spans="1:15" ht="11.25" outlineLevel="2" x14ac:dyDescent="0.2">
      <c r="B134" s="552"/>
      <c r="C134" s="348" t="s">
        <v>387</v>
      </c>
      <c r="D134" s="361">
        <f>($D$7*$D$13+($D$14-$D$15)*$D$17)/($D$110*$D$109)</f>
        <v>0.12731481481481483</v>
      </c>
      <c r="E134" s="174"/>
      <c r="F134" s="175"/>
      <c r="G134" s="361">
        <f>($G$7*$G$13+($G$14-$G$15)*$G$17)/($G$110*$G$109)</f>
        <v>0.16388888888888889</v>
      </c>
      <c r="H134" s="174"/>
      <c r="I134" s="175"/>
      <c r="J134" s="361">
        <f>($J$7*$J$13+($J$14-$J$15)*$J$17)/($J$110*$J$109)</f>
        <v>0.16898148148148148</v>
      </c>
      <c r="K134" s="174"/>
      <c r="L134" s="175"/>
      <c r="M134" s="178" t="s">
        <v>262</v>
      </c>
      <c r="N134" s="178"/>
      <c r="O134" s="178"/>
    </row>
    <row r="135" spans="1:15" ht="11.45" customHeight="1" outlineLevel="2" x14ac:dyDescent="0.2">
      <c r="B135" s="552" t="s">
        <v>399</v>
      </c>
      <c r="C135" s="348" t="s">
        <v>256</v>
      </c>
      <c r="D135" s="361">
        <v>0</v>
      </c>
      <c r="E135" s="174"/>
      <c r="F135" s="175"/>
      <c r="G135" s="361">
        <v>0</v>
      </c>
      <c r="H135" s="174"/>
      <c r="I135" s="175"/>
      <c r="J135" s="361">
        <v>0</v>
      </c>
      <c r="K135" s="174"/>
      <c r="L135" s="175"/>
      <c r="M135" s="178" t="s">
        <v>262</v>
      </c>
      <c r="N135" s="178"/>
      <c r="O135" s="178"/>
    </row>
    <row r="136" spans="1:15" ht="11.25" outlineLevel="2" x14ac:dyDescent="0.2">
      <c r="B136" s="552"/>
      <c r="C136" s="348" t="s">
        <v>258</v>
      </c>
      <c r="D136" s="361">
        <v>0</v>
      </c>
      <c r="E136" s="174"/>
      <c r="F136" s="175"/>
      <c r="G136" s="361">
        <v>0</v>
      </c>
      <c r="H136" s="174"/>
      <c r="I136" s="175"/>
      <c r="J136" s="361">
        <v>0</v>
      </c>
      <c r="K136" s="174"/>
      <c r="L136" s="175"/>
      <c r="M136" s="178" t="s">
        <v>262</v>
      </c>
      <c r="N136" s="178"/>
      <c r="O136" s="178"/>
    </row>
    <row r="137" spans="1:15" ht="11.25" outlineLevel="2" x14ac:dyDescent="0.2">
      <c r="B137" s="552"/>
      <c r="C137" s="348" t="s">
        <v>382</v>
      </c>
      <c r="D137" s="361">
        <f>($D$7*$D$13+($D$14-$D$15)*$D$17)/($D$110*$D$109)</f>
        <v>0.12731481481481483</v>
      </c>
      <c r="E137" s="174"/>
      <c r="F137" s="175"/>
      <c r="G137" s="361">
        <f>($G$7*$G$13+($G$14-$G$15)*$G$17)/($G$110*$G$109)</f>
        <v>0.16388888888888889</v>
      </c>
      <c r="H137" s="174"/>
      <c r="I137" s="175"/>
      <c r="J137" s="361">
        <f>($J$7*$J$13+($J$14-$J$15)*$J$17)/($J$110*$J$109)</f>
        <v>0.16898148148148148</v>
      </c>
      <c r="K137" s="174"/>
      <c r="L137" s="175"/>
      <c r="M137" s="178" t="s">
        <v>262</v>
      </c>
      <c r="N137" s="178"/>
      <c r="O137" s="178"/>
    </row>
    <row r="138" spans="1:15" ht="11.25" outlineLevel="2" x14ac:dyDescent="0.2">
      <c r="B138" s="552"/>
      <c r="C138" s="348" t="s">
        <v>384</v>
      </c>
      <c r="D138" s="361">
        <f>($D$7*$D$13+($D$14-$D$15)*$D$17)/($D$110*$D$109)</f>
        <v>0.12731481481481483</v>
      </c>
      <c r="E138" s="174"/>
      <c r="F138" s="175"/>
      <c r="G138" s="361">
        <f>($G$7*$G$13+($G$14-$G$15)*$G$17)/($G$110*$G$109)</f>
        <v>0.16388888888888889</v>
      </c>
      <c r="H138" s="174"/>
      <c r="I138" s="175"/>
      <c r="J138" s="361">
        <f>($J$7*$J$13+($J$14-$J$15)*$J$17)/($J$110*$J$109)</f>
        <v>0.16898148148148148</v>
      </c>
      <c r="K138" s="174"/>
      <c r="L138" s="175"/>
      <c r="M138" s="178" t="s">
        <v>262</v>
      </c>
      <c r="N138" s="178"/>
      <c r="O138" s="178"/>
    </row>
    <row r="139" spans="1:15" ht="11.25" outlineLevel="2" x14ac:dyDescent="0.2">
      <c r="B139" s="552"/>
      <c r="C139" s="348" t="s">
        <v>387</v>
      </c>
      <c r="D139" s="361">
        <f>($D$7*$D$13+($D$14-$D$15)*$D$17)/($D$110*$D$109)</f>
        <v>0.12731481481481483</v>
      </c>
      <c r="E139" s="174"/>
      <c r="F139" s="175"/>
      <c r="G139" s="361">
        <f>($G$7*$G$13+($G$14-$G$15)*$G$17)/($G$110*$G$109)</f>
        <v>0.16388888888888889</v>
      </c>
      <c r="H139" s="174"/>
      <c r="I139" s="175"/>
      <c r="J139" s="361">
        <f>($J$7*$J$13+($J$14-$J$15)*$J$17)/($J$110*$J$109)</f>
        <v>0.16898148148148148</v>
      </c>
      <c r="K139" s="174"/>
      <c r="L139" s="175"/>
      <c r="M139" s="178" t="s">
        <v>262</v>
      </c>
      <c r="N139" s="178"/>
      <c r="O139" s="178"/>
    </row>
    <row r="140" spans="1:15" s="143" customFormat="1" ht="51" customHeight="1" outlineLevel="1" x14ac:dyDescent="0.2">
      <c r="A140" s="463"/>
      <c r="B140" s="544" t="s">
        <v>403</v>
      </c>
      <c r="C140" s="545"/>
      <c r="D140" s="331">
        <f>(6+12)/2</f>
        <v>9</v>
      </c>
      <c r="E140" s="332"/>
      <c r="F140" s="333"/>
      <c r="G140" s="331">
        <f>(6+12)/2</f>
        <v>9</v>
      </c>
      <c r="H140" s="332"/>
      <c r="I140" s="333"/>
      <c r="J140" s="331">
        <f>(6+12)/2</f>
        <v>9</v>
      </c>
      <c r="K140" s="334"/>
      <c r="L140" s="335"/>
      <c r="M140" s="334">
        <f>(6+12)/2</f>
        <v>9</v>
      </c>
      <c r="N140" s="334"/>
      <c r="O140" s="334"/>
    </row>
    <row r="141" spans="1:15" s="143" customFormat="1" ht="32.25" customHeight="1" outlineLevel="1" x14ac:dyDescent="0.2">
      <c r="B141" s="546" t="s">
        <v>404</v>
      </c>
      <c r="C141" s="546"/>
      <c r="D141" s="351"/>
      <c r="E141" s="352"/>
      <c r="F141" s="352"/>
      <c r="G141" s="351"/>
      <c r="H141" s="352"/>
      <c r="I141" s="352"/>
      <c r="J141" s="351"/>
      <c r="K141" s="351"/>
      <c r="L141" s="351"/>
      <c r="M141" s="351"/>
      <c r="N141" s="351"/>
      <c r="O141" s="187">
        <f>SUMPRODUCT('Нормативы ОО'!D142:O169,'Нормативы ОО'!$D$506:$O$533)</f>
        <v>456.11111111111097</v>
      </c>
    </row>
    <row r="142" spans="1:15" ht="11.45" customHeight="1" outlineLevel="2" x14ac:dyDescent="0.2">
      <c r="B142" s="552" t="s">
        <v>396</v>
      </c>
      <c r="C142" s="348" t="s">
        <v>256</v>
      </c>
      <c r="D142" s="362">
        <f>1/D$140</f>
        <v>0.1111111111111111</v>
      </c>
      <c r="E142" s="267"/>
      <c r="F142" s="363"/>
      <c r="G142" s="362">
        <f>1/G$140</f>
        <v>0.1111111111111111</v>
      </c>
      <c r="H142" s="267"/>
      <c r="I142" s="363"/>
      <c r="J142" s="362">
        <f>1/J$140</f>
        <v>0.1111111111111111</v>
      </c>
      <c r="K142" s="267"/>
      <c r="L142" s="363"/>
      <c r="M142" s="362">
        <f>1/M$140</f>
        <v>0.1111111111111111</v>
      </c>
      <c r="N142" s="178"/>
      <c r="O142" s="178"/>
    </row>
    <row r="143" spans="1:15" ht="11.25" outlineLevel="2" x14ac:dyDescent="0.2">
      <c r="B143" s="552"/>
      <c r="C143" s="348" t="s">
        <v>257</v>
      </c>
      <c r="D143" s="362">
        <f>1/D$140</f>
        <v>0.1111111111111111</v>
      </c>
      <c r="E143" s="364"/>
      <c r="F143" s="365"/>
      <c r="G143" s="362">
        <f>1/G$140</f>
        <v>0.1111111111111111</v>
      </c>
      <c r="H143" s="364"/>
      <c r="I143" s="365"/>
      <c r="J143" s="362">
        <f>1/J$140</f>
        <v>0.1111111111111111</v>
      </c>
      <c r="K143" s="364"/>
      <c r="L143" s="365"/>
      <c r="M143" s="362">
        <f>1/M$140</f>
        <v>0.1111111111111111</v>
      </c>
      <c r="N143" s="178"/>
      <c r="O143" s="178"/>
    </row>
    <row r="144" spans="1:15" ht="11.25" outlineLevel="2" x14ac:dyDescent="0.2">
      <c r="B144" s="552"/>
      <c r="C144" s="348" t="s">
        <v>258</v>
      </c>
      <c r="D144" s="362">
        <f>1/D$140</f>
        <v>0.1111111111111111</v>
      </c>
      <c r="E144" s="364"/>
      <c r="F144" s="365"/>
      <c r="G144" s="362">
        <f>1/G$140</f>
        <v>0.1111111111111111</v>
      </c>
      <c r="H144" s="364"/>
      <c r="I144" s="365"/>
      <c r="J144" s="362">
        <f>1/J$140</f>
        <v>0.1111111111111111</v>
      </c>
      <c r="K144" s="364"/>
      <c r="L144" s="365"/>
      <c r="M144" s="362">
        <f>1/M$140</f>
        <v>0.1111111111111111</v>
      </c>
      <c r="N144" s="178"/>
      <c r="O144" s="178"/>
    </row>
    <row r="145" spans="2:15" ht="11.25" outlineLevel="2" x14ac:dyDescent="0.2">
      <c r="B145" s="552"/>
      <c r="C145" s="348" t="s">
        <v>381</v>
      </c>
      <c r="D145" s="362">
        <f>1/D$140</f>
        <v>0.1111111111111111</v>
      </c>
      <c r="E145" s="364"/>
      <c r="F145" s="365"/>
      <c r="G145" s="362">
        <f>1/G$140</f>
        <v>0.1111111111111111</v>
      </c>
      <c r="H145" s="364"/>
      <c r="I145" s="365"/>
      <c r="J145" s="362">
        <f>1/J$140</f>
        <v>0.1111111111111111</v>
      </c>
      <c r="K145" s="364"/>
      <c r="L145" s="365"/>
      <c r="M145" s="362">
        <f>1/M$140</f>
        <v>0.1111111111111111</v>
      </c>
      <c r="N145" s="178"/>
      <c r="O145" s="178"/>
    </row>
    <row r="146" spans="2:15" ht="11.25" outlineLevel="2" x14ac:dyDescent="0.2">
      <c r="B146" s="552"/>
      <c r="C146" s="348" t="s">
        <v>260</v>
      </c>
      <c r="D146" s="361">
        <v>0</v>
      </c>
      <c r="E146" s="364"/>
      <c r="F146" s="365"/>
      <c r="G146" s="361">
        <v>0</v>
      </c>
      <c r="H146" s="364"/>
      <c r="I146" s="365"/>
      <c r="J146" s="361">
        <v>0</v>
      </c>
      <c r="K146" s="364"/>
      <c r="L146" s="365"/>
      <c r="M146" s="361">
        <v>0</v>
      </c>
      <c r="N146" s="178"/>
      <c r="O146" s="178"/>
    </row>
    <row r="147" spans="2:15" ht="11.25" outlineLevel="2" x14ac:dyDescent="0.2">
      <c r="B147" s="552"/>
      <c r="C147" s="348" t="s">
        <v>382</v>
      </c>
      <c r="D147" s="362">
        <f t="shared" ref="D147:D153" si="15">1/D$140</f>
        <v>0.1111111111111111</v>
      </c>
      <c r="E147" s="364"/>
      <c r="F147" s="365"/>
      <c r="G147" s="362">
        <f t="shared" ref="G147:G153" si="16">1/G$140</f>
        <v>0.1111111111111111</v>
      </c>
      <c r="H147" s="364"/>
      <c r="I147" s="365"/>
      <c r="J147" s="362">
        <f t="shared" ref="J147:J153" si="17">1/J$140</f>
        <v>0.1111111111111111</v>
      </c>
      <c r="K147" s="364"/>
      <c r="L147" s="365"/>
      <c r="M147" s="362">
        <f>1/M$140</f>
        <v>0.1111111111111111</v>
      </c>
      <c r="N147" s="178"/>
      <c r="O147" s="178"/>
    </row>
    <row r="148" spans="2:15" ht="11.25" outlineLevel="2" x14ac:dyDescent="0.2">
      <c r="B148" s="552"/>
      <c r="C148" s="348" t="s">
        <v>383</v>
      </c>
      <c r="D148" s="362">
        <f t="shared" si="15"/>
        <v>0.1111111111111111</v>
      </c>
      <c r="E148" s="364"/>
      <c r="F148" s="365"/>
      <c r="G148" s="362">
        <f t="shared" si="16"/>
        <v>0.1111111111111111</v>
      </c>
      <c r="H148" s="364"/>
      <c r="I148" s="365"/>
      <c r="J148" s="362">
        <f t="shared" si="17"/>
        <v>0.1111111111111111</v>
      </c>
      <c r="K148" s="364"/>
      <c r="L148" s="365"/>
      <c r="M148" s="362">
        <f>1/M$140</f>
        <v>0.1111111111111111</v>
      </c>
      <c r="N148" s="178"/>
      <c r="O148" s="178"/>
    </row>
    <row r="149" spans="2:15" ht="11.25" outlineLevel="2" x14ac:dyDescent="0.2">
      <c r="B149" s="552"/>
      <c r="C149" s="348" t="s">
        <v>384</v>
      </c>
      <c r="D149" s="362">
        <f t="shared" si="15"/>
        <v>0.1111111111111111</v>
      </c>
      <c r="E149" s="364"/>
      <c r="F149" s="365"/>
      <c r="G149" s="362">
        <f t="shared" si="16"/>
        <v>0.1111111111111111</v>
      </c>
      <c r="H149" s="364"/>
      <c r="I149" s="365"/>
      <c r="J149" s="362">
        <f t="shared" si="17"/>
        <v>0.1111111111111111</v>
      </c>
      <c r="K149" s="364"/>
      <c r="L149" s="365"/>
      <c r="M149" s="362">
        <f>1/M$140</f>
        <v>0.1111111111111111</v>
      </c>
      <c r="N149" s="178"/>
      <c r="O149" s="178"/>
    </row>
    <row r="150" spans="2:15" ht="11.45" customHeight="1" outlineLevel="2" x14ac:dyDescent="0.2">
      <c r="B150" s="552" t="s">
        <v>397</v>
      </c>
      <c r="C150" s="348" t="s">
        <v>256</v>
      </c>
      <c r="D150" s="362">
        <f t="shared" si="15"/>
        <v>0.1111111111111111</v>
      </c>
      <c r="E150" s="174"/>
      <c r="F150" s="175"/>
      <c r="G150" s="362">
        <f t="shared" si="16"/>
        <v>0.1111111111111111</v>
      </c>
      <c r="H150" s="174"/>
      <c r="I150" s="175"/>
      <c r="J150" s="362">
        <f t="shared" si="17"/>
        <v>0.1111111111111111</v>
      </c>
      <c r="K150" s="174"/>
      <c r="L150" s="175"/>
      <c r="M150" s="178" t="s">
        <v>262</v>
      </c>
      <c r="N150" s="178"/>
      <c r="O150" s="178"/>
    </row>
    <row r="151" spans="2:15" ht="11.25" outlineLevel="2" x14ac:dyDescent="0.2">
      <c r="B151" s="552"/>
      <c r="C151" s="348" t="s">
        <v>257</v>
      </c>
      <c r="D151" s="362">
        <f t="shared" si="15"/>
        <v>0.1111111111111111</v>
      </c>
      <c r="E151" s="174"/>
      <c r="F151" s="175"/>
      <c r="G151" s="362">
        <f t="shared" si="16"/>
        <v>0.1111111111111111</v>
      </c>
      <c r="H151" s="174"/>
      <c r="I151" s="175"/>
      <c r="J151" s="362">
        <f t="shared" si="17"/>
        <v>0.1111111111111111</v>
      </c>
      <c r="K151" s="174"/>
      <c r="L151" s="175"/>
      <c r="M151" s="178" t="s">
        <v>262</v>
      </c>
      <c r="N151" s="178"/>
      <c r="O151" s="178"/>
    </row>
    <row r="152" spans="2:15" ht="11.25" outlineLevel="2" x14ac:dyDescent="0.2">
      <c r="B152" s="552"/>
      <c r="C152" s="348" t="s">
        <v>258</v>
      </c>
      <c r="D152" s="362">
        <f t="shared" si="15"/>
        <v>0.1111111111111111</v>
      </c>
      <c r="E152" s="174"/>
      <c r="F152" s="175"/>
      <c r="G152" s="362">
        <f t="shared" si="16"/>
        <v>0.1111111111111111</v>
      </c>
      <c r="H152" s="174"/>
      <c r="I152" s="175"/>
      <c r="J152" s="362">
        <f t="shared" si="17"/>
        <v>0.1111111111111111</v>
      </c>
      <c r="K152" s="174"/>
      <c r="L152" s="175"/>
      <c r="M152" s="178" t="s">
        <v>262</v>
      </c>
      <c r="N152" s="178"/>
      <c r="O152" s="178"/>
    </row>
    <row r="153" spans="2:15" ht="11.25" outlineLevel="2" x14ac:dyDescent="0.2">
      <c r="B153" s="552"/>
      <c r="C153" s="348" t="s">
        <v>381</v>
      </c>
      <c r="D153" s="362">
        <f t="shared" si="15"/>
        <v>0.1111111111111111</v>
      </c>
      <c r="E153" s="174"/>
      <c r="F153" s="175"/>
      <c r="G153" s="362">
        <f t="shared" si="16"/>
        <v>0.1111111111111111</v>
      </c>
      <c r="H153" s="174"/>
      <c r="I153" s="175"/>
      <c r="J153" s="362">
        <f t="shared" si="17"/>
        <v>0.1111111111111111</v>
      </c>
      <c r="K153" s="174"/>
      <c r="L153" s="175"/>
      <c r="M153" s="178" t="s">
        <v>262</v>
      </c>
      <c r="N153" s="178"/>
      <c r="O153" s="178"/>
    </row>
    <row r="154" spans="2:15" ht="11.25" outlineLevel="2" x14ac:dyDescent="0.2">
      <c r="B154" s="552"/>
      <c r="C154" s="348" t="s">
        <v>260</v>
      </c>
      <c r="D154" s="361">
        <v>0</v>
      </c>
      <c r="E154" s="174"/>
      <c r="F154" s="175"/>
      <c r="G154" s="361">
        <v>0</v>
      </c>
      <c r="H154" s="174"/>
      <c r="I154" s="175"/>
      <c r="J154" s="361">
        <v>0</v>
      </c>
      <c r="K154" s="174"/>
      <c r="L154" s="175"/>
      <c r="M154" s="178" t="s">
        <v>262</v>
      </c>
      <c r="N154" s="178"/>
      <c r="O154" s="178"/>
    </row>
    <row r="155" spans="2:15" ht="11.25" outlineLevel="2" x14ac:dyDescent="0.2">
      <c r="B155" s="552"/>
      <c r="C155" s="348" t="s">
        <v>382</v>
      </c>
      <c r="D155" s="362">
        <f t="shared" ref="D155:D169" si="18">1/D$140</f>
        <v>0.1111111111111111</v>
      </c>
      <c r="E155" s="174"/>
      <c r="F155" s="175"/>
      <c r="G155" s="362">
        <f t="shared" ref="G155:G169" si="19">1/G$140</f>
        <v>0.1111111111111111</v>
      </c>
      <c r="H155" s="174"/>
      <c r="I155" s="175"/>
      <c r="J155" s="362">
        <f t="shared" ref="J155:J169" si="20">1/J$140</f>
        <v>0.1111111111111111</v>
      </c>
      <c r="K155" s="174"/>
      <c r="L155" s="175"/>
      <c r="M155" s="178" t="s">
        <v>262</v>
      </c>
      <c r="N155" s="178"/>
      <c r="O155" s="178"/>
    </row>
    <row r="156" spans="2:15" ht="11.25" outlineLevel="2" x14ac:dyDescent="0.2">
      <c r="B156" s="552"/>
      <c r="C156" s="348" t="s">
        <v>383</v>
      </c>
      <c r="D156" s="362">
        <f t="shared" si="18"/>
        <v>0.1111111111111111</v>
      </c>
      <c r="E156" s="174"/>
      <c r="F156" s="175"/>
      <c r="G156" s="362">
        <f t="shared" si="19"/>
        <v>0.1111111111111111</v>
      </c>
      <c r="H156" s="174"/>
      <c r="I156" s="175"/>
      <c r="J156" s="362">
        <f t="shared" si="20"/>
        <v>0.1111111111111111</v>
      </c>
      <c r="K156" s="174"/>
      <c r="L156" s="175"/>
      <c r="M156" s="178" t="s">
        <v>262</v>
      </c>
      <c r="N156" s="178"/>
      <c r="O156" s="178"/>
    </row>
    <row r="157" spans="2:15" ht="11.25" outlineLevel="2" x14ac:dyDescent="0.2">
      <c r="B157" s="552"/>
      <c r="C157" s="348" t="s">
        <v>384</v>
      </c>
      <c r="D157" s="362">
        <f t="shared" si="18"/>
        <v>0.1111111111111111</v>
      </c>
      <c r="E157" s="174"/>
      <c r="F157" s="175"/>
      <c r="G157" s="362">
        <f t="shared" si="19"/>
        <v>0.1111111111111111</v>
      </c>
      <c r="H157" s="174"/>
      <c r="I157" s="175"/>
      <c r="J157" s="362">
        <f t="shared" si="20"/>
        <v>0.1111111111111111</v>
      </c>
      <c r="K157" s="174"/>
      <c r="L157" s="175"/>
      <c r="M157" s="178" t="s">
        <v>262</v>
      </c>
      <c r="N157" s="178"/>
      <c r="O157" s="178"/>
    </row>
    <row r="158" spans="2:15" ht="11.45" customHeight="1" outlineLevel="2" x14ac:dyDescent="0.2">
      <c r="B158" s="552" t="s">
        <v>398</v>
      </c>
      <c r="C158" s="348" t="s">
        <v>256</v>
      </c>
      <c r="D158" s="362">
        <f t="shared" si="18"/>
        <v>0.1111111111111111</v>
      </c>
      <c r="E158" s="174"/>
      <c r="F158" s="175"/>
      <c r="G158" s="362">
        <f t="shared" si="19"/>
        <v>0.1111111111111111</v>
      </c>
      <c r="H158" s="174"/>
      <c r="I158" s="175"/>
      <c r="J158" s="362">
        <f t="shared" si="20"/>
        <v>0.1111111111111111</v>
      </c>
      <c r="K158" s="174"/>
      <c r="L158" s="175"/>
      <c r="M158" s="178" t="s">
        <v>262</v>
      </c>
      <c r="N158" s="178"/>
      <c r="O158" s="178"/>
    </row>
    <row r="159" spans="2:15" ht="11.25" outlineLevel="2" x14ac:dyDescent="0.2">
      <c r="B159" s="552"/>
      <c r="C159" s="348" t="s">
        <v>257</v>
      </c>
      <c r="D159" s="362">
        <f t="shared" si="18"/>
        <v>0.1111111111111111</v>
      </c>
      <c r="E159" s="174"/>
      <c r="F159" s="175"/>
      <c r="G159" s="362">
        <f t="shared" si="19"/>
        <v>0.1111111111111111</v>
      </c>
      <c r="H159" s="174"/>
      <c r="I159" s="175"/>
      <c r="J159" s="362">
        <f t="shared" si="20"/>
        <v>0.1111111111111111</v>
      </c>
      <c r="K159" s="174"/>
      <c r="L159" s="175"/>
      <c r="M159" s="178" t="s">
        <v>262</v>
      </c>
      <c r="N159" s="178"/>
      <c r="O159" s="178"/>
    </row>
    <row r="160" spans="2:15" ht="11.25" outlineLevel="2" x14ac:dyDescent="0.2">
      <c r="B160" s="552"/>
      <c r="C160" s="348" t="s">
        <v>258</v>
      </c>
      <c r="D160" s="362">
        <f t="shared" si="18"/>
        <v>0.1111111111111111</v>
      </c>
      <c r="E160" s="174"/>
      <c r="F160" s="175"/>
      <c r="G160" s="362">
        <f t="shared" si="19"/>
        <v>0.1111111111111111</v>
      </c>
      <c r="H160" s="174"/>
      <c r="I160" s="175"/>
      <c r="J160" s="362">
        <f t="shared" si="20"/>
        <v>0.1111111111111111</v>
      </c>
      <c r="K160" s="174"/>
      <c r="L160" s="175"/>
      <c r="M160" s="178" t="s">
        <v>262</v>
      </c>
      <c r="N160" s="178"/>
      <c r="O160" s="178"/>
    </row>
    <row r="161" spans="2:15" ht="11.25" outlineLevel="2" x14ac:dyDescent="0.2">
      <c r="B161" s="552"/>
      <c r="C161" s="348" t="s">
        <v>381</v>
      </c>
      <c r="D161" s="362">
        <f t="shared" si="18"/>
        <v>0.1111111111111111</v>
      </c>
      <c r="E161" s="174"/>
      <c r="F161" s="175"/>
      <c r="G161" s="362">
        <f t="shared" si="19"/>
        <v>0.1111111111111111</v>
      </c>
      <c r="H161" s="174"/>
      <c r="I161" s="175"/>
      <c r="J161" s="362">
        <f t="shared" si="20"/>
        <v>0.1111111111111111</v>
      </c>
      <c r="K161" s="174"/>
      <c r="L161" s="175"/>
      <c r="M161" s="178" t="s">
        <v>262</v>
      </c>
      <c r="N161" s="178"/>
      <c r="O161" s="178"/>
    </row>
    <row r="162" spans="2:15" ht="11.25" outlineLevel="2" x14ac:dyDescent="0.2">
      <c r="B162" s="552"/>
      <c r="C162" s="348" t="s">
        <v>382</v>
      </c>
      <c r="D162" s="362">
        <f t="shared" si="18"/>
        <v>0.1111111111111111</v>
      </c>
      <c r="E162" s="174"/>
      <c r="F162" s="175"/>
      <c r="G162" s="362">
        <f t="shared" si="19"/>
        <v>0.1111111111111111</v>
      </c>
      <c r="H162" s="174"/>
      <c r="I162" s="175"/>
      <c r="J162" s="362">
        <f t="shared" si="20"/>
        <v>0.1111111111111111</v>
      </c>
      <c r="K162" s="174"/>
      <c r="L162" s="175"/>
      <c r="M162" s="178" t="s">
        <v>262</v>
      </c>
      <c r="N162" s="178"/>
      <c r="O162" s="178"/>
    </row>
    <row r="163" spans="2:15" ht="11.25" outlineLevel="2" x14ac:dyDescent="0.2">
      <c r="B163" s="552"/>
      <c r="C163" s="348" t="s">
        <v>384</v>
      </c>
      <c r="D163" s="362">
        <f t="shared" si="18"/>
        <v>0.1111111111111111</v>
      </c>
      <c r="E163" s="174"/>
      <c r="F163" s="175"/>
      <c r="G163" s="362">
        <f t="shared" si="19"/>
        <v>0.1111111111111111</v>
      </c>
      <c r="H163" s="174"/>
      <c r="I163" s="175"/>
      <c r="J163" s="362">
        <f t="shared" si="20"/>
        <v>0.1111111111111111</v>
      </c>
      <c r="K163" s="174"/>
      <c r="L163" s="175"/>
      <c r="M163" s="178" t="s">
        <v>262</v>
      </c>
      <c r="N163" s="178"/>
      <c r="O163" s="178"/>
    </row>
    <row r="164" spans="2:15" ht="11.25" outlineLevel="2" x14ac:dyDescent="0.2">
      <c r="B164" s="552"/>
      <c r="C164" s="348" t="s">
        <v>387</v>
      </c>
      <c r="D164" s="362">
        <f t="shared" si="18"/>
        <v>0.1111111111111111</v>
      </c>
      <c r="E164" s="174"/>
      <c r="F164" s="175"/>
      <c r="G164" s="362">
        <f t="shared" si="19"/>
        <v>0.1111111111111111</v>
      </c>
      <c r="H164" s="174"/>
      <c r="I164" s="175"/>
      <c r="J164" s="362">
        <f t="shared" si="20"/>
        <v>0.1111111111111111</v>
      </c>
      <c r="K164" s="174"/>
      <c r="L164" s="175"/>
      <c r="M164" s="178" t="s">
        <v>262</v>
      </c>
      <c r="N164" s="178"/>
      <c r="O164" s="178"/>
    </row>
    <row r="165" spans="2:15" ht="11.45" customHeight="1" outlineLevel="2" x14ac:dyDescent="0.2">
      <c r="B165" s="552" t="s">
        <v>399</v>
      </c>
      <c r="C165" s="348" t="s">
        <v>256</v>
      </c>
      <c r="D165" s="362">
        <f t="shared" si="18"/>
        <v>0.1111111111111111</v>
      </c>
      <c r="E165" s="174"/>
      <c r="F165" s="175"/>
      <c r="G165" s="362">
        <f t="shared" si="19"/>
        <v>0.1111111111111111</v>
      </c>
      <c r="H165" s="174"/>
      <c r="I165" s="175"/>
      <c r="J165" s="362">
        <f t="shared" si="20"/>
        <v>0.1111111111111111</v>
      </c>
      <c r="K165" s="174"/>
      <c r="L165" s="175"/>
      <c r="M165" s="178" t="s">
        <v>262</v>
      </c>
      <c r="N165" s="178"/>
      <c r="O165" s="178"/>
    </row>
    <row r="166" spans="2:15" ht="11.25" outlineLevel="2" x14ac:dyDescent="0.2">
      <c r="B166" s="552"/>
      <c r="C166" s="348" t="s">
        <v>258</v>
      </c>
      <c r="D166" s="362">
        <f t="shared" si="18"/>
        <v>0.1111111111111111</v>
      </c>
      <c r="E166" s="174"/>
      <c r="F166" s="175"/>
      <c r="G166" s="362">
        <f t="shared" si="19"/>
        <v>0.1111111111111111</v>
      </c>
      <c r="H166" s="174"/>
      <c r="I166" s="175"/>
      <c r="J166" s="362">
        <f t="shared" si="20"/>
        <v>0.1111111111111111</v>
      </c>
      <c r="K166" s="174"/>
      <c r="L166" s="175"/>
      <c r="M166" s="178" t="s">
        <v>262</v>
      </c>
      <c r="N166" s="178"/>
      <c r="O166" s="178"/>
    </row>
    <row r="167" spans="2:15" ht="11.25" outlineLevel="2" x14ac:dyDescent="0.2">
      <c r="B167" s="552"/>
      <c r="C167" s="348" t="s">
        <v>382</v>
      </c>
      <c r="D167" s="362">
        <f t="shared" si="18"/>
        <v>0.1111111111111111</v>
      </c>
      <c r="E167" s="174"/>
      <c r="F167" s="175"/>
      <c r="G167" s="362">
        <f t="shared" si="19"/>
        <v>0.1111111111111111</v>
      </c>
      <c r="H167" s="174"/>
      <c r="I167" s="175"/>
      <c r="J167" s="362">
        <f t="shared" si="20"/>
        <v>0.1111111111111111</v>
      </c>
      <c r="K167" s="174"/>
      <c r="L167" s="175"/>
      <c r="M167" s="178" t="s">
        <v>262</v>
      </c>
      <c r="N167" s="178"/>
      <c r="O167" s="178"/>
    </row>
    <row r="168" spans="2:15" ht="11.25" outlineLevel="2" x14ac:dyDescent="0.2">
      <c r="B168" s="552"/>
      <c r="C168" s="348" t="s">
        <v>384</v>
      </c>
      <c r="D168" s="362">
        <f t="shared" si="18"/>
        <v>0.1111111111111111</v>
      </c>
      <c r="E168" s="174"/>
      <c r="F168" s="175"/>
      <c r="G168" s="362">
        <f t="shared" si="19"/>
        <v>0.1111111111111111</v>
      </c>
      <c r="H168" s="174"/>
      <c r="I168" s="175"/>
      <c r="J168" s="362">
        <f t="shared" si="20"/>
        <v>0.1111111111111111</v>
      </c>
      <c r="K168" s="174"/>
      <c r="L168" s="175"/>
      <c r="M168" s="178" t="s">
        <v>262</v>
      </c>
      <c r="N168" s="178"/>
      <c r="O168" s="178"/>
    </row>
    <row r="169" spans="2:15" ht="11.25" outlineLevel="2" x14ac:dyDescent="0.2">
      <c r="B169" s="552"/>
      <c r="C169" s="348" t="s">
        <v>387</v>
      </c>
      <c r="D169" s="362">
        <f t="shared" si="18"/>
        <v>0.1111111111111111</v>
      </c>
      <c r="E169" s="174"/>
      <c r="F169" s="175"/>
      <c r="G169" s="362">
        <f t="shared" si="19"/>
        <v>0.1111111111111111</v>
      </c>
      <c r="H169" s="174"/>
      <c r="I169" s="175"/>
      <c r="J169" s="362">
        <f t="shared" si="20"/>
        <v>0.1111111111111111</v>
      </c>
      <c r="K169" s="174"/>
      <c r="L169" s="175"/>
      <c r="M169" s="178" t="s">
        <v>262</v>
      </c>
      <c r="N169" s="178"/>
      <c r="O169" s="178"/>
    </row>
    <row r="170" spans="2:15" ht="39.75" customHeight="1" outlineLevel="1" x14ac:dyDescent="0.2">
      <c r="B170" s="544" t="s">
        <v>405</v>
      </c>
      <c r="C170" s="545"/>
      <c r="D170" s="331">
        <f>(6+12)/2</f>
        <v>9</v>
      </c>
      <c r="E170" s="332"/>
      <c r="F170" s="333"/>
      <c r="G170" s="331">
        <f>(6+12)/2</f>
        <v>9</v>
      </c>
      <c r="H170" s="332"/>
      <c r="I170" s="333"/>
      <c r="J170" s="331">
        <f>(6+12)/2</f>
        <v>9</v>
      </c>
      <c r="K170" s="334"/>
      <c r="L170" s="335"/>
      <c r="M170" s="334">
        <f>(6+12)/2</f>
        <v>9</v>
      </c>
      <c r="N170" s="334"/>
      <c r="O170" s="334"/>
    </row>
    <row r="171" spans="2:15" ht="42" customHeight="1" outlineLevel="1" x14ac:dyDescent="0.2">
      <c r="B171" s="546" t="s">
        <v>406</v>
      </c>
      <c r="C171" s="546"/>
      <c r="D171" s="351"/>
      <c r="E171" s="352"/>
      <c r="F171" s="352"/>
      <c r="G171" s="351"/>
      <c r="H171" s="352"/>
      <c r="I171" s="352"/>
      <c r="J171" s="351"/>
      <c r="K171" s="351"/>
      <c r="L171" s="351"/>
      <c r="M171" s="351"/>
      <c r="N171" s="351"/>
      <c r="O171" s="187">
        <f>SUMPRODUCT('Нормативы ОО'!D172:O199,'Нормативы ОО'!$D$506:$O$533)</f>
        <v>518.7777777777776</v>
      </c>
    </row>
    <row r="172" spans="2:15" ht="11.45" customHeight="1" outlineLevel="2" x14ac:dyDescent="0.2">
      <c r="B172" s="552" t="s">
        <v>396</v>
      </c>
      <c r="C172" s="348" t="s">
        <v>256</v>
      </c>
      <c r="D172" s="362">
        <v>0</v>
      </c>
      <c r="E172" s="267"/>
      <c r="F172" s="363"/>
      <c r="G172" s="362">
        <v>0</v>
      </c>
      <c r="H172" s="267"/>
      <c r="I172" s="363"/>
      <c r="J172" s="362">
        <v>0</v>
      </c>
      <c r="K172" s="267"/>
      <c r="L172" s="363"/>
      <c r="M172" s="362">
        <v>0</v>
      </c>
      <c r="N172" s="178"/>
      <c r="O172" s="178"/>
    </row>
    <row r="173" spans="2:15" ht="11.25" outlineLevel="2" x14ac:dyDescent="0.2">
      <c r="B173" s="552"/>
      <c r="C173" s="348" t="s">
        <v>257</v>
      </c>
      <c r="D173" s="362">
        <v>0</v>
      </c>
      <c r="E173" s="364"/>
      <c r="F173" s="365"/>
      <c r="G173" s="362">
        <v>0</v>
      </c>
      <c r="H173" s="364"/>
      <c r="I173" s="365"/>
      <c r="J173" s="362">
        <v>0</v>
      </c>
      <c r="K173" s="364"/>
      <c r="L173" s="365"/>
      <c r="M173" s="362">
        <v>0</v>
      </c>
      <c r="N173" s="178"/>
      <c r="O173" s="178"/>
    </row>
    <row r="174" spans="2:15" ht="11.25" outlineLevel="2" x14ac:dyDescent="0.2">
      <c r="B174" s="552"/>
      <c r="C174" s="348" t="s">
        <v>258</v>
      </c>
      <c r="D174" s="362">
        <v>0</v>
      </c>
      <c r="E174" s="364"/>
      <c r="F174" s="365"/>
      <c r="G174" s="362">
        <v>0</v>
      </c>
      <c r="H174" s="364"/>
      <c r="I174" s="365"/>
      <c r="J174" s="362">
        <v>0</v>
      </c>
      <c r="K174" s="364"/>
      <c r="L174" s="365"/>
      <c r="M174" s="362">
        <v>0</v>
      </c>
      <c r="N174" s="178"/>
      <c r="O174" s="178"/>
    </row>
    <row r="175" spans="2:15" ht="11.25" outlineLevel="2" x14ac:dyDescent="0.2">
      <c r="B175" s="552"/>
      <c r="C175" s="348" t="s">
        <v>381</v>
      </c>
      <c r="D175" s="362">
        <v>0</v>
      </c>
      <c r="E175" s="364"/>
      <c r="F175" s="365"/>
      <c r="G175" s="362">
        <v>0</v>
      </c>
      <c r="H175" s="364"/>
      <c r="I175" s="365"/>
      <c r="J175" s="362">
        <v>0</v>
      </c>
      <c r="K175" s="364"/>
      <c r="L175" s="365"/>
      <c r="M175" s="362">
        <v>0</v>
      </c>
      <c r="N175" s="178"/>
      <c r="O175" s="178"/>
    </row>
    <row r="176" spans="2:15" ht="11.25" outlineLevel="2" x14ac:dyDescent="0.2">
      <c r="B176" s="552"/>
      <c r="C176" s="348" t="s">
        <v>260</v>
      </c>
      <c r="D176" s="362">
        <f>1/D$170</f>
        <v>0.1111111111111111</v>
      </c>
      <c r="E176" s="364"/>
      <c r="F176" s="365"/>
      <c r="G176" s="362">
        <f>1/G$170</f>
        <v>0.1111111111111111</v>
      </c>
      <c r="H176" s="364"/>
      <c r="I176" s="365"/>
      <c r="J176" s="362">
        <f>1/J$170</f>
        <v>0.1111111111111111</v>
      </c>
      <c r="K176" s="364"/>
      <c r="L176" s="365"/>
      <c r="M176" s="362">
        <f>1/M$170</f>
        <v>0.1111111111111111</v>
      </c>
      <c r="N176" s="178"/>
      <c r="O176" s="178"/>
    </row>
    <row r="177" spans="2:15" ht="11.25" outlineLevel="2" x14ac:dyDescent="0.2">
      <c r="B177" s="552"/>
      <c r="C177" s="348" t="s">
        <v>382</v>
      </c>
      <c r="D177" s="362">
        <f>1/D$170</f>
        <v>0.1111111111111111</v>
      </c>
      <c r="E177" s="364"/>
      <c r="F177" s="365"/>
      <c r="G177" s="362">
        <f>1/G$170</f>
        <v>0.1111111111111111</v>
      </c>
      <c r="H177" s="364"/>
      <c r="I177" s="365"/>
      <c r="J177" s="362">
        <f>1/J$170</f>
        <v>0.1111111111111111</v>
      </c>
      <c r="K177" s="364"/>
      <c r="L177" s="365"/>
      <c r="M177" s="362">
        <f>1/M$170</f>
        <v>0.1111111111111111</v>
      </c>
      <c r="N177" s="178"/>
      <c r="O177" s="178"/>
    </row>
    <row r="178" spans="2:15" ht="11.25" outlineLevel="2" x14ac:dyDescent="0.2">
      <c r="B178" s="552"/>
      <c r="C178" s="348" t="s">
        <v>383</v>
      </c>
      <c r="D178" s="362">
        <f>1/D$170</f>
        <v>0.1111111111111111</v>
      </c>
      <c r="E178" s="364"/>
      <c r="F178" s="365"/>
      <c r="G178" s="362">
        <f>1/G$170</f>
        <v>0.1111111111111111</v>
      </c>
      <c r="H178" s="364"/>
      <c r="I178" s="365"/>
      <c r="J178" s="362">
        <f>1/J$170</f>
        <v>0.1111111111111111</v>
      </c>
      <c r="K178" s="364"/>
      <c r="L178" s="365"/>
      <c r="M178" s="362">
        <f>1/M$170</f>
        <v>0.1111111111111111</v>
      </c>
      <c r="N178" s="178"/>
      <c r="O178" s="178"/>
    </row>
    <row r="179" spans="2:15" ht="11.25" outlineLevel="2" x14ac:dyDescent="0.2">
      <c r="B179" s="552"/>
      <c r="C179" s="348" t="s">
        <v>384</v>
      </c>
      <c r="D179" s="362">
        <v>0</v>
      </c>
      <c r="E179" s="364"/>
      <c r="F179" s="365"/>
      <c r="G179" s="362">
        <v>0</v>
      </c>
      <c r="H179" s="364"/>
      <c r="I179" s="365"/>
      <c r="J179" s="362">
        <v>0</v>
      </c>
      <c r="K179" s="364"/>
      <c r="L179" s="365"/>
      <c r="M179" s="362">
        <v>0</v>
      </c>
      <c r="N179" s="178"/>
      <c r="O179" s="178"/>
    </row>
    <row r="180" spans="2:15" ht="11.45" customHeight="1" outlineLevel="2" x14ac:dyDescent="0.2">
      <c r="B180" s="552" t="s">
        <v>397</v>
      </c>
      <c r="C180" s="348" t="s">
        <v>256</v>
      </c>
      <c r="D180" s="362">
        <v>0</v>
      </c>
      <c r="E180" s="174"/>
      <c r="F180" s="175"/>
      <c r="G180" s="362">
        <v>0</v>
      </c>
      <c r="H180" s="174"/>
      <c r="I180" s="175"/>
      <c r="J180" s="362">
        <v>0</v>
      </c>
      <c r="K180" s="174"/>
      <c r="L180" s="175"/>
      <c r="M180" s="178" t="s">
        <v>262</v>
      </c>
      <c r="N180" s="178"/>
      <c r="O180" s="178"/>
    </row>
    <row r="181" spans="2:15" ht="11.25" outlineLevel="2" x14ac:dyDescent="0.2">
      <c r="B181" s="552"/>
      <c r="C181" s="348" t="s">
        <v>257</v>
      </c>
      <c r="D181" s="362">
        <v>0</v>
      </c>
      <c r="E181" s="174"/>
      <c r="F181" s="175"/>
      <c r="G181" s="362">
        <v>0</v>
      </c>
      <c r="H181" s="174"/>
      <c r="I181" s="175"/>
      <c r="J181" s="362">
        <v>0</v>
      </c>
      <c r="K181" s="174"/>
      <c r="L181" s="175"/>
      <c r="M181" s="178" t="s">
        <v>262</v>
      </c>
      <c r="N181" s="178"/>
      <c r="O181" s="178"/>
    </row>
    <row r="182" spans="2:15" ht="11.25" outlineLevel="2" x14ac:dyDescent="0.2">
      <c r="B182" s="552"/>
      <c r="C182" s="348" t="s">
        <v>258</v>
      </c>
      <c r="D182" s="362">
        <v>0</v>
      </c>
      <c r="E182" s="174"/>
      <c r="F182" s="175"/>
      <c r="G182" s="362">
        <v>0</v>
      </c>
      <c r="H182" s="174"/>
      <c r="I182" s="175"/>
      <c r="J182" s="362">
        <v>0</v>
      </c>
      <c r="K182" s="174"/>
      <c r="L182" s="175"/>
      <c r="M182" s="178" t="s">
        <v>262</v>
      </c>
      <c r="N182" s="178"/>
      <c r="O182" s="178"/>
    </row>
    <row r="183" spans="2:15" ht="11.25" outlineLevel="2" x14ac:dyDescent="0.2">
      <c r="B183" s="552"/>
      <c r="C183" s="348" t="s">
        <v>381</v>
      </c>
      <c r="D183" s="362">
        <v>0</v>
      </c>
      <c r="E183" s="174"/>
      <c r="F183" s="175"/>
      <c r="G183" s="362">
        <v>0</v>
      </c>
      <c r="H183" s="174"/>
      <c r="I183" s="175"/>
      <c r="J183" s="362">
        <v>0</v>
      </c>
      <c r="K183" s="174"/>
      <c r="L183" s="175"/>
      <c r="M183" s="178" t="s">
        <v>262</v>
      </c>
      <c r="N183" s="178"/>
      <c r="O183" s="178"/>
    </row>
    <row r="184" spans="2:15" ht="11.25" outlineLevel="2" x14ac:dyDescent="0.2">
      <c r="B184" s="552"/>
      <c r="C184" s="348" t="s">
        <v>260</v>
      </c>
      <c r="D184" s="362">
        <f>1/D$170</f>
        <v>0.1111111111111111</v>
      </c>
      <c r="E184" s="174"/>
      <c r="F184" s="175"/>
      <c r="G184" s="362">
        <f>1/G$170</f>
        <v>0.1111111111111111</v>
      </c>
      <c r="H184" s="174"/>
      <c r="I184" s="175"/>
      <c r="J184" s="362">
        <f>1/J$170</f>
        <v>0.1111111111111111</v>
      </c>
      <c r="K184" s="174"/>
      <c r="L184" s="175"/>
      <c r="M184" s="178" t="s">
        <v>262</v>
      </c>
      <c r="N184" s="178"/>
      <c r="O184" s="178"/>
    </row>
    <row r="185" spans="2:15" ht="11.25" outlineLevel="2" x14ac:dyDescent="0.2">
      <c r="B185" s="552"/>
      <c r="C185" s="348" t="s">
        <v>382</v>
      </c>
      <c r="D185" s="362">
        <f>1/D$170</f>
        <v>0.1111111111111111</v>
      </c>
      <c r="E185" s="174"/>
      <c r="F185" s="175"/>
      <c r="G185" s="362">
        <f>1/G$170</f>
        <v>0.1111111111111111</v>
      </c>
      <c r="H185" s="174"/>
      <c r="I185" s="175"/>
      <c r="J185" s="362">
        <f>1/J$170</f>
        <v>0.1111111111111111</v>
      </c>
      <c r="K185" s="174"/>
      <c r="L185" s="175"/>
      <c r="M185" s="178" t="s">
        <v>262</v>
      </c>
      <c r="N185" s="178"/>
      <c r="O185" s="178"/>
    </row>
    <row r="186" spans="2:15" ht="11.25" outlineLevel="2" x14ac:dyDescent="0.2">
      <c r="B186" s="552"/>
      <c r="C186" s="348" t="s">
        <v>383</v>
      </c>
      <c r="D186" s="362">
        <f>1/D$170</f>
        <v>0.1111111111111111</v>
      </c>
      <c r="E186" s="174"/>
      <c r="F186" s="175"/>
      <c r="G186" s="362">
        <f>1/G$170</f>
        <v>0.1111111111111111</v>
      </c>
      <c r="H186" s="174"/>
      <c r="I186" s="175"/>
      <c r="J186" s="362">
        <f>1/J$170</f>
        <v>0.1111111111111111</v>
      </c>
      <c r="K186" s="174"/>
      <c r="L186" s="175"/>
      <c r="M186" s="178" t="s">
        <v>262</v>
      </c>
      <c r="N186" s="178"/>
      <c r="O186" s="178"/>
    </row>
    <row r="187" spans="2:15" ht="11.25" outlineLevel="2" x14ac:dyDescent="0.2">
      <c r="B187" s="552"/>
      <c r="C187" s="348" t="s">
        <v>384</v>
      </c>
      <c r="D187" s="362">
        <v>0</v>
      </c>
      <c r="E187" s="174"/>
      <c r="F187" s="175"/>
      <c r="G187" s="362">
        <v>0</v>
      </c>
      <c r="H187" s="174"/>
      <c r="I187" s="175"/>
      <c r="J187" s="362">
        <v>0</v>
      </c>
      <c r="K187" s="174"/>
      <c r="L187" s="175"/>
      <c r="M187" s="178" t="s">
        <v>262</v>
      </c>
      <c r="N187" s="178"/>
      <c r="O187" s="178"/>
    </row>
    <row r="188" spans="2:15" ht="11.45" customHeight="1" outlineLevel="2" x14ac:dyDescent="0.2">
      <c r="B188" s="552" t="s">
        <v>398</v>
      </c>
      <c r="C188" s="348" t="s">
        <v>256</v>
      </c>
      <c r="D188" s="362">
        <v>0</v>
      </c>
      <c r="E188" s="174"/>
      <c r="F188" s="175"/>
      <c r="G188" s="362">
        <v>0</v>
      </c>
      <c r="H188" s="174"/>
      <c r="I188" s="175"/>
      <c r="J188" s="362">
        <v>0</v>
      </c>
      <c r="K188" s="174"/>
      <c r="L188" s="175"/>
      <c r="M188" s="178" t="s">
        <v>262</v>
      </c>
      <c r="N188" s="178"/>
      <c r="O188" s="178"/>
    </row>
    <row r="189" spans="2:15" ht="11.25" outlineLevel="2" x14ac:dyDescent="0.2">
      <c r="B189" s="552"/>
      <c r="C189" s="348" t="s">
        <v>257</v>
      </c>
      <c r="D189" s="362">
        <v>0</v>
      </c>
      <c r="E189" s="174"/>
      <c r="F189" s="175"/>
      <c r="G189" s="362">
        <v>0</v>
      </c>
      <c r="H189" s="174"/>
      <c r="I189" s="175"/>
      <c r="J189" s="362">
        <v>0</v>
      </c>
      <c r="K189" s="174"/>
      <c r="L189" s="175"/>
      <c r="M189" s="178" t="s">
        <v>262</v>
      </c>
      <c r="N189" s="178"/>
      <c r="O189" s="178"/>
    </row>
    <row r="190" spans="2:15" ht="11.25" outlineLevel="2" x14ac:dyDescent="0.2">
      <c r="B190" s="552"/>
      <c r="C190" s="348" t="s">
        <v>258</v>
      </c>
      <c r="D190" s="362">
        <v>0</v>
      </c>
      <c r="E190" s="174"/>
      <c r="F190" s="175"/>
      <c r="G190" s="362">
        <v>0</v>
      </c>
      <c r="H190" s="174"/>
      <c r="I190" s="175"/>
      <c r="J190" s="362">
        <v>0</v>
      </c>
      <c r="K190" s="174"/>
      <c r="L190" s="175"/>
      <c r="M190" s="178" t="s">
        <v>262</v>
      </c>
      <c r="N190" s="178"/>
      <c r="O190" s="178"/>
    </row>
    <row r="191" spans="2:15" ht="11.25" outlineLevel="2" x14ac:dyDescent="0.2">
      <c r="B191" s="552"/>
      <c r="C191" s="348" t="s">
        <v>381</v>
      </c>
      <c r="D191" s="362">
        <v>0</v>
      </c>
      <c r="E191" s="174"/>
      <c r="F191" s="175"/>
      <c r="G191" s="362">
        <v>0</v>
      </c>
      <c r="H191" s="174"/>
      <c r="I191" s="175"/>
      <c r="J191" s="362">
        <v>0</v>
      </c>
      <c r="K191" s="174"/>
      <c r="L191" s="175"/>
      <c r="M191" s="178" t="s">
        <v>262</v>
      </c>
      <c r="N191" s="178"/>
      <c r="O191" s="178"/>
    </row>
    <row r="192" spans="2:15" ht="11.25" outlineLevel="2" x14ac:dyDescent="0.2">
      <c r="B192" s="552"/>
      <c r="C192" s="348" t="s">
        <v>382</v>
      </c>
      <c r="D192" s="362">
        <f>1/D$140</f>
        <v>0.1111111111111111</v>
      </c>
      <c r="E192" s="174"/>
      <c r="F192" s="175"/>
      <c r="G192" s="362">
        <f>1/G$140</f>
        <v>0.1111111111111111</v>
      </c>
      <c r="H192" s="174"/>
      <c r="I192" s="175"/>
      <c r="J192" s="362">
        <f>1/J$140</f>
        <v>0.1111111111111111</v>
      </c>
      <c r="K192" s="174"/>
      <c r="L192" s="175"/>
      <c r="M192" s="178" t="s">
        <v>262</v>
      </c>
      <c r="N192" s="178"/>
      <c r="O192" s="178"/>
    </row>
    <row r="193" spans="2:15" ht="11.25" outlineLevel="2" x14ac:dyDescent="0.2">
      <c r="B193" s="552"/>
      <c r="C193" s="348" t="s">
        <v>384</v>
      </c>
      <c r="D193" s="362">
        <v>0</v>
      </c>
      <c r="E193" s="174"/>
      <c r="F193" s="175"/>
      <c r="G193" s="362">
        <v>0</v>
      </c>
      <c r="H193" s="174"/>
      <c r="I193" s="175"/>
      <c r="J193" s="362">
        <v>0</v>
      </c>
      <c r="K193" s="174"/>
      <c r="L193" s="175"/>
      <c r="M193" s="178" t="s">
        <v>262</v>
      </c>
      <c r="N193" s="178"/>
      <c r="O193" s="178"/>
    </row>
    <row r="194" spans="2:15" ht="11.25" outlineLevel="2" x14ac:dyDescent="0.2">
      <c r="B194" s="552"/>
      <c r="C194" s="348" t="s">
        <v>387</v>
      </c>
      <c r="D194" s="362">
        <f>1/D$140</f>
        <v>0.1111111111111111</v>
      </c>
      <c r="E194" s="174"/>
      <c r="F194" s="175"/>
      <c r="G194" s="362">
        <f>1/G$140</f>
        <v>0.1111111111111111</v>
      </c>
      <c r="H194" s="174"/>
      <c r="I194" s="175"/>
      <c r="J194" s="362">
        <f>1/J$140</f>
        <v>0.1111111111111111</v>
      </c>
      <c r="K194" s="174"/>
      <c r="L194" s="175"/>
      <c r="M194" s="178" t="s">
        <v>262</v>
      </c>
      <c r="N194" s="178"/>
      <c r="O194" s="178"/>
    </row>
    <row r="195" spans="2:15" ht="11.45" customHeight="1" outlineLevel="2" x14ac:dyDescent="0.2">
      <c r="B195" s="552" t="s">
        <v>399</v>
      </c>
      <c r="C195" s="348" t="s">
        <v>256</v>
      </c>
      <c r="D195" s="362">
        <v>0</v>
      </c>
      <c r="E195" s="174"/>
      <c r="F195" s="175"/>
      <c r="G195" s="362">
        <v>0</v>
      </c>
      <c r="H195" s="174"/>
      <c r="I195" s="175"/>
      <c r="J195" s="362">
        <v>0</v>
      </c>
      <c r="K195" s="174"/>
      <c r="L195" s="175"/>
      <c r="M195" s="178" t="s">
        <v>262</v>
      </c>
      <c r="N195" s="178"/>
      <c r="O195" s="178"/>
    </row>
    <row r="196" spans="2:15" ht="11.25" outlineLevel="2" x14ac:dyDescent="0.2">
      <c r="B196" s="552"/>
      <c r="C196" s="348" t="s">
        <v>258</v>
      </c>
      <c r="D196" s="362">
        <v>0</v>
      </c>
      <c r="E196" s="174"/>
      <c r="F196" s="175"/>
      <c r="G196" s="362">
        <v>0</v>
      </c>
      <c r="H196" s="174"/>
      <c r="I196" s="175"/>
      <c r="J196" s="362">
        <v>0</v>
      </c>
      <c r="K196" s="174"/>
      <c r="L196" s="175"/>
      <c r="M196" s="178" t="s">
        <v>262</v>
      </c>
      <c r="N196" s="178"/>
      <c r="O196" s="178"/>
    </row>
    <row r="197" spans="2:15" ht="11.25" outlineLevel="2" x14ac:dyDescent="0.2">
      <c r="B197" s="552"/>
      <c r="C197" s="348" t="s">
        <v>382</v>
      </c>
      <c r="D197" s="362">
        <f>1/D$140</f>
        <v>0.1111111111111111</v>
      </c>
      <c r="E197" s="174"/>
      <c r="F197" s="175"/>
      <c r="G197" s="362">
        <f>1/G$140</f>
        <v>0.1111111111111111</v>
      </c>
      <c r="H197" s="174"/>
      <c r="I197" s="175"/>
      <c r="J197" s="362">
        <f>1/J$140</f>
        <v>0.1111111111111111</v>
      </c>
      <c r="K197" s="174"/>
      <c r="L197" s="175"/>
      <c r="M197" s="178" t="s">
        <v>262</v>
      </c>
      <c r="N197" s="178"/>
      <c r="O197" s="178"/>
    </row>
    <row r="198" spans="2:15" ht="11.25" outlineLevel="2" x14ac:dyDescent="0.2">
      <c r="B198" s="552"/>
      <c r="C198" s="348" t="s">
        <v>384</v>
      </c>
      <c r="D198" s="362">
        <v>0</v>
      </c>
      <c r="E198" s="174"/>
      <c r="F198" s="175"/>
      <c r="G198" s="362">
        <v>0</v>
      </c>
      <c r="H198" s="174"/>
      <c r="I198" s="175"/>
      <c r="J198" s="362">
        <v>0</v>
      </c>
      <c r="K198" s="174"/>
      <c r="L198" s="175"/>
      <c r="M198" s="178" t="s">
        <v>262</v>
      </c>
      <c r="N198" s="178"/>
      <c r="O198" s="178"/>
    </row>
    <row r="199" spans="2:15" ht="11.25" outlineLevel="2" x14ac:dyDescent="0.2">
      <c r="B199" s="552"/>
      <c r="C199" s="348" t="s">
        <v>387</v>
      </c>
      <c r="D199" s="362">
        <f>1/D$140</f>
        <v>0.1111111111111111</v>
      </c>
      <c r="E199" s="174"/>
      <c r="F199" s="175"/>
      <c r="G199" s="362">
        <f>1/G$140</f>
        <v>0.1111111111111111</v>
      </c>
      <c r="H199" s="174"/>
      <c r="I199" s="175"/>
      <c r="J199" s="362">
        <f>1/J$140</f>
        <v>0.1111111111111111</v>
      </c>
      <c r="K199" s="174"/>
      <c r="L199" s="175"/>
      <c r="M199" s="178" t="s">
        <v>262</v>
      </c>
      <c r="N199" s="178"/>
      <c r="O199" s="178"/>
    </row>
    <row r="200" spans="2:15" ht="39" customHeight="1" outlineLevel="1" x14ac:dyDescent="0.2">
      <c r="B200" s="544" t="s">
        <v>407</v>
      </c>
      <c r="C200" s="545"/>
      <c r="D200" s="331">
        <v>20</v>
      </c>
      <c r="E200" s="332"/>
      <c r="F200" s="333"/>
      <c r="G200" s="331">
        <v>20</v>
      </c>
      <c r="H200" s="332"/>
      <c r="I200" s="333"/>
      <c r="J200" s="331">
        <v>20</v>
      </c>
      <c r="K200" s="334"/>
      <c r="L200" s="335"/>
      <c r="M200" s="334">
        <v>20</v>
      </c>
      <c r="N200" s="334"/>
      <c r="O200" s="334"/>
    </row>
    <row r="201" spans="2:15" ht="39.75" customHeight="1" outlineLevel="1" x14ac:dyDescent="0.2">
      <c r="B201" s="546" t="s">
        <v>408</v>
      </c>
      <c r="C201" s="546"/>
      <c r="D201" s="351"/>
      <c r="E201" s="352"/>
      <c r="F201" s="352"/>
      <c r="G201" s="351"/>
      <c r="H201" s="352"/>
      <c r="I201" s="352"/>
      <c r="J201" s="351"/>
      <c r="K201" s="351"/>
      <c r="L201" s="351"/>
      <c r="M201" s="351"/>
      <c r="N201" s="351"/>
      <c r="O201" s="187">
        <f>SUMPRODUCT('Нормативы ОО'!D202:O229,'Нормативы ОО'!$D$506:$O$533)</f>
        <v>383.96111111111117</v>
      </c>
    </row>
    <row r="202" spans="2:15" ht="11.45" customHeight="1" outlineLevel="2" x14ac:dyDescent="0.2">
      <c r="B202" s="552" t="s">
        <v>396</v>
      </c>
      <c r="C202" s="348" t="s">
        <v>256</v>
      </c>
      <c r="D202" s="362">
        <v>0</v>
      </c>
      <c r="E202" s="267"/>
      <c r="F202" s="363"/>
      <c r="G202" s="362">
        <v>0</v>
      </c>
      <c r="H202" s="267"/>
      <c r="I202" s="363"/>
      <c r="J202" s="362">
        <v>0</v>
      </c>
      <c r="K202" s="267"/>
      <c r="L202" s="363"/>
      <c r="M202" s="362">
        <v>0</v>
      </c>
      <c r="N202" s="178"/>
      <c r="O202" s="178"/>
    </row>
    <row r="203" spans="2:15" ht="11.25" outlineLevel="2" x14ac:dyDescent="0.2">
      <c r="B203" s="552"/>
      <c r="C203" s="348" t="s">
        <v>257</v>
      </c>
      <c r="D203" s="362">
        <v>0</v>
      </c>
      <c r="E203" s="364"/>
      <c r="F203" s="365"/>
      <c r="G203" s="362">
        <v>0</v>
      </c>
      <c r="H203" s="364"/>
      <c r="I203" s="365"/>
      <c r="J203" s="362">
        <v>0</v>
      </c>
      <c r="K203" s="364"/>
      <c r="L203" s="365"/>
      <c r="M203" s="362">
        <v>0</v>
      </c>
      <c r="N203" s="178"/>
      <c r="O203" s="178"/>
    </row>
    <row r="204" spans="2:15" ht="11.25" outlineLevel="2" x14ac:dyDescent="0.2">
      <c r="B204" s="552"/>
      <c r="C204" s="348" t="s">
        <v>258</v>
      </c>
      <c r="D204" s="362">
        <f t="shared" ref="D204:D209" si="21">1/D$200</f>
        <v>0.05</v>
      </c>
      <c r="E204" s="364"/>
      <c r="F204" s="365"/>
      <c r="G204" s="362">
        <v>0</v>
      </c>
      <c r="H204" s="364"/>
      <c r="I204" s="365"/>
      <c r="J204" s="362">
        <v>0</v>
      </c>
      <c r="K204" s="364"/>
      <c r="L204" s="365"/>
      <c r="M204" s="362">
        <v>0</v>
      </c>
      <c r="N204" s="178"/>
      <c r="O204" s="178"/>
    </row>
    <row r="205" spans="2:15" ht="11.25" outlineLevel="2" x14ac:dyDescent="0.2">
      <c r="B205" s="552"/>
      <c r="C205" s="348" t="s">
        <v>381</v>
      </c>
      <c r="D205" s="362">
        <f t="shared" si="21"/>
        <v>0.05</v>
      </c>
      <c r="E205" s="364"/>
      <c r="F205" s="365"/>
      <c r="G205" s="362">
        <v>0</v>
      </c>
      <c r="H205" s="364"/>
      <c r="I205" s="365"/>
      <c r="J205" s="362">
        <v>0</v>
      </c>
      <c r="K205" s="364"/>
      <c r="L205" s="365"/>
      <c r="M205" s="362">
        <v>0</v>
      </c>
      <c r="N205" s="178"/>
      <c r="O205" s="178"/>
    </row>
    <row r="206" spans="2:15" ht="11.25" outlineLevel="2" x14ac:dyDescent="0.2">
      <c r="B206" s="552"/>
      <c r="C206" s="348" t="s">
        <v>260</v>
      </c>
      <c r="D206" s="362">
        <f t="shared" si="21"/>
        <v>0.05</v>
      </c>
      <c r="E206" s="364"/>
      <c r="F206" s="365"/>
      <c r="G206" s="362">
        <f>1/G$170</f>
        <v>0.1111111111111111</v>
      </c>
      <c r="H206" s="364"/>
      <c r="I206" s="365"/>
      <c r="J206" s="362">
        <f>1/J$170</f>
        <v>0.1111111111111111</v>
      </c>
      <c r="K206" s="364"/>
      <c r="L206" s="365"/>
      <c r="M206" s="362">
        <f>1/M$170</f>
        <v>0.1111111111111111</v>
      </c>
      <c r="N206" s="178"/>
      <c r="O206" s="178"/>
    </row>
    <row r="207" spans="2:15" ht="11.25" outlineLevel="2" x14ac:dyDescent="0.2">
      <c r="B207" s="552"/>
      <c r="C207" s="348" t="s">
        <v>382</v>
      </c>
      <c r="D207" s="362">
        <f t="shared" si="21"/>
        <v>0.05</v>
      </c>
      <c r="E207" s="364"/>
      <c r="F207" s="365"/>
      <c r="G207" s="362">
        <f>1/G$170</f>
        <v>0.1111111111111111</v>
      </c>
      <c r="H207" s="364"/>
      <c r="I207" s="365"/>
      <c r="J207" s="362">
        <f>1/J$170</f>
        <v>0.1111111111111111</v>
      </c>
      <c r="K207" s="364"/>
      <c r="L207" s="365"/>
      <c r="M207" s="362">
        <f>1/M$170</f>
        <v>0.1111111111111111</v>
      </c>
      <c r="N207" s="178"/>
      <c r="O207" s="178"/>
    </row>
    <row r="208" spans="2:15" ht="11.25" outlineLevel="2" x14ac:dyDescent="0.2">
      <c r="B208" s="552"/>
      <c r="C208" s="348" t="s">
        <v>383</v>
      </c>
      <c r="D208" s="362">
        <f t="shared" si="21"/>
        <v>0.05</v>
      </c>
      <c r="E208" s="364"/>
      <c r="F208" s="365"/>
      <c r="G208" s="362">
        <f>1/G$170</f>
        <v>0.1111111111111111</v>
      </c>
      <c r="H208" s="364"/>
      <c r="I208" s="365"/>
      <c r="J208" s="362">
        <f>1/J$170</f>
        <v>0.1111111111111111</v>
      </c>
      <c r="K208" s="364"/>
      <c r="L208" s="365"/>
      <c r="M208" s="362">
        <f>1/M$170</f>
        <v>0.1111111111111111</v>
      </c>
      <c r="N208" s="178"/>
      <c r="O208" s="178"/>
    </row>
    <row r="209" spans="2:15" ht="11.25" outlineLevel="2" x14ac:dyDescent="0.2">
      <c r="B209" s="552"/>
      <c r="C209" s="348" t="s">
        <v>384</v>
      </c>
      <c r="D209" s="362">
        <f t="shared" si="21"/>
        <v>0.05</v>
      </c>
      <c r="E209" s="364"/>
      <c r="F209" s="365"/>
      <c r="G209" s="362">
        <v>0</v>
      </c>
      <c r="H209" s="364"/>
      <c r="I209" s="365"/>
      <c r="J209" s="362">
        <v>0</v>
      </c>
      <c r="K209" s="364"/>
      <c r="L209" s="365"/>
      <c r="M209" s="362">
        <v>0</v>
      </c>
      <c r="N209" s="178"/>
      <c r="O209" s="178"/>
    </row>
    <row r="210" spans="2:15" ht="11.45" customHeight="1" outlineLevel="2" x14ac:dyDescent="0.2">
      <c r="B210" s="552" t="s">
        <v>397</v>
      </c>
      <c r="C210" s="348" t="s">
        <v>256</v>
      </c>
      <c r="D210" s="362">
        <v>0</v>
      </c>
      <c r="E210" s="174"/>
      <c r="F210" s="175"/>
      <c r="G210" s="362">
        <v>0</v>
      </c>
      <c r="H210" s="174"/>
      <c r="I210" s="175"/>
      <c r="J210" s="362">
        <v>0</v>
      </c>
      <c r="K210" s="174"/>
      <c r="L210" s="175"/>
      <c r="M210" s="178" t="s">
        <v>262</v>
      </c>
      <c r="N210" s="178"/>
      <c r="O210" s="178"/>
    </row>
    <row r="211" spans="2:15" ht="11.25" outlineLevel="2" x14ac:dyDescent="0.2">
      <c r="B211" s="552"/>
      <c r="C211" s="348" t="s">
        <v>257</v>
      </c>
      <c r="D211" s="362">
        <v>0</v>
      </c>
      <c r="E211" s="174"/>
      <c r="F211" s="175"/>
      <c r="G211" s="362">
        <v>0</v>
      </c>
      <c r="H211" s="174"/>
      <c r="I211" s="175"/>
      <c r="J211" s="362">
        <v>0</v>
      </c>
      <c r="K211" s="174"/>
      <c r="L211" s="175"/>
      <c r="M211" s="178" t="s">
        <v>262</v>
      </c>
      <c r="N211" s="178"/>
      <c r="O211" s="178"/>
    </row>
    <row r="212" spans="2:15" ht="11.25" outlineLevel="2" x14ac:dyDescent="0.2">
      <c r="B212" s="552"/>
      <c r="C212" s="348" t="s">
        <v>258</v>
      </c>
      <c r="D212" s="362">
        <f t="shared" ref="D212:D217" si="22">1/D$200</f>
        <v>0.05</v>
      </c>
      <c r="E212" s="174"/>
      <c r="F212" s="175"/>
      <c r="G212" s="362">
        <v>0</v>
      </c>
      <c r="H212" s="174"/>
      <c r="I212" s="175"/>
      <c r="J212" s="362">
        <v>0</v>
      </c>
      <c r="K212" s="174"/>
      <c r="L212" s="175"/>
      <c r="M212" s="178" t="s">
        <v>262</v>
      </c>
      <c r="N212" s="178"/>
      <c r="O212" s="178"/>
    </row>
    <row r="213" spans="2:15" ht="11.25" outlineLevel="2" x14ac:dyDescent="0.2">
      <c r="B213" s="552"/>
      <c r="C213" s="348" t="s">
        <v>381</v>
      </c>
      <c r="D213" s="362">
        <f t="shared" si="22"/>
        <v>0.05</v>
      </c>
      <c r="E213" s="174"/>
      <c r="F213" s="175"/>
      <c r="G213" s="362">
        <v>0</v>
      </c>
      <c r="H213" s="174"/>
      <c r="I213" s="175"/>
      <c r="J213" s="362">
        <v>0</v>
      </c>
      <c r="K213" s="174"/>
      <c r="L213" s="175"/>
      <c r="M213" s="178" t="s">
        <v>262</v>
      </c>
      <c r="N213" s="178"/>
      <c r="O213" s="178"/>
    </row>
    <row r="214" spans="2:15" ht="11.25" outlineLevel="2" x14ac:dyDescent="0.2">
      <c r="B214" s="552"/>
      <c r="C214" s="348" t="s">
        <v>260</v>
      </c>
      <c r="D214" s="362">
        <f t="shared" si="22"/>
        <v>0.05</v>
      </c>
      <c r="E214" s="174"/>
      <c r="F214" s="175"/>
      <c r="G214" s="362">
        <f>1/G$170</f>
        <v>0.1111111111111111</v>
      </c>
      <c r="H214" s="174"/>
      <c r="I214" s="175"/>
      <c r="J214" s="362">
        <f>1/J$170</f>
        <v>0.1111111111111111</v>
      </c>
      <c r="K214" s="174"/>
      <c r="L214" s="175"/>
      <c r="M214" s="178" t="s">
        <v>262</v>
      </c>
      <c r="N214" s="178"/>
      <c r="O214" s="178"/>
    </row>
    <row r="215" spans="2:15" ht="11.25" outlineLevel="2" x14ac:dyDescent="0.2">
      <c r="B215" s="552"/>
      <c r="C215" s="348" t="s">
        <v>382</v>
      </c>
      <c r="D215" s="362">
        <f t="shared" si="22"/>
        <v>0.05</v>
      </c>
      <c r="E215" s="174"/>
      <c r="F215" s="175"/>
      <c r="G215" s="362">
        <f>1/G$170</f>
        <v>0.1111111111111111</v>
      </c>
      <c r="H215" s="174"/>
      <c r="I215" s="175"/>
      <c r="J215" s="362">
        <f>1/J$170</f>
        <v>0.1111111111111111</v>
      </c>
      <c r="K215" s="174"/>
      <c r="L215" s="175"/>
      <c r="M215" s="178" t="s">
        <v>262</v>
      </c>
      <c r="N215" s="178"/>
      <c r="O215" s="178"/>
    </row>
    <row r="216" spans="2:15" ht="11.25" outlineLevel="2" x14ac:dyDescent="0.2">
      <c r="B216" s="552"/>
      <c r="C216" s="348" t="s">
        <v>383</v>
      </c>
      <c r="D216" s="362">
        <f t="shared" si="22"/>
        <v>0.05</v>
      </c>
      <c r="E216" s="174"/>
      <c r="F216" s="175"/>
      <c r="G216" s="362">
        <f>1/G$170</f>
        <v>0.1111111111111111</v>
      </c>
      <c r="H216" s="174"/>
      <c r="I216" s="175"/>
      <c r="J216" s="362">
        <f>1/J$170</f>
        <v>0.1111111111111111</v>
      </c>
      <c r="K216" s="174"/>
      <c r="L216" s="175"/>
      <c r="M216" s="178" t="s">
        <v>262</v>
      </c>
      <c r="N216" s="178"/>
      <c r="O216" s="178"/>
    </row>
    <row r="217" spans="2:15" ht="11.25" outlineLevel="2" x14ac:dyDescent="0.2">
      <c r="B217" s="552"/>
      <c r="C217" s="348" t="s">
        <v>384</v>
      </c>
      <c r="D217" s="362">
        <f t="shared" si="22"/>
        <v>0.05</v>
      </c>
      <c r="E217" s="174"/>
      <c r="F217" s="175"/>
      <c r="G217" s="362">
        <v>0</v>
      </c>
      <c r="H217" s="174"/>
      <c r="I217" s="175"/>
      <c r="J217" s="362">
        <v>0</v>
      </c>
      <c r="K217" s="174"/>
      <c r="L217" s="175"/>
      <c r="M217" s="178" t="s">
        <v>262</v>
      </c>
      <c r="N217" s="178"/>
      <c r="O217" s="178"/>
    </row>
    <row r="218" spans="2:15" ht="11.45" customHeight="1" outlineLevel="2" x14ac:dyDescent="0.2">
      <c r="B218" s="552" t="s">
        <v>398</v>
      </c>
      <c r="C218" s="348" t="s">
        <v>256</v>
      </c>
      <c r="D218" s="362">
        <v>0</v>
      </c>
      <c r="E218" s="174"/>
      <c r="F218" s="175"/>
      <c r="G218" s="362">
        <v>0</v>
      </c>
      <c r="H218" s="174"/>
      <c r="I218" s="175"/>
      <c r="J218" s="362">
        <v>0</v>
      </c>
      <c r="K218" s="174"/>
      <c r="L218" s="175"/>
      <c r="M218" s="178" t="s">
        <v>262</v>
      </c>
      <c r="N218" s="178"/>
      <c r="O218" s="178"/>
    </row>
    <row r="219" spans="2:15" ht="11.25" outlineLevel="2" x14ac:dyDescent="0.2">
      <c r="B219" s="552"/>
      <c r="C219" s="348" t="s">
        <v>257</v>
      </c>
      <c r="D219" s="362">
        <v>0</v>
      </c>
      <c r="E219" s="174"/>
      <c r="F219" s="175"/>
      <c r="G219" s="362">
        <v>0</v>
      </c>
      <c r="H219" s="174"/>
      <c r="I219" s="175"/>
      <c r="J219" s="362">
        <v>0</v>
      </c>
      <c r="K219" s="174"/>
      <c r="L219" s="175"/>
      <c r="M219" s="178" t="s">
        <v>262</v>
      </c>
      <c r="N219" s="178"/>
      <c r="O219" s="178"/>
    </row>
    <row r="220" spans="2:15" ht="11.25" outlineLevel="2" x14ac:dyDescent="0.2">
      <c r="B220" s="552"/>
      <c r="C220" s="348" t="s">
        <v>258</v>
      </c>
      <c r="D220" s="362">
        <f>1/D$200</f>
        <v>0.05</v>
      </c>
      <c r="E220" s="174"/>
      <c r="F220" s="175"/>
      <c r="G220" s="362">
        <v>0</v>
      </c>
      <c r="H220" s="174"/>
      <c r="I220" s="175"/>
      <c r="J220" s="362">
        <v>0</v>
      </c>
      <c r="K220" s="174"/>
      <c r="L220" s="175"/>
      <c r="M220" s="178" t="s">
        <v>262</v>
      </c>
      <c r="N220" s="178"/>
      <c r="O220" s="178"/>
    </row>
    <row r="221" spans="2:15" ht="11.25" outlineLevel="2" x14ac:dyDescent="0.2">
      <c r="B221" s="552"/>
      <c r="C221" s="348" t="s">
        <v>381</v>
      </c>
      <c r="D221" s="362">
        <f>1/D$200</f>
        <v>0.05</v>
      </c>
      <c r="E221" s="174"/>
      <c r="F221" s="175"/>
      <c r="G221" s="362">
        <v>0</v>
      </c>
      <c r="H221" s="174"/>
      <c r="I221" s="175"/>
      <c r="J221" s="362">
        <v>0</v>
      </c>
      <c r="K221" s="174"/>
      <c r="L221" s="175"/>
      <c r="M221" s="178" t="s">
        <v>262</v>
      </c>
      <c r="N221" s="178"/>
      <c r="O221" s="178"/>
    </row>
    <row r="222" spans="2:15" ht="11.25" outlineLevel="2" x14ac:dyDescent="0.2">
      <c r="B222" s="552"/>
      <c r="C222" s="348" t="s">
        <v>382</v>
      </c>
      <c r="D222" s="362">
        <f>1/D$200</f>
        <v>0.05</v>
      </c>
      <c r="E222" s="174"/>
      <c r="F222" s="175"/>
      <c r="G222" s="362">
        <f>1/G$140</f>
        <v>0.1111111111111111</v>
      </c>
      <c r="H222" s="174"/>
      <c r="I222" s="175"/>
      <c r="J222" s="362">
        <f>1/J$140</f>
        <v>0.1111111111111111</v>
      </c>
      <c r="K222" s="174"/>
      <c r="L222" s="175"/>
      <c r="M222" s="178" t="s">
        <v>262</v>
      </c>
      <c r="N222" s="178"/>
      <c r="O222" s="178"/>
    </row>
    <row r="223" spans="2:15" ht="11.25" outlineLevel="2" x14ac:dyDescent="0.2">
      <c r="B223" s="552"/>
      <c r="C223" s="348" t="s">
        <v>384</v>
      </c>
      <c r="D223" s="362">
        <f>1/D$200</f>
        <v>0.05</v>
      </c>
      <c r="E223" s="174"/>
      <c r="F223" s="175"/>
      <c r="G223" s="362">
        <v>0</v>
      </c>
      <c r="H223" s="174"/>
      <c r="I223" s="175"/>
      <c r="J223" s="362">
        <v>0</v>
      </c>
      <c r="K223" s="174"/>
      <c r="L223" s="175"/>
      <c r="M223" s="178" t="s">
        <v>262</v>
      </c>
      <c r="N223" s="178"/>
      <c r="O223" s="178"/>
    </row>
    <row r="224" spans="2:15" ht="11.25" outlineLevel="2" x14ac:dyDescent="0.2">
      <c r="B224" s="552"/>
      <c r="C224" s="348" t="s">
        <v>387</v>
      </c>
      <c r="D224" s="362">
        <f>1/D$200</f>
        <v>0.05</v>
      </c>
      <c r="E224" s="174"/>
      <c r="F224" s="175"/>
      <c r="G224" s="362">
        <f>1/G$140</f>
        <v>0.1111111111111111</v>
      </c>
      <c r="H224" s="174"/>
      <c r="I224" s="175"/>
      <c r="J224" s="362">
        <f>1/J$140</f>
        <v>0.1111111111111111</v>
      </c>
      <c r="K224" s="174"/>
      <c r="L224" s="175"/>
      <c r="M224" s="178" t="s">
        <v>262</v>
      </c>
      <c r="N224" s="178"/>
      <c r="O224" s="178"/>
    </row>
    <row r="225" spans="1:15" ht="11.45" customHeight="1" outlineLevel="2" x14ac:dyDescent="0.2">
      <c r="B225" s="552" t="s">
        <v>399</v>
      </c>
      <c r="C225" s="348" t="s">
        <v>256</v>
      </c>
      <c r="D225" s="362">
        <v>0</v>
      </c>
      <c r="E225" s="174"/>
      <c r="F225" s="175"/>
      <c r="G225" s="362">
        <v>0</v>
      </c>
      <c r="H225" s="174"/>
      <c r="I225" s="175"/>
      <c r="J225" s="362">
        <v>0</v>
      </c>
      <c r="K225" s="174"/>
      <c r="L225" s="175"/>
      <c r="M225" s="178" t="s">
        <v>262</v>
      </c>
      <c r="N225" s="178"/>
      <c r="O225" s="178"/>
    </row>
    <row r="226" spans="1:15" ht="11.25" outlineLevel="2" x14ac:dyDescent="0.2">
      <c r="B226" s="552"/>
      <c r="C226" s="348" t="s">
        <v>258</v>
      </c>
      <c r="D226" s="362">
        <f>1/D$200</f>
        <v>0.05</v>
      </c>
      <c r="E226" s="174"/>
      <c r="F226" s="175"/>
      <c r="G226" s="362">
        <v>0</v>
      </c>
      <c r="H226" s="174"/>
      <c r="I226" s="175"/>
      <c r="J226" s="362">
        <v>0</v>
      </c>
      <c r="K226" s="174"/>
      <c r="L226" s="175"/>
      <c r="M226" s="178" t="s">
        <v>262</v>
      </c>
      <c r="N226" s="178"/>
      <c r="O226" s="178"/>
    </row>
    <row r="227" spans="1:15" ht="11.25" outlineLevel="2" x14ac:dyDescent="0.2">
      <c r="B227" s="552"/>
      <c r="C227" s="348" t="s">
        <v>382</v>
      </c>
      <c r="D227" s="362">
        <f>1/D$200</f>
        <v>0.05</v>
      </c>
      <c r="E227" s="174"/>
      <c r="F227" s="175"/>
      <c r="G227" s="362">
        <f>1/G$140</f>
        <v>0.1111111111111111</v>
      </c>
      <c r="H227" s="174"/>
      <c r="I227" s="175"/>
      <c r="J227" s="362">
        <f>1/J$140</f>
        <v>0.1111111111111111</v>
      </c>
      <c r="K227" s="174"/>
      <c r="L227" s="175"/>
      <c r="M227" s="178" t="s">
        <v>262</v>
      </c>
      <c r="N227" s="178"/>
      <c r="O227" s="178"/>
    </row>
    <row r="228" spans="1:15" ht="11.25" outlineLevel="2" x14ac:dyDescent="0.2">
      <c r="B228" s="552"/>
      <c r="C228" s="348" t="s">
        <v>384</v>
      </c>
      <c r="D228" s="362">
        <f>1/D$200</f>
        <v>0.05</v>
      </c>
      <c r="E228" s="174"/>
      <c r="F228" s="175"/>
      <c r="G228" s="362">
        <v>0</v>
      </c>
      <c r="H228" s="174"/>
      <c r="I228" s="175"/>
      <c r="J228" s="362">
        <v>0</v>
      </c>
      <c r="K228" s="174"/>
      <c r="L228" s="175"/>
      <c r="M228" s="178" t="s">
        <v>262</v>
      </c>
      <c r="N228" s="178"/>
      <c r="O228" s="178"/>
    </row>
    <row r="229" spans="1:15" ht="12" outlineLevel="2" thickBot="1" x14ac:dyDescent="0.25">
      <c r="B229" s="552"/>
      <c r="C229" s="348" t="s">
        <v>387</v>
      </c>
      <c r="D229" s="362">
        <f>1/D$200</f>
        <v>0.05</v>
      </c>
      <c r="E229" s="174"/>
      <c r="F229" s="175"/>
      <c r="G229" s="362">
        <f>1/G$140</f>
        <v>0.1111111111111111</v>
      </c>
      <c r="H229" s="174"/>
      <c r="I229" s="175"/>
      <c r="J229" s="362">
        <f>1/J$140</f>
        <v>0.1111111111111111</v>
      </c>
      <c r="K229" s="174"/>
      <c r="L229" s="175"/>
      <c r="M229" s="178" t="s">
        <v>262</v>
      </c>
      <c r="N229" s="178"/>
      <c r="O229" s="178"/>
    </row>
    <row r="230" spans="1:15" s="143" customFormat="1" ht="52.5" customHeight="1" outlineLevel="1" x14ac:dyDescent="0.2">
      <c r="A230" s="215"/>
      <c r="B230" s="553" t="s">
        <v>298</v>
      </c>
      <c r="C230" s="553"/>
      <c r="D230" s="273"/>
      <c r="E230" s="219"/>
      <c r="F230" s="219"/>
      <c r="G230" s="219"/>
      <c r="H230" s="219"/>
      <c r="I230" s="219"/>
      <c r="J230" s="219"/>
      <c r="K230" s="219"/>
      <c r="L230" s="219"/>
      <c r="M230" s="219"/>
      <c r="N230" s="219"/>
      <c r="O230" s="219"/>
    </row>
    <row r="231" spans="1:15" s="143" customFormat="1" ht="111.75" customHeight="1" outlineLevel="1" x14ac:dyDescent="0.2">
      <c r="A231" s="215"/>
      <c r="B231" s="519" t="s">
        <v>299</v>
      </c>
      <c r="C231" s="519"/>
      <c r="D231" s="475">
        <v>9940</v>
      </c>
      <c r="E231" s="367"/>
      <c r="F231" s="367"/>
      <c r="G231" s="367"/>
      <c r="H231" s="367"/>
      <c r="I231" s="367"/>
      <c r="J231" s="367"/>
      <c r="K231" s="367"/>
      <c r="L231" s="367"/>
      <c r="M231" s="367"/>
      <c r="N231" s="367"/>
      <c r="O231" s="367"/>
    </row>
    <row r="232" spans="1:15" s="143" customFormat="1" ht="117" customHeight="1" outlineLevel="1" x14ac:dyDescent="0.2">
      <c r="A232" s="215"/>
      <c r="B232" s="520" t="s">
        <v>300</v>
      </c>
      <c r="C232" s="520"/>
      <c r="D232" s="366">
        <v>2</v>
      </c>
      <c r="E232" s="367"/>
      <c r="F232" s="367"/>
      <c r="G232" s="367"/>
      <c r="H232" s="367"/>
      <c r="I232" s="367"/>
      <c r="J232" s="367"/>
      <c r="K232" s="367"/>
      <c r="L232" s="367"/>
      <c r="M232" s="367"/>
      <c r="N232" s="367"/>
      <c r="O232" s="367"/>
    </row>
    <row r="233" spans="1:15" s="143" customFormat="1" ht="35.25" customHeight="1" outlineLevel="1" x14ac:dyDescent="0.2">
      <c r="A233" s="215"/>
      <c r="B233" s="521" t="s">
        <v>409</v>
      </c>
      <c r="C233" s="520"/>
      <c r="D233" s="368">
        <f>D231*D232</f>
        <v>19880</v>
      </c>
      <c r="E233" s="367"/>
      <c r="F233" s="367"/>
      <c r="G233" s="367"/>
      <c r="H233" s="367"/>
      <c r="I233" s="367"/>
      <c r="J233" s="367"/>
      <c r="K233" s="367"/>
      <c r="L233" s="367"/>
      <c r="M233" s="367"/>
      <c r="N233" s="367"/>
      <c r="O233" s="367"/>
    </row>
    <row r="234" spans="1:15" s="143" customFormat="1" ht="72" customHeight="1" outlineLevel="1" x14ac:dyDescent="0.2">
      <c r="A234" s="215"/>
      <c r="B234" s="520" t="s">
        <v>302</v>
      </c>
      <c r="C234" s="520"/>
      <c r="D234" s="369">
        <f>D235/D233</f>
        <v>2.3505407444668007</v>
      </c>
      <c r="E234" s="367"/>
      <c r="F234" s="367"/>
      <c r="G234" s="367"/>
      <c r="H234" s="367"/>
      <c r="I234" s="367"/>
      <c r="J234" s="367"/>
      <c r="K234" s="367"/>
      <c r="L234" s="367"/>
      <c r="M234" s="367"/>
      <c r="N234" s="367"/>
      <c r="O234" s="367"/>
    </row>
    <row r="235" spans="1:15" s="143" customFormat="1" ht="51.75" customHeight="1" outlineLevel="1" x14ac:dyDescent="0.2">
      <c r="B235" s="546" t="s">
        <v>410</v>
      </c>
      <c r="C235" s="546"/>
      <c r="D235" s="370">
        <f>D236*D237</f>
        <v>46728.75</v>
      </c>
      <c r="E235" s="174"/>
      <c r="F235" s="175"/>
      <c r="G235" s="226">
        <f>G236*G237</f>
        <v>46728.75</v>
      </c>
      <c r="H235" s="371"/>
      <c r="I235" s="372"/>
      <c r="J235" s="226">
        <f>J236*J237</f>
        <v>46728.75</v>
      </c>
      <c r="K235" s="371"/>
      <c r="L235" s="372"/>
      <c r="M235" s="226">
        <f>M236*M237</f>
        <v>46728.75</v>
      </c>
      <c r="N235" s="174"/>
      <c r="O235" s="174"/>
    </row>
    <row r="236" spans="1:15" s="227" customFormat="1" ht="48" customHeight="1" outlineLevel="1" x14ac:dyDescent="0.2">
      <c r="B236" s="554" t="s">
        <v>411</v>
      </c>
      <c r="C236" s="554"/>
      <c r="D236" s="476">
        <v>42500</v>
      </c>
      <c r="E236" s="230"/>
      <c r="F236" s="231"/>
      <c r="G236" s="232">
        <f t="shared" ref="G236:G237" si="23">D236</f>
        <v>42500</v>
      </c>
      <c r="H236" s="230"/>
      <c r="I236" s="231"/>
      <c r="J236" s="232">
        <f t="shared" ref="J236:J237" si="24">D236</f>
        <v>42500</v>
      </c>
      <c r="K236" s="230"/>
      <c r="L236" s="231"/>
      <c r="M236" s="232">
        <f t="shared" ref="M236:M237" si="25">D236</f>
        <v>42500</v>
      </c>
      <c r="N236" s="230"/>
      <c r="O236" s="230"/>
    </row>
    <row r="237" spans="1:15" s="227" customFormat="1" ht="39" customHeight="1" outlineLevel="1" x14ac:dyDescent="0.2">
      <c r="B237" s="554" t="s">
        <v>412</v>
      </c>
      <c r="C237" s="554"/>
      <c r="D237" s="477">
        <v>1.0994999999999999</v>
      </c>
      <c r="E237" s="230"/>
      <c r="F237" s="231"/>
      <c r="G237" s="235">
        <f t="shared" si="23"/>
        <v>1.0994999999999999</v>
      </c>
      <c r="H237" s="230"/>
      <c r="I237" s="231"/>
      <c r="J237" s="235">
        <f t="shared" si="24"/>
        <v>1.0994999999999999</v>
      </c>
      <c r="K237" s="230"/>
      <c r="L237" s="231"/>
      <c r="M237" s="235">
        <f t="shared" si="25"/>
        <v>1.0994999999999999</v>
      </c>
      <c r="N237" s="230"/>
      <c r="O237" s="230"/>
    </row>
    <row r="238" spans="1:15" s="143" customFormat="1" ht="39.75" customHeight="1" outlineLevel="1" x14ac:dyDescent="0.2">
      <c r="B238" s="546" t="s">
        <v>306</v>
      </c>
      <c r="C238" s="546"/>
      <c r="D238" s="236">
        <v>1.57</v>
      </c>
      <c r="E238" s="174"/>
      <c r="F238" s="175"/>
      <c r="G238" s="237">
        <f>D238</f>
        <v>1.57</v>
      </c>
      <c r="H238" s="371"/>
      <c r="I238" s="372"/>
      <c r="J238" s="237">
        <f>D238</f>
        <v>1.57</v>
      </c>
      <c r="K238" s="371"/>
      <c r="L238" s="372"/>
      <c r="M238" s="237">
        <f>D238</f>
        <v>1.57</v>
      </c>
      <c r="N238" s="174"/>
      <c r="O238" s="174"/>
    </row>
    <row r="239" spans="1:15" s="143" customFormat="1" ht="39" customHeight="1" outlineLevel="1" x14ac:dyDescent="0.2">
      <c r="B239" s="532" t="s">
        <v>413</v>
      </c>
      <c r="C239" s="532"/>
      <c r="D239" s="185"/>
      <c r="E239" s="185"/>
      <c r="F239" s="185"/>
      <c r="G239" s="373"/>
      <c r="H239" s="373"/>
      <c r="I239" s="373"/>
      <c r="J239" s="373"/>
      <c r="K239" s="373"/>
      <c r="L239" s="373"/>
      <c r="M239" s="373"/>
      <c r="N239" s="373"/>
      <c r="O239" s="373"/>
    </row>
    <row r="240" spans="1:15" ht="38.25" customHeight="1" outlineLevel="2" x14ac:dyDescent="0.2">
      <c r="B240" s="533" t="s">
        <v>337</v>
      </c>
      <c r="C240" s="534"/>
      <c r="D240" s="327">
        <v>0</v>
      </c>
      <c r="E240" s="206"/>
      <c r="F240" s="328"/>
      <c r="G240" s="327">
        <v>0</v>
      </c>
      <c r="H240" s="206"/>
      <c r="I240" s="328"/>
      <c r="J240" s="327">
        <v>0</v>
      </c>
      <c r="K240" s="206"/>
      <c r="L240" s="328"/>
      <c r="M240" s="206">
        <v>0</v>
      </c>
      <c r="N240" s="206"/>
      <c r="O240" s="206"/>
    </row>
    <row r="241" spans="2:15" ht="11.25" outlineLevel="2" x14ac:dyDescent="0.2">
      <c r="B241" s="535" t="s">
        <v>338</v>
      </c>
      <c r="C241" s="536"/>
      <c r="D241" s="327">
        <v>0.1</v>
      </c>
      <c r="E241" s="206"/>
      <c r="F241" s="328"/>
      <c r="G241" s="327">
        <v>0.1</v>
      </c>
      <c r="H241" s="206"/>
      <c r="I241" s="328"/>
      <c r="J241" s="327">
        <v>0.1</v>
      </c>
      <c r="K241" s="206"/>
      <c r="L241" s="328"/>
      <c r="M241" s="325" t="s">
        <v>262</v>
      </c>
      <c r="N241" s="206"/>
      <c r="O241" s="206"/>
    </row>
    <row r="242" spans="2:15" ht="11.25" outlineLevel="2" x14ac:dyDescent="0.2">
      <c r="B242" s="535" t="s">
        <v>339</v>
      </c>
      <c r="C242" s="536"/>
      <c r="D242" s="324">
        <v>0</v>
      </c>
      <c r="E242" s="174"/>
      <c r="F242" s="175"/>
      <c r="G242" s="324">
        <v>0</v>
      </c>
      <c r="H242" s="174"/>
      <c r="I242" s="175"/>
      <c r="J242" s="324">
        <v>0</v>
      </c>
      <c r="K242" s="174"/>
      <c r="L242" s="175"/>
      <c r="M242" s="178" t="s">
        <v>262</v>
      </c>
      <c r="N242" s="174"/>
      <c r="O242" s="174"/>
    </row>
    <row r="243" spans="2:15" ht="11.25" outlineLevel="2" x14ac:dyDescent="0.2">
      <c r="B243" s="535" t="s">
        <v>340</v>
      </c>
      <c r="C243" s="536"/>
      <c r="D243" s="324">
        <v>0</v>
      </c>
      <c r="E243" s="174"/>
      <c r="F243" s="175"/>
      <c r="G243" s="324">
        <v>0</v>
      </c>
      <c r="H243" s="174"/>
      <c r="I243" s="175"/>
      <c r="J243" s="324">
        <v>0</v>
      </c>
      <c r="K243" s="174"/>
      <c r="L243" s="175"/>
      <c r="M243" s="178" t="s">
        <v>262</v>
      </c>
      <c r="N243" s="174"/>
      <c r="O243" s="174"/>
    </row>
    <row r="244" spans="2:15" ht="11.25" outlineLevel="2" x14ac:dyDescent="0.2">
      <c r="B244" s="535" t="s">
        <v>341</v>
      </c>
      <c r="C244" s="536"/>
      <c r="D244" s="326">
        <v>0</v>
      </c>
      <c r="E244" s="209"/>
      <c r="F244" s="212"/>
      <c r="G244" s="326">
        <v>0</v>
      </c>
      <c r="H244" s="209"/>
      <c r="I244" s="212"/>
      <c r="J244" s="326">
        <v>0</v>
      </c>
      <c r="K244" s="209"/>
      <c r="L244" s="212"/>
      <c r="M244" s="213" t="s">
        <v>262</v>
      </c>
      <c r="N244" s="209"/>
      <c r="O244" s="209"/>
    </row>
    <row r="245" spans="2:15" s="143" customFormat="1" ht="35.25" customHeight="1" outlineLevel="1" x14ac:dyDescent="0.2">
      <c r="B245" s="532" t="s">
        <v>414</v>
      </c>
      <c r="C245" s="532"/>
      <c r="D245" s="185"/>
      <c r="E245" s="185"/>
      <c r="F245" s="185"/>
      <c r="G245" s="373"/>
      <c r="H245" s="373"/>
      <c r="I245" s="373"/>
      <c r="J245" s="373"/>
      <c r="K245" s="373"/>
      <c r="L245" s="373"/>
      <c r="M245" s="373"/>
      <c r="N245" s="373"/>
      <c r="O245" s="373"/>
    </row>
    <row r="246" spans="2:15" s="227" customFormat="1" outlineLevel="2" x14ac:dyDescent="0.2">
      <c r="B246" s="353"/>
      <c r="C246" s="353"/>
      <c r="D246" s="354" t="s">
        <v>392</v>
      </c>
      <c r="E246" s="354" t="s">
        <v>393</v>
      </c>
      <c r="F246" s="355" t="s">
        <v>394</v>
      </c>
      <c r="G246" s="354" t="s">
        <v>392</v>
      </c>
      <c r="H246" s="354" t="s">
        <v>393</v>
      </c>
      <c r="I246" s="355" t="s">
        <v>394</v>
      </c>
      <c r="J246" s="354" t="s">
        <v>392</v>
      </c>
      <c r="K246" s="354" t="s">
        <v>393</v>
      </c>
      <c r="L246" s="355" t="s">
        <v>394</v>
      </c>
      <c r="M246" s="356" t="s">
        <v>392</v>
      </c>
      <c r="N246" s="354" t="s">
        <v>393</v>
      </c>
      <c r="O246" s="357" t="s">
        <v>394</v>
      </c>
    </row>
    <row r="247" spans="2:15" ht="36" customHeight="1" outlineLevel="2" x14ac:dyDescent="0.2">
      <c r="B247" s="533" t="s">
        <v>337</v>
      </c>
      <c r="C247" s="534"/>
      <c r="D247" s="374">
        <v>0</v>
      </c>
      <c r="E247" s="374">
        <v>0</v>
      </c>
      <c r="F247" s="375">
        <v>0.05</v>
      </c>
      <c r="G247" s="374">
        <v>0</v>
      </c>
      <c r="H247" s="374">
        <v>0</v>
      </c>
      <c r="I247" s="375">
        <v>0.05</v>
      </c>
      <c r="J247" s="374">
        <v>0</v>
      </c>
      <c r="K247" s="374">
        <v>0</v>
      </c>
      <c r="L247" s="375">
        <v>0.05</v>
      </c>
      <c r="M247" s="374">
        <v>0</v>
      </c>
      <c r="N247" s="374">
        <v>0</v>
      </c>
      <c r="O247" s="327">
        <v>0.05</v>
      </c>
    </row>
    <row r="248" spans="2:15" ht="11.25" outlineLevel="2" x14ac:dyDescent="0.2">
      <c r="B248" s="535" t="s">
        <v>338</v>
      </c>
      <c r="C248" s="536"/>
      <c r="D248" s="374">
        <v>0</v>
      </c>
      <c r="E248" s="374">
        <v>0</v>
      </c>
      <c r="F248" s="375">
        <v>0.05</v>
      </c>
      <c r="G248" s="374">
        <v>0</v>
      </c>
      <c r="H248" s="374">
        <v>0</v>
      </c>
      <c r="I248" s="375">
        <v>0.05</v>
      </c>
      <c r="J248" s="374">
        <v>0</v>
      </c>
      <c r="K248" s="374">
        <v>0</v>
      </c>
      <c r="L248" s="375">
        <v>0.05</v>
      </c>
      <c r="M248" s="376" t="s">
        <v>262</v>
      </c>
      <c r="N248" s="377" t="s">
        <v>262</v>
      </c>
      <c r="O248" s="327">
        <v>0.05</v>
      </c>
    </row>
    <row r="249" spans="2:15" ht="11.25" outlineLevel="2" x14ac:dyDescent="0.2">
      <c r="B249" s="535" t="s">
        <v>339</v>
      </c>
      <c r="C249" s="536"/>
      <c r="D249" s="349">
        <v>0</v>
      </c>
      <c r="E249" s="349">
        <v>0</v>
      </c>
      <c r="F249" s="378">
        <v>0.05</v>
      </c>
      <c r="G249" s="349">
        <v>0</v>
      </c>
      <c r="H249" s="349">
        <v>0</v>
      </c>
      <c r="I249" s="378">
        <v>0.05</v>
      </c>
      <c r="J249" s="349">
        <v>0</v>
      </c>
      <c r="K249" s="349">
        <v>0</v>
      </c>
      <c r="L249" s="378">
        <v>0.05</v>
      </c>
      <c r="M249" s="379" t="s">
        <v>262</v>
      </c>
      <c r="N249" s="379" t="s">
        <v>262</v>
      </c>
      <c r="O249" s="327">
        <v>0.05</v>
      </c>
    </row>
    <row r="250" spans="2:15" ht="11.25" outlineLevel="2" x14ac:dyDescent="0.2">
      <c r="B250" s="535" t="s">
        <v>340</v>
      </c>
      <c r="C250" s="536"/>
      <c r="D250" s="349">
        <v>0</v>
      </c>
      <c r="E250" s="349">
        <v>0</v>
      </c>
      <c r="F250" s="378">
        <v>0.05</v>
      </c>
      <c r="G250" s="349">
        <v>0</v>
      </c>
      <c r="H250" s="349">
        <v>0</v>
      </c>
      <c r="I250" s="378">
        <v>0.05</v>
      </c>
      <c r="J250" s="349">
        <v>0</v>
      </c>
      <c r="K250" s="349">
        <v>0</v>
      </c>
      <c r="L250" s="378">
        <v>0.05</v>
      </c>
      <c r="M250" s="379" t="s">
        <v>262</v>
      </c>
      <c r="N250" s="379" t="s">
        <v>262</v>
      </c>
      <c r="O250" s="327">
        <v>0.05</v>
      </c>
    </row>
    <row r="251" spans="2:15" ht="11.25" outlineLevel="2" x14ac:dyDescent="0.2">
      <c r="B251" s="535" t="s">
        <v>341</v>
      </c>
      <c r="C251" s="536"/>
      <c r="D251" s="380">
        <v>0</v>
      </c>
      <c r="E251" s="380">
        <v>0</v>
      </c>
      <c r="F251" s="378">
        <v>0.05</v>
      </c>
      <c r="G251" s="380">
        <v>0</v>
      </c>
      <c r="H251" s="380">
        <v>0</v>
      </c>
      <c r="I251" s="378">
        <v>0.05</v>
      </c>
      <c r="J251" s="380">
        <v>0</v>
      </c>
      <c r="K251" s="380">
        <v>0</v>
      </c>
      <c r="L251" s="378">
        <v>0.05</v>
      </c>
      <c r="M251" s="381" t="s">
        <v>262</v>
      </c>
      <c r="N251" s="381" t="s">
        <v>262</v>
      </c>
      <c r="O251" s="327">
        <v>0.05</v>
      </c>
    </row>
    <row r="252" spans="2:15" s="143" customFormat="1" ht="54" customHeight="1" outlineLevel="1" x14ac:dyDescent="0.2">
      <c r="B252" s="532" t="s">
        <v>308</v>
      </c>
      <c r="C252" s="532"/>
      <c r="D252" s="185"/>
      <c r="E252" s="185"/>
      <c r="F252" s="185"/>
      <c r="G252" s="373"/>
      <c r="H252" s="373"/>
      <c r="I252" s="373"/>
      <c r="J252" s="373"/>
      <c r="K252" s="373"/>
      <c r="L252" s="373"/>
      <c r="M252" s="373"/>
      <c r="N252" s="373"/>
      <c r="O252" s="373"/>
    </row>
    <row r="253" spans="2:15" s="227" customFormat="1" outlineLevel="2" x14ac:dyDescent="0.2">
      <c r="B253" s="353"/>
      <c r="C253" s="353"/>
      <c r="D253" s="354" t="s">
        <v>392</v>
      </c>
      <c r="E253" s="354" t="s">
        <v>393</v>
      </c>
      <c r="F253" s="355" t="s">
        <v>394</v>
      </c>
      <c r="G253" s="354" t="s">
        <v>392</v>
      </c>
      <c r="H253" s="354" t="s">
        <v>393</v>
      </c>
      <c r="I253" s="355" t="s">
        <v>394</v>
      </c>
      <c r="J253" s="354" t="s">
        <v>392</v>
      </c>
      <c r="K253" s="354" t="s">
        <v>393</v>
      </c>
      <c r="L253" s="355" t="s">
        <v>394</v>
      </c>
      <c r="M253" s="356" t="s">
        <v>392</v>
      </c>
      <c r="N253" s="354" t="s">
        <v>393</v>
      </c>
      <c r="O253" s="357" t="s">
        <v>394</v>
      </c>
    </row>
    <row r="254" spans="2:15" s="143" customFormat="1" ht="27" customHeight="1" outlineLevel="2" x14ac:dyDescent="0.2">
      <c r="B254" s="533" t="s">
        <v>337</v>
      </c>
      <c r="C254" s="534"/>
      <c r="D254" s="382">
        <f t="shared" ref="D254:F258" si="26">$D$235/$D$238*(1+$D240+D247)*12*1.302</f>
        <v>465025.4713375796</v>
      </c>
      <c r="E254" s="382">
        <f t="shared" si="26"/>
        <v>465025.4713375796</v>
      </c>
      <c r="F254" s="383">
        <f t="shared" si="26"/>
        <v>488276.74490445858</v>
      </c>
      <c r="G254" s="382">
        <f t="shared" ref="G254:I258" si="27">$G$235/$G$238*(1+$G240+G247)*12*1.302</f>
        <v>465025.4713375796</v>
      </c>
      <c r="H254" s="382">
        <f t="shared" si="27"/>
        <v>465025.4713375796</v>
      </c>
      <c r="I254" s="383">
        <f t="shared" si="27"/>
        <v>488276.74490445858</v>
      </c>
      <c r="J254" s="382">
        <f t="shared" ref="J254:L258" si="28">$J$235/$J$238*(1+$J240+J247)*12*1.302</f>
        <v>465025.4713375796</v>
      </c>
      <c r="K254" s="382">
        <f t="shared" si="28"/>
        <v>465025.4713375796</v>
      </c>
      <c r="L254" s="383">
        <f t="shared" si="28"/>
        <v>488276.74490445858</v>
      </c>
      <c r="M254" s="382">
        <f>$M$235/$M$238*(1+$M240+M247)*12*1.302</f>
        <v>465025.4713375796</v>
      </c>
      <c r="N254" s="382">
        <f>$M$235/$M$238*(1+$M240+N247)*12*1.302</f>
        <v>465025.4713375796</v>
      </c>
      <c r="O254" s="384">
        <f>$M$235/$M$238*(1+$M240+O247)*12*1.302</f>
        <v>488276.74490445858</v>
      </c>
    </row>
    <row r="255" spans="2:15" s="143" customFormat="1" ht="11.25" outlineLevel="2" x14ac:dyDescent="0.2">
      <c r="B255" s="535" t="s">
        <v>338</v>
      </c>
      <c r="C255" s="536"/>
      <c r="D255" s="385">
        <f>$D$235/$D$238*(1+$D241+D248)*12*1.302</f>
        <v>511528.01847133762</v>
      </c>
      <c r="E255" s="385">
        <f t="shared" si="26"/>
        <v>511528.01847133762</v>
      </c>
      <c r="F255" s="386">
        <f t="shared" si="26"/>
        <v>534779.2920382166</v>
      </c>
      <c r="G255" s="385">
        <f t="shared" si="27"/>
        <v>511528.01847133762</v>
      </c>
      <c r="H255" s="385">
        <f t="shared" si="27"/>
        <v>511528.01847133762</v>
      </c>
      <c r="I255" s="386">
        <f t="shared" si="27"/>
        <v>534779.2920382166</v>
      </c>
      <c r="J255" s="385">
        <f t="shared" si="28"/>
        <v>511528.01847133762</v>
      </c>
      <c r="K255" s="385">
        <f t="shared" si="28"/>
        <v>511528.01847133762</v>
      </c>
      <c r="L255" s="386">
        <f t="shared" si="28"/>
        <v>534779.2920382166</v>
      </c>
      <c r="M255" s="387" t="s">
        <v>262</v>
      </c>
      <c r="N255" s="387" t="s">
        <v>262</v>
      </c>
      <c r="O255" s="388" t="s">
        <v>262</v>
      </c>
    </row>
    <row r="256" spans="2:15" s="143" customFormat="1" ht="11.25" outlineLevel="2" x14ac:dyDescent="0.2">
      <c r="B256" s="535" t="s">
        <v>339</v>
      </c>
      <c r="C256" s="536"/>
      <c r="D256" s="385">
        <f t="shared" si="26"/>
        <v>465025.4713375796</v>
      </c>
      <c r="E256" s="385">
        <f t="shared" si="26"/>
        <v>465025.4713375796</v>
      </c>
      <c r="F256" s="386">
        <f t="shared" si="26"/>
        <v>488276.74490445858</v>
      </c>
      <c r="G256" s="385">
        <f t="shared" si="27"/>
        <v>465025.4713375796</v>
      </c>
      <c r="H256" s="385">
        <f t="shared" si="27"/>
        <v>465025.4713375796</v>
      </c>
      <c r="I256" s="386">
        <f t="shared" si="27"/>
        <v>488276.74490445858</v>
      </c>
      <c r="J256" s="385">
        <f t="shared" si="28"/>
        <v>465025.4713375796</v>
      </c>
      <c r="K256" s="385">
        <f t="shared" si="28"/>
        <v>465025.4713375796</v>
      </c>
      <c r="L256" s="386">
        <f t="shared" si="28"/>
        <v>488276.74490445858</v>
      </c>
      <c r="M256" s="387" t="s">
        <v>262</v>
      </c>
      <c r="N256" s="387" t="s">
        <v>262</v>
      </c>
      <c r="O256" s="388" t="s">
        <v>262</v>
      </c>
    </row>
    <row r="257" spans="2:15" ht="11.25" outlineLevel="2" x14ac:dyDescent="0.2">
      <c r="B257" s="535" t="s">
        <v>340</v>
      </c>
      <c r="C257" s="536"/>
      <c r="D257" s="385">
        <f t="shared" si="26"/>
        <v>465025.4713375796</v>
      </c>
      <c r="E257" s="385">
        <f t="shared" si="26"/>
        <v>465025.4713375796</v>
      </c>
      <c r="F257" s="386">
        <f t="shared" si="26"/>
        <v>488276.74490445858</v>
      </c>
      <c r="G257" s="385">
        <f t="shared" si="27"/>
        <v>465025.4713375796</v>
      </c>
      <c r="H257" s="385">
        <f t="shared" si="27"/>
        <v>465025.4713375796</v>
      </c>
      <c r="I257" s="386">
        <f t="shared" si="27"/>
        <v>488276.74490445858</v>
      </c>
      <c r="J257" s="385">
        <f t="shared" si="28"/>
        <v>465025.4713375796</v>
      </c>
      <c r="K257" s="385">
        <f t="shared" si="28"/>
        <v>465025.4713375796</v>
      </c>
      <c r="L257" s="386">
        <f t="shared" si="28"/>
        <v>488276.74490445858</v>
      </c>
      <c r="M257" s="387" t="s">
        <v>262</v>
      </c>
      <c r="N257" s="387" t="s">
        <v>262</v>
      </c>
      <c r="O257" s="388" t="s">
        <v>262</v>
      </c>
    </row>
    <row r="258" spans="2:15" ht="11.25" outlineLevel="2" x14ac:dyDescent="0.2">
      <c r="B258" s="535" t="s">
        <v>341</v>
      </c>
      <c r="C258" s="536"/>
      <c r="D258" s="389">
        <f t="shared" si="26"/>
        <v>465025.4713375796</v>
      </c>
      <c r="E258" s="389">
        <f t="shared" si="26"/>
        <v>465025.4713375796</v>
      </c>
      <c r="F258" s="390">
        <f t="shared" si="26"/>
        <v>488276.74490445858</v>
      </c>
      <c r="G258" s="389">
        <f t="shared" si="27"/>
        <v>465025.4713375796</v>
      </c>
      <c r="H258" s="389">
        <f t="shared" si="27"/>
        <v>465025.4713375796</v>
      </c>
      <c r="I258" s="390">
        <f t="shared" si="27"/>
        <v>488276.74490445858</v>
      </c>
      <c r="J258" s="389">
        <f t="shared" si="28"/>
        <v>465025.4713375796</v>
      </c>
      <c r="K258" s="389">
        <f t="shared" si="28"/>
        <v>465025.4713375796</v>
      </c>
      <c r="L258" s="390">
        <f t="shared" si="28"/>
        <v>488276.74490445858</v>
      </c>
      <c r="M258" s="391" t="s">
        <v>262</v>
      </c>
      <c r="N258" s="391" t="s">
        <v>262</v>
      </c>
      <c r="O258" s="392" t="s">
        <v>262</v>
      </c>
    </row>
    <row r="259" spans="2:15" s="143" customFormat="1" ht="29.25" customHeight="1" outlineLevel="1" x14ac:dyDescent="0.2">
      <c r="B259" s="532" t="s">
        <v>415</v>
      </c>
      <c r="C259" s="532"/>
      <c r="D259" s="185"/>
      <c r="E259" s="185"/>
      <c r="F259" s="185"/>
      <c r="G259" s="373"/>
      <c r="H259" s="373"/>
      <c r="I259" s="373"/>
      <c r="J259" s="373"/>
      <c r="K259" s="373"/>
      <c r="L259" s="373"/>
      <c r="M259" s="373"/>
      <c r="N259" s="373"/>
      <c r="O259" s="373"/>
    </row>
    <row r="260" spans="2:15" s="227" customFormat="1" outlineLevel="2" x14ac:dyDescent="0.2">
      <c r="B260" s="353"/>
      <c r="C260" s="353"/>
      <c r="D260" s="354" t="s">
        <v>392</v>
      </c>
      <c r="E260" s="354" t="s">
        <v>393</v>
      </c>
      <c r="F260" s="355" t="s">
        <v>394</v>
      </c>
      <c r="G260" s="354" t="s">
        <v>392</v>
      </c>
      <c r="H260" s="354" t="s">
        <v>393</v>
      </c>
      <c r="I260" s="355" t="s">
        <v>394</v>
      </c>
      <c r="J260" s="354" t="s">
        <v>392</v>
      </c>
      <c r="K260" s="354" t="s">
        <v>393</v>
      </c>
      <c r="L260" s="355" t="s">
        <v>394</v>
      </c>
      <c r="M260" s="356" t="s">
        <v>392</v>
      </c>
      <c r="N260" s="354" t="s">
        <v>393</v>
      </c>
      <c r="O260" s="357" t="s">
        <v>394</v>
      </c>
    </row>
    <row r="261" spans="2:15" s="143" customFormat="1" ht="27.75" customHeight="1" outlineLevel="2" x14ac:dyDescent="0.2">
      <c r="B261" s="533" t="s">
        <v>337</v>
      </c>
      <c r="C261" s="534"/>
      <c r="D261" s="382">
        <f t="shared" ref="D261:F265" si="29">$D$235/$D$238*(1+D247)*12*1.302</f>
        <v>465025.4713375796</v>
      </c>
      <c r="E261" s="382">
        <f t="shared" si="29"/>
        <v>465025.4713375796</v>
      </c>
      <c r="F261" s="383">
        <f t="shared" si="29"/>
        <v>488276.74490445858</v>
      </c>
      <c r="G261" s="382">
        <f t="shared" ref="G261:I265" si="30">$G$235/$G$238*(1+G247)*12*1.302</f>
        <v>465025.4713375796</v>
      </c>
      <c r="H261" s="382">
        <f t="shared" si="30"/>
        <v>465025.4713375796</v>
      </c>
      <c r="I261" s="383">
        <f t="shared" si="30"/>
        <v>488276.74490445858</v>
      </c>
      <c r="J261" s="382">
        <f t="shared" ref="J261:L265" si="31">$J$235/$J$238*(1+J247)*12*1.302</f>
        <v>465025.4713375796</v>
      </c>
      <c r="K261" s="382">
        <f t="shared" si="31"/>
        <v>465025.4713375796</v>
      </c>
      <c r="L261" s="383">
        <f t="shared" si="31"/>
        <v>488276.74490445858</v>
      </c>
      <c r="M261" s="382">
        <f>$M$235/$M$238*(1+M247)*12*1.302</f>
        <v>465025.4713375796</v>
      </c>
      <c r="N261" s="382">
        <f>$M$235/$M$238*(1+N247)*12*1.302</f>
        <v>465025.4713375796</v>
      </c>
      <c r="O261" s="384">
        <f>$M$235/$M$238*(1+O247)*12*1.302</f>
        <v>488276.74490445858</v>
      </c>
    </row>
    <row r="262" spans="2:15" s="143" customFormat="1" ht="11.25" outlineLevel="2" x14ac:dyDescent="0.2">
      <c r="B262" s="535" t="s">
        <v>338</v>
      </c>
      <c r="C262" s="536"/>
      <c r="D262" s="385">
        <f t="shared" si="29"/>
        <v>465025.4713375796</v>
      </c>
      <c r="E262" s="385">
        <f t="shared" si="29"/>
        <v>465025.4713375796</v>
      </c>
      <c r="F262" s="386">
        <f t="shared" si="29"/>
        <v>488276.74490445858</v>
      </c>
      <c r="G262" s="385">
        <f t="shared" si="30"/>
        <v>465025.4713375796</v>
      </c>
      <c r="H262" s="385">
        <f t="shared" si="30"/>
        <v>465025.4713375796</v>
      </c>
      <c r="I262" s="386">
        <f t="shared" si="30"/>
        <v>488276.74490445858</v>
      </c>
      <c r="J262" s="385">
        <f t="shared" si="31"/>
        <v>465025.4713375796</v>
      </c>
      <c r="K262" s="385">
        <f t="shared" si="31"/>
        <v>465025.4713375796</v>
      </c>
      <c r="L262" s="386">
        <f t="shared" si="31"/>
        <v>488276.74490445858</v>
      </c>
      <c r="M262" s="387" t="s">
        <v>262</v>
      </c>
      <c r="N262" s="387" t="s">
        <v>262</v>
      </c>
      <c r="O262" s="388" t="s">
        <v>262</v>
      </c>
    </row>
    <row r="263" spans="2:15" s="143" customFormat="1" ht="11.25" outlineLevel="2" x14ac:dyDescent="0.2">
      <c r="B263" s="535" t="s">
        <v>339</v>
      </c>
      <c r="C263" s="536"/>
      <c r="D263" s="385">
        <f t="shared" si="29"/>
        <v>465025.4713375796</v>
      </c>
      <c r="E263" s="385">
        <f t="shared" si="29"/>
        <v>465025.4713375796</v>
      </c>
      <c r="F263" s="386">
        <f t="shared" si="29"/>
        <v>488276.74490445858</v>
      </c>
      <c r="G263" s="385">
        <f t="shared" si="30"/>
        <v>465025.4713375796</v>
      </c>
      <c r="H263" s="385">
        <f t="shared" si="30"/>
        <v>465025.4713375796</v>
      </c>
      <c r="I263" s="386">
        <f t="shared" si="30"/>
        <v>488276.74490445858</v>
      </c>
      <c r="J263" s="385">
        <f t="shared" si="31"/>
        <v>465025.4713375796</v>
      </c>
      <c r="K263" s="385">
        <f t="shared" si="31"/>
        <v>465025.4713375796</v>
      </c>
      <c r="L263" s="386">
        <f t="shared" si="31"/>
        <v>488276.74490445858</v>
      </c>
      <c r="M263" s="387" t="s">
        <v>262</v>
      </c>
      <c r="N263" s="387" t="s">
        <v>262</v>
      </c>
      <c r="O263" s="388" t="s">
        <v>262</v>
      </c>
    </row>
    <row r="264" spans="2:15" ht="11.25" outlineLevel="2" x14ac:dyDescent="0.2">
      <c r="B264" s="535" t="s">
        <v>340</v>
      </c>
      <c r="C264" s="536"/>
      <c r="D264" s="385">
        <f t="shared" si="29"/>
        <v>465025.4713375796</v>
      </c>
      <c r="E264" s="385">
        <f t="shared" si="29"/>
        <v>465025.4713375796</v>
      </c>
      <c r="F264" s="386">
        <f t="shared" si="29"/>
        <v>488276.74490445858</v>
      </c>
      <c r="G264" s="385">
        <f t="shared" si="30"/>
        <v>465025.4713375796</v>
      </c>
      <c r="H264" s="385">
        <f t="shared" si="30"/>
        <v>465025.4713375796</v>
      </c>
      <c r="I264" s="386">
        <f t="shared" si="30"/>
        <v>488276.74490445858</v>
      </c>
      <c r="J264" s="385">
        <f t="shared" si="31"/>
        <v>465025.4713375796</v>
      </c>
      <c r="K264" s="385">
        <f t="shared" si="31"/>
        <v>465025.4713375796</v>
      </c>
      <c r="L264" s="386">
        <f t="shared" si="31"/>
        <v>488276.74490445858</v>
      </c>
      <c r="M264" s="387" t="s">
        <v>262</v>
      </c>
      <c r="N264" s="387" t="s">
        <v>262</v>
      </c>
      <c r="O264" s="388" t="s">
        <v>262</v>
      </c>
    </row>
    <row r="265" spans="2:15" ht="11.25" outlineLevel="2" x14ac:dyDescent="0.2">
      <c r="B265" s="535" t="s">
        <v>341</v>
      </c>
      <c r="C265" s="536"/>
      <c r="D265" s="389">
        <f t="shared" si="29"/>
        <v>465025.4713375796</v>
      </c>
      <c r="E265" s="389">
        <f t="shared" si="29"/>
        <v>465025.4713375796</v>
      </c>
      <c r="F265" s="390">
        <f t="shared" si="29"/>
        <v>488276.74490445858</v>
      </c>
      <c r="G265" s="389">
        <f t="shared" si="30"/>
        <v>465025.4713375796</v>
      </c>
      <c r="H265" s="389">
        <f t="shared" si="30"/>
        <v>465025.4713375796</v>
      </c>
      <c r="I265" s="390">
        <f t="shared" si="30"/>
        <v>488276.74490445858</v>
      </c>
      <c r="J265" s="389">
        <f t="shared" si="31"/>
        <v>465025.4713375796</v>
      </c>
      <c r="K265" s="389">
        <f t="shared" si="31"/>
        <v>465025.4713375796</v>
      </c>
      <c r="L265" s="390">
        <f t="shared" si="31"/>
        <v>488276.74490445858</v>
      </c>
      <c r="M265" s="391" t="s">
        <v>262</v>
      </c>
      <c r="N265" s="391" t="s">
        <v>262</v>
      </c>
      <c r="O265" s="392" t="s">
        <v>262</v>
      </c>
    </row>
    <row r="266" spans="2:15" s="143" customFormat="1" ht="35.25" customHeight="1" x14ac:dyDescent="0.2">
      <c r="B266" s="532" t="s">
        <v>416</v>
      </c>
      <c r="C266" s="532"/>
      <c r="D266" s="315"/>
      <c r="E266" s="316"/>
      <c r="F266" s="316"/>
      <c r="G266" s="315"/>
      <c r="H266" s="316"/>
      <c r="I266" s="316"/>
      <c r="J266" s="315"/>
      <c r="K266" s="315"/>
      <c r="L266" s="315"/>
      <c r="M266" s="315"/>
      <c r="N266" s="315"/>
      <c r="O266" s="315"/>
    </row>
    <row r="267" spans="2:15" s="227" customFormat="1" x14ac:dyDescent="0.2">
      <c r="B267" s="353"/>
      <c r="C267" s="353"/>
      <c r="D267" s="354" t="s">
        <v>392</v>
      </c>
      <c r="E267" s="354" t="s">
        <v>393</v>
      </c>
      <c r="F267" s="355" t="s">
        <v>394</v>
      </c>
      <c r="G267" s="354" t="s">
        <v>392</v>
      </c>
      <c r="H267" s="354" t="s">
        <v>393</v>
      </c>
      <c r="I267" s="355" t="s">
        <v>394</v>
      </c>
      <c r="J267" s="354" t="s">
        <v>392</v>
      </c>
      <c r="K267" s="354" t="s">
        <v>393</v>
      </c>
      <c r="L267" s="355" t="s">
        <v>394</v>
      </c>
      <c r="M267" s="356" t="s">
        <v>392</v>
      </c>
      <c r="N267" s="354" t="s">
        <v>393</v>
      </c>
      <c r="O267" s="357" t="s">
        <v>394</v>
      </c>
    </row>
    <row r="268" spans="2:15" ht="11.45" customHeight="1" x14ac:dyDescent="0.2">
      <c r="B268" s="548" t="s">
        <v>395</v>
      </c>
      <c r="C268" s="345" t="s">
        <v>354</v>
      </c>
      <c r="D268" s="393">
        <f>D71*D$254</f>
        <v>37372.092354924847</v>
      </c>
      <c r="E268" s="393">
        <f t="shared" ref="E268:O268" si="32">E71*E$254</f>
        <v>37372.092354924847</v>
      </c>
      <c r="F268" s="394">
        <f t="shared" si="32"/>
        <v>39240.696972671096</v>
      </c>
      <c r="G268" s="393">
        <f t="shared" si="32"/>
        <v>49904.46680407643</v>
      </c>
      <c r="H268" s="393">
        <f t="shared" si="32"/>
        <v>49904.46680407643</v>
      </c>
      <c r="I268" s="394">
        <f t="shared" si="32"/>
        <v>52399.690144280248</v>
      </c>
      <c r="J268" s="393">
        <f t="shared" si="32"/>
        <v>51412.699416114643</v>
      </c>
      <c r="K268" s="393">
        <f t="shared" si="32"/>
        <v>51412.699416114643</v>
      </c>
      <c r="L268" s="394">
        <f t="shared" si="32"/>
        <v>53983.334386920382</v>
      </c>
      <c r="M268" s="393">
        <f t="shared" si="32"/>
        <v>51412.699416114643</v>
      </c>
      <c r="N268" s="393">
        <f t="shared" si="32"/>
        <v>51412.699416114643</v>
      </c>
      <c r="O268" s="395">
        <f t="shared" si="32"/>
        <v>53983.334386920382</v>
      </c>
    </row>
    <row r="269" spans="2:15" ht="11.25" x14ac:dyDescent="0.2">
      <c r="B269" s="549"/>
      <c r="C269" s="348" t="s">
        <v>358</v>
      </c>
      <c r="D269" s="393">
        <f t="shared" ref="D269:O274" si="33">D72*D$254</f>
        <v>37372.092354924847</v>
      </c>
      <c r="E269" s="396">
        <f t="shared" si="33"/>
        <v>40621.839516222659</v>
      </c>
      <c r="F269" s="397">
        <f t="shared" si="33"/>
        <v>46715.115443656061</v>
      </c>
      <c r="G269" s="393">
        <f t="shared" si="33"/>
        <v>49904.46680407643</v>
      </c>
      <c r="H269" s="396">
        <f t="shared" si="33"/>
        <v>54243.985656604818</v>
      </c>
      <c r="I269" s="397">
        <f t="shared" si="33"/>
        <v>62380.583505095543</v>
      </c>
      <c r="J269" s="393">
        <f t="shared" si="33"/>
        <v>51412.699416114643</v>
      </c>
      <c r="K269" s="396">
        <f t="shared" si="33"/>
        <v>55883.368930559394</v>
      </c>
      <c r="L269" s="397">
        <f t="shared" si="33"/>
        <v>64265.874270143308</v>
      </c>
      <c r="M269" s="393">
        <f t="shared" si="33"/>
        <v>51412.699416114643</v>
      </c>
      <c r="N269" s="396">
        <f t="shared" si="33"/>
        <v>55883.368930559394</v>
      </c>
      <c r="O269" s="398">
        <f t="shared" si="33"/>
        <v>64265.874270143308</v>
      </c>
    </row>
    <row r="270" spans="2:15" ht="11.25" x14ac:dyDescent="0.2">
      <c r="B270" s="549"/>
      <c r="C270" s="348" t="s">
        <v>362</v>
      </c>
      <c r="D270" s="393">
        <f t="shared" si="33"/>
        <v>37372.092354924847</v>
      </c>
      <c r="E270" s="396">
        <f t="shared" si="33"/>
        <v>52581.311464968152</v>
      </c>
      <c r="F270" s="397">
        <f t="shared" si="33"/>
        <v>55210.37703821656</v>
      </c>
      <c r="G270" s="393">
        <f t="shared" si="33"/>
        <v>49904.46680407643</v>
      </c>
      <c r="H270" s="396">
        <f t="shared" si="33"/>
        <v>65346.716560509551</v>
      </c>
      <c r="I270" s="397">
        <f t="shared" si="33"/>
        <v>68614.052388535027</v>
      </c>
      <c r="J270" s="393">
        <f t="shared" si="33"/>
        <v>51412.699416114643</v>
      </c>
      <c r="K270" s="396">
        <f t="shared" si="33"/>
        <v>63827.025477707008</v>
      </c>
      <c r="L270" s="397">
        <f t="shared" si="33"/>
        <v>67018.376751592354</v>
      </c>
      <c r="M270" s="393">
        <f t="shared" si="33"/>
        <v>51412.699416114643</v>
      </c>
      <c r="N270" s="396">
        <f t="shared" si="33"/>
        <v>63827.025477707008</v>
      </c>
      <c r="O270" s="398">
        <f t="shared" si="33"/>
        <v>67018.376751592354</v>
      </c>
    </row>
    <row r="271" spans="2:15" ht="11.25" x14ac:dyDescent="0.2">
      <c r="B271" s="549"/>
      <c r="C271" s="348" t="s">
        <v>366</v>
      </c>
      <c r="D271" s="393">
        <f t="shared" si="33"/>
        <v>37372.092354924847</v>
      </c>
      <c r="E271" s="396">
        <f t="shared" si="33"/>
        <v>63848.735350318471</v>
      </c>
      <c r="F271" s="397">
        <f t="shared" si="33"/>
        <v>67041.172117834401</v>
      </c>
      <c r="G271" s="393">
        <f t="shared" si="33"/>
        <v>49904.46680407643</v>
      </c>
      <c r="H271" s="396">
        <f t="shared" si="33"/>
        <v>79349.58439490445</v>
      </c>
      <c r="I271" s="397">
        <f t="shared" si="33"/>
        <v>83317.063614649684</v>
      </c>
      <c r="J271" s="393">
        <f t="shared" si="33"/>
        <v>51412.699416114643</v>
      </c>
      <c r="K271" s="396">
        <f t="shared" si="33"/>
        <v>77504.245222929923</v>
      </c>
      <c r="L271" s="397">
        <f t="shared" si="33"/>
        <v>81379.457484076425</v>
      </c>
      <c r="M271" s="393">
        <f t="shared" si="33"/>
        <v>51412.699416114643</v>
      </c>
      <c r="N271" s="396">
        <f t="shared" si="33"/>
        <v>77504.245222929923</v>
      </c>
      <c r="O271" s="398">
        <f t="shared" si="33"/>
        <v>81379.457484076425</v>
      </c>
    </row>
    <row r="272" spans="2:15" ht="11.25" x14ac:dyDescent="0.2">
      <c r="B272" s="549"/>
      <c r="C272" s="348" t="s">
        <v>370</v>
      </c>
      <c r="D272" s="393">
        <f t="shared" si="33"/>
        <v>37372.092354924847</v>
      </c>
      <c r="E272" s="396">
        <f t="shared" si="33"/>
        <v>99320.254989384295</v>
      </c>
      <c r="F272" s="397">
        <f t="shared" si="33"/>
        <v>104286.26773885351</v>
      </c>
      <c r="G272" s="393">
        <f t="shared" si="33"/>
        <v>49904.46680407643</v>
      </c>
      <c r="H272" s="396">
        <f t="shared" si="33"/>
        <v>123432.68683651804</v>
      </c>
      <c r="I272" s="397">
        <f t="shared" si="33"/>
        <v>129604.32117834395</v>
      </c>
      <c r="J272" s="393">
        <f t="shared" si="33"/>
        <v>51412.699416114643</v>
      </c>
      <c r="K272" s="396">
        <f t="shared" si="33"/>
        <v>120562.15923566878</v>
      </c>
      <c r="L272" s="397">
        <f t="shared" si="33"/>
        <v>126590.26719745222</v>
      </c>
      <c r="M272" s="393">
        <f t="shared" si="33"/>
        <v>51412.699416114643</v>
      </c>
      <c r="N272" s="396">
        <f t="shared" si="33"/>
        <v>120562.15923566878</v>
      </c>
      <c r="O272" s="398">
        <f t="shared" si="33"/>
        <v>126590.26719745222</v>
      </c>
    </row>
    <row r="273" spans="2:15" ht="11.25" x14ac:dyDescent="0.2">
      <c r="B273" s="549"/>
      <c r="C273" s="348" t="s">
        <v>374</v>
      </c>
      <c r="D273" s="393">
        <f t="shared" si="33"/>
        <v>37372.092354924847</v>
      </c>
      <c r="E273" s="396">
        <f t="shared" si="33"/>
        <v>99320.254989384295</v>
      </c>
      <c r="F273" s="397">
        <f t="shared" si="33"/>
        <v>117322.05120621019</v>
      </c>
      <c r="G273" s="393">
        <f t="shared" si="33"/>
        <v>49904.46680407643</v>
      </c>
      <c r="H273" s="396">
        <f t="shared" si="33"/>
        <v>123432.68683651804</v>
      </c>
      <c r="I273" s="397">
        <f t="shared" si="33"/>
        <v>145804.86132563694</v>
      </c>
      <c r="J273" s="393">
        <f t="shared" si="33"/>
        <v>51412.699416114643</v>
      </c>
      <c r="K273" s="396">
        <f t="shared" si="33"/>
        <v>120562.15923566878</v>
      </c>
      <c r="L273" s="397">
        <f t="shared" si="33"/>
        <v>142414.05059713376</v>
      </c>
      <c r="M273" s="393">
        <f t="shared" si="33"/>
        <v>51412.699416114643</v>
      </c>
      <c r="N273" s="396">
        <f t="shared" si="33"/>
        <v>120562.15923566878</v>
      </c>
      <c r="O273" s="398">
        <f t="shared" si="33"/>
        <v>142414.05059713376</v>
      </c>
    </row>
    <row r="274" spans="2:15" ht="11.25" x14ac:dyDescent="0.2">
      <c r="B274" s="549"/>
      <c r="C274" s="348" t="s">
        <v>378</v>
      </c>
      <c r="D274" s="393">
        <f t="shared" si="33"/>
        <v>37372.092354924847</v>
      </c>
      <c r="E274" s="396">
        <f t="shared" si="33"/>
        <v>99320.254989384295</v>
      </c>
      <c r="F274" s="397">
        <f t="shared" si="33"/>
        <v>134082.3442356688</v>
      </c>
      <c r="G274" s="393">
        <f t="shared" si="33"/>
        <v>49904.46680407643</v>
      </c>
      <c r="H274" s="396">
        <f t="shared" si="33"/>
        <v>123432.68683651804</v>
      </c>
      <c r="I274" s="397">
        <f t="shared" si="33"/>
        <v>166634.12722929937</v>
      </c>
      <c r="J274" s="393">
        <f t="shared" si="33"/>
        <v>51412.699416114643</v>
      </c>
      <c r="K274" s="396">
        <f t="shared" si="33"/>
        <v>120562.15923566878</v>
      </c>
      <c r="L274" s="397">
        <f t="shared" si="33"/>
        <v>162758.91496815285</v>
      </c>
      <c r="M274" s="393">
        <f t="shared" si="33"/>
        <v>51412.699416114643</v>
      </c>
      <c r="N274" s="396">
        <f t="shared" si="33"/>
        <v>120562.15923566878</v>
      </c>
      <c r="O274" s="398">
        <f t="shared" si="33"/>
        <v>162758.91496815285</v>
      </c>
    </row>
    <row r="275" spans="2:15" ht="11.45" customHeight="1" x14ac:dyDescent="0.2">
      <c r="B275" s="552" t="s">
        <v>396</v>
      </c>
      <c r="C275" s="348" t="s">
        <v>256</v>
      </c>
      <c r="D275" s="396">
        <f t="shared" ref="D275:F282" si="34">$D78*D$254+($D112+$D142+$D172+$D202)*D$261</f>
        <v>91925.925157031859</v>
      </c>
      <c r="E275" s="396">
        <f t="shared" si="34"/>
        <v>91925.925157031859</v>
      </c>
      <c r="F275" s="397">
        <f t="shared" si="34"/>
        <v>96522.221414883446</v>
      </c>
      <c r="G275" s="396">
        <f t="shared" ref="G275:I282" si="35">$G78*G$254+($G112+$G142+$G172+$G202)*G$261</f>
        <v>108883.1306388535</v>
      </c>
      <c r="H275" s="396">
        <f t="shared" si="35"/>
        <v>108883.1306388535</v>
      </c>
      <c r="I275" s="397">
        <f t="shared" si="35"/>
        <v>114327.28717079617</v>
      </c>
      <c r="J275" s="396">
        <f t="shared" ref="J275:L282" si="36">$J78*J$254+($J112+$J142+$J172+$J202)*J$261</f>
        <v>112706.02753447452</v>
      </c>
      <c r="K275" s="396">
        <f t="shared" si="36"/>
        <v>112706.02753447452</v>
      </c>
      <c r="L275" s="397">
        <f t="shared" si="36"/>
        <v>118341.32891119824</v>
      </c>
      <c r="M275" s="396">
        <f t="shared" ref="M275:O282" si="37">$M78*M$254+($M112+$M142+$M172+$M202)*M$261</f>
        <v>112706.02753447452</v>
      </c>
      <c r="N275" s="396">
        <f t="shared" si="37"/>
        <v>112706.02753447452</v>
      </c>
      <c r="O275" s="398">
        <f t="shared" si="37"/>
        <v>118341.32891119824</v>
      </c>
    </row>
    <row r="276" spans="2:15" ht="11.25" x14ac:dyDescent="0.2">
      <c r="B276" s="552"/>
      <c r="C276" s="348" t="s">
        <v>257</v>
      </c>
      <c r="D276" s="396">
        <f t="shared" si="34"/>
        <v>83874.639488682806</v>
      </c>
      <c r="E276" s="396">
        <f t="shared" si="34"/>
        <v>83874.639488682806</v>
      </c>
      <c r="F276" s="397">
        <f t="shared" si="34"/>
        <v>88068.371463116928</v>
      </c>
      <c r="G276" s="396">
        <f t="shared" si="35"/>
        <v>97440.403874140116</v>
      </c>
      <c r="H276" s="396">
        <f t="shared" si="35"/>
        <v>97440.403874140116</v>
      </c>
      <c r="I276" s="397">
        <f t="shared" si="35"/>
        <v>102312.42406784714</v>
      </c>
      <c r="J276" s="396">
        <f t="shared" si="36"/>
        <v>100498.72139063693</v>
      </c>
      <c r="K276" s="396">
        <f t="shared" si="36"/>
        <v>100498.72139063693</v>
      </c>
      <c r="L276" s="397">
        <f t="shared" si="36"/>
        <v>105523.65746016879</v>
      </c>
      <c r="M276" s="396">
        <f t="shared" si="37"/>
        <v>100498.72139063693</v>
      </c>
      <c r="N276" s="396">
        <f t="shared" si="37"/>
        <v>100498.72139063693</v>
      </c>
      <c r="O276" s="398">
        <f t="shared" si="37"/>
        <v>105523.65746016879</v>
      </c>
    </row>
    <row r="277" spans="2:15" ht="11.25" x14ac:dyDescent="0.2">
      <c r="B277" s="552"/>
      <c r="C277" s="348" t="s">
        <v>258</v>
      </c>
      <c r="D277" s="396">
        <f t="shared" si="34"/>
        <v>115177.19872391081</v>
      </c>
      <c r="E277" s="396">
        <f t="shared" si="34"/>
        <v>115177.19872391081</v>
      </c>
      <c r="F277" s="397">
        <f t="shared" si="34"/>
        <v>120936.05866010637</v>
      </c>
      <c r="G277" s="396">
        <f t="shared" si="35"/>
        <v>108883.1306388535</v>
      </c>
      <c r="H277" s="396">
        <f t="shared" si="35"/>
        <v>108883.1306388535</v>
      </c>
      <c r="I277" s="397">
        <f t="shared" si="35"/>
        <v>114327.28717079617</v>
      </c>
      <c r="J277" s="396">
        <f t="shared" si="36"/>
        <v>112706.02753447452</v>
      </c>
      <c r="K277" s="396">
        <f t="shared" si="36"/>
        <v>112706.02753447452</v>
      </c>
      <c r="L277" s="397">
        <f t="shared" si="36"/>
        <v>118341.32891119824</v>
      </c>
      <c r="M277" s="396">
        <f t="shared" si="37"/>
        <v>112706.02753447452</v>
      </c>
      <c r="N277" s="396">
        <f t="shared" si="37"/>
        <v>112706.02753447452</v>
      </c>
      <c r="O277" s="398">
        <f t="shared" si="37"/>
        <v>118341.32891119824</v>
      </c>
    </row>
    <row r="278" spans="2:15" ht="11.25" x14ac:dyDescent="0.2">
      <c r="B278" s="552"/>
      <c r="C278" s="348" t="s">
        <v>381</v>
      </c>
      <c r="D278" s="396">
        <f t="shared" si="34"/>
        <v>107125.91305556177</v>
      </c>
      <c r="E278" s="396">
        <f t="shared" si="34"/>
        <v>107125.91305556177</v>
      </c>
      <c r="F278" s="397">
        <f t="shared" si="34"/>
        <v>112482.20870833987</v>
      </c>
      <c r="G278" s="396">
        <f t="shared" si="35"/>
        <v>97440.403874140116</v>
      </c>
      <c r="H278" s="396">
        <f t="shared" si="35"/>
        <v>97440.403874140116</v>
      </c>
      <c r="I278" s="397">
        <f t="shared" si="35"/>
        <v>102312.42406784714</v>
      </c>
      <c r="J278" s="396">
        <f t="shared" si="36"/>
        <v>100498.72139063693</v>
      </c>
      <c r="K278" s="396">
        <f t="shared" si="36"/>
        <v>100498.72139063693</v>
      </c>
      <c r="L278" s="397">
        <f t="shared" si="36"/>
        <v>105523.65746016879</v>
      </c>
      <c r="M278" s="396">
        <f t="shared" si="37"/>
        <v>100498.72139063693</v>
      </c>
      <c r="N278" s="396">
        <f t="shared" si="37"/>
        <v>100498.72139063693</v>
      </c>
      <c r="O278" s="398">
        <f t="shared" si="37"/>
        <v>105523.65746016879</v>
      </c>
    </row>
    <row r="279" spans="2:15" ht="11.25" x14ac:dyDescent="0.2">
      <c r="B279" s="552"/>
      <c r="C279" s="348" t="s">
        <v>260</v>
      </c>
      <c r="D279" s="396">
        <f t="shared" si="34"/>
        <v>107125.91305556177</v>
      </c>
      <c r="E279" s="396">
        <f t="shared" si="34"/>
        <v>107125.91305556177</v>
      </c>
      <c r="F279" s="397">
        <f t="shared" si="34"/>
        <v>112482.20870833987</v>
      </c>
      <c r="G279" s="396">
        <f t="shared" si="35"/>
        <v>149109.90068942675</v>
      </c>
      <c r="H279" s="396">
        <f t="shared" si="35"/>
        <v>149109.90068942675</v>
      </c>
      <c r="I279" s="397">
        <f t="shared" si="35"/>
        <v>156565.39572389808</v>
      </c>
      <c r="J279" s="396">
        <f t="shared" si="36"/>
        <v>152168.21820592356</v>
      </c>
      <c r="K279" s="396">
        <f t="shared" si="36"/>
        <v>152168.21820592356</v>
      </c>
      <c r="L279" s="397">
        <f t="shared" si="36"/>
        <v>159776.62911621973</v>
      </c>
      <c r="M279" s="396">
        <f t="shared" si="37"/>
        <v>152168.21820592356</v>
      </c>
      <c r="N279" s="396">
        <f t="shared" si="37"/>
        <v>152168.21820592356</v>
      </c>
      <c r="O279" s="398">
        <f t="shared" si="37"/>
        <v>159776.62911621973</v>
      </c>
    </row>
    <row r="280" spans="2:15" ht="11.25" x14ac:dyDescent="0.2">
      <c r="B280" s="552"/>
      <c r="C280" s="348" t="s">
        <v>382</v>
      </c>
      <c r="D280" s="396">
        <f t="shared" si="34"/>
        <v>233940.74277543949</v>
      </c>
      <c r="E280" s="396">
        <f t="shared" si="34"/>
        <v>233940.74277543949</v>
      </c>
      <c r="F280" s="397">
        <f t="shared" si="34"/>
        <v>245637.77991421148</v>
      </c>
      <c r="G280" s="396">
        <f t="shared" si="35"/>
        <v>307578.18064203823</v>
      </c>
      <c r="H280" s="396">
        <f t="shared" si="35"/>
        <v>307578.18064203823</v>
      </c>
      <c r="I280" s="397">
        <f t="shared" si="35"/>
        <v>322957.08967414015</v>
      </c>
      <c r="J280" s="396">
        <f t="shared" si="36"/>
        <v>317772.5723636942</v>
      </c>
      <c r="K280" s="396">
        <f t="shared" si="36"/>
        <v>317772.5723636942</v>
      </c>
      <c r="L280" s="397">
        <f t="shared" si="36"/>
        <v>333661.20098187897</v>
      </c>
      <c r="M280" s="396">
        <f t="shared" si="37"/>
        <v>317772.5723636942</v>
      </c>
      <c r="N280" s="396">
        <f t="shared" si="37"/>
        <v>317772.5723636942</v>
      </c>
      <c r="O280" s="398">
        <f t="shared" si="37"/>
        <v>333661.20098187897</v>
      </c>
    </row>
    <row r="281" spans="2:15" ht="11.25" x14ac:dyDescent="0.2">
      <c r="B281" s="552"/>
      <c r="C281" s="348" t="s">
        <v>383</v>
      </c>
      <c r="D281" s="396">
        <f t="shared" si="34"/>
        <v>158795.40987084838</v>
      </c>
      <c r="E281" s="396">
        <f t="shared" si="34"/>
        <v>158795.40987084838</v>
      </c>
      <c r="F281" s="397">
        <f t="shared" si="34"/>
        <v>166735.18036439081</v>
      </c>
      <c r="G281" s="396">
        <f t="shared" si="35"/>
        <v>200779.39750471336</v>
      </c>
      <c r="H281" s="396">
        <f t="shared" si="35"/>
        <v>200779.39750471336</v>
      </c>
      <c r="I281" s="397">
        <f t="shared" si="35"/>
        <v>210818.36737994902</v>
      </c>
      <c r="J281" s="396">
        <f t="shared" si="36"/>
        <v>203837.71502121017</v>
      </c>
      <c r="K281" s="396">
        <f t="shared" si="36"/>
        <v>203837.71502121017</v>
      </c>
      <c r="L281" s="397">
        <f t="shared" si="36"/>
        <v>214029.6007722707</v>
      </c>
      <c r="M281" s="396">
        <f t="shared" si="37"/>
        <v>203837.71502121017</v>
      </c>
      <c r="N281" s="396">
        <f t="shared" si="37"/>
        <v>203837.71502121017</v>
      </c>
      <c r="O281" s="398">
        <f t="shared" si="37"/>
        <v>214029.6007722707</v>
      </c>
    </row>
    <row r="282" spans="2:15" ht="11.25" x14ac:dyDescent="0.2">
      <c r="B282" s="552"/>
      <c r="C282" s="348" t="s">
        <v>384</v>
      </c>
      <c r="D282" s="396">
        <f t="shared" si="34"/>
        <v>182271.24596015285</v>
      </c>
      <c r="E282" s="396">
        <f t="shared" si="34"/>
        <v>182271.24596015285</v>
      </c>
      <c r="F282" s="397">
        <f t="shared" si="34"/>
        <v>191384.80825816054</v>
      </c>
      <c r="G282" s="396">
        <f t="shared" si="35"/>
        <v>204239.18701146496</v>
      </c>
      <c r="H282" s="396">
        <f t="shared" si="35"/>
        <v>204239.18701146496</v>
      </c>
      <c r="I282" s="397">
        <f t="shared" si="35"/>
        <v>214451.14636203824</v>
      </c>
      <c r="J282" s="396">
        <f t="shared" si="36"/>
        <v>214433.57873312102</v>
      </c>
      <c r="K282" s="396">
        <f t="shared" si="36"/>
        <v>214433.57873312102</v>
      </c>
      <c r="L282" s="397">
        <f t="shared" si="36"/>
        <v>225155.25766977703</v>
      </c>
      <c r="M282" s="396">
        <f t="shared" si="37"/>
        <v>214433.57873312102</v>
      </c>
      <c r="N282" s="396">
        <f t="shared" si="37"/>
        <v>214433.57873312102</v>
      </c>
      <c r="O282" s="398">
        <f t="shared" si="37"/>
        <v>225155.25766977703</v>
      </c>
    </row>
    <row r="283" spans="2:15" ht="11.45" customHeight="1" x14ac:dyDescent="0.2">
      <c r="B283" s="552" t="s">
        <v>397</v>
      </c>
      <c r="C283" s="348" t="s">
        <v>256</v>
      </c>
      <c r="D283" s="396">
        <f t="shared" ref="D283:F298" si="38">$D86*D$255+($D120+$D150+$D180+$D210)*D$262</f>
        <v>181919.68670382167</v>
      </c>
      <c r="E283" s="396">
        <f t="shared" si="38"/>
        <v>181919.68670382167</v>
      </c>
      <c r="F283" s="397">
        <f t="shared" si="38"/>
        <v>190423.62472133758</v>
      </c>
      <c r="G283" s="396">
        <f t="shared" ref="G283:I298" si="39">$G86*G$255+($G120+$G150+$G180+$G210)*G$262</f>
        <v>219337.01398089173</v>
      </c>
      <c r="H283" s="396">
        <f t="shared" si="39"/>
        <v>219337.01398089173</v>
      </c>
      <c r="I283" s="397">
        <f t="shared" si="39"/>
        <v>229541.73960191084</v>
      </c>
      <c r="J283" s="396">
        <f t="shared" ref="J283:L298" si="40">$J86*J$255+($J120+$J150+$J180+$J210)*J$262</f>
        <v>224547.02157643315</v>
      </c>
      <c r="K283" s="396">
        <f t="shared" si="40"/>
        <v>224547.02157643315</v>
      </c>
      <c r="L283" s="397">
        <f t="shared" si="40"/>
        <v>234988.56572452228</v>
      </c>
      <c r="M283" s="399" t="s">
        <v>262</v>
      </c>
      <c r="N283" s="399" t="s">
        <v>262</v>
      </c>
      <c r="O283" s="400" t="s">
        <v>262</v>
      </c>
    </row>
    <row r="284" spans="2:15" ht="11.25" x14ac:dyDescent="0.2">
      <c r="B284" s="552"/>
      <c r="C284" s="348" t="s">
        <v>257</v>
      </c>
      <c r="D284" s="396">
        <f t="shared" si="38"/>
        <v>163312.51671974524</v>
      </c>
      <c r="E284" s="396">
        <f t="shared" si="38"/>
        <v>163312.51671974524</v>
      </c>
      <c r="F284" s="397">
        <f t="shared" si="38"/>
        <v>170970.6742834395</v>
      </c>
      <c r="G284" s="396">
        <f t="shared" si="39"/>
        <v>195384.51152866241</v>
      </c>
      <c r="H284" s="396">
        <f t="shared" si="39"/>
        <v>195384.51152866241</v>
      </c>
      <c r="I284" s="397">
        <f t="shared" si="39"/>
        <v>204500.48703821655</v>
      </c>
      <c r="J284" s="396">
        <f t="shared" si="40"/>
        <v>199850.23232484079</v>
      </c>
      <c r="K284" s="396">
        <f t="shared" si="40"/>
        <v>199850.23232484079</v>
      </c>
      <c r="L284" s="397">
        <f t="shared" si="40"/>
        <v>209169.1951433121</v>
      </c>
      <c r="M284" s="399" t="s">
        <v>262</v>
      </c>
      <c r="N284" s="399" t="s">
        <v>262</v>
      </c>
      <c r="O284" s="400" t="s">
        <v>262</v>
      </c>
    </row>
    <row r="285" spans="2:15" ht="11.25" x14ac:dyDescent="0.2">
      <c r="B285" s="552"/>
      <c r="C285" s="348" t="s">
        <v>258</v>
      </c>
      <c r="D285" s="396">
        <f t="shared" si="38"/>
        <v>161754.23030785561</v>
      </c>
      <c r="E285" s="396">
        <f t="shared" si="38"/>
        <v>161754.23030785561</v>
      </c>
      <c r="F285" s="397">
        <f t="shared" si="38"/>
        <v>169447.24427813163</v>
      </c>
      <c r="G285" s="396">
        <f t="shared" si="39"/>
        <v>163447.84159235668</v>
      </c>
      <c r="H285" s="396">
        <f t="shared" si="39"/>
        <v>163447.84159235668</v>
      </c>
      <c r="I285" s="397">
        <f t="shared" si="39"/>
        <v>171112.15028662421</v>
      </c>
      <c r="J285" s="396">
        <f t="shared" si="40"/>
        <v>166921.17998938431</v>
      </c>
      <c r="K285" s="396">
        <f t="shared" si="40"/>
        <v>166921.17998938431</v>
      </c>
      <c r="L285" s="397">
        <f t="shared" si="40"/>
        <v>174743.36770169853</v>
      </c>
      <c r="M285" s="399" t="s">
        <v>262</v>
      </c>
      <c r="N285" s="399" t="s">
        <v>262</v>
      </c>
      <c r="O285" s="400" t="s">
        <v>262</v>
      </c>
    </row>
    <row r="286" spans="2:15" ht="11.25" x14ac:dyDescent="0.2">
      <c r="B286" s="552"/>
      <c r="C286" s="348" t="s">
        <v>381</v>
      </c>
      <c r="D286" s="396">
        <f t="shared" si="38"/>
        <v>140045.86532643312</v>
      </c>
      <c r="E286" s="396">
        <f t="shared" si="38"/>
        <v>140045.86532643312</v>
      </c>
      <c r="F286" s="397">
        <f t="shared" si="38"/>
        <v>146752.1354339172</v>
      </c>
      <c r="G286" s="396">
        <f t="shared" si="39"/>
        <v>135503.25539808918</v>
      </c>
      <c r="H286" s="396">
        <f t="shared" si="39"/>
        <v>135503.25539808918</v>
      </c>
      <c r="I286" s="397">
        <f t="shared" si="39"/>
        <v>141897.35562898091</v>
      </c>
      <c r="J286" s="396">
        <f t="shared" si="40"/>
        <v>138108.25919585989</v>
      </c>
      <c r="K286" s="396">
        <f t="shared" si="40"/>
        <v>138108.25919585989</v>
      </c>
      <c r="L286" s="397">
        <f t="shared" si="40"/>
        <v>144620.76869028661</v>
      </c>
      <c r="M286" s="399" t="s">
        <v>262</v>
      </c>
      <c r="N286" s="399" t="s">
        <v>262</v>
      </c>
      <c r="O286" s="400" t="s">
        <v>262</v>
      </c>
    </row>
    <row r="287" spans="2:15" ht="11.25" x14ac:dyDescent="0.2">
      <c r="B287" s="552"/>
      <c r="C287" s="348" t="s">
        <v>260</v>
      </c>
      <c r="D287" s="396">
        <f t="shared" si="38"/>
        <v>140045.86532643312</v>
      </c>
      <c r="E287" s="396">
        <f t="shared" si="38"/>
        <v>140045.86532643312</v>
      </c>
      <c r="F287" s="397">
        <f t="shared" si="38"/>
        <v>146752.1354339172</v>
      </c>
      <c r="G287" s="396">
        <f t="shared" si="39"/>
        <v>187172.75221337582</v>
      </c>
      <c r="H287" s="396">
        <f t="shared" si="39"/>
        <v>187172.75221337582</v>
      </c>
      <c r="I287" s="397">
        <f t="shared" si="39"/>
        <v>196150.32728503185</v>
      </c>
      <c r="J287" s="396">
        <f t="shared" si="40"/>
        <v>189777.7560111465</v>
      </c>
      <c r="K287" s="396">
        <f t="shared" si="40"/>
        <v>189777.7560111465</v>
      </c>
      <c r="L287" s="397">
        <f t="shared" si="40"/>
        <v>198873.74034633755</v>
      </c>
      <c r="M287" s="399" t="s">
        <v>262</v>
      </c>
      <c r="N287" s="399" t="s">
        <v>262</v>
      </c>
      <c r="O287" s="400" t="s">
        <v>262</v>
      </c>
    </row>
    <row r="288" spans="2:15" ht="11.25" x14ac:dyDescent="0.2">
      <c r="B288" s="552"/>
      <c r="C288" s="348" t="s">
        <v>382</v>
      </c>
      <c r="D288" s="396">
        <f t="shared" si="38"/>
        <v>342095.12683121022</v>
      </c>
      <c r="E288" s="396">
        <f t="shared" si="38"/>
        <v>342095.12683121022</v>
      </c>
      <c r="F288" s="397">
        <f t="shared" si="38"/>
        <v>358489.42759156052</v>
      </c>
      <c r="G288" s="396">
        <f t="shared" si="39"/>
        <v>432422.01884713373</v>
      </c>
      <c r="H288" s="396">
        <f t="shared" si="39"/>
        <v>432422.01884713373</v>
      </c>
      <c r="I288" s="397">
        <f t="shared" si="39"/>
        <v>453128.56969585986</v>
      </c>
      <c r="J288" s="396">
        <f t="shared" si="40"/>
        <v>441042.21323248406</v>
      </c>
      <c r="K288" s="396">
        <f t="shared" si="40"/>
        <v>441042.21323248406</v>
      </c>
      <c r="L288" s="397">
        <f t="shared" si="40"/>
        <v>462151.35557722929</v>
      </c>
      <c r="M288" s="399" t="s">
        <v>262</v>
      </c>
      <c r="N288" s="399" t="s">
        <v>262</v>
      </c>
      <c r="O288" s="400" t="s">
        <v>262</v>
      </c>
    </row>
    <row r="289" spans="2:15" ht="11.25" x14ac:dyDescent="0.2">
      <c r="B289" s="552"/>
      <c r="C289" s="348" t="s">
        <v>383</v>
      </c>
      <c r="D289" s="396">
        <f t="shared" si="38"/>
        <v>191715.36214171973</v>
      </c>
      <c r="E289" s="396">
        <f t="shared" si="38"/>
        <v>191715.36214171973</v>
      </c>
      <c r="F289" s="397">
        <f t="shared" si="38"/>
        <v>201005.10708996814</v>
      </c>
      <c r="G289" s="396">
        <f t="shared" si="39"/>
        <v>238842.24902866239</v>
      </c>
      <c r="H289" s="396">
        <f t="shared" si="39"/>
        <v>238842.24902866239</v>
      </c>
      <c r="I289" s="397">
        <f t="shared" si="39"/>
        <v>250403.29894108279</v>
      </c>
      <c r="J289" s="396">
        <f t="shared" si="40"/>
        <v>241447.2528264331</v>
      </c>
      <c r="K289" s="396">
        <f t="shared" si="40"/>
        <v>241447.2528264331</v>
      </c>
      <c r="L289" s="397">
        <f t="shared" si="40"/>
        <v>253126.71200238852</v>
      </c>
      <c r="M289" s="399" t="s">
        <v>262</v>
      </c>
      <c r="N289" s="399" t="s">
        <v>262</v>
      </c>
      <c r="O289" s="400" t="s">
        <v>262</v>
      </c>
    </row>
    <row r="290" spans="2:15" ht="11.25" x14ac:dyDescent="0.2">
      <c r="B290" s="552"/>
      <c r="C290" s="348" t="s">
        <v>384</v>
      </c>
      <c r="D290" s="396">
        <f t="shared" si="38"/>
        <v>199250.49709394906</v>
      </c>
      <c r="E290" s="396">
        <f t="shared" si="38"/>
        <v>199250.49709394906</v>
      </c>
      <c r="F290" s="397">
        <f t="shared" si="38"/>
        <v>208916.99878980892</v>
      </c>
      <c r="G290" s="396">
        <f t="shared" si="39"/>
        <v>211715.76320063695</v>
      </c>
      <c r="H290" s="396">
        <f t="shared" si="39"/>
        <v>211715.76320063695</v>
      </c>
      <c r="I290" s="397">
        <f t="shared" si="39"/>
        <v>221920.48882165609</v>
      </c>
      <c r="J290" s="396">
        <f t="shared" si="40"/>
        <v>216688.95226910827</v>
      </c>
      <c r="K290" s="396">
        <f t="shared" si="40"/>
        <v>216688.95226910827</v>
      </c>
      <c r="L290" s="397">
        <f t="shared" si="40"/>
        <v>227130.49641719743</v>
      </c>
      <c r="M290" s="399" t="s">
        <v>262</v>
      </c>
      <c r="N290" s="399" t="s">
        <v>262</v>
      </c>
      <c r="O290" s="400" t="s">
        <v>262</v>
      </c>
    </row>
    <row r="291" spans="2:15" ht="11.45" customHeight="1" x14ac:dyDescent="0.2">
      <c r="B291" s="552" t="s">
        <v>398</v>
      </c>
      <c r="C291" s="348" t="s">
        <v>256</v>
      </c>
      <c r="D291" s="396">
        <f t="shared" si="38"/>
        <v>207969.72468152869</v>
      </c>
      <c r="E291" s="396">
        <f t="shared" si="38"/>
        <v>207969.72468152869</v>
      </c>
      <c r="F291" s="397">
        <f t="shared" si="38"/>
        <v>217657.75533439493</v>
      </c>
      <c r="G291" s="396">
        <f t="shared" si="39"/>
        <v>252870.51741401275</v>
      </c>
      <c r="H291" s="396">
        <f t="shared" si="39"/>
        <v>252870.51741401275</v>
      </c>
      <c r="I291" s="397">
        <f t="shared" si="39"/>
        <v>264599.49319108279</v>
      </c>
      <c r="J291" s="396">
        <f t="shared" si="40"/>
        <v>259122.52652866242</v>
      </c>
      <c r="K291" s="396">
        <f t="shared" si="40"/>
        <v>259122.52652866242</v>
      </c>
      <c r="L291" s="397">
        <f t="shared" si="40"/>
        <v>271135.68453821656</v>
      </c>
      <c r="M291" s="399" t="s">
        <v>262</v>
      </c>
      <c r="N291" s="399" t="s">
        <v>262</v>
      </c>
      <c r="O291" s="400" t="s">
        <v>262</v>
      </c>
    </row>
    <row r="292" spans="2:15" ht="11.25" x14ac:dyDescent="0.2">
      <c r="B292" s="552"/>
      <c r="C292" s="348" t="s">
        <v>257</v>
      </c>
      <c r="D292" s="396">
        <f t="shared" si="38"/>
        <v>207969.72468152869</v>
      </c>
      <c r="E292" s="396">
        <f t="shared" si="38"/>
        <v>207969.72468152869</v>
      </c>
      <c r="F292" s="397">
        <f t="shared" si="38"/>
        <v>217657.75533439493</v>
      </c>
      <c r="G292" s="396">
        <f t="shared" si="39"/>
        <v>252870.51741401275</v>
      </c>
      <c r="H292" s="396">
        <f t="shared" si="39"/>
        <v>252870.51741401275</v>
      </c>
      <c r="I292" s="397">
        <f t="shared" si="39"/>
        <v>264599.49319108279</v>
      </c>
      <c r="J292" s="396">
        <f t="shared" si="40"/>
        <v>259122.52652866242</v>
      </c>
      <c r="K292" s="396">
        <f t="shared" si="40"/>
        <v>259122.52652866242</v>
      </c>
      <c r="L292" s="397">
        <f t="shared" si="40"/>
        <v>271135.68453821656</v>
      </c>
      <c r="M292" s="399" t="s">
        <v>262</v>
      </c>
      <c r="N292" s="399" t="s">
        <v>262</v>
      </c>
      <c r="O292" s="400" t="s">
        <v>262</v>
      </c>
    </row>
    <row r="293" spans="2:15" ht="11.25" x14ac:dyDescent="0.2">
      <c r="B293" s="552"/>
      <c r="C293" s="348" t="s">
        <v>258</v>
      </c>
      <c r="D293" s="396">
        <f t="shared" si="38"/>
        <v>186563.79028662419</v>
      </c>
      <c r="E293" s="396">
        <f t="shared" si="38"/>
        <v>186563.79028662419</v>
      </c>
      <c r="F293" s="397">
        <f t="shared" si="38"/>
        <v>195384.51152866241</v>
      </c>
      <c r="G293" s="396">
        <f t="shared" si="39"/>
        <v>195384.51152866241</v>
      </c>
      <c r="H293" s="396">
        <f t="shared" si="39"/>
        <v>195384.51152866241</v>
      </c>
      <c r="I293" s="397">
        <f t="shared" si="39"/>
        <v>204500.48703821655</v>
      </c>
      <c r="J293" s="396">
        <f t="shared" si="40"/>
        <v>199850.23232484079</v>
      </c>
      <c r="K293" s="396">
        <f t="shared" si="40"/>
        <v>199850.23232484079</v>
      </c>
      <c r="L293" s="397">
        <f t="shared" si="40"/>
        <v>209169.1951433121</v>
      </c>
      <c r="M293" s="399" t="s">
        <v>262</v>
      </c>
      <c r="N293" s="399" t="s">
        <v>262</v>
      </c>
      <c r="O293" s="400" t="s">
        <v>262</v>
      </c>
    </row>
    <row r="294" spans="2:15" ht="11.25" x14ac:dyDescent="0.2">
      <c r="B294" s="552"/>
      <c r="C294" s="348" t="s">
        <v>381</v>
      </c>
      <c r="D294" s="396">
        <f t="shared" si="38"/>
        <v>161754.23030785561</v>
      </c>
      <c r="E294" s="396">
        <f t="shared" si="38"/>
        <v>161754.23030785561</v>
      </c>
      <c r="F294" s="397">
        <f t="shared" si="38"/>
        <v>169447.24427813163</v>
      </c>
      <c r="G294" s="396">
        <f t="shared" si="39"/>
        <v>163447.84159235668</v>
      </c>
      <c r="H294" s="396">
        <f t="shared" si="39"/>
        <v>163447.84159235668</v>
      </c>
      <c r="I294" s="397">
        <f t="shared" si="39"/>
        <v>171112.15028662421</v>
      </c>
      <c r="J294" s="396">
        <f t="shared" si="40"/>
        <v>166921.17998938431</v>
      </c>
      <c r="K294" s="396">
        <f t="shared" si="40"/>
        <v>166921.17998938431</v>
      </c>
      <c r="L294" s="397">
        <f t="shared" si="40"/>
        <v>174743.36770169853</v>
      </c>
      <c r="M294" s="399" t="s">
        <v>262</v>
      </c>
      <c r="N294" s="399" t="s">
        <v>262</v>
      </c>
      <c r="O294" s="400" t="s">
        <v>262</v>
      </c>
    </row>
    <row r="295" spans="2:15" ht="11.25" x14ac:dyDescent="0.2">
      <c r="B295" s="552"/>
      <c r="C295" s="348" t="s">
        <v>382</v>
      </c>
      <c r="D295" s="396">
        <f t="shared" si="38"/>
        <v>342095.12683121022</v>
      </c>
      <c r="E295" s="396">
        <f t="shared" si="38"/>
        <v>342095.12683121022</v>
      </c>
      <c r="F295" s="397">
        <f t="shared" si="38"/>
        <v>358489.42759156052</v>
      </c>
      <c r="G295" s="396">
        <f t="shared" si="39"/>
        <v>432422.01884713373</v>
      </c>
      <c r="H295" s="396">
        <f t="shared" si="39"/>
        <v>432422.01884713373</v>
      </c>
      <c r="I295" s="397">
        <f t="shared" si="39"/>
        <v>453128.56969585986</v>
      </c>
      <c r="J295" s="396">
        <f t="shared" si="40"/>
        <v>441042.21323248406</v>
      </c>
      <c r="K295" s="396">
        <f t="shared" si="40"/>
        <v>441042.21323248406</v>
      </c>
      <c r="L295" s="397">
        <f t="shared" si="40"/>
        <v>462151.35557722929</v>
      </c>
      <c r="M295" s="399" t="s">
        <v>262</v>
      </c>
      <c r="N295" s="399" t="s">
        <v>262</v>
      </c>
      <c r="O295" s="400" t="s">
        <v>262</v>
      </c>
    </row>
    <row r="296" spans="2:15" ht="11.25" x14ac:dyDescent="0.2">
      <c r="B296" s="552"/>
      <c r="C296" s="348" t="s">
        <v>384</v>
      </c>
      <c r="D296" s="396">
        <f t="shared" si="38"/>
        <v>220958.86207537155</v>
      </c>
      <c r="E296" s="396">
        <f t="shared" si="38"/>
        <v>220958.86207537155</v>
      </c>
      <c r="F296" s="397">
        <f t="shared" si="38"/>
        <v>231612.10763402336</v>
      </c>
      <c r="G296" s="396">
        <f t="shared" si="39"/>
        <v>239660.34939490445</v>
      </c>
      <c r="H296" s="396">
        <f t="shared" si="39"/>
        <v>239660.34939490445</v>
      </c>
      <c r="I296" s="397">
        <f t="shared" si="39"/>
        <v>251135.2834792994</v>
      </c>
      <c r="J296" s="396">
        <f t="shared" si="40"/>
        <v>245501.87306263269</v>
      </c>
      <c r="K296" s="396">
        <f t="shared" si="40"/>
        <v>245501.87306263269</v>
      </c>
      <c r="L296" s="397">
        <f t="shared" si="40"/>
        <v>257253.09542860935</v>
      </c>
      <c r="M296" s="399" t="s">
        <v>262</v>
      </c>
      <c r="N296" s="399" t="s">
        <v>262</v>
      </c>
      <c r="O296" s="400" t="s">
        <v>262</v>
      </c>
    </row>
    <row r="297" spans="2:15" ht="11.25" x14ac:dyDescent="0.2">
      <c r="B297" s="552"/>
      <c r="C297" s="348" t="s">
        <v>387</v>
      </c>
      <c r="D297" s="396">
        <f t="shared" si="38"/>
        <v>250919.99390923567</v>
      </c>
      <c r="E297" s="396">
        <f t="shared" si="38"/>
        <v>250919.99390923567</v>
      </c>
      <c r="F297" s="397">
        <f t="shared" si="38"/>
        <v>263169.97044585983</v>
      </c>
      <c r="G297" s="396">
        <f t="shared" si="39"/>
        <v>315054.75683121022</v>
      </c>
      <c r="H297" s="396">
        <f t="shared" si="39"/>
        <v>315054.75683121022</v>
      </c>
      <c r="I297" s="397">
        <f t="shared" si="39"/>
        <v>330426.43213375797</v>
      </c>
      <c r="J297" s="396">
        <f t="shared" si="40"/>
        <v>320027.94589968154</v>
      </c>
      <c r="K297" s="396">
        <f t="shared" si="40"/>
        <v>320027.94589968154</v>
      </c>
      <c r="L297" s="397">
        <f t="shared" si="40"/>
        <v>335636.43972929934</v>
      </c>
      <c r="M297" s="399" t="s">
        <v>262</v>
      </c>
      <c r="N297" s="399" t="s">
        <v>262</v>
      </c>
      <c r="O297" s="400" t="s">
        <v>262</v>
      </c>
    </row>
    <row r="298" spans="2:15" ht="11.45" customHeight="1" x14ac:dyDescent="0.2">
      <c r="B298" s="552" t="s">
        <v>399</v>
      </c>
      <c r="C298" s="348" t="s">
        <v>256</v>
      </c>
      <c r="D298" s="396">
        <f t="shared" si="38"/>
        <v>207969.72468152869</v>
      </c>
      <c r="E298" s="396">
        <f t="shared" si="38"/>
        <v>207969.72468152869</v>
      </c>
      <c r="F298" s="397">
        <f t="shared" si="38"/>
        <v>217657.75533439493</v>
      </c>
      <c r="G298" s="396">
        <f t="shared" si="39"/>
        <v>252870.51741401275</v>
      </c>
      <c r="H298" s="396">
        <f t="shared" si="39"/>
        <v>252870.51741401275</v>
      </c>
      <c r="I298" s="397">
        <f t="shared" si="39"/>
        <v>264599.49319108279</v>
      </c>
      <c r="J298" s="396">
        <f t="shared" si="40"/>
        <v>259122.52652866242</v>
      </c>
      <c r="K298" s="396">
        <f t="shared" si="40"/>
        <v>259122.52652866242</v>
      </c>
      <c r="L298" s="397">
        <f t="shared" si="40"/>
        <v>271135.68453821656</v>
      </c>
      <c r="M298" s="399" t="s">
        <v>262</v>
      </c>
      <c r="N298" s="399" t="s">
        <v>262</v>
      </c>
      <c r="O298" s="400" t="s">
        <v>262</v>
      </c>
    </row>
    <row r="299" spans="2:15" ht="11.25" x14ac:dyDescent="0.2">
      <c r="B299" s="552"/>
      <c r="C299" s="348" t="s">
        <v>258</v>
      </c>
      <c r="D299" s="396">
        <f t="shared" ref="D299:F302" si="41">$D102*D$255+($D136+$D166+$D196+$D226)*D$262</f>
        <v>231220.99824840765</v>
      </c>
      <c r="E299" s="396">
        <f t="shared" si="41"/>
        <v>231220.99824840765</v>
      </c>
      <c r="F299" s="397">
        <f t="shared" si="41"/>
        <v>242071.59257961786</v>
      </c>
      <c r="G299" s="396">
        <f t="shared" ref="G299:I302" si="42">$G102*G$255+($G136+$G166+$G196+$G226)*G$262</f>
        <v>252870.51741401275</v>
      </c>
      <c r="H299" s="396">
        <f t="shared" si="42"/>
        <v>252870.51741401275</v>
      </c>
      <c r="I299" s="397">
        <f t="shared" si="42"/>
        <v>264599.49319108279</v>
      </c>
      <c r="J299" s="396">
        <f t="shared" ref="J299:L302" si="43">$J102*J$255+($J136+$J166+$J196+$J226)*J$262</f>
        <v>259122.52652866242</v>
      </c>
      <c r="K299" s="396">
        <f t="shared" si="43"/>
        <v>259122.52652866242</v>
      </c>
      <c r="L299" s="397">
        <f t="shared" si="43"/>
        <v>271135.68453821656</v>
      </c>
      <c r="M299" s="399" t="s">
        <v>262</v>
      </c>
      <c r="N299" s="399" t="s">
        <v>262</v>
      </c>
      <c r="O299" s="400" t="s">
        <v>262</v>
      </c>
    </row>
    <row r="300" spans="2:15" ht="11.25" x14ac:dyDescent="0.2">
      <c r="B300" s="552"/>
      <c r="C300" s="348" t="s">
        <v>382</v>
      </c>
      <c r="D300" s="396">
        <f t="shared" si="41"/>
        <v>342095.12683121022</v>
      </c>
      <c r="E300" s="396">
        <f t="shared" si="41"/>
        <v>342095.12683121022</v>
      </c>
      <c r="F300" s="397">
        <f t="shared" si="41"/>
        <v>358489.42759156052</v>
      </c>
      <c r="G300" s="396">
        <f t="shared" si="42"/>
        <v>432422.01884713373</v>
      </c>
      <c r="H300" s="396">
        <f t="shared" si="42"/>
        <v>432422.01884713373</v>
      </c>
      <c r="I300" s="397">
        <f t="shared" si="42"/>
        <v>453128.56969585986</v>
      </c>
      <c r="J300" s="396">
        <f t="shared" si="43"/>
        <v>441042.21323248406</v>
      </c>
      <c r="K300" s="396">
        <f t="shared" si="43"/>
        <v>441042.21323248406</v>
      </c>
      <c r="L300" s="397">
        <f t="shared" si="43"/>
        <v>462151.35557722929</v>
      </c>
      <c r="M300" s="399" t="s">
        <v>262</v>
      </c>
      <c r="N300" s="399" t="s">
        <v>262</v>
      </c>
      <c r="O300" s="400" t="s">
        <v>262</v>
      </c>
    </row>
    <row r="301" spans="2:15" ht="11.25" x14ac:dyDescent="0.2">
      <c r="B301" s="552"/>
      <c r="C301" s="348" t="s">
        <v>384</v>
      </c>
      <c r="D301" s="396">
        <f t="shared" si="41"/>
        <v>290425.63001592358</v>
      </c>
      <c r="E301" s="396">
        <f t="shared" si="41"/>
        <v>290425.63001592358</v>
      </c>
      <c r="F301" s="397">
        <f t="shared" si="41"/>
        <v>304236.45593550958</v>
      </c>
      <c r="G301" s="396">
        <f t="shared" si="42"/>
        <v>329083.02521656052</v>
      </c>
      <c r="H301" s="396">
        <f t="shared" si="42"/>
        <v>329083.02521656052</v>
      </c>
      <c r="I301" s="397">
        <f t="shared" si="42"/>
        <v>344622.62638375798</v>
      </c>
      <c r="J301" s="396">
        <f t="shared" si="43"/>
        <v>337703.21960191079</v>
      </c>
      <c r="K301" s="396">
        <f t="shared" si="43"/>
        <v>337703.21960191079</v>
      </c>
      <c r="L301" s="397">
        <f t="shared" si="43"/>
        <v>353645.41226512741</v>
      </c>
      <c r="M301" s="399" t="s">
        <v>262</v>
      </c>
      <c r="N301" s="399" t="s">
        <v>262</v>
      </c>
      <c r="O301" s="400" t="s">
        <v>262</v>
      </c>
    </row>
    <row r="302" spans="2:15" ht="11.25" x14ac:dyDescent="0.2">
      <c r="B302" s="552"/>
      <c r="C302" s="348" t="s">
        <v>387</v>
      </c>
      <c r="D302" s="396">
        <f t="shared" si="41"/>
        <v>342095.12683121022</v>
      </c>
      <c r="E302" s="396">
        <f t="shared" si="41"/>
        <v>342095.12683121022</v>
      </c>
      <c r="F302" s="397">
        <f t="shared" si="41"/>
        <v>358489.42759156052</v>
      </c>
      <c r="G302" s="396">
        <f t="shared" si="42"/>
        <v>432422.01884713373</v>
      </c>
      <c r="H302" s="396">
        <f t="shared" si="42"/>
        <v>432422.01884713373</v>
      </c>
      <c r="I302" s="397">
        <f t="shared" si="42"/>
        <v>453128.56969585986</v>
      </c>
      <c r="J302" s="396">
        <f t="shared" si="43"/>
        <v>441042.21323248406</v>
      </c>
      <c r="K302" s="396">
        <f t="shared" si="43"/>
        <v>441042.21323248406</v>
      </c>
      <c r="L302" s="397">
        <f t="shared" si="43"/>
        <v>462151.35557722929</v>
      </c>
      <c r="M302" s="399" t="s">
        <v>262</v>
      </c>
      <c r="N302" s="399" t="s">
        <v>262</v>
      </c>
      <c r="O302" s="400" t="s">
        <v>262</v>
      </c>
    </row>
    <row r="303" spans="2:15" ht="11.25" x14ac:dyDescent="0.2">
      <c r="B303" s="535" t="s">
        <v>339</v>
      </c>
      <c r="C303" s="536"/>
      <c r="D303" s="396">
        <f>$D106*D$256</f>
        <v>27477.838406369432</v>
      </c>
      <c r="E303" s="396">
        <f>$D106*E$256</f>
        <v>27477.838406369432</v>
      </c>
      <c r="F303" s="397">
        <f>$D106*F$256</f>
        <v>28851.730326687903</v>
      </c>
      <c r="G303" s="396">
        <f>$G106*G$256</f>
        <v>30930.60086155414</v>
      </c>
      <c r="H303" s="396">
        <f>$G106*H$256</f>
        <v>30930.60086155414</v>
      </c>
      <c r="I303" s="397">
        <f>$G106*I$256</f>
        <v>32477.130904631849</v>
      </c>
      <c r="J303" s="396">
        <f>$J106*J$256</f>
        <v>32497.013327006367</v>
      </c>
      <c r="K303" s="396">
        <f>$J106*K$256</f>
        <v>32497.013327006367</v>
      </c>
      <c r="L303" s="397">
        <f>$J106*L$256</f>
        <v>34121.863993356688</v>
      </c>
      <c r="M303" s="399" t="s">
        <v>262</v>
      </c>
      <c r="N303" s="399" t="s">
        <v>262</v>
      </c>
      <c r="O303" s="400" t="s">
        <v>262</v>
      </c>
    </row>
    <row r="304" spans="2:15" ht="11.25" x14ac:dyDescent="0.2">
      <c r="B304" s="535" t="s">
        <v>340</v>
      </c>
      <c r="C304" s="536"/>
      <c r="D304" s="396">
        <f>$D107*D$257</f>
        <v>206677.98726114648</v>
      </c>
      <c r="E304" s="396">
        <f>$D107*E$257</f>
        <v>206677.98726114648</v>
      </c>
      <c r="F304" s="397">
        <f>$D107*F$257</f>
        <v>217011.88662420379</v>
      </c>
      <c r="G304" s="396">
        <f>$G107*G$257</f>
        <v>258347.48407643312</v>
      </c>
      <c r="H304" s="396">
        <f>$G107*H$257</f>
        <v>258347.48407643312</v>
      </c>
      <c r="I304" s="397">
        <f>$G107*I$257</f>
        <v>271264.85828025476</v>
      </c>
      <c r="J304" s="396">
        <f>$J107*J$257</f>
        <v>284182.23248407646</v>
      </c>
      <c r="K304" s="396">
        <f>$J107*K$257</f>
        <v>284182.23248407646</v>
      </c>
      <c r="L304" s="397">
        <f>$J107*L$257</f>
        <v>298391.34410828026</v>
      </c>
      <c r="M304" s="399" t="s">
        <v>262</v>
      </c>
      <c r="N304" s="399" t="s">
        <v>262</v>
      </c>
      <c r="O304" s="400" t="s">
        <v>262</v>
      </c>
    </row>
    <row r="305" spans="1:15" ht="12" thickBot="1" x14ac:dyDescent="0.25">
      <c r="B305" s="555" t="s">
        <v>341</v>
      </c>
      <c r="C305" s="556"/>
      <c r="D305" s="396">
        <f>$D108*D$258</f>
        <v>5812.8183917197457</v>
      </c>
      <c r="E305" s="396">
        <f>$D108*E$258</f>
        <v>5812.8183917197457</v>
      </c>
      <c r="F305" s="397">
        <f>$D108*F$258</f>
        <v>6103.4593113057326</v>
      </c>
      <c r="G305" s="396">
        <f>$G108*G$258</f>
        <v>10979.768073248408</v>
      </c>
      <c r="H305" s="396">
        <f>$G108*H$258</f>
        <v>10979.768073248408</v>
      </c>
      <c r="I305" s="397">
        <f>$G108*I$258</f>
        <v>11528.756476910827</v>
      </c>
      <c r="J305" s="396">
        <f>$J108*J$258</f>
        <v>12271.505493630573</v>
      </c>
      <c r="K305" s="396">
        <f>$J108*K$258</f>
        <v>12271.505493630573</v>
      </c>
      <c r="L305" s="397">
        <f>$J108*L$258</f>
        <v>12885.080768312102</v>
      </c>
      <c r="M305" s="399" t="s">
        <v>262</v>
      </c>
      <c r="N305" s="399" t="s">
        <v>262</v>
      </c>
      <c r="O305" s="400" t="s">
        <v>262</v>
      </c>
    </row>
    <row r="306" spans="1:15" s="143" customFormat="1" ht="61.5" customHeight="1" x14ac:dyDescent="0.2">
      <c r="A306" s="155"/>
      <c r="B306" s="531" t="s">
        <v>312</v>
      </c>
      <c r="C306" s="531"/>
      <c r="D306" s="158"/>
      <c r="E306" s="159"/>
      <c r="F306" s="159"/>
      <c r="G306" s="159"/>
      <c r="H306" s="159"/>
      <c r="I306" s="159"/>
      <c r="J306" s="159"/>
      <c r="K306" s="159"/>
      <c r="L306" s="159"/>
      <c r="M306" s="159"/>
      <c r="N306" s="159"/>
      <c r="O306" s="160">
        <f>SUMPRODUCT('Нормативы ОО'!D322:O359,'Нормативы ОО'!$D$499:$O$536)</f>
        <v>1921543208.8660734</v>
      </c>
    </row>
    <row r="307" spans="1:15" s="143" customFormat="1" ht="39.75" customHeight="1" outlineLevel="1" x14ac:dyDescent="0.2">
      <c r="B307" s="532" t="s">
        <v>313</v>
      </c>
      <c r="C307" s="532"/>
      <c r="D307" s="240"/>
      <c r="E307" s="240"/>
      <c r="F307" s="240"/>
    </row>
    <row r="308" spans="1:15" s="143" customFormat="1" ht="11.45" customHeight="1" outlineLevel="1" x14ac:dyDescent="0.2">
      <c r="B308" s="353"/>
      <c r="C308" s="353"/>
      <c r="D308" s="354" t="s">
        <v>392</v>
      </c>
      <c r="E308" s="354" t="s">
        <v>393</v>
      </c>
      <c r="F308" s="355" t="s">
        <v>394</v>
      </c>
      <c r="G308" s="354" t="s">
        <v>392</v>
      </c>
      <c r="H308" s="354" t="s">
        <v>393</v>
      </c>
      <c r="I308" s="355" t="s">
        <v>394</v>
      </c>
      <c r="J308" s="354" t="s">
        <v>392</v>
      </c>
      <c r="K308" s="354" t="s">
        <v>393</v>
      </c>
      <c r="L308" s="355" t="s">
        <v>394</v>
      </c>
      <c r="M308" s="354" t="s">
        <v>392</v>
      </c>
      <c r="N308" s="354" t="s">
        <v>393</v>
      </c>
      <c r="O308" s="357" t="s">
        <v>394</v>
      </c>
    </row>
    <row r="309" spans="1:15" s="143" customFormat="1" ht="11.45" customHeight="1" outlineLevel="1" x14ac:dyDescent="0.2">
      <c r="B309" s="548" t="s">
        <v>395</v>
      </c>
      <c r="C309" s="345" t="s">
        <v>354</v>
      </c>
      <c r="D309" s="401">
        <v>0.2</v>
      </c>
      <c r="E309" s="401">
        <v>0.2</v>
      </c>
      <c r="F309" s="359">
        <v>0.2</v>
      </c>
      <c r="G309" s="401">
        <v>0.2</v>
      </c>
      <c r="H309" s="401">
        <v>0.2</v>
      </c>
      <c r="I309" s="359">
        <v>0.2</v>
      </c>
      <c r="J309" s="401">
        <v>0.2</v>
      </c>
      <c r="K309" s="401">
        <v>0.2</v>
      </c>
      <c r="L309" s="359">
        <v>0.2</v>
      </c>
      <c r="M309" s="401">
        <v>0.2</v>
      </c>
      <c r="N309" s="401">
        <v>0.2</v>
      </c>
      <c r="O309" s="359">
        <v>0.2</v>
      </c>
    </row>
    <row r="310" spans="1:15" s="143" customFormat="1" ht="10.9" customHeight="1" outlineLevel="1" x14ac:dyDescent="0.2">
      <c r="B310" s="549"/>
      <c r="C310" s="348" t="s">
        <v>358</v>
      </c>
      <c r="D310" s="402">
        <f t="shared" ref="D310:D315" si="44">D$309</f>
        <v>0.2</v>
      </c>
      <c r="E310" s="403">
        <v>0.20849999999999999</v>
      </c>
      <c r="F310" s="359">
        <v>0.2</v>
      </c>
      <c r="G310" s="402">
        <f t="shared" ref="G310:G315" si="45">G$309</f>
        <v>0.2</v>
      </c>
      <c r="H310" s="403">
        <v>0.20849999999999999</v>
      </c>
      <c r="I310" s="359">
        <v>0.2</v>
      </c>
      <c r="J310" s="402">
        <f t="shared" ref="J310:J315" si="46">J$309</f>
        <v>0.2</v>
      </c>
      <c r="K310" s="403">
        <v>0.20849999999999999</v>
      </c>
      <c r="L310" s="359">
        <v>0.2</v>
      </c>
      <c r="M310" s="402">
        <f t="shared" ref="M310:M315" si="47">M$309</f>
        <v>0.2</v>
      </c>
      <c r="N310" s="403">
        <v>0.20849999999999999</v>
      </c>
      <c r="O310" s="359">
        <v>0.2</v>
      </c>
    </row>
    <row r="311" spans="1:15" s="143" customFormat="1" ht="10.9" customHeight="1" outlineLevel="1" x14ac:dyDescent="0.2">
      <c r="B311" s="549"/>
      <c r="C311" s="348" t="s">
        <v>362</v>
      </c>
      <c r="D311" s="402">
        <f t="shared" si="44"/>
        <v>0.2</v>
      </c>
      <c r="E311" s="403">
        <v>0.22939999999999999</v>
      </c>
      <c r="F311" s="359">
        <v>0.2</v>
      </c>
      <c r="G311" s="402">
        <f t="shared" si="45"/>
        <v>0.2</v>
      </c>
      <c r="H311" s="403">
        <v>0.22939999999999999</v>
      </c>
      <c r="I311" s="359">
        <v>0.2</v>
      </c>
      <c r="J311" s="402">
        <f t="shared" si="46"/>
        <v>0.2</v>
      </c>
      <c r="K311" s="403">
        <v>0.22939999999999999</v>
      </c>
      <c r="L311" s="359">
        <v>0.2</v>
      </c>
      <c r="M311" s="402">
        <f t="shared" si="47"/>
        <v>0.2</v>
      </c>
      <c r="N311" s="403">
        <v>0.22939999999999999</v>
      </c>
      <c r="O311" s="359">
        <v>0.2</v>
      </c>
    </row>
    <row r="312" spans="1:15" s="143" customFormat="1" ht="10.9" customHeight="1" outlineLevel="1" x14ac:dyDescent="0.2">
      <c r="B312" s="549"/>
      <c r="C312" s="348" t="s">
        <v>366</v>
      </c>
      <c r="D312" s="402">
        <f t="shared" si="44"/>
        <v>0.2</v>
      </c>
      <c r="E312" s="403">
        <v>0.26729999999999998</v>
      </c>
      <c r="F312" s="359">
        <v>0.2</v>
      </c>
      <c r="G312" s="402">
        <f t="shared" si="45"/>
        <v>0.2</v>
      </c>
      <c r="H312" s="403">
        <v>0.26729999999999998</v>
      </c>
      <c r="I312" s="359">
        <v>0.2</v>
      </c>
      <c r="J312" s="402">
        <f t="shared" si="46"/>
        <v>0.2</v>
      </c>
      <c r="K312" s="403">
        <v>0.26729999999999998</v>
      </c>
      <c r="L312" s="359">
        <v>0.2</v>
      </c>
      <c r="M312" s="402">
        <f t="shared" si="47"/>
        <v>0.2</v>
      </c>
      <c r="N312" s="403">
        <v>0.26729999999999998</v>
      </c>
      <c r="O312" s="359">
        <v>0.2</v>
      </c>
    </row>
    <row r="313" spans="1:15" s="143" customFormat="1" ht="10.9" customHeight="1" outlineLevel="1" x14ac:dyDescent="0.2">
      <c r="B313" s="549"/>
      <c r="C313" s="348" t="s">
        <v>370</v>
      </c>
      <c r="D313" s="402">
        <f t="shared" si="44"/>
        <v>0.2</v>
      </c>
      <c r="E313" s="403">
        <v>0.33329999999999999</v>
      </c>
      <c r="F313" s="359">
        <v>0.2</v>
      </c>
      <c r="G313" s="402">
        <f t="shared" si="45"/>
        <v>0.2</v>
      </c>
      <c r="H313" s="403">
        <v>0.33329999999999999</v>
      </c>
      <c r="I313" s="359">
        <v>0.2</v>
      </c>
      <c r="J313" s="402">
        <f t="shared" si="46"/>
        <v>0.2</v>
      </c>
      <c r="K313" s="403">
        <v>0.33329999999999999</v>
      </c>
      <c r="L313" s="359">
        <v>0.2</v>
      </c>
      <c r="M313" s="402">
        <f t="shared" si="47"/>
        <v>0.2</v>
      </c>
      <c r="N313" s="403">
        <v>0.33329999999999999</v>
      </c>
      <c r="O313" s="359">
        <v>0.2</v>
      </c>
    </row>
    <row r="314" spans="1:15" s="143" customFormat="1" ht="10.9" customHeight="1" outlineLevel="1" x14ac:dyDescent="0.2">
      <c r="B314" s="549"/>
      <c r="C314" s="348" t="s">
        <v>374</v>
      </c>
      <c r="D314" s="402">
        <f t="shared" si="44"/>
        <v>0.2</v>
      </c>
      <c r="E314" s="403">
        <v>0.33329999999999999</v>
      </c>
      <c r="F314" s="359">
        <v>0.15</v>
      </c>
      <c r="G314" s="402">
        <f t="shared" si="45"/>
        <v>0.2</v>
      </c>
      <c r="H314" s="403">
        <v>0.33329999999999999</v>
      </c>
      <c r="I314" s="359">
        <v>0.15</v>
      </c>
      <c r="J314" s="402">
        <f t="shared" si="46"/>
        <v>0.2</v>
      </c>
      <c r="K314" s="403">
        <v>0.40820000000000001</v>
      </c>
      <c r="L314" s="359">
        <v>0.15</v>
      </c>
      <c r="M314" s="402">
        <f t="shared" si="47"/>
        <v>0.2</v>
      </c>
      <c r="N314" s="403">
        <v>0.40820000000000001</v>
      </c>
      <c r="O314" s="359">
        <v>0.15</v>
      </c>
    </row>
    <row r="315" spans="1:15" s="143" customFormat="1" ht="10.9" customHeight="1" outlineLevel="1" x14ac:dyDescent="0.2">
      <c r="B315" s="549"/>
      <c r="C315" s="348" t="s">
        <v>378</v>
      </c>
      <c r="D315" s="402">
        <f t="shared" si="44"/>
        <v>0.2</v>
      </c>
      <c r="E315" s="403">
        <v>0.33329999999999999</v>
      </c>
      <c r="F315" s="359">
        <v>0.1</v>
      </c>
      <c r="G315" s="402">
        <f t="shared" si="45"/>
        <v>0.2</v>
      </c>
      <c r="H315" s="403">
        <v>0.33329999999999999</v>
      </c>
      <c r="I315" s="359">
        <v>0.1</v>
      </c>
      <c r="J315" s="402">
        <f t="shared" si="46"/>
        <v>0.2</v>
      </c>
      <c r="K315" s="403">
        <v>0.57740000000000002</v>
      </c>
      <c r="L315" s="359">
        <v>0.1</v>
      </c>
      <c r="M315" s="402">
        <f t="shared" si="47"/>
        <v>0.2</v>
      </c>
      <c r="N315" s="403">
        <v>0.57740000000000002</v>
      </c>
      <c r="O315" s="359">
        <v>0.1</v>
      </c>
    </row>
    <row r="316" spans="1:15" s="143" customFormat="1" ht="63" customHeight="1" outlineLevel="1" x14ac:dyDescent="0.2">
      <c r="B316" s="459" t="s">
        <v>338</v>
      </c>
      <c r="C316" s="404"/>
      <c r="D316" s="405">
        <v>0.15</v>
      </c>
      <c r="E316" s="405">
        <v>0.15</v>
      </c>
      <c r="F316" s="406">
        <v>0.15</v>
      </c>
      <c r="G316" s="405">
        <v>0.15</v>
      </c>
      <c r="H316" s="405">
        <v>0.15</v>
      </c>
      <c r="I316" s="406">
        <v>0.15</v>
      </c>
      <c r="J316" s="405">
        <v>0.15</v>
      </c>
      <c r="K316" s="405">
        <v>0.15</v>
      </c>
      <c r="L316" s="406">
        <v>0.15</v>
      </c>
      <c r="M316" s="405">
        <v>0.15</v>
      </c>
      <c r="N316" s="405">
        <v>0.15</v>
      </c>
      <c r="O316" s="407">
        <v>0.15</v>
      </c>
    </row>
    <row r="317" spans="1:15" s="143" customFormat="1" ht="42.75" customHeight="1" outlineLevel="1" x14ac:dyDescent="0.2">
      <c r="B317" s="459" t="s">
        <v>339</v>
      </c>
      <c r="C317" s="404"/>
      <c r="D317" s="402">
        <f t="shared" ref="D317:E319" si="48">D$309/(1+$D242+D249)</f>
        <v>0.2</v>
      </c>
      <c r="E317" s="402">
        <f>E$309/(1+$D242+E249)</f>
        <v>0.2</v>
      </c>
      <c r="F317" s="359">
        <f>E317/(1+F$247)</f>
        <v>0.19047619047619047</v>
      </c>
      <c r="G317" s="402">
        <f t="shared" ref="G317:H319" si="49">G$309/(1+$D242+G249)</f>
        <v>0.2</v>
      </c>
      <c r="H317" s="402">
        <f t="shared" si="49"/>
        <v>0.2</v>
      </c>
      <c r="I317" s="359">
        <f>H317/(1+I$247)</f>
        <v>0.19047619047619047</v>
      </c>
      <c r="J317" s="402">
        <f t="shared" ref="J317:K319" si="50">J$309/(1+$D242+J249)</f>
        <v>0.2</v>
      </c>
      <c r="K317" s="402">
        <f t="shared" si="50"/>
        <v>0.2</v>
      </c>
      <c r="L317" s="359">
        <f>K317/(1+L$247)</f>
        <v>0.19047619047619047</v>
      </c>
      <c r="M317" s="387" t="s">
        <v>262</v>
      </c>
      <c r="N317" s="387" t="s">
        <v>262</v>
      </c>
      <c r="O317" s="388" t="s">
        <v>262</v>
      </c>
    </row>
    <row r="318" spans="1:15" s="143" customFormat="1" ht="45.75" customHeight="1" outlineLevel="1" x14ac:dyDescent="0.2">
      <c r="B318" s="459" t="s">
        <v>340</v>
      </c>
      <c r="C318" s="404"/>
      <c r="D318" s="402">
        <f t="shared" si="48"/>
        <v>0.2</v>
      </c>
      <c r="E318" s="402">
        <f t="shared" si="48"/>
        <v>0.2</v>
      </c>
      <c r="F318" s="359">
        <f>E318/(1+F$247)</f>
        <v>0.19047619047619047</v>
      </c>
      <c r="G318" s="402">
        <f t="shared" si="49"/>
        <v>0.2</v>
      </c>
      <c r="H318" s="402">
        <f t="shared" si="49"/>
        <v>0.2</v>
      </c>
      <c r="I318" s="359">
        <f>H318/(1+I$247)</f>
        <v>0.19047619047619047</v>
      </c>
      <c r="J318" s="402">
        <f t="shared" si="50"/>
        <v>0.2</v>
      </c>
      <c r="K318" s="402">
        <f t="shared" si="50"/>
        <v>0.2</v>
      </c>
      <c r="L318" s="359">
        <f>K318/(1+L$247)</f>
        <v>0.19047619047619047</v>
      </c>
      <c r="M318" s="387" t="s">
        <v>262</v>
      </c>
      <c r="N318" s="387" t="s">
        <v>262</v>
      </c>
      <c r="O318" s="388" t="s">
        <v>262</v>
      </c>
    </row>
    <row r="319" spans="1:15" s="143" customFormat="1" ht="39.75" customHeight="1" outlineLevel="1" x14ac:dyDescent="0.2">
      <c r="B319" s="459" t="s">
        <v>341</v>
      </c>
      <c r="C319" s="404"/>
      <c r="D319" s="402">
        <f t="shared" si="48"/>
        <v>0.2</v>
      </c>
      <c r="E319" s="402">
        <f t="shared" si="48"/>
        <v>0.2</v>
      </c>
      <c r="F319" s="359">
        <f>E319/(1+F$247)</f>
        <v>0.19047619047619047</v>
      </c>
      <c r="G319" s="402">
        <f t="shared" si="49"/>
        <v>0.2</v>
      </c>
      <c r="H319" s="402">
        <f t="shared" si="49"/>
        <v>0.2</v>
      </c>
      <c r="I319" s="359">
        <f>H319/(1+I$247)</f>
        <v>0.19047619047619047</v>
      </c>
      <c r="J319" s="402">
        <f t="shared" si="50"/>
        <v>0.2</v>
      </c>
      <c r="K319" s="402">
        <f t="shared" si="50"/>
        <v>0.2</v>
      </c>
      <c r="L319" s="359">
        <f>K319/(1+L$247)</f>
        <v>0.19047619047619047</v>
      </c>
      <c r="M319" s="387" t="s">
        <v>262</v>
      </c>
      <c r="N319" s="387" t="s">
        <v>262</v>
      </c>
      <c r="O319" s="388" t="s">
        <v>262</v>
      </c>
    </row>
    <row r="320" spans="1:15" s="143" customFormat="1" ht="59.25" customHeight="1" x14ac:dyDescent="0.2">
      <c r="B320" s="532" t="s">
        <v>417</v>
      </c>
      <c r="C320" s="532"/>
      <c r="D320" s="185"/>
      <c r="E320" s="185"/>
      <c r="F320" s="185"/>
      <c r="G320" s="185"/>
      <c r="H320" s="185"/>
      <c r="I320" s="185"/>
      <c r="J320" s="185"/>
      <c r="K320" s="185"/>
      <c r="L320" s="185"/>
      <c r="M320" s="185"/>
      <c r="N320" s="185"/>
      <c r="O320" s="185"/>
    </row>
    <row r="321" spans="2:15" s="143" customFormat="1" ht="11.45" customHeight="1" x14ac:dyDescent="0.2">
      <c r="B321" s="353"/>
      <c r="C321" s="353"/>
      <c r="D321" s="354" t="s">
        <v>392</v>
      </c>
      <c r="E321" s="354" t="s">
        <v>393</v>
      </c>
      <c r="F321" s="355" t="s">
        <v>394</v>
      </c>
      <c r="G321" s="354" t="s">
        <v>392</v>
      </c>
      <c r="H321" s="354" t="s">
        <v>393</v>
      </c>
      <c r="I321" s="355" t="s">
        <v>394</v>
      </c>
      <c r="J321" s="354" t="s">
        <v>392</v>
      </c>
      <c r="K321" s="354" t="s">
        <v>393</v>
      </c>
      <c r="L321" s="355" t="s">
        <v>394</v>
      </c>
      <c r="M321" s="354" t="s">
        <v>392</v>
      </c>
      <c r="N321" s="354" t="s">
        <v>393</v>
      </c>
      <c r="O321" s="357" t="s">
        <v>394</v>
      </c>
    </row>
    <row r="322" spans="2:15" ht="11.45" customHeight="1" x14ac:dyDescent="0.2">
      <c r="B322" s="548" t="s">
        <v>395</v>
      </c>
      <c r="C322" s="345" t="s">
        <v>354</v>
      </c>
      <c r="D322" s="393">
        <f t="shared" ref="D322:O328" si="51">D309*D268</f>
        <v>7474.4184709849696</v>
      </c>
      <c r="E322" s="393">
        <f t="shared" si="51"/>
        <v>7474.4184709849696</v>
      </c>
      <c r="F322" s="394">
        <f>F309*F268</f>
        <v>7848.1393945342197</v>
      </c>
      <c r="G322" s="393">
        <f t="shared" si="51"/>
        <v>9980.8933608152875</v>
      </c>
      <c r="H322" s="393">
        <f t="shared" si="51"/>
        <v>9980.8933608152875</v>
      </c>
      <c r="I322" s="394">
        <f t="shared" si="51"/>
        <v>10479.93802885605</v>
      </c>
      <c r="J322" s="393">
        <f t="shared" si="51"/>
        <v>10282.539883222929</v>
      </c>
      <c r="K322" s="393">
        <f t="shared" si="51"/>
        <v>10282.539883222929</v>
      </c>
      <c r="L322" s="394">
        <f t="shared" si="51"/>
        <v>10796.666877384077</v>
      </c>
      <c r="M322" s="393">
        <f t="shared" si="51"/>
        <v>10282.539883222929</v>
      </c>
      <c r="N322" s="393">
        <f t="shared" si="51"/>
        <v>10282.539883222929</v>
      </c>
      <c r="O322" s="395">
        <f t="shared" si="51"/>
        <v>10796.666877384077</v>
      </c>
    </row>
    <row r="323" spans="2:15" ht="11.25" x14ac:dyDescent="0.2">
      <c r="B323" s="549"/>
      <c r="C323" s="348" t="s">
        <v>358</v>
      </c>
      <c r="D323" s="393">
        <f t="shared" si="51"/>
        <v>7474.4184709849696</v>
      </c>
      <c r="E323" s="396">
        <f t="shared" si="51"/>
        <v>8469.6535391324232</v>
      </c>
      <c r="F323" s="397">
        <f t="shared" si="51"/>
        <v>9343.0230887312118</v>
      </c>
      <c r="G323" s="393">
        <f t="shared" si="51"/>
        <v>9980.8933608152875</v>
      </c>
      <c r="H323" s="396">
        <f t="shared" si="51"/>
        <v>11309.871009402104</v>
      </c>
      <c r="I323" s="397">
        <f t="shared" si="51"/>
        <v>12476.116701019109</v>
      </c>
      <c r="J323" s="393">
        <f t="shared" si="51"/>
        <v>10282.539883222929</v>
      </c>
      <c r="K323" s="396">
        <f t="shared" si="51"/>
        <v>11651.682422021633</v>
      </c>
      <c r="L323" s="397">
        <f t="shared" si="51"/>
        <v>12853.174854028663</v>
      </c>
      <c r="M323" s="393">
        <f t="shared" si="51"/>
        <v>10282.539883222929</v>
      </c>
      <c r="N323" s="396">
        <f t="shared" si="51"/>
        <v>11651.682422021633</v>
      </c>
      <c r="O323" s="398">
        <f t="shared" si="51"/>
        <v>12853.174854028663</v>
      </c>
    </row>
    <row r="324" spans="2:15" ht="11.25" x14ac:dyDescent="0.2">
      <c r="B324" s="549"/>
      <c r="C324" s="348" t="s">
        <v>362</v>
      </c>
      <c r="D324" s="393">
        <f t="shared" si="51"/>
        <v>7474.4184709849696</v>
      </c>
      <c r="E324" s="396">
        <f t="shared" si="51"/>
        <v>12062.152850063694</v>
      </c>
      <c r="F324" s="397">
        <f t="shared" si="51"/>
        <v>11042.075407643313</v>
      </c>
      <c r="G324" s="393">
        <f t="shared" si="51"/>
        <v>9980.8933608152875</v>
      </c>
      <c r="H324" s="396">
        <f t="shared" si="51"/>
        <v>14990.53677898089</v>
      </c>
      <c r="I324" s="397">
        <f t="shared" si="51"/>
        <v>13722.810477707006</v>
      </c>
      <c r="J324" s="393">
        <f t="shared" si="51"/>
        <v>10282.539883222929</v>
      </c>
      <c r="K324" s="396">
        <f t="shared" si="51"/>
        <v>14641.919644585987</v>
      </c>
      <c r="L324" s="397">
        <f t="shared" si="51"/>
        <v>13403.675350318472</v>
      </c>
      <c r="M324" s="393">
        <f t="shared" si="51"/>
        <v>10282.539883222929</v>
      </c>
      <c r="N324" s="396">
        <f t="shared" si="51"/>
        <v>14641.919644585987</v>
      </c>
      <c r="O324" s="398">
        <f t="shared" si="51"/>
        <v>13403.675350318472</v>
      </c>
    </row>
    <row r="325" spans="2:15" ht="11.25" x14ac:dyDescent="0.2">
      <c r="B325" s="549"/>
      <c r="C325" s="348" t="s">
        <v>366</v>
      </c>
      <c r="D325" s="393">
        <f t="shared" si="51"/>
        <v>7474.4184709849696</v>
      </c>
      <c r="E325" s="396">
        <f t="shared" si="51"/>
        <v>17066.766959140125</v>
      </c>
      <c r="F325" s="397">
        <f t="shared" si="51"/>
        <v>13408.234423566881</v>
      </c>
      <c r="G325" s="393">
        <f t="shared" si="51"/>
        <v>9980.8933608152875</v>
      </c>
      <c r="H325" s="396">
        <f t="shared" si="51"/>
        <v>21210.143908757957</v>
      </c>
      <c r="I325" s="397">
        <f t="shared" si="51"/>
        <v>16663.412722929937</v>
      </c>
      <c r="J325" s="393">
        <f t="shared" si="51"/>
        <v>10282.539883222929</v>
      </c>
      <c r="K325" s="396">
        <f t="shared" si="51"/>
        <v>20716.884748089167</v>
      </c>
      <c r="L325" s="397">
        <f t="shared" si="51"/>
        <v>16275.891496815286</v>
      </c>
      <c r="M325" s="393">
        <f t="shared" si="51"/>
        <v>10282.539883222929</v>
      </c>
      <c r="N325" s="396">
        <f t="shared" si="51"/>
        <v>20716.884748089167</v>
      </c>
      <c r="O325" s="398">
        <f t="shared" si="51"/>
        <v>16275.891496815286</v>
      </c>
    </row>
    <row r="326" spans="2:15" ht="11.25" x14ac:dyDescent="0.2">
      <c r="B326" s="549"/>
      <c r="C326" s="348" t="s">
        <v>370</v>
      </c>
      <c r="D326" s="393">
        <f t="shared" si="51"/>
        <v>7474.4184709849696</v>
      </c>
      <c r="E326" s="396">
        <f t="shared" si="51"/>
        <v>33103.440987961782</v>
      </c>
      <c r="F326" s="397">
        <f t="shared" si="51"/>
        <v>20857.253547770702</v>
      </c>
      <c r="G326" s="393">
        <f t="shared" si="51"/>
        <v>9980.8933608152875</v>
      </c>
      <c r="H326" s="396">
        <f t="shared" si="51"/>
        <v>41140.11452261146</v>
      </c>
      <c r="I326" s="397">
        <f t="shared" si="51"/>
        <v>25920.864235668792</v>
      </c>
      <c r="J326" s="393">
        <f t="shared" si="51"/>
        <v>10282.539883222929</v>
      </c>
      <c r="K326" s="396">
        <f t="shared" si="51"/>
        <v>40183.367673248402</v>
      </c>
      <c r="L326" s="397">
        <f t="shared" si="51"/>
        <v>25318.053439490446</v>
      </c>
      <c r="M326" s="393">
        <f t="shared" si="51"/>
        <v>10282.539883222929</v>
      </c>
      <c r="N326" s="396">
        <f t="shared" si="51"/>
        <v>40183.367673248402</v>
      </c>
      <c r="O326" s="398">
        <f t="shared" si="51"/>
        <v>25318.053439490446</v>
      </c>
    </row>
    <row r="327" spans="2:15" ht="11.25" x14ac:dyDescent="0.2">
      <c r="B327" s="549"/>
      <c r="C327" s="348" t="s">
        <v>374</v>
      </c>
      <c r="D327" s="393">
        <f t="shared" si="51"/>
        <v>7474.4184709849696</v>
      </c>
      <c r="E327" s="396">
        <f t="shared" si="51"/>
        <v>33103.440987961782</v>
      </c>
      <c r="F327" s="397">
        <f t="shared" si="51"/>
        <v>17598.307680931528</v>
      </c>
      <c r="G327" s="393">
        <f t="shared" si="51"/>
        <v>9980.8933608152875</v>
      </c>
      <c r="H327" s="396">
        <f t="shared" si="51"/>
        <v>41140.11452261146</v>
      </c>
      <c r="I327" s="397">
        <f t="shared" si="51"/>
        <v>21870.72919884554</v>
      </c>
      <c r="J327" s="393">
        <f t="shared" si="51"/>
        <v>10282.539883222929</v>
      </c>
      <c r="K327" s="396">
        <f t="shared" si="51"/>
        <v>49213.473399999995</v>
      </c>
      <c r="L327" s="397">
        <f t="shared" si="51"/>
        <v>21362.107589570063</v>
      </c>
      <c r="M327" s="393">
        <f t="shared" si="51"/>
        <v>10282.539883222929</v>
      </c>
      <c r="N327" s="396">
        <f t="shared" si="51"/>
        <v>49213.473399999995</v>
      </c>
      <c r="O327" s="398">
        <f t="shared" si="51"/>
        <v>21362.107589570063</v>
      </c>
    </row>
    <row r="328" spans="2:15" ht="11.25" x14ac:dyDescent="0.2">
      <c r="B328" s="549"/>
      <c r="C328" s="348" t="s">
        <v>378</v>
      </c>
      <c r="D328" s="393">
        <f t="shared" si="51"/>
        <v>7474.4184709849696</v>
      </c>
      <c r="E328" s="396">
        <f t="shared" si="51"/>
        <v>33103.440987961782</v>
      </c>
      <c r="F328" s="397">
        <f t="shared" si="51"/>
        <v>13408.234423566881</v>
      </c>
      <c r="G328" s="393">
        <f t="shared" si="51"/>
        <v>9980.8933608152875</v>
      </c>
      <c r="H328" s="396">
        <f t="shared" si="51"/>
        <v>41140.11452261146</v>
      </c>
      <c r="I328" s="397">
        <f t="shared" si="51"/>
        <v>16663.412722929937</v>
      </c>
      <c r="J328" s="393">
        <f t="shared" si="51"/>
        <v>10282.539883222929</v>
      </c>
      <c r="K328" s="396">
        <f t="shared" si="51"/>
        <v>69612.590742675151</v>
      </c>
      <c r="L328" s="397">
        <f t="shared" si="51"/>
        <v>16275.891496815286</v>
      </c>
      <c r="M328" s="393">
        <f t="shared" si="51"/>
        <v>10282.539883222929</v>
      </c>
      <c r="N328" s="396">
        <f t="shared" si="51"/>
        <v>69612.590742675151</v>
      </c>
      <c r="O328" s="398">
        <f t="shared" si="51"/>
        <v>16275.891496815286</v>
      </c>
    </row>
    <row r="329" spans="2:15" ht="11.45" customHeight="1" x14ac:dyDescent="0.2">
      <c r="B329" s="552" t="s">
        <v>396</v>
      </c>
      <c r="C329" s="348" t="s">
        <v>256</v>
      </c>
      <c r="D329" s="396">
        <f t="shared" ref="D329:O336" si="52">D275*D$309</f>
        <v>18385.185031406374</v>
      </c>
      <c r="E329" s="396">
        <f t="shared" si="52"/>
        <v>18385.185031406374</v>
      </c>
      <c r="F329" s="397">
        <f t="shared" si="52"/>
        <v>19304.444282976689</v>
      </c>
      <c r="G329" s="396">
        <f t="shared" si="52"/>
        <v>21776.626127770702</v>
      </c>
      <c r="H329" s="396">
        <f t="shared" si="52"/>
        <v>21776.626127770702</v>
      </c>
      <c r="I329" s="397">
        <f t="shared" si="52"/>
        <v>22865.457434159238</v>
      </c>
      <c r="J329" s="396">
        <f t="shared" si="52"/>
        <v>22541.205506894905</v>
      </c>
      <c r="K329" s="396">
        <f t="shared" si="52"/>
        <v>22541.205506894905</v>
      </c>
      <c r="L329" s="397">
        <f t="shared" si="52"/>
        <v>23668.26578223965</v>
      </c>
      <c r="M329" s="396">
        <f t="shared" si="52"/>
        <v>22541.205506894905</v>
      </c>
      <c r="N329" s="396">
        <f t="shared" si="52"/>
        <v>22541.205506894905</v>
      </c>
      <c r="O329" s="398">
        <f t="shared" si="52"/>
        <v>23668.26578223965</v>
      </c>
    </row>
    <row r="330" spans="2:15" ht="11.25" x14ac:dyDescent="0.2">
      <c r="B330" s="552"/>
      <c r="C330" s="348" t="s">
        <v>257</v>
      </c>
      <c r="D330" s="396">
        <f t="shared" si="52"/>
        <v>16774.927897736561</v>
      </c>
      <c r="E330" s="396">
        <f t="shared" si="52"/>
        <v>16774.927897736561</v>
      </c>
      <c r="F330" s="397">
        <f t="shared" si="52"/>
        <v>17613.674292623386</v>
      </c>
      <c r="G330" s="396">
        <f t="shared" si="52"/>
        <v>19488.080774828024</v>
      </c>
      <c r="H330" s="396">
        <f t="shared" si="52"/>
        <v>19488.080774828024</v>
      </c>
      <c r="I330" s="397">
        <f t="shared" si="52"/>
        <v>20462.48481356943</v>
      </c>
      <c r="J330" s="396">
        <f t="shared" si="52"/>
        <v>20099.744278127386</v>
      </c>
      <c r="K330" s="396">
        <f t="shared" si="52"/>
        <v>20099.744278127386</v>
      </c>
      <c r="L330" s="397">
        <f t="shared" si="52"/>
        <v>21104.731492033759</v>
      </c>
      <c r="M330" s="396">
        <f t="shared" si="52"/>
        <v>20099.744278127386</v>
      </c>
      <c r="N330" s="396">
        <f t="shared" si="52"/>
        <v>20099.744278127386</v>
      </c>
      <c r="O330" s="398">
        <f t="shared" si="52"/>
        <v>21104.731492033759</v>
      </c>
    </row>
    <row r="331" spans="2:15" ht="11.25" x14ac:dyDescent="0.2">
      <c r="B331" s="552"/>
      <c r="C331" s="348" t="s">
        <v>258</v>
      </c>
      <c r="D331" s="396">
        <f t="shared" si="52"/>
        <v>23035.439744782165</v>
      </c>
      <c r="E331" s="396">
        <f t="shared" si="52"/>
        <v>23035.439744782165</v>
      </c>
      <c r="F331" s="397">
        <f t="shared" si="52"/>
        <v>24187.211732021275</v>
      </c>
      <c r="G331" s="396">
        <f t="shared" si="52"/>
        <v>21776.626127770702</v>
      </c>
      <c r="H331" s="396">
        <f t="shared" si="52"/>
        <v>21776.626127770702</v>
      </c>
      <c r="I331" s="397">
        <f t="shared" si="52"/>
        <v>22865.457434159238</v>
      </c>
      <c r="J331" s="396">
        <f t="shared" si="52"/>
        <v>22541.205506894905</v>
      </c>
      <c r="K331" s="396">
        <f t="shared" si="52"/>
        <v>22541.205506894905</v>
      </c>
      <c r="L331" s="397">
        <f t="shared" si="52"/>
        <v>23668.26578223965</v>
      </c>
      <c r="M331" s="396">
        <f t="shared" si="52"/>
        <v>22541.205506894905</v>
      </c>
      <c r="N331" s="396">
        <f t="shared" si="52"/>
        <v>22541.205506894905</v>
      </c>
      <c r="O331" s="398">
        <f t="shared" si="52"/>
        <v>23668.26578223965</v>
      </c>
    </row>
    <row r="332" spans="2:15" ht="11.25" x14ac:dyDescent="0.2">
      <c r="B332" s="552"/>
      <c r="C332" s="348" t="s">
        <v>381</v>
      </c>
      <c r="D332" s="396">
        <f t="shared" si="52"/>
        <v>21425.182611112356</v>
      </c>
      <c r="E332" s="396">
        <f t="shared" si="52"/>
        <v>21425.182611112356</v>
      </c>
      <c r="F332" s="397">
        <f t="shared" si="52"/>
        <v>22496.441741667975</v>
      </c>
      <c r="G332" s="396">
        <f t="shared" si="52"/>
        <v>19488.080774828024</v>
      </c>
      <c r="H332" s="396">
        <f t="shared" si="52"/>
        <v>19488.080774828024</v>
      </c>
      <c r="I332" s="397">
        <f t="shared" si="52"/>
        <v>20462.48481356943</v>
      </c>
      <c r="J332" s="396">
        <f t="shared" si="52"/>
        <v>20099.744278127386</v>
      </c>
      <c r="K332" s="396">
        <f t="shared" si="52"/>
        <v>20099.744278127386</v>
      </c>
      <c r="L332" s="397">
        <f t="shared" si="52"/>
        <v>21104.731492033759</v>
      </c>
      <c r="M332" s="396">
        <f t="shared" si="52"/>
        <v>20099.744278127386</v>
      </c>
      <c r="N332" s="396">
        <f t="shared" si="52"/>
        <v>20099.744278127386</v>
      </c>
      <c r="O332" s="398">
        <f t="shared" si="52"/>
        <v>21104.731492033759</v>
      </c>
    </row>
    <row r="333" spans="2:15" ht="11.25" x14ac:dyDescent="0.2">
      <c r="B333" s="552"/>
      <c r="C333" s="348" t="s">
        <v>260</v>
      </c>
      <c r="D333" s="396">
        <f t="shared" si="52"/>
        <v>21425.182611112356</v>
      </c>
      <c r="E333" s="396">
        <f t="shared" si="52"/>
        <v>21425.182611112356</v>
      </c>
      <c r="F333" s="397">
        <f t="shared" si="52"/>
        <v>22496.441741667975</v>
      </c>
      <c r="G333" s="396">
        <f t="shared" si="52"/>
        <v>29821.980137885352</v>
      </c>
      <c r="H333" s="396">
        <f t="shared" si="52"/>
        <v>29821.980137885352</v>
      </c>
      <c r="I333" s="397">
        <f t="shared" si="52"/>
        <v>31313.079144779618</v>
      </c>
      <c r="J333" s="396">
        <f t="shared" si="52"/>
        <v>30433.643641184713</v>
      </c>
      <c r="K333" s="396">
        <f t="shared" si="52"/>
        <v>30433.643641184713</v>
      </c>
      <c r="L333" s="397">
        <f t="shared" si="52"/>
        <v>31955.325823243948</v>
      </c>
      <c r="M333" s="396">
        <f t="shared" si="52"/>
        <v>30433.643641184713</v>
      </c>
      <c r="N333" s="396">
        <f t="shared" si="52"/>
        <v>30433.643641184713</v>
      </c>
      <c r="O333" s="398">
        <f t="shared" si="52"/>
        <v>31955.325823243948</v>
      </c>
    </row>
    <row r="334" spans="2:15" ht="11.25" x14ac:dyDescent="0.2">
      <c r="B334" s="552"/>
      <c r="C334" s="348" t="s">
        <v>382</v>
      </c>
      <c r="D334" s="396">
        <f>D280*D$309</f>
        <v>46788.148555087901</v>
      </c>
      <c r="E334" s="396">
        <f t="shared" si="52"/>
        <v>46788.148555087901</v>
      </c>
      <c r="F334" s="397">
        <f t="shared" si="52"/>
        <v>49127.555982842299</v>
      </c>
      <c r="G334" s="396">
        <f t="shared" si="52"/>
        <v>61515.636128407648</v>
      </c>
      <c r="H334" s="396">
        <f t="shared" si="52"/>
        <v>61515.636128407648</v>
      </c>
      <c r="I334" s="397">
        <f t="shared" si="52"/>
        <v>64591.41793482803</v>
      </c>
      <c r="J334" s="396">
        <f t="shared" si="52"/>
        <v>63554.51447273884</v>
      </c>
      <c r="K334" s="396">
        <f t="shared" si="52"/>
        <v>63554.51447273884</v>
      </c>
      <c r="L334" s="397">
        <f t="shared" si="52"/>
        <v>66732.240196375802</v>
      </c>
      <c r="M334" s="396">
        <f t="shared" si="52"/>
        <v>63554.51447273884</v>
      </c>
      <c r="N334" s="396">
        <f t="shared" si="52"/>
        <v>63554.51447273884</v>
      </c>
      <c r="O334" s="398">
        <f t="shared" si="52"/>
        <v>66732.240196375802</v>
      </c>
    </row>
    <row r="335" spans="2:15" ht="11.25" x14ac:dyDescent="0.2">
      <c r="B335" s="552"/>
      <c r="C335" s="348" t="s">
        <v>383</v>
      </c>
      <c r="D335" s="396">
        <f>D281*D$309</f>
        <v>31759.081974169676</v>
      </c>
      <c r="E335" s="396">
        <f t="shared" si="52"/>
        <v>31759.081974169676</v>
      </c>
      <c r="F335" s="397">
        <f t="shared" si="52"/>
        <v>33347.03607287816</v>
      </c>
      <c r="G335" s="396">
        <f t="shared" si="52"/>
        <v>40155.879500942676</v>
      </c>
      <c r="H335" s="396">
        <f t="shared" si="52"/>
        <v>40155.879500942676</v>
      </c>
      <c r="I335" s="397">
        <f t="shared" si="52"/>
        <v>42163.67347598981</v>
      </c>
      <c r="J335" s="396">
        <f t="shared" si="52"/>
        <v>40767.543004242034</v>
      </c>
      <c r="K335" s="396">
        <f t="shared" si="52"/>
        <v>40767.543004242034</v>
      </c>
      <c r="L335" s="397">
        <f t="shared" si="52"/>
        <v>42805.920154454143</v>
      </c>
      <c r="M335" s="396">
        <f t="shared" si="52"/>
        <v>40767.543004242034</v>
      </c>
      <c r="N335" s="396">
        <f t="shared" si="52"/>
        <v>40767.543004242034</v>
      </c>
      <c r="O335" s="398">
        <f t="shared" si="52"/>
        <v>42805.920154454143</v>
      </c>
    </row>
    <row r="336" spans="2:15" ht="11.25" x14ac:dyDescent="0.2">
      <c r="B336" s="552"/>
      <c r="C336" s="348" t="s">
        <v>384</v>
      </c>
      <c r="D336" s="396">
        <f>D282*D$309</f>
        <v>36454.249192030569</v>
      </c>
      <c r="E336" s="396">
        <f t="shared" si="52"/>
        <v>36454.249192030569</v>
      </c>
      <c r="F336" s="397">
        <f t="shared" si="52"/>
        <v>38276.961651632111</v>
      </c>
      <c r="G336" s="396">
        <f t="shared" si="52"/>
        <v>40847.837402292993</v>
      </c>
      <c r="H336" s="396">
        <f t="shared" si="52"/>
        <v>40847.837402292993</v>
      </c>
      <c r="I336" s="397">
        <f t="shared" si="52"/>
        <v>42890.229272407654</v>
      </c>
      <c r="J336" s="396">
        <f t="shared" si="52"/>
        <v>42886.715746624206</v>
      </c>
      <c r="K336" s="396">
        <f t="shared" si="52"/>
        <v>42886.715746624206</v>
      </c>
      <c r="L336" s="397">
        <f t="shared" si="52"/>
        <v>45031.051533955411</v>
      </c>
      <c r="M336" s="396">
        <f t="shared" si="52"/>
        <v>42886.715746624206</v>
      </c>
      <c r="N336" s="396">
        <f t="shared" si="52"/>
        <v>42886.715746624206</v>
      </c>
      <c r="O336" s="398">
        <f t="shared" si="52"/>
        <v>45031.051533955411</v>
      </c>
    </row>
    <row r="337" spans="2:15" ht="11.45" customHeight="1" x14ac:dyDescent="0.2">
      <c r="B337" s="552" t="s">
        <v>397</v>
      </c>
      <c r="C337" s="348" t="s">
        <v>256</v>
      </c>
      <c r="D337" s="396">
        <f t="shared" ref="D337:L352" si="53">D283*D$316</f>
        <v>27287.95300557325</v>
      </c>
      <c r="E337" s="396">
        <f t="shared" si="53"/>
        <v>27287.95300557325</v>
      </c>
      <c r="F337" s="397">
        <f t="shared" si="53"/>
        <v>28563.543708200636</v>
      </c>
      <c r="G337" s="396">
        <f t="shared" si="53"/>
        <v>32900.552097133761</v>
      </c>
      <c r="H337" s="396">
        <f t="shared" si="53"/>
        <v>32900.552097133761</v>
      </c>
      <c r="I337" s="397">
        <f t="shared" si="53"/>
        <v>34431.260940286622</v>
      </c>
      <c r="J337" s="396">
        <f t="shared" si="53"/>
        <v>33682.05323646497</v>
      </c>
      <c r="K337" s="396">
        <f t="shared" si="53"/>
        <v>33682.05323646497</v>
      </c>
      <c r="L337" s="397">
        <f t="shared" si="53"/>
        <v>35248.284858678344</v>
      </c>
      <c r="M337" s="399" t="s">
        <v>262</v>
      </c>
      <c r="N337" s="399" t="s">
        <v>262</v>
      </c>
      <c r="O337" s="400" t="s">
        <v>262</v>
      </c>
    </row>
    <row r="338" spans="2:15" ht="11.25" x14ac:dyDescent="0.2">
      <c r="B338" s="552"/>
      <c r="C338" s="348" t="s">
        <v>257</v>
      </c>
      <c r="D338" s="396">
        <f t="shared" si="53"/>
        <v>24496.877507961784</v>
      </c>
      <c r="E338" s="396">
        <f t="shared" si="53"/>
        <v>24496.877507961784</v>
      </c>
      <c r="F338" s="397">
        <f t="shared" si="53"/>
        <v>25645.601142515923</v>
      </c>
      <c r="G338" s="396">
        <f t="shared" si="53"/>
        <v>29307.676729299361</v>
      </c>
      <c r="H338" s="396">
        <f t="shared" si="53"/>
        <v>29307.676729299361</v>
      </c>
      <c r="I338" s="397">
        <f t="shared" si="53"/>
        <v>30675.073055732482</v>
      </c>
      <c r="J338" s="396">
        <f t="shared" si="53"/>
        <v>29977.534848726118</v>
      </c>
      <c r="K338" s="396">
        <f t="shared" si="53"/>
        <v>29977.534848726118</v>
      </c>
      <c r="L338" s="397">
        <f t="shared" si="53"/>
        <v>31375.379271496815</v>
      </c>
      <c r="M338" s="399" t="s">
        <v>262</v>
      </c>
      <c r="N338" s="399" t="s">
        <v>262</v>
      </c>
      <c r="O338" s="400" t="s">
        <v>262</v>
      </c>
    </row>
    <row r="339" spans="2:15" ht="11.25" x14ac:dyDescent="0.2">
      <c r="B339" s="552"/>
      <c r="C339" s="348" t="s">
        <v>258</v>
      </c>
      <c r="D339" s="396">
        <f t="shared" si="53"/>
        <v>24263.134546178342</v>
      </c>
      <c r="E339" s="396">
        <f t="shared" si="53"/>
        <v>24263.134546178342</v>
      </c>
      <c r="F339" s="397">
        <f t="shared" si="53"/>
        <v>25417.086641719743</v>
      </c>
      <c r="G339" s="396">
        <f t="shared" si="53"/>
        <v>24517.176238853503</v>
      </c>
      <c r="H339" s="396">
        <f t="shared" si="53"/>
        <v>24517.176238853503</v>
      </c>
      <c r="I339" s="397">
        <f t="shared" si="53"/>
        <v>25666.822542993632</v>
      </c>
      <c r="J339" s="396">
        <f t="shared" si="53"/>
        <v>25038.176998407645</v>
      </c>
      <c r="K339" s="396">
        <f t="shared" si="53"/>
        <v>25038.176998407645</v>
      </c>
      <c r="L339" s="397">
        <f t="shared" si="53"/>
        <v>26211.505155254777</v>
      </c>
      <c r="M339" s="399" t="s">
        <v>262</v>
      </c>
      <c r="N339" s="399" t="s">
        <v>262</v>
      </c>
      <c r="O339" s="400" t="s">
        <v>262</v>
      </c>
    </row>
    <row r="340" spans="2:15" ht="11.25" x14ac:dyDescent="0.2">
      <c r="B340" s="552"/>
      <c r="C340" s="348" t="s">
        <v>381</v>
      </c>
      <c r="D340" s="396">
        <f t="shared" si="53"/>
        <v>21006.879798964968</v>
      </c>
      <c r="E340" s="396">
        <f t="shared" si="53"/>
        <v>21006.879798964968</v>
      </c>
      <c r="F340" s="397">
        <f t="shared" si="53"/>
        <v>22012.820315087578</v>
      </c>
      <c r="G340" s="396">
        <f t="shared" si="53"/>
        <v>20325.488309713375</v>
      </c>
      <c r="H340" s="396">
        <f t="shared" si="53"/>
        <v>20325.488309713375</v>
      </c>
      <c r="I340" s="397">
        <f t="shared" si="53"/>
        <v>21284.603344347135</v>
      </c>
      <c r="J340" s="396">
        <f t="shared" si="53"/>
        <v>20716.238879378983</v>
      </c>
      <c r="K340" s="396">
        <f t="shared" si="53"/>
        <v>20716.238879378983</v>
      </c>
      <c r="L340" s="397">
        <f t="shared" si="53"/>
        <v>21693.115303542992</v>
      </c>
      <c r="M340" s="399" t="s">
        <v>262</v>
      </c>
      <c r="N340" s="399" t="s">
        <v>262</v>
      </c>
      <c r="O340" s="400" t="s">
        <v>262</v>
      </c>
    </row>
    <row r="341" spans="2:15" ht="11.25" x14ac:dyDescent="0.2">
      <c r="B341" s="552"/>
      <c r="C341" s="348" t="s">
        <v>260</v>
      </c>
      <c r="D341" s="396">
        <f t="shared" si="53"/>
        <v>21006.879798964968</v>
      </c>
      <c r="E341" s="396">
        <f t="shared" si="53"/>
        <v>21006.879798964968</v>
      </c>
      <c r="F341" s="397">
        <f t="shared" si="53"/>
        <v>22012.820315087578</v>
      </c>
      <c r="G341" s="396">
        <f t="shared" si="53"/>
        <v>28075.912832006372</v>
      </c>
      <c r="H341" s="396">
        <f t="shared" si="53"/>
        <v>28075.912832006372</v>
      </c>
      <c r="I341" s="397">
        <f t="shared" si="53"/>
        <v>29422.549092754776</v>
      </c>
      <c r="J341" s="396">
        <f t="shared" si="53"/>
        <v>28466.663401671973</v>
      </c>
      <c r="K341" s="396">
        <f t="shared" si="53"/>
        <v>28466.663401671973</v>
      </c>
      <c r="L341" s="397">
        <f t="shared" si="53"/>
        <v>29831.06105195063</v>
      </c>
      <c r="M341" s="399" t="s">
        <v>262</v>
      </c>
      <c r="N341" s="399" t="s">
        <v>262</v>
      </c>
      <c r="O341" s="400" t="s">
        <v>262</v>
      </c>
    </row>
    <row r="342" spans="2:15" ht="11.25" x14ac:dyDescent="0.2">
      <c r="B342" s="552"/>
      <c r="C342" s="348" t="s">
        <v>382</v>
      </c>
      <c r="D342" s="396">
        <f t="shared" si="53"/>
        <v>51314.269024681533</v>
      </c>
      <c r="E342" s="396">
        <f t="shared" si="53"/>
        <v>51314.269024681533</v>
      </c>
      <c r="F342" s="397">
        <f t="shared" si="53"/>
        <v>53773.414138734079</v>
      </c>
      <c r="G342" s="396">
        <f t="shared" si="53"/>
        <v>64863.30282707006</v>
      </c>
      <c r="H342" s="396">
        <f t="shared" si="53"/>
        <v>64863.30282707006</v>
      </c>
      <c r="I342" s="397">
        <f t="shared" si="53"/>
        <v>67969.285454378973</v>
      </c>
      <c r="J342" s="396">
        <f t="shared" si="53"/>
        <v>66156.33198487261</v>
      </c>
      <c r="K342" s="396">
        <f t="shared" si="53"/>
        <v>66156.33198487261</v>
      </c>
      <c r="L342" s="397">
        <f t="shared" si="53"/>
        <v>69322.703336584396</v>
      </c>
      <c r="M342" s="399" t="s">
        <v>262</v>
      </c>
      <c r="N342" s="399" t="s">
        <v>262</v>
      </c>
      <c r="O342" s="400" t="s">
        <v>262</v>
      </c>
    </row>
    <row r="343" spans="2:15" ht="11.25" x14ac:dyDescent="0.2">
      <c r="B343" s="552"/>
      <c r="C343" s="348" t="s">
        <v>383</v>
      </c>
      <c r="D343" s="396">
        <f t="shared" si="53"/>
        <v>28757.304321257958</v>
      </c>
      <c r="E343" s="396">
        <f t="shared" si="53"/>
        <v>28757.304321257958</v>
      </c>
      <c r="F343" s="397">
        <f t="shared" si="53"/>
        <v>30150.766063495219</v>
      </c>
      <c r="G343" s="396">
        <f t="shared" si="53"/>
        <v>35826.337354299358</v>
      </c>
      <c r="H343" s="396">
        <f t="shared" si="53"/>
        <v>35826.337354299358</v>
      </c>
      <c r="I343" s="397">
        <f t="shared" si="53"/>
        <v>37560.494841162414</v>
      </c>
      <c r="J343" s="396">
        <f t="shared" si="53"/>
        <v>36217.087923964966</v>
      </c>
      <c r="K343" s="396">
        <f t="shared" si="53"/>
        <v>36217.087923964966</v>
      </c>
      <c r="L343" s="397">
        <f t="shared" si="53"/>
        <v>37969.006800358278</v>
      </c>
      <c r="M343" s="399" t="s">
        <v>262</v>
      </c>
      <c r="N343" s="399" t="s">
        <v>262</v>
      </c>
      <c r="O343" s="400" t="s">
        <v>262</v>
      </c>
    </row>
    <row r="344" spans="2:15" ht="11.25" x14ac:dyDescent="0.2">
      <c r="B344" s="552"/>
      <c r="C344" s="348" t="s">
        <v>384</v>
      </c>
      <c r="D344" s="396">
        <f t="shared" si="53"/>
        <v>29887.574564092356</v>
      </c>
      <c r="E344" s="396">
        <f t="shared" si="53"/>
        <v>29887.574564092356</v>
      </c>
      <c r="F344" s="397">
        <f t="shared" si="53"/>
        <v>31337.549818471336</v>
      </c>
      <c r="G344" s="396">
        <f t="shared" si="53"/>
        <v>31757.364480095541</v>
      </c>
      <c r="H344" s="396">
        <f t="shared" si="53"/>
        <v>31757.364480095541</v>
      </c>
      <c r="I344" s="397">
        <f t="shared" si="53"/>
        <v>33288.073323248413</v>
      </c>
      <c r="J344" s="396">
        <f t="shared" si="53"/>
        <v>32503.34284036624</v>
      </c>
      <c r="K344" s="396">
        <f t="shared" si="53"/>
        <v>32503.34284036624</v>
      </c>
      <c r="L344" s="397">
        <f t="shared" si="53"/>
        <v>34069.574462579614</v>
      </c>
      <c r="M344" s="399" t="s">
        <v>262</v>
      </c>
      <c r="N344" s="399" t="s">
        <v>262</v>
      </c>
      <c r="O344" s="400" t="s">
        <v>262</v>
      </c>
    </row>
    <row r="345" spans="2:15" ht="11.45" customHeight="1" x14ac:dyDescent="0.2">
      <c r="B345" s="552" t="s">
        <v>398</v>
      </c>
      <c r="C345" s="348" t="s">
        <v>256</v>
      </c>
      <c r="D345" s="396">
        <f t="shared" si="53"/>
        <v>31195.458702229302</v>
      </c>
      <c r="E345" s="396">
        <f t="shared" si="53"/>
        <v>31195.458702229302</v>
      </c>
      <c r="F345" s="397">
        <f t="shared" si="53"/>
        <v>32648.663300159238</v>
      </c>
      <c r="G345" s="396">
        <f t="shared" si="53"/>
        <v>37930.577612101908</v>
      </c>
      <c r="H345" s="396">
        <f t="shared" si="53"/>
        <v>37930.577612101908</v>
      </c>
      <c r="I345" s="397">
        <f t="shared" si="53"/>
        <v>39689.923978662417</v>
      </c>
      <c r="J345" s="396">
        <f t="shared" si="53"/>
        <v>38868.378979299363</v>
      </c>
      <c r="K345" s="396">
        <f t="shared" si="53"/>
        <v>38868.378979299363</v>
      </c>
      <c r="L345" s="397">
        <f t="shared" si="53"/>
        <v>40670.352680732482</v>
      </c>
      <c r="M345" s="399" t="s">
        <v>262</v>
      </c>
      <c r="N345" s="399" t="s">
        <v>262</v>
      </c>
      <c r="O345" s="400" t="s">
        <v>262</v>
      </c>
    </row>
    <row r="346" spans="2:15" ht="11.25" x14ac:dyDescent="0.2">
      <c r="B346" s="552"/>
      <c r="C346" s="348" t="s">
        <v>257</v>
      </c>
      <c r="D346" s="396">
        <f t="shared" si="53"/>
        <v>31195.458702229302</v>
      </c>
      <c r="E346" s="396">
        <f t="shared" si="53"/>
        <v>31195.458702229302</v>
      </c>
      <c r="F346" s="397">
        <f t="shared" si="53"/>
        <v>32648.663300159238</v>
      </c>
      <c r="G346" s="396">
        <f t="shared" si="53"/>
        <v>37930.577612101908</v>
      </c>
      <c r="H346" s="396">
        <f t="shared" si="53"/>
        <v>37930.577612101908</v>
      </c>
      <c r="I346" s="397">
        <f t="shared" si="53"/>
        <v>39689.923978662417</v>
      </c>
      <c r="J346" s="396">
        <f t="shared" si="53"/>
        <v>38868.378979299363</v>
      </c>
      <c r="K346" s="396">
        <f t="shared" si="53"/>
        <v>38868.378979299363</v>
      </c>
      <c r="L346" s="397">
        <f t="shared" si="53"/>
        <v>40670.352680732482</v>
      </c>
      <c r="M346" s="399" t="s">
        <v>262</v>
      </c>
      <c r="N346" s="399" t="s">
        <v>262</v>
      </c>
      <c r="O346" s="400" t="s">
        <v>262</v>
      </c>
    </row>
    <row r="347" spans="2:15" ht="11.25" x14ac:dyDescent="0.2">
      <c r="B347" s="552"/>
      <c r="C347" s="348" t="s">
        <v>258</v>
      </c>
      <c r="D347" s="396">
        <f t="shared" si="53"/>
        <v>27984.568542993627</v>
      </c>
      <c r="E347" s="396">
        <f t="shared" si="53"/>
        <v>27984.568542993627</v>
      </c>
      <c r="F347" s="397">
        <f t="shared" si="53"/>
        <v>29307.676729299361</v>
      </c>
      <c r="G347" s="396">
        <f t="shared" si="53"/>
        <v>29307.676729299361</v>
      </c>
      <c r="H347" s="396">
        <f t="shared" si="53"/>
        <v>29307.676729299361</v>
      </c>
      <c r="I347" s="397">
        <f t="shared" si="53"/>
        <v>30675.073055732482</v>
      </c>
      <c r="J347" s="396">
        <f t="shared" si="53"/>
        <v>29977.534848726118</v>
      </c>
      <c r="K347" s="396">
        <f t="shared" si="53"/>
        <v>29977.534848726118</v>
      </c>
      <c r="L347" s="397">
        <f t="shared" si="53"/>
        <v>31375.379271496815</v>
      </c>
      <c r="M347" s="399" t="s">
        <v>262</v>
      </c>
      <c r="N347" s="399" t="s">
        <v>262</v>
      </c>
      <c r="O347" s="400" t="s">
        <v>262</v>
      </c>
    </row>
    <row r="348" spans="2:15" ht="11.25" x14ac:dyDescent="0.2">
      <c r="B348" s="552"/>
      <c r="C348" s="348" t="s">
        <v>381</v>
      </c>
      <c r="D348" s="396">
        <f t="shared" si="53"/>
        <v>24263.134546178342</v>
      </c>
      <c r="E348" s="396">
        <f t="shared" si="53"/>
        <v>24263.134546178342</v>
      </c>
      <c r="F348" s="397">
        <f t="shared" si="53"/>
        <v>25417.086641719743</v>
      </c>
      <c r="G348" s="396">
        <f t="shared" si="53"/>
        <v>24517.176238853503</v>
      </c>
      <c r="H348" s="396">
        <f t="shared" si="53"/>
        <v>24517.176238853503</v>
      </c>
      <c r="I348" s="397">
        <f t="shared" si="53"/>
        <v>25666.822542993632</v>
      </c>
      <c r="J348" s="396">
        <f t="shared" si="53"/>
        <v>25038.176998407645</v>
      </c>
      <c r="K348" s="396">
        <f t="shared" si="53"/>
        <v>25038.176998407645</v>
      </c>
      <c r="L348" s="397">
        <f t="shared" si="53"/>
        <v>26211.505155254777</v>
      </c>
      <c r="M348" s="399" t="s">
        <v>262</v>
      </c>
      <c r="N348" s="399" t="s">
        <v>262</v>
      </c>
      <c r="O348" s="400" t="s">
        <v>262</v>
      </c>
    </row>
    <row r="349" spans="2:15" ht="11.25" x14ac:dyDescent="0.2">
      <c r="B349" s="552"/>
      <c r="C349" s="348" t="s">
        <v>382</v>
      </c>
      <c r="D349" s="396">
        <f t="shared" si="53"/>
        <v>51314.269024681533</v>
      </c>
      <c r="E349" s="396">
        <f t="shared" si="53"/>
        <v>51314.269024681533</v>
      </c>
      <c r="F349" s="397">
        <f t="shared" si="53"/>
        <v>53773.414138734079</v>
      </c>
      <c r="G349" s="396">
        <f t="shared" si="53"/>
        <v>64863.30282707006</v>
      </c>
      <c r="H349" s="396">
        <f t="shared" si="53"/>
        <v>64863.30282707006</v>
      </c>
      <c r="I349" s="397">
        <f t="shared" si="53"/>
        <v>67969.285454378973</v>
      </c>
      <c r="J349" s="396">
        <f t="shared" si="53"/>
        <v>66156.33198487261</v>
      </c>
      <c r="K349" s="396">
        <f t="shared" si="53"/>
        <v>66156.33198487261</v>
      </c>
      <c r="L349" s="397">
        <f t="shared" si="53"/>
        <v>69322.703336584396</v>
      </c>
      <c r="M349" s="399" t="s">
        <v>262</v>
      </c>
      <c r="N349" s="399" t="s">
        <v>262</v>
      </c>
      <c r="O349" s="400" t="s">
        <v>262</v>
      </c>
    </row>
    <row r="350" spans="2:15" ht="11.25" x14ac:dyDescent="0.2">
      <c r="B350" s="552"/>
      <c r="C350" s="348" t="s">
        <v>384</v>
      </c>
      <c r="D350" s="396">
        <f t="shared" si="53"/>
        <v>33143.82931130573</v>
      </c>
      <c r="E350" s="396">
        <f t="shared" si="53"/>
        <v>33143.82931130573</v>
      </c>
      <c r="F350" s="397">
        <f t="shared" si="53"/>
        <v>34741.816145103505</v>
      </c>
      <c r="G350" s="396">
        <f t="shared" si="53"/>
        <v>35949.052409235665</v>
      </c>
      <c r="H350" s="396">
        <f t="shared" si="53"/>
        <v>35949.052409235665</v>
      </c>
      <c r="I350" s="397">
        <f t="shared" si="53"/>
        <v>37670.292521894909</v>
      </c>
      <c r="J350" s="396">
        <f t="shared" si="53"/>
        <v>36825.280959394899</v>
      </c>
      <c r="K350" s="396">
        <f t="shared" si="53"/>
        <v>36825.280959394899</v>
      </c>
      <c r="L350" s="397">
        <f t="shared" si="53"/>
        <v>38587.964314291399</v>
      </c>
      <c r="M350" s="399" t="s">
        <v>262</v>
      </c>
      <c r="N350" s="399" t="s">
        <v>262</v>
      </c>
      <c r="O350" s="400" t="s">
        <v>262</v>
      </c>
    </row>
    <row r="351" spans="2:15" ht="11.25" x14ac:dyDescent="0.2">
      <c r="B351" s="552"/>
      <c r="C351" s="348" t="s">
        <v>387</v>
      </c>
      <c r="D351" s="396">
        <f t="shared" si="53"/>
        <v>37637.999086385345</v>
      </c>
      <c r="E351" s="396">
        <f t="shared" si="53"/>
        <v>37637.999086385345</v>
      </c>
      <c r="F351" s="397">
        <f t="shared" si="53"/>
        <v>39475.49556687897</v>
      </c>
      <c r="G351" s="396">
        <f t="shared" si="53"/>
        <v>47258.213524681531</v>
      </c>
      <c r="H351" s="396">
        <f t="shared" si="53"/>
        <v>47258.213524681531</v>
      </c>
      <c r="I351" s="397">
        <f t="shared" si="53"/>
        <v>49563.964820063695</v>
      </c>
      <c r="J351" s="396">
        <f t="shared" si="53"/>
        <v>48004.191884952226</v>
      </c>
      <c r="K351" s="396">
        <f t="shared" si="53"/>
        <v>48004.191884952226</v>
      </c>
      <c r="L351" s="397">
        <f t="shared" si="53"/>
        <v>50345.465959394896</v>
      </c>
      <c r="M351" s="399" t="s">
        <v>262</v>
      </c>
      <c r="N351" s="399" t="s">
        <v>262</v>
      </c>
      <c r="O351" s="400" t="s">
        <v>262</v>
      </c>
    </row>
    <row r="352" spans="2:15" ht="11.45" customHeight="1" x14ac:dyDescent="0.2">
      <c r="B352" s="552" t="s">
        <v>399</v>
      </c>
      <c r="C352" s="348" t="s">
        <v>256</v>
      </c>
      <c r="D352" s="396">
        <f t="shared" si="53"/>
        <v>31195.458702229302</v>
      </c>
      <c r="E352" s="396">
        <f t="shared" si="53"/>
        <v>31195.458702229302</v>
      </c>
      <c r="F352" s="397">
        <f t="shared" si="53"/>
        <v>32648.663300159238</v>
      </c>
      <c r="G352" s="396">
        <f t="shared" si="53"/>
        <v>37930.577612101908</v>
      </c>
      <c r="H352" s="396">
        <f t="shared" si="53"/>
        <v>37930.577612101908</v>
      </c>
      <c r="I352" s="397">
        <f t="shared" si="53"/>
        <v>39689.923978662417</v>
      </c>
      <c r="J352" s="396">
        <f t="shared" si="53"/>
        <v>38868.378979299363</v>
      </c>
      <c r="K352" s="396">
        <f t="shared" si="53"/>
        <v>38868.378979299363</v>
      </c>
      <c r="L352" s="397">
        <f t="shared" si="53"/>
        <v>40670.352680732482</v>
      </c>
      <c r="M352" s="399" t="s">
        <v>262</v>
      </c>
      <c r="N352" s="399" t="s">
        <v>262</v>
      </c>
      <c r="O352" s="400" t="s">
        <v>262</v>
      </c>
    </row>
    <row r="353" spans="1:15" ht="11.25" x14ac:dyDescent="0.2">
      <c r="B353" s="552"/>
      <c r="C353" s="348" t="s">
        <v>258</v>
      </c>
      <c r="D353" s="396">
        <f t="shared" ref="D353:L356" si="54">D299*D$316</f>
        <v>34683.149737261148</v>
      </c>
      <c r="E353" s="396">
        <f t="shared" si="54"/>
        <v>34683.149737261148</v>
      </c>
      <c r="F353" s="397">
        <f t="shared" si="54"/>
        <v>36310.73888694268</v>
      </c>
      <c r="G353" s="396">
        <f t="shared" si="54"/>
        <v>37930.577612101908</v>
      </c>
      <c r="H353" s="396">
        <f t="shared" si="54"/>
        <v>37930.577612101908</v>
      </c>
      <c r="I353" s="397">
        <f t="shared" si="54"/>
        <v>39689.923978662417</v>
      </c>
      <c r="J353" s="396">
        <f t="shared" si="54"/>
        <v>38868.378979299363</v>
      </c>
      <c r="K353" s="396">
        <f t="shared" si="54"/>
        <v>38868.378979299363</v>
      </c>
      <c r="L353" s="397">
        <f t="shared" si="54"/>
        <v>40670.352680732482</v>
      </c>
      <c r="M353" s="399" t="s">
        <v>262</v>
      </c>
      <c r="N353" s="399" t="s">
        <v>262</v>
      </c>
      <c r="O353" s="400" t="s">
        <v>262</v>
      </c>
    </row>
    <row r="354" spans="1:15" ht="11.25" x14ac:dyDescent="0.2">
      <c r="B354" s="552"/>
      <c r="C354" s="348" t="s">
        <v>382</v>
      </c>
      <c r="D354" s="396">
        <f t="shared" si="54"/>
        <v>51314.269024681533</v>
      </c>
      <c r="E354" s="396">
        <f t="shared" si="54"/>
        <v>51314.269024681533</v>
      </c>
      <c r="F354" s="397">
        <f t="shared" si="54"/>
        <v>53773.414138734079</v>
      </c>
      <c r="G354" s="396">
        <f t="shared" si="54"/>
        <v>64863.30282707006</v>
      </c>
      <c r="H354" s="396">
        <f t="shared" si="54"/>
        <v>64863.30282707006</v>
      </c>
      <c r="I354" s="397">
        <f t="shared" si="54"/>
        <v>67969.285454378973</v>
      </c>
      <c r="J354" s="396">
        <f t="shared" si="54"/>
        <v>66156.33198487261</v>
      </c>
      <c r="K354" s="396">
        <f t="shared" si="54"/>
        <v>66156.33198487261</v>
      </c>
      <c r="L354" s="397">
        <f t="shared" si="54"/>
        <v>69322.703336584396</v>
      </c>
      <c r="M354" s="399" t="s">
        <v>262</v>
      </c>
      <c r="N354" s="399" t="s">
        <v>262</v>
      </c>
      <c r="O354" s="400" t="s">
        <v>262</v>
      </c>
    </row>
    <row r="355" spans="1:15" ht="11.25" x14ac:dyDescent="0.2">
      <c r="B355" s="552"/>
      <c r="C355" s="348" t="s">
        <v>384</v>
      </c>
      <c r="D355" s="396">
        <f t="shared" si="54"/>
        <v>43563.844502388536</v>
      </c>
      <c r="E355" s="396">
        <f t="shared" si="54"/>
        <v>43563.844502388536</v>
      </c>
      <c r="F355" s="397">
        <f t="shared" si="54"/>
        <v>45635.468390326438</v>
      </c>
      <c r="G355" s="396">
        <f t="shared" si="54"/>
        <v>49362.453782484074</v>
      </c>
      <c r="H355" s="396">
        <f t="shared" si="54"/>
        <v>49362.453782484074</v>
      </c>
      <c r="I355" s="397">
        <f t="shared" si="54"/>
        <v>51693.393957563698</v>
      </c>
      <c r="J355" s="396">
        <f t="shared" si="54"/>
        <v>50655.482940286616</v>
      </c>
      <c r="K355" s="396">
        <f t="shared" si="54"/>
        <v>50655.482940286616</v>
      </c>
      <c r="L355" s="397">
        <f t="shared" si="54"/>
        <v>53046.811839769107</v>
      </c>
      <c r="M355" s="399" t="s">
        <v>262</v>
      </c>
      <c r="N355" s="399" t="s">
        <v>262</v>
      </c>
      <c r="O355" s="400" t="s">
        <v>262</v>
      </c>
    </row>
    <row r="356" spans="1:15" ht="11.25" x14ac:dyDescent="0.2">
      <c r="B356" s="552"/>
      <c r="C356" s="348" t="s">
        <v>387</v>
      </c>
      <c r="D356" s="396">
        <f t="shared" si="54"/>
        <v>51314.269024681533</v>
      </c>
      <c r="E356" s="396">
        <f t="shared" si="54"/>
        <v>51314.269024681533</v>
      </c>
      <c r="F356" s="397">
        <f t="shared" si="54"/>
        <v>53773.414138734079</v>
      </c>
      <c r="G356" s="396">
        <f t="shared" si="54"/>
        <v>64863.30282707006</v>
      </c>
      <c r="H356" s="396">
        <f t="shared" si="54"/>
        <v>64863.30282707006</v>
      </c>
      <c r="I356" s="397">
        <f t="shared" si="54"/>
        <v>67969.285454378973</v>
      </c>
      <c r="J356" s="396">
        <f t="shared" si="54"/>
        <v>66156.33198487261</v>
      </c>
      <c r="K356" s="396">
        <f t="shared" si="54"/>
        <v>66156.33198487261</v>
      </c>
      <c r="L356" s="397">
        <f t="shared" si="54"/>
        <v>69322.703336584396</v>
      </c>
      <c r="M356" s="399" t="s">
        <v>262</v>
      </c>
      <c r="N356" s="399" t="s">
        <v>262</v>
      </c>
      <c r="O356" s="400" t="s">
        <v>262</v>
      </c>
    </row>
    <row r="357" spans="1:15" ht="11.25" x14ac:dyDescent="0.2">
      <c r="B357" s="535" t="s">
        <v>339</v>
      </c>
      <c r="C357" s="536"/>
      <c r="D357" s="396">
        <f t="shared" ref="D357:L359" si="55">D303*D317</f>
        <v>5495.5676812738866</v>
      </c>
      <c r="E357" s="396">
        <f t="shared" si="55"/>
        <v>5495.5676812738866</v>
      </c>
      <c r="F357" s="397">
        <f t="shared" si="55"/>
        <v>5495.5676812738857</v>
      </c>
      <c r="G357" s="396">
        <f t="shared" si="55"/>
        <v>6186.1201723108279</v>
      </c>
      <c r="H357" s="396">
        <f t="shared" si="55"/>
        <v>6186.1201723108279</v>
      </c>
      <c r="I357" s="397">
        <f t="shared" si="55"/>
        <v>6186.1201723108279</v>
      </c>
      <c r="J357" s="396">
        <f t="shared" si="55"/>
        <v>6499.4026654012741</v>
      </c>
      <c r="K357" s="396">
        <f t="shared" si="55"/>
        <v>6499.4026654012741</v>
      </c>
      <c r="L357" s="397">
        <f t="shared" si="55"/>
        <v>6499.4026654012732</v>
      </c>
      <c r="M357" s="399" t="s">
        <v>262</v>
      </c>
      <c r="N357" s="399" t="s">
        <v>262</v>
      </c>
      <c r="O357" s="400" t="s">
        <v>262</v>
      </c>
    </row>
    <row r="358" spans="1:15" ht="11.25" x14ac:dyDescent="0.2">
      <c r="B358" s="535" t="s">
        <v>340</v>
      </c>
      <c r="C358" s="536"/>
      <c r="D358" s="396">
        <f t="shared" si="55"/>
        <v>41335.597452229296</v>
      </c>
      <c r="E358" s="396">
        <f t="shared" si="55"/>
        <v>41335.597452229296</v>
      </c>
      <c r="F358" s="397">
        <f t="shared" si="55"/>
        <v>41335.597452229289</v>
      </c>
      <c r="G358" s="396">
        <f t="shared" si="55"/>
        <v>51669.496815286628</v>
      </c>
      <c r="H358" s="396">
        <f t="shared" si="55"/>
        <v>51669.496815286628</v>
      </c>
      <c r="I358" s="397">
        <f t="shared" si="55"/>
        <v>51669.49681528662</v>
      </c>
      <c r="J358" s="396">
        <f t="shared" si="55"/>
        <v>56836.446496815297</v>
      </c>
      <c r="K358" s="396">
        <f t="shared" si="55"/>
        <v>56836.446496815297</v>
      </c>
      <c r="L358" s="397">
        <f t="shared" si="55"/>
        <v>56836.446496815282</v>
      </c>
      <c r="M358" s="399" t="s">
        <v>262</v>
      </c>
      <c r="N358" s="399" t="s">
        <v>262</v>
      </c>
      <c r="O358" s="400" t="s">
        <v>262</v>
      </c>
    </row>
    <row r="359" spans="1:15" ht="12" thickBot="1" x14ac:dyDescent="0.25">
      <c r="B359" s="555" t="s">
        <v>341</v>
      </c>
      <c r="C359" s="556"/>
      <c r="D359" s="396">
        <f t="shared" si="55"/>
        <v>1162.5636783439493</v>
      </c>
      <c r="E359" s="396">
        <f t="shared" si="55"/>
        <v>1162.5636783439493</v>
      </c>
      <c r="F359" s="397">
        <f t="shared" si="55"/>
        <v>1162.5636783439491</v>
      </c>
      <c r="G359" s="396">
        <f t="shared" si="55"/>
        <v>2195.9536146496816</v>
      </c>
      <c r="H359" s="396">
        <f t="shared" si="55"/>
        <v>2195.9536146496816</v>
      </c>
      <c r="I359" s="397">
        <f t="shared" si="55"/>
        <v>2195.9536146496812</v>
      </c>
      <c r="J359" s="396">
        <f t="shared" si="55"/>
        <v>2454.3010987261146</v>
      </c>
      <c r="K359" s="396">
        <f t="shared" si="55"/>
        <v>2454.3010987261146</v>
      </c>
      <c r="L359" s="397">
        <f t="shared" si="55"/>
        <v>2454.3010987261146</v>
      </c>
      <c r="M359" s="399" t="s">
        <v>262</v>
      </c>
      <c r="N359" s="399" t="s">
        <v>262</v>
      </c>
      <c r="O359" s="400" t="s">
        <v>262</v>
      </c>
    </row>
    <row r="360" spans="1:15" ht="47.25" customHeight="1" x14ac:dyDescent="0.2">
      <c r="A360" s="155"/>
      <c r="B360" s="531" t="s">
        <v>418</v>
      </c>
      <c r="C360" s="531"/>
      <c r="D360" s="158"/>
      <c r="E360" s="159"/>
      <c r="F360" s="159"/>
      <c r="G360" s="158"/>
      <c r="H360" s="159"/>
      <c r="I360" s="159"/>
      <c r="J360" s="158"/>
      <c r="K360" s="159"/>
      <c r="L360" s="159"/>
      <c r="M360" s="158"/>
      <c r="N360" s="159"/>
      <c r="O360" s="160">
        <f>SUMPRODUCT('Нормативы ОО'!D364:O401,'Нормативы ОО'!$D$499:$O$536)</f>
        <v>585772972.0373404</v>
      </c>
    </row>
    <row r="361" spans="1:15" ht="40.5" customHeight="1" outlineLevel="1" x14ac:dyDescent="0.2">
      <c r="B361" s="546" t="s">
        <v>419</v>
      </c>
      <c r="C361" s="547"/>
      <c r="D361" s="408">
        <v>5000</v>
      </c>
      <c r="E361" s="174"/>
      <c r="F361" s="175"/>
      <c r="G361" s="409">
        <f>D361</f>
        <v>5000</v>
      </c>
      <c r="H361" s="174"/>
      <c r="I361" s="175"/>
      <c r="J361" s="409">
        <f>D361</f>
        <v>5000</v>
      </c>
      <c r="K361" s="174"/>
      <c r="L361" s="175"/>
      <c r="M361" s="409">
        <f>D361</f>
        <v>5000</v>
      </c>
      <c r="N361" s="174"/>
      <c r="O361" s="174"/>
    </row>
    <row r="362" spans="1:15" ht="33.75" customHeight="1" x14ac:dyDescent="0.2">
      <c r="B362" s="532" t="s">
        <v>420</v>
      </c>
      <c r="C362" s="532"/>
      <c r="D362" s="185"/>
      <c r="E362" s="185"/>
      <c r="F362" s="185"/>
    </row>
    <row r="363" spans="1:15" ht="11.45" customHeight="1" x14ac:dyDescent="0.2">
      <c r="B363" s="353"/>
      <c r="C363" s="353"/>
      <c r="D363" s="354" t="s">
        <v>392</v>
      </c>
      <c r="E363" s="354" t="s">
        <v>393</v>
      </c>
      <c r="F363" s="355" t="s">
        <v>394</v>
      </c>
      <c r="G363" s="354" t="s">
        <v>392</v>
      </c>
      <c r="H363" s="354" t="s">
        <v>393</v>
      </c>
      <c r="I363" s="355" t="s">
        <v>394</v>
      </c>
      <c r="J363" s="354" t="s">
        <v>392</v>
      </c>
      <c r="K363" s="354" t="s">
        <v>393</v>
      </c>
      <c r="L363" s="355" t="s">
        <v>394</v>
      </c>
      <c r="M363" s="354" t="s">
        <v>392</v>
      </c>
      <c r="N363" s="354" t="s">
        <v>393</v>
      </c>
      <c r="O363" s="357" t="s">
        <v>394</v>
      </c>
    </row>
    <row r="364" spans="1:15" ht="11.45" customHeight="1" x14ac:dyDescent="0.2">
      <c r="B364" s="548" t="s">
        <v>395</v>
      </c>
      <c r="C364" s="345" t="s">
        <v>354</v>
      </c>
      <c r="D364" s="393">
        <f>($D$361*12*1.302)/D30</f>
        <v>3124.8</v>
      </c>
      <c r="E364" s="393">
        <f t="shared" ref="D364:F370" si="56">($D$361*12*1.302)/E30</f>
        <v>3124.8</v>
      </c>
      <c r="F364" s="394">
        <f t="shared" si="56"/>
        <v>3124.8</v>
      </c>
      <c r="G364" s="393">
        <f t="shared" ref="G364:I370" si="57">($G$361*12*1.302)/G30</f>
        <v>3124.8</v>
      </c>
      <c r="H364" s="393">
        <f t="shared" si="57"/>
        <v>3124.8</v>
      </c>
      <c r="I364" s="394">
        <f t="shared" si="57"/>
        <v>3124.8</v>
      </c>
      <c r="J364" s="393">
        <f t="shared" ref="J364:L370" si="58">($J$361*12*1.302)/J30</f>
        <v>3124.8</v>
      </c>
      <c r="K364" s="393">
        <f t="shared" si="58"/>
        <v>3124.8</v>
      </c>
      <c r="L364" s="394">
        <f t="shared" si="58"/>
        <v>3124.8</v>
      </c>
      <c r="M364" s="393">
        <f t="shared" ref="M364:O370" si="59">($M$361*12*1.302)/M30</f>
        <v>3124.8</v>
      </c>
      <c r="N364" s="393">
        <f t="shared" si="59"/>
        <v>3124.8</v>
      </c>
      <c r="O364" s="395">
        <f t="shared" si="59"/>
        <v>3124.8</v>
      </c>
    </row>
    <row r="365" spans="1:15" ht="11.25" x14ac:dyDescent="0.2">
      <c r="B365" s="549"/>
      <c r="C365" s="348" t="s">
        <v>358</v>
      </c>
      <c r="D365" s="393">
        <f t="shared" si="56"/>
        <v>3124.8</v>
      </c>
      <c r="E365" s="396">
        <f t="shared" si="56"/>
        <v>3396.521739130435</v>
      </c>
      <c r="F365" s="397">
        <f t="shared" si="56"/>
        <v>3720</v>
      </c>
      <c r="G365" s="393">
        <f t="shared" si="57"/>
        <v>3124.8</v>
      </c>
      <c r="H365" s="396">
        <f t="shared" si="57"/>
        <v>3396.521739130435</v>
      </c>
      <c r="I365" s="397">
        <f t="shared" si="57"/>
        <v>3720</v>
      </c>
      <c r="J365" s="393">
        <f t="shared" si="58"/>
        <v>3124.8</v>
      </c>
      <c r="K365" s="396">
        <f t="shared" si="58"/>
        <v>3396.521739130435</v>
      </c>
      <c r="L365" s="397">
        <f t="shared" si="58"/>
        <v>3720</v>
      </c>
      <c r="M365" s="393">
        <f t="shared" si="59"/>
        <v>3124.8</v>
      </c>
      <c r="N365" s="396">
        <f t="shared" si="59"/>
        <v>3396.521739130435</v>
      </c>
      <c r="O365" s="398">
        <f t="shared" si="59"/>
        <v>3720</v>
      </c>
    </row>
    <row r="366" spans="1:15" ht="11.25" x14ac:dyDescent="0.2">
      <c r="B366" s="549"/>
      <c r="C366" s="348" t="s">
        <v>362</v>
      </c>
      <c r="D366" s="393">
        <f t="shared" si="56"/>
        <v>3124.8</v>
      </c>
      <c r="E366" s="396">
        <f t="shared" si="56"/>
        <v>4595.2941176470586</v>
      </c>
      <c r="F366" s="397">
        <f t="shared" si="56"/>
        <v>4595.2941176470586</v>
      </c>
      <c r="G366" s="393">
        <f t="shared" si="57"/>
        <v>3124.8</v>
      </c>
      <c r="H366" s="396">
        <f t="shared" si="57"/>
        <v>4595.2941176470586</v>
      </c>
      <c r="I366" s="397">
        <f t="shared" si="57"/>
        <v>4595.2941176470586</v>
      </c>
      <c r="J366" s="393">
        <f t="shared" si="58"/>
        <v>3124.8</v>
      </c>
      <c r="K366" s="396">
        <f t="shared" si="58"/>
        <v>4595.2941176470586</v>
      </c>
      <c r="L366" s="397">
        <f t="shared" si="58"/>
        <v>4595.2941176470586</v>
      </c>
      <c r="M366" s="393">
        <f t="shared" si="59"/>
        <v>3124.8</v>
      </c>
      <c r="N366" s="396">
        <f t="shared" si="59"/>
        <v>4595.2941176470586</v>
      </c>
      <c r="O366" s="398">
        <f t="shared" si="59"/>
        <v>4595.2941176470586</v>
      </c>
    </row>
    <row r="367" spans="1:15" ht="11.25" x14ac:dyDescent="0.2">
      <c r="B367" s="549"/>
      <c r="C367" s="348" t="s">
        <v>366</v>
      </c>
      <c r="D367" s="393">
        <f t="shared" si="56"/>
        <v>3124.8</v>
      </c>
      <c r="E367" s="396">
        <f t="shared" si="56"/>
        <v>5580</v>
      </c>
      <c r="F367" s="397">
        <f t="shared" si="56"/>
        <v>5580</v>
      </c>
      <c r="G367" s="393">
        <f t="shared" si="57"/>
        <v>3124.8</v>
      </c>
      <c r="H367" s="396">
        <f t="shared" si="57"/>
        <v>5580</v>
      </c>
      <c r="I367" s="397">
        <f t="shared" si="57"/>
        <v>5580</v>
      </c>
      <c r="J367" s="393">
        <f t="shared" si="58"/>
        <v>3124.8</v>
      </c>
      <c r="K367" s="396">
        <f t="shared" si="58"/>
        <v>5580</v>
      </c>
      <c r="L367" s="397">
        <f t="shared" si="58"/>
        <v>5580</v>
      </c>
      <c r="M367" s="393">
        <f t="shared" si="59"/>
        <v>3124.8</v>
      </c>
      <c r="N367" s="396">
        <f t="shared" si="59"/>
        <v>5580</v>
      </c>
      <c r="O367" s="398">
        <f t="shared" si="59"/>
        <v>5580</v>
      </c>
    </row>
    <row r="368" spans="1:15" ht="11.25" x14ac:dyDescent="0.2">
      <c r="B368" s="549"/>
      <c r="C368" s="348" t="s">
        <v>370</v>
      </c>
      <c r="D368" s="393">
        <f t="shared" si="56"/>
        <v>3124.8</v>
      </c>
      <c r="E368" s="396">
        <f t="shared" si="56"/>
        <v>8680</v>
      </c>
      <c r="F368" s="397">
        <f t="shared" si="56"/>
        <v>8680</v>
      </c>
      <c r="G368" s="393">
        <f t="shared" si="57"/>
        <v>3124.8</v>
      </c>
      <c r="H368" s="396">
        <f t="shared" si="57"/>
        <v>8680</v>
      </c>
      <c r="I368" s="397">
        <f t="shared" si="57"/>
        <v>8680</v>
      </c>
      <c r="J368" s="393">
        <f t="shared" si="58"/>
        <v>3124.8</v>
      </c>
      <c r="K368" s="396">
        <f t="shared" si="58"/>
        <v>8680</v>
      </c>
      <c r="L368" s="397">
        <f t="shared" si="58"/>
        <v>8680</v>
      </c>
      <c r="M368" s="393">
        <f t="shared" si="59"/>
        <v>3124.8</v>
      </c>
      <c r="N368" s="396">
        <f t="shared" si="59"/>
        <v>8680</v>
      </c>
      <c r="O368" s="398">
        <f t="shared" si="59"/>
        <v>8680</v>
      </c>
    </row>
    <row r="369" spans="2:15" ht="11.25" x14ac:dyDescent="0.2">
      <c r="B369" s="549"/>
      <c r="C369" s="348" t="s">
        <v>374</v>
      </c>
      <c r="D369" s="393">
        <f t="shared" si="56"/>
        <v>3124.8</v>
      </c>
      <c r="E369" s="396">
        <f t="shared" si="56"/>
        <v>8680</v>
      </c>
      <c r="F369" s="397">
        <f t="shared" si="56"/>
        <v>9765</v>
      </c>
      <c r="G369" s="393">
        <f t="shared" si="57"/>
        <v>3124.8</v>
      </c>
      <c r="H369" s="396">
        <f t="shared" si="57"/>
        <v>8680</v>
      </c>
      <c r="I369" s="397">
        <f t="shared" si="57"/>
        <v>9765</v>
      </c>
      <c r="J369" s="393">
        <f t="shared" si="58"/>
        <v>3124.8</v>
      </c>
      <c r="K369" s="396">
        <f t="shared" si="58"/>
        <v>8680</v>
      </c>
      <c r="L369" s="397">
        <f t="shared" si="58"/>
        <v>9765</v>
      </c>
      <c r="M369" s="393">
        <f t="shared" si="59"/>
        <v>3124.8</v>
      </c>
      <c r="N369" s="396">
        <f t="shared" si="59"/>
        <v>8680</v>
      </c>
      <c r="O369" s="398">
        <f t="shared" si="59"/>
        <v>9765</v>
      </c>
    </row>
    <row r="370" spans="2:15" ht="11.25" x14ac:dyDescent="0.2">
      <c r="B370" s="549"/>
      <c r="C370" s="348" t="s">
        <v>378</v>
      </c>
      <c r="D370" s="393">
        <f t="shared" si="56"/>
        <v>3124.8</v>
      </c>
      <c r="E370" s="396">
        <f t="shared" si="56"/>
        <v>8680</v>
      </c>
      <c r="F370" s="397">
        <f t="shared" si="56"/>
        <v>11160</v>
      </c>
      <c r="G370" s="393">
        <f t="shared" si="57"/>
        <v>3124.8</v>
      </c>
      <c r="H370" s="396">
        <f t="shared" si="57"/>
        <v>8680</v>
      </c>
      <c r="I370" s="397">
        <f t="shared" si="57"/>
        <v>11160</v>
      </c>
      <c r="J370" s="393">
        <f t="shared" si="58"/>
        <v>3124.8</v>
      </c>
      <c r="K370" s="396">
        <f t="shared" si="58"/>
        <v>8680</v>
      </c>
      <c r="L370" s="397">
        <f t="shared" si="58"/>
        <v>11160</v>
      </c>
      <c r="M370" s="393">
        <f t="shared" si="59"/>
        <v>3124.8</v>
      </c>
      <c r="N370" s="396">
        <f t="shared" si="59"/>
        <v>8680</v>
      </c>
      <c r="O370" s="398">
        <f t="shared" si="59"/>
        <v>11160</v>
      </c>
    </row>
    <row r="371" spans="2:15" ht="11.45" customHeight="1" x14ac:dyDescent="0.2">
      <c r="B371" s="552" t="s">
        <v>396</v>
      </c>
      <c r="C371" s="348" t="s">
        <v>256</v>
      </c>
      <c r="D371" s="396">
        <f t="shared" ref="D371:F386" si="60">($D$361*12*1.302)/$D37</f>
        <v>3906</v>
      </c>
      <c r="E371" s="396">
        <f t="shared" si="60"/>
        <v>3906</v>
      </c>
      <c r="F371" s="397">
        <f t="shared" si="60"/>
        <v>3906</v>
      </c>
      <c r="G371" s="396">
        <f t="shared" ref="G371:I386" si="61">($G$361*12*1.302)/$G37</f>
        <v>3906</v>
      </c>
      <c r="H371" s="396">
        <f t="shared" si="61"/>
        <v>3906</v>
      </c>
      <c r="I371" s="397">
        <f t="shared" si="61"/>
        <v>3906</v>
      </c>
      <c r="J371" s="396">
        <f t="shared" ref="J371:L386" si="62">($J$361*12*1.302)/$J37</f>
        <v>3906</v>
      </c>
      <c r="K371" s="396">
        <f t="shared" si="62"/>
        <v>3906</v>
      </c>
      <c r="L371" s="397">
        <f t="shared" si="62"/>
        <v>3906</v>
      </c>
      <c r="M371" s="396">
        <f t="shared" ref="M371:O378" si="63">($M$361*12*1.302)/$M37</f>
        <v>3906</v>
      </c>
      <c r="N371" s="396">
        <f t="shared" si="63"/>
        <v>3906</v>
      </c>
      <c r="O371" s="398">
        <f t="shared" si="63"/>
        <v>3906</v>
      </c>
    </row>
    <row r="372" spans="2:15" ht="11.25" x14ac:dyDescent="0.2">
      <c r="B372" s="552"/>
      <c r="C372" s="348" t="s">
        <v>257</v>
      </c>
      <c r="D372" s="396">
        <f t="shared" si="60"/>
        <v>3124.8</v>
      </c>
      <c r="E372" s="396">
        <f t="shared" si="60"/>
        <v>3124.8</v>
      </c>
      <c r="F372" s="397">
        <f t="shared" si="60"/>
        <v>3124.8</v>
      </c>
      <c r="G372" s="396">
        <f t="shared" si="61"/>
        <v>3124.8</v>
      </c>
      <c r="H372" s="396">
        <f t="shared" si="61"/>
        <v>3124.8</v>
      </c>
      <c r="I372" s="397">
        <f t="shared" si="61"/>
        <v>3124.8</v>
      </c>
      <c r="J372" s="396">
        <f t="shared" si="62"/>
        <v>3124.8</v>
      </c>
      <c r="K372" s="396">
        <f t="shared" si="62"/>
        <v>3124.8</v>
      </c>
      <c r="L372" s="397">
        <f t="shared" si="62"/>
        <v>3124.8</v>
      </c>
      <c r="M372" s="396">
        <f t="shared" si="63"/>
        <v>3124.8</v>
      </c>
      <c r="N372" s="396">
        <f t="shared" si="63"/>
        <v>3124.8</v>
      </c>
      <c r="O372" s="398">
        <f t="shared" si="63"/>
        <v>3124.8</v>
      </c>
    </row>
    <row r="373" spans="2:15" ht="11.25" x14ac:dyDescent="0.2">
      <c r="B373" s="552"/>
      <c r="C373" s="348" t="s">
        <v>258</v>
      </c>
      <c r="D373" s="396">
        <f t="shared" si="60"/>
        <v>3906</v>
      </c>
      <c r="E373" s="396">
        <f t="shared" si="60"/>
        <v>3906</v>
      </c>
      <c r="F373" s="397">
        <f t="shared" si="60"/>
        <v>3906</v>
      </c>
      <c r="G373" s="396">
        <f t="shared" si="61"/>
        <v>3906</v>
      </c>
      <c r="H373" s="396">
        <f t="shared" si="61"/>
        <v>3906</v>
      </c>
      <c r="I373" s="397">
        <f t="shared" si="61"/>
        <v>3906</v>
      </c>
      <c r="J373" s="396">
        <f t="shared" si="62"/>
        <v>3906</v>
      </c>
      <c r="K373" s="396">
        <f t="shared" si="62"/>
        <v>3906</v>
      </c>
      <c r="L373" s="397">
        <f t="shared" si="62"/>
        <v>3906</v>
      </c>
      <c r="M373" s="396">
        <f t="shared" si="63"/>
        <v>3906</v>
      </c>
      <c r="N373" s="396">
        <f t="shared" si="63"/>
        <v>3906</v>
      </c>
      <c r="O373" s="398">
        <f t="shared" si="63"/>
        <v>3906</v>
      </c>
    </row>
    <row r="374" spans="2:15" ht="11.25" x14ac:dyDescent="0.2">
      <c r="B374" s="552"/>
      <c r="C374" s="348" t="s">
        <v>381</v>
      </c>
      <c r="D374" s="396">
        <f t="shared" si="60"/>
        <v>3124.8</v>
      </c>
      <c r="E374" s="396">
        <f t="shared" si="60"/>
        <v>3124.8</v>
      </c>
      <c r="F374" s="397">
        <f t="shared" si="60"/>
        <v>3124.8</v>
      </c>
      <c r="G374" s="396">
        <f t="shared" si="61"/>
        <v>3124.8</v>
      </c>
      <c r="H374" s="396">
        <f t="shared" si="61"/>
        <v>3124.8</v>
      </c>
      <c r="I374" s="397">
        <f t="shared" si="61"/>
        <v>3124.8</v>
      </c>
      <c r="J374" s="396">
        <f t="shared" si="62"/>
        <v>3124.8</v>
      </c>
      <c r="K374" s="396">
        <f t="shared" si="62"/>
        <v>3124.8</v>
      </c>
      <c r="L374" s="397">
        <f t="shared" si="62"/>
        <v>3124.8</v>
      </c>
      <c r="M374" s="396">
        <f t="shared" si="63"/>
        <v>3124.8</v>
      </c>
      <c r="N374" s="396">
        <f t="shared" si="63"/>
        <v>3124.8</v>
      </c>
      <c r="O374" s="398">
        <f t="shared" si="63"/>
        <v>3124.8</v>
      </c>
    </row>
    <row r="375" spans="2:15" ht="11.25" x14ac:dyDescent="0.2">
      <c r="B375" s="552"/>
      <c r="C375" s="348" t="s">
        <v>260</v>
      </c>
      <c r="D375" s="396">
        <f t="shared" si="60"/>
        <v>3124.8</v>
      </c>
      <c r="E375" s="396">
        <f t="shared" si="60"/>
        <v>3124.8</v>
      </c>
      <c r="F375" s="397">
        <f t="shared" si="60"/>
        <v>3124.8</v>
      </c>
      <c r="G375" s="396">
        <f t="shared" si="61"/>
        <v>3124.8</v>
      </c>
      <c r="H375" s="396">
        <f t="shared" si="61"/>
        <v>3124.8</v>
      </c>
      <c r="I375" s="397">
        <f t="shared" si="61"/>
        <v>3124.8</v>
      </c>
      <c r="J375" s="396">
        <f t="shared" si="62"/>
        <v>3124.8</v>
      </c>
      <c r="K375" s="396">
        <f t="shared" si="62"/>
        <v>3124.8</v>
      </c>
      <c r="L375" s="397">
        <f t="shared" si="62"/>
        <v>3124.8</v>
      </c>
      <c r="M375" s="396">
        <f t="shared" si="63"/>
        <v>3124.8</v>
      </c>
      <c r="N375" s="396">
        <f t="shared" si="63"/>
        <v>3124.8</v>
      </c>
      <c r="O375" s="398">
        <f t="shared" si="63"/>
        <v>3124.8</v>
      </c>
    </row>
    <row r="376" spans="2:15" ht="11.25" x14ac:dyDescent="0.2">
      <c r="B376" s="552"/>
      <c r="C376" s="348" t="s">
        <v>382</v>
      </c>
      <c r="D376" s="396">
        <f t="shared" si="60"/>
        <v>3906</v>
      </c>
      <c r="E376" s="396">
        <f t="shared" si="60"/>
        <v>3906</v>
      </c>
      <c r="F376" s="397">
        <f t="shared" si="60"/>
        <v>3906</v>
      </c>
      <c r="G376" s="396">
        <f t="shared" si="61"/>
        <v>3906</v>
      </c>
      <c r="H376" s="396">
        <f t="shared" si="61"/>
        <v>3906</v>
      </c>
      <c r="I376" s="397">
        <f t="shared" si="61"/>
        <v>3906</v>
      </c>
      <c r="J376" s="396">
        <f t="shared" si="62"/>
        <v>3906</v>
      </c>
      <c r="K376" s="396">
        <f t="shared" si="62"/>
        <v>3906</v>
      </c>
      <c r="L376" s="397">
        <f t="shared" si="62"/>
        <v>3906</v>
      </c>
      <c r="M376" s="396">
        <f t="shared" si="63"/>
        <v>3906</v>
      </c>
      <c r="N376" s="396">
        <f t="shared" si="63"/>
        <v>3906</v>
      </c>
      <c r="O376" s="398">
        <f t="shared" si="63"/>
        <v>3906</v>
      </c>
    </row>
    <row r="377" spans="2:15" ht="11.25" x14ac:dyDescent="0.2">
      <c r="B377" s="552"/>
      <c r="C377" s="348" t="s">
        <v>383</v>
      </c>
      <c r="D377" s="396">
        <f t="shared" si="60"/>
        <v>3124.8</v>
      </c>
      <c r="E377" s="396">
        <f t="shared" si="60"/>
        <v>3124.8</v>
      </c>
      <c r="F377" s="397">
        <f t="shared" si="60"/>
        <v>3124.8</v>
      </c>
      <c r="G377" s="396">
        <f t="shared" si="61"/>
        <v>3124.8</v>
      </c>
      <c r="H377" s="396">
        <f t="shared" si="61"/>
        <v>3124.8</v>
      </c>
      <c r="I377" s="397">
        <f t="shared" si="61"/>
        <v>3124.8</v>
      </c>
      <c r="J377" s="396">
        <f t="shared" si="62"/>
        <v>3124.8</v>
      </c>
      <c r="K377" s="396">
        <f t="shared" si="62"/>
        <v>3124.8</v>
      </c>
      <c r="L377" s="397">
        <f t="shared" si="62"/>
        <v>3124.8</v>
      </c>
      <c r="M377" s="396">
        <f t="shared" si="63"/>
        <v>3124.8</v>
      </c>
      <c r="N377" s="396">
        <f t="shared" si="63"/>
        <v>3124.8</v>
      </c>
      <c r="O377" s="398">
        <f t="shared" si="63"/>
        <v>3124.8</v>
      </c>
    </row>
    <row r="378" spans="2:15" ht="11.25" x14ac:dyDescent="0.2">
      <c r="B378" s="552"/>
      <c r="C378" s="348" t="s">
        <v>384</v>
      </c>
      <c r="D378" s="396">
        <f t="shared" si="60"/>
        <v>3906</v>
      </c>
      <c r="E378" s="396">
        <f t="shared" si="60"/>
        <v>3906</v>
      </c>
      <c r="F378" s="397">
        <f t="shared" si="60"/>
        <v>3906</v>
      </c>
      <c r="G378" s="396">
        <f t="shared" si="61"/>
        <v>3906</v>
      </c>
      <c r="H378" s="396">
        <f t="shared" si="61"/>
        <v>3906</v>
      </c>
      <c r="I378" s="397">
        <f t="shared" si="61"/>
        <v>3906</v>
      </c>
      <c r="J378" s="396">
        <f t="shared" si="62"/>
        <v>3906</v>
      </c>
      <c r="K378" s="396">
        <f t="shared" si="62"/>
        <v>3906</v>
      </c>
      <c r="L378" s="397">
        <f t="shared" si="62"/>
        <v>3906</v>
      </c>
      <c r="M378" s="396">
        <f t="shared" si="63"/>
        <v>3906</v>
      </c>
      <c r="N378" s="396">
        <f t="shared" si="63"/>
        <v>3906</v>
      </c>
      <c r="O378" s="398">
        <f t="shared" si="63"/>
        <v>3906</v>
      </c>
    </row>
    <row r="379" spans="2:15" ht="11.45" customHeight="1" x14ac:dyDescent="0.2">
      <c r="B379" s="552" t="s">
        <v>397</v>
      </c>
      <c r="C379" s="348" t="s">
        <v>256</v>
      </c>
      <c r="D379" s="396">
        <f t="shared" si="60"/>
        <v>13020</v>
      </c>
      <c r="E379" s="396">
        <f t="shared" si="60"/>
        <v>13020</v>
      </c>
      <c r="F379" s="397">
        <f t="shared" si="60"/>
        <v>13020</v>
      </c>
      <c r="G379" s="396">
        <f t="shared" si="61"/>
        <v>13020</v>
      </c>
      <c r="H379" s="396">
        <f t="shared" si="61"/>
        <v>13020</v>
      </c>
      <c r="I379" s="397">
        <f t="shared" si="61"/>
        <v>13020</v>
      </c>
      <c r="J379" s="396">
        <f t="shared" si="62"/>
        <v>13020</v>
      </c>
      <c r="K379" s="396">
        <f t="shared" si="62"/>
        <v>13020</v>
      </c>
      <c r="L379" s="397">
        <f t="shared" si="62"/>
        <v>13020</v>
      </c>
      <c r="M379" s="399" t="s">
        <v>262</v>
      </c>
      <c r="N379" s="399" t="s">
        <v>262</v>
      </c>
      <c r="O379" s="400" t="s">
        <v>262</v>
      </c>
    </row>
    <row r="380" spans="2:15" ht="11.25" x14ac:dyDescent="0.2">
      <c r="B380" s="552"/>
      <c r="C380" s="348" t="s">
        <v>257</v>
      </c>
      <c r="D380" s="396">
        <f t="shared" si="60"/>
        <v>11160</v>
      </c>
      <c r="E380" s="396">
        <f t="shared" si="60"/>
        <v>11160</v>
      </c>
      <c r="F380" s="397">
        <f t="shared" si="60"/>
        <v>11160</v>
      </c>
      <c r="G380" s="396">
        <f t="shared" si="61"/>
        <v>11160</v>
      </c>
      <c r="H380" s="396">
        <f t="shared" si="61"/>
        <v>11160</v>
      </c>
      <c r="I380" s="397">
        <f t="shared" si="61"/>
        <v>11160</v>
      </c>
      <c r="J380" s="396">
        <f t="shared" si="62"/>
        <v>11160</v>
      </c>
      <c r="K380" s="396">
        <f t="shared" si="62"/>
        <v>11160</v>
      </c>
      <c r="L380" s="397">
        <f t="shared" si="62"/>
        <v>11160</v>
      </c>
      <c r="M380" s="399" t="s">
        <v>262</v>
      </c>
      <c r="N380" s="399" t="s">
        <v>262</v>
      </c>
      <c r="O380" s="400" t="s">
        <v>262</v>
      </c>
    </row>
    <row r="381" spans="2:15" ht="11.25" x14ac:dyDescent="0.2">
      <c r="B381" s="552"/>
      <c r="C381" s="348" t="s">
        <v>258</v>
      </c>
      <c r="D381" s="396">
        <f t="shared" si="60"/>
        <v>8680</v>
      </c>
      <c r="E381" s="396">
        <f t="shared" si="60"/>
        <v>8680</v>
      </c>
      <c r="F381" s="397">
        <f t="shared" si="60"/>
        <v>8680</v>
      </c>
      <c r="G381" s="396">
        <f t="shared" si="61"/>
        <v>8680</v>
      </c>
      <c r="H381" s="396">
        <f t="shared" si="61"/>
        <v>8680</v>
      </c>
      <c r="I381" s="397">
        <f t="shared" si="61"/>
        <v>8680</v>
      </c>
      <c r="J381" s="396">
        <f t="shared" si="62"/>
        <v>8680</v>
      </c>
      <c r="K381" s="396">
        <f t="shared" si="62"/>
        <v>8680</v>
      </c>
      <c r="L381" s="397">
        <f t="shared" si="62"/>
        <v>8680</v>
      </c>
      <c r="M381" s="399" t="s">
        <v>262</v>
      </c>
      <c r="N381" s="399" t="s">
        <v>262</v>
      </c>
      <c r="O381" s="400" t="s">
        <v>262</v>
      </c>
    </row>
    <row r="382" spans="2:15" ht="11.25" x14ac:dyDescent="0.2">
      <c r="B382" s="552"/>
      <c r="C382" s="348" t="s">
        <v>381</v>
      </c>
      <c r="D382" s="396">
        <f t="shared" si="60"/>
        <v>6510</v>
      </c>
      <c r="E382" s="396">
        <f t="shared" si="60"/>
        <v>6510</v>
      </c>
      <c r="F382" s="397">
        <f t="shared" si="60"/>
        <v>6510</v>
      </c>
      <c r="G382" s="396">
        <f t="shared" si="61"/>
        <v>6510</v>
      </c>
      <c r="H382" s="396">
        <f t="shared" si="61"/>
        <v>6510</v>
      </c>
      <c r="I382" s="397">
        <f t="shared" si="61"/>
        <v>6510</v>
      </c>
      <c r="J382" s="396">
        <f t="shared" si="62"/>
        <v>6510</v>
      </c>
      <c r="K382" s="396">
        <f t="shared" si="62"/>
        <v>6510</v>
      </c>
      <c r="L382" s="397">
        <f t="shared" si="62"/>
        <v>6510</v>
      </c>
      <c r="M382" s="399" t="s">
        <v>262</v>
      </c>
      <c r="N382" s="399" t="s">
        <v>262</v>
      </c>
      <c r="O382" s="400" t="s">
        <v>262</v>
      </c>
    </row>
    <row r="383" spans="2:15" ht="11.25" x14ac:dyDescent="0.2">
      <c r="B383" s="552"/>
      <c r="C383" s="348" t="s">
        <v>260</v>
      </c>
      <c r="D383" s="396">
        <f t="shared" si="60"/>
        <v>6510</v>
      </c>
      <c r="E383" s="396">
        <f t="shared" si="60"/>
        <v>6510</v>
      </c>
      <c r="F383" s="397">
        <f t="shared" si="60"/>
        <v>6510</v>
      </c>
      <c r="G383" s="396">
        <f t="shared" si="61"/>
        <v>6510</v>
      </c>
      <c r="H383" s="396">
        <f t="shared" si="61"/>
        <v>6510</v>
      </c>
      <c r="I383" s="397">
        <f t="shared" si="61"/>
        <v>6510</v>
      </c>
      <c r="J383" s="396">
        <f t="shared" si="62"/>
        <v>6510</v>
      </c>
      <c r="K383" s="396">
        <f t="shared" si="62"/>
        <v>6510</v>
      </c>
      <c r="L383" s="397">
        <f t="shared" si="62"/>
        <v>6510</v>
      </c>
      <c r="M383" s="399" t="s">
        <v>262</v>
      </c>
      <c r="N383" s="399" t="s">
        <v>262</v>
      </c>
      <c r="O383" s="400" t="s">
        <v>262</v>
      </c>
    </row>
    <row r="384" spans="2:15" ht="11.25" x14ac:dyDescent="0.2">
      <c r="B384" s="552"/>
      <c r="C384" s="348" t="s">
        <v>382</v>
      </c>
      <c r="D384" s="396">
        <f t="shared" si="60"/>
        <v>15624</v>
      </c>
      <c r="E384" s="396">
        <f t="shared" si="60"/>
        <v>15624</v>
      </c>
      <c r="F384" s="397">
        <f t="shared" si="60"/>
        <v>15624</v>
      </c>
      <c r="G384" s="396">
        <f t="shared" si="61"/>
        <v>15624</v>
      </c>
      <c r="H384" s="396">
        <f t="shared" si="61"/>
        <v>15624</v>
      </c>
      <c r="I384" s="397">
        <f t="shared" si="61"/>
        <v>15624</v>
      </c>
      <c r="J384" s="396">
        <f t="shared" si="62"/>
        <v>15624</v>
      </c>
      <c r="K384" s="396">
        <f t="shared" si="62"/>
        <v>15624</v>
      </c>
      <c r="L384" s="397">
        <f t="shared" si="62"/>
        <v>15624</v>
      </c>
      <c r="M384" s="399" t="s">
        <v>262</v>
      </c>
      <c r="N384" s="399" t="s">
        <v>262</v>
      </c>
      <c r="O384" s="400" t="s">
        <v>262</v>
      </c>
    </row>
    <row r="385" spans="2:15" ht="11.25" x14ac:dyDescent="0.2">
      <c r="B385" s="552"/>
      <c r="C385" s="348" t="s">
        <v>383</v>
      </c>
      <c r="D385" s="396">
        <f t="shared" si="60"/>
        <v>6510</v>
      </c>
      <c r="E385" s="396">
        <f t="shared" si="60"/>
        <v>6510</v>
      </c>
      <c r="F385" s="397">
        <f t="shared" si="60"/>
        <v>6510</v>
      </c>
      <c r="G385" s="396">
        <f t="shared" si="61"/>
        <v>6510</v>
      </c>
      <c r="H385" s="396">
        <f t="shared" si="61"/>
        <v>6510</v>
      </c>
      <c r="I385" s="397">
        <f t="shared" si="61"/>
        <v>6510</v>
      </c>
      <c r="J385" s="396">
        <f t="shared" si="62"/>
        <v>6510</v>
      </c>
      <c r="K385" s="396">
        <f t="shared" si="62"/>
        <v>6510</v>
      </c>
      <c r="L385" s="397">
        <f t="shared" si="62"/>
        <v>6510</v>
      </c>
      <c r="M385" s="399" t="s">
        <v>262</v>
      </c>
      <c r="N385" s="399" t="s">
        <v>262</v>
      </c>
      <c r="O385" s="400" t="s">
        <v>262</v>
      </c>
    </row>
    <row r="386" spans="2:15" ht="11.25" x14ac:dyDescent="0.2">
      <c r="B386" s="552"/>
      <c r="C386" s="348" t="s">
        <v>384</v>
      </c>
      <c r="D386" s="396">
        <f t="shared" si="60"/>
        <v>6510</v>
      </c>
      <c r="E386" s="396">
        <f t="shared" si="60"/>
        <v>6510</v>
      </c>
      <c r="F386" s="397">
        <f t="shared" si="60"/>
        <v>6510</v>
      </c>
      <c r="G386" s="396">
        <f t="shared" si="61"/>
        <v>6510</v>
      </c>
      <c r="H386" s="396">
        <f t="shared" si="61"/>
        <v>6510</v>
      </c>
      <c r="I386" s="397">
        <f t="shared" si="61"/>
        <v>6510</v>
      </c>
      <c r="J386" s="396">
        <f t="shared" si="62"/>
        <v>6510</v>
      </c>
      <c r="K386" s="396">
        <f t="shared" si="62"/>
        <v>6510</v>
      </c>
      <c r="L386" s="397">
        <f t="shared" si="62"/>
        <v>6510</v>
      </c>
      <c r="M386" s="399" t="s">
        <v>262</v>
      </c>
      <c r="N386" s="399" t="s">
        <v>262</v>
      </c>
      <c r="O386" s="400" t="s">
        <v>262</v>
      </c>
    </row>
    <row r="387" spans="2:15" ht="11.45" customHeight="1" x14ac:dyDescent="0.2">
      <c r="B387" s="552" t="s">
        <v>398</v>
      </c>
      <c r="C387" s="348" t="s">
        <v>256</v>
      </c>
      <c r="D387" s="396">
        <f t="shared" ref="D387:F398" si="64">($D$361*12*1.302)/$D53</f>
        <v>15624</v>
      </c>
      <c r="E387" s="396">
        <f t="shared" si="64"/>
        <v>15624</v>
      </c>
      <c r="F387" s="397">
        <f t="shared" si="64"/>
        <v>15624</v>
      </c>
      <c r="G387" s="396">
        <f t="shared" ref="G387:I398" si="65">($G$361*12*1.302)/$G53</f>
        <v>15624</v>
      </c>
      <c r="H387" s="396">
        <f t="shared" si="65"/>
        <v>15624</v>
      </c>
      <c r="I387" s="397">
        <f t="shared" si="65"/>
        <v>15624</v>
      </c>
      <c r="J387" s="396">
        <f t="shared" ref="J387:L398" si="66">($J$361*12*1.302)/$J53</f>
        <v>15624</v>
      </c>
      <c r="K387" s="396">
        <f t="shared" si="66"/>
        <v>15624</v>
      </c>
      <c r="L387" s="397">
        <f t="shared" si="66"/>
        <v>15624</v>
      </c>
      <c r="M387" s="399" t="s">
        <v>262</v>
      </c>
      <c r="N387" s="399" t="s">
        <v>262</v>
      </c>
      <c r="O387" s="400" t="s">
        <v>262</v>
      </c>
    </row>
    <row r="388" spans="2:15" ht="11.25" x14ac:dyDescent="0.2">
      <c r="B388" s="552"/>
      <c r="C388" s="348" t="s">
        <v>257</v>
      </c>
      <c r="D388" s="396">
        <f t="shared" si="64"/>
        <v>15624</v>
      </c>
      <c r="E388" s="396">
        <f t="shared" si="64"/>
        <v>15624</v>
      </c>
      <c r="F388" s="397">
        <f t="shared" si="64"/>
        <v>15624</v>
      </c>
      <c r="G388" s="396">
        <f t="shared" si="65"/>
        <v>15624</v>
      </c>
      <c r="H388" s="396">
        <f t="shared" si="65"/>
        <v>15624</v>
      </c>
      <c r="I388" s="397">
        <f t="shared" si="65"/>
        <v>15624</v>
      </c>
      <c r="J388" s="396">
        <f t="shared" si="66"/>
        <v>15624</v>
      </c>
      <c r="K388" s="396">
        <f t="shared" si="66"/>
        <v>15624</v>
      </c>
      <c r="L388" s="397">
        <f t="shared" si="66"/>
        <v>15624</v>
      </c>
      <c r="M388" s="399" t="s">
        <v>262</v>
      </c>
      <c r="N388" s="399" t="s">
        <v>262</v>
      </c>
      <c r="O388" s="400" t="s">
        <v>262</v>
      </c>
    </row>
    <row r="389" spans="2:15" ht="11.25" x14ac:dyDescent="0.2">
      <c r="B389" s="552"/>
      <c r="C389" s="348" t="s">
        <v>258</v>
      </c>
      <c r="D389" s="396">
        <f t="shared" si="64"/>
        <v>11160</v>
      </c>
      <c r="E389" s="396">
        <f t="shared" si="64"/>
        <v>11160</v>
      </c>
      <c r="F389" s="397">
        <f t="shared" si="64"/>
        <v>11160</v>
      </c>
      <c r="G389" s="396">
        <f t="shared" si="65"/>
        <v>11160</v>
      </c>
      <c r="H389" s="396">
        <f t="shared" si="65"/>
        <v>11160</v>
      </c>
      <c r="I389" s="397">
        <f t="shared" si="65"/>
        <v>11160</v>
      </c>
      <c r="J389" s="396">
        <f t="shared" si="66"/>
        <v>11160</v>
      </c>
      <c r="K389" s="396">
        <f t="shared" si="66"/>
        <v>11160</v>
      </c>
      <c r="L389" s="397">
        <f t="shared" si="66"/>
        <v>11160</v>
      </c>
      <c r="M389" s="399" t="s">
        <v>262</v>
      </c>
      <c r="N389" s="399" t="s">
        <v>262</v>
      </c>
      <c r="O389" s="400" t="s">
        <v>262</v>
      </c>
    </row>
    <row r="390" spans="2:15" ht="11.25" x14ac:dyDescent="0.2">
      <c r="B390" s="552"/>
      <c r="C390" s="348" t="s">
        <v>381</v>
      </c>
      <c r="D390" s="396">
        <f t="shared" si="64"/>
        <v>8680</v>
      </c>
      <c r="E390" s="396">
        <f t="shared" si="64"/>
        <v>8680</v>
      </c>
      <c r="F390" s="397">
        <f t="shared" si="64"/>
        <v>8680</v>
      </c>
      <c r="G390" s="396">
        <f t="shared" si="65"/>
        <v>8680</v>
      </c>
      <c r="H390" s="396">
        <f t="shared" si="65"/>
        <v>8680</v>
      </c>
      <c r="I390" s="397">
        <f t="shared" si="65"/>
        <v>8680</v>
      </c>
      <c r="J390" s="396">
        <f t="shared" si="66"/>
        <v>8680</v>
      </c>
      <c r="K390" s="396">
        <f t="shared" si="66"/>
        <v>8680</v>
      </c>
      <c r="L390" s="397">
        <f t="shared" si="66"/>
        <v>8680</v>
      </c>
      <c r="M390" s="399" t="s">
        <v>262</v>
      </c>
      <c r="N390" s="399" t="s">
        <v>262</v>
      </c>
      <c r="O390" s="400" t="s">
        <v>262</v>
      </c>
    </row>
    <row r="391" spans="2:15" ht="11.25" x14ac:dyDescent="0.2">
      <c r="B391" s="552"/>
      <c r="C391" s="348" t="s">
        <v>382</v>
      </c>
      <c r="D391" s="396">
        <f t="shared" si="64"/>
        <v>15624</v>
      </c>
      <c r="E391" s="396">
        <f t="shared" si="64"/>
        <v>15624</v>
      </c>
      <c r="F391" s="397">
        <f t="shared" si="64"/>
        <v>15624</v>
      </c>
      <c r="G391" s="396">
        <f t="shared" si="65"/>
        <v>15624</v>
      </c>
      <c r="H391" s="396">
        <f t="shared" si="65"/>
        <v>15624</v>
      </c>
      <c r="I391" s="397">
        <f t="shared" si="65"/>
        <v>15624</v>
      </c>
      <c r="J391" s="396">
        <f t="shared" si="66"/>
        <v>15624</v>
      </c>
      <c r="K391" s="396">
        <f t="shared" si="66"/>
        <v>15624</v>
      </c>
      <c r="L391" s="397">
        <f t="shared" si="66"/>
        <v>15624</v>
      </c>
      <c r="M391" s="399" t="s">
        <v>262</v>
      </c>
      <c r="N391" s="399" t="s">
        <v>262</v>
      </c>
      <c r="O391" s="400" t="s">
        <v>262</v>
      </c>
    </row>
    <row r="392" spans="2:15" ht="11.25" x14ac:dyDescent="0.2">
      <c r="B392" s="552"/>
      <c r="C392" s="348" t="s">
        <v>384</v>
      </c>
      <c r="D392" s="396">
        <f t="shared" si="64"/>
        <v>8680</v>
      </c>
      <c r="E392" s="396">
        <f t="shared" si="64"/>
        <v>8680</v>
      </c>
      <c r="F392" s="397">
        <f t="shared" si="64"/>
        <v>8680</v>
      </c>
      <c r="G392" s="396">
        <f t="shared" si="65"/>
        <v>8680</v>
      </c>
      <c r="H392" s="396">
        <f t="shared" si="65"/>
        <v>8680</v>
      </c>
      <c r="I392" s="397">
        <f t="shared" si="65"/>
        <v>8680</v>
      </c>
      <c r="J392" s="396">
        <f t="shared" si="66"/>
        <v>8680</v>
      </c>
      <c r="K392" s="396">
        <f t="shared" si="66"/>
        <v>8680</v>
      </c>
      <c r="L392" s="397">
        <f t="shared" si="66"/>
        <v>8680</v>
      </c>
      <c r="M392" s="399" t="s">
        <v>262</v>
      </c>
      <c r="N392" s="399" t="s">
        <v>262</v>
      </c>
      <c r="O392" s="400" t="s">
        <v>262</v>
      </c>
    </row>
    <row r="393" spans="2:15" ht="11.25" x14ac:dyDescent="0.2">
      <c r="B393" s="552"/>
      <c r="C393" s="348" t="s">
        <v>387</v>
      </c>
      <c r="D393" s="396">
        <f t="shared" si="64"/>
        <v>6510</v>
      </c>
      <c r="E393" s="396">
        <f t="shared" si="64"/>
        <v>6510</v>
      </c>
      <c r="F393" s="397">
        <f t="shared" si="64"/>
        <v>6510</v>
      </c>
      <c r="G393" s="396">
        <f t="shared" si="65"/>
        <v>6510</v>
      </c>
      <c r="H393" s="396">
        <f t="shared" si="65"/>
        <v>6510</v>
      </c>
      <c r="I393" s="397">
        <f t="shared" si="65"/>
        <v>6510</v>
      </c>
      <c r="J393" s="396">
        <f t="shared" si="66"/>
        <v>6510</v>
      </c>
      <c r="K393" s="396">
        <f t="shared" si="66"/>
        <v>6510</v>
      </c>
      <c r="L393" s="397">
        <f t="shared" si="66"/>
        <v>6510</v>
      </c>
      <c r="M393" s="399" t="s">
        <v>262</v>
      </c>
      <c r="N393" s="399" t="s">
        <v>262</v>
      </c>
      <c r="O393" s="400" t="s">
        <v>262</v>
      </c>
    </row>
    <row r="394" spans="2:15" ht="11.45" customHeight="1" x14ac:dyDescent="0.2">
      <c r="B394" s="552" t="s">
        <v>399</v>
      </c>
      <c r="C394" s="348" t="s">
        <v>256</v>
      </c>
      <c r="D394" s="396">
        <f t="shared" si="64"/>
        <v>15624</v>
      </c>
      <c r="E394" s="396">
        <f t="shared" si="64"/>
        <v>15624</v>
      </c>
      <c r="F394" s="397">
        <f t="shared" si="64"/>
        <v>15624</v>
      </c>
      <c r="G394" s="396">
        <f t="shared" si="65"/>
        <v>15624</v>
      </c>
      <c r="H394" s="396">
        <f t="shared" si="65"/>
        <v>15624</v>
      </c>
      <c r="I394" s="397">
        <f t="shared" si="65"/>
        <v>15624</v>
      </c>
      <c r="J394" s="396">
        <f t="shared" si="66"/>
        <v>15624</v>
      </c>
      <c r="K394" s="396">
        <f t="shared" si="66"/>
        <v>15624</v>
      </c>
      <c r="L394" s="397">
        <f t="shared" si="66"/>
        <v>15624</v>
      </c>
      <c r="M394" s="399" t="s">
        <v>262</v>
      </c>
      <c r="N394" s="399" t="s">
        <v>262</v>
      </c>
      <c r="O394" s="400" t="s">
        <v>262</v>
      </c>
    </row>
    <row r="395" spans="2:15" ht="11.25" x14ac:dyDescent="0.2">
      <c r="B395" s="552"/>
      <c r="C395" s="348" t="s">
        <v>258</v>
      </c>
      <c r="D395" s="396">
        <f t="shared" si="64"/>
        <v>15624</v>
      </c>
      <c r="E395" s="396">
        <f t="shared" si="64"/>
        <v>15624</v>
      </c>
      <c r="F395" s="397">
        <f t="shared" si="64"/>
        <v>15624</v>
      </c>
      <c r="G395" s="396">
        <f t="shared" si="65"/>
        <v>15624</v>
      </c>
      <c r="H395" s="396">
        <f t="shared" si="65"/>
        <v>15624</v>
      </c>
      <c r="I395" s="397">
        <f t="shared" si="65"/>
        <v>15624</v>
      </c>
      <c r="J395" s="396">
        <f t="shared" si="66"/>
        <v>15624</v>
      </c>
      <c r="K395" s="396">
        <f t="shared" si="66"/>
        <v>15624</v>
      </c>
      <c r="L395" s="397">
        <f t="shared" si="66"/>
        <v>15624</v>
      </c>
      <c r="M395" s="399" t="s">
        <v>262</v>
      </c>
      <c r="N395" s="399" t="s">
        <v>262</v>
      </c>
      <c r="O395" s="400" t="s">
        <v>262</v>
      </c>
    </row>
    <row r="396" spans="2:15" ht="11.25" x14ac:dyDescent="0.2">
      <c r="B396" s="552"/>
      <c r="C396" s="348" t="s">
        <v>382</v>
      </c>
      <c r="D396" s="396">
        <f t="shared" si="64"/>
        <v>15624</v>
      </c>
      <c r="E396" s="396">
        <f t="shared" si="64"/>
        <v>15624</v>
      </c>
      <c r="F396" s="397">
        <f t="shared" si="64"/>
        <v>15624</v>
      </c>
      <c r="G396" s="396">
        <f t="shared" si="65"/>
        <v>15624</v>
      </c>
      <c r="H396" s="396">
        <f t="shared" si="65"/>
        <v>15624</v>
      </c>
      <c r="I396" s="397">
        <f t="shared" si="65"/>
        <v>15624</v>
      </c>
      <c r="J396" s="396">
        <f t="shared" si="66"/>
        <v>15624</v>
      </c>
      <c r="K396" s="396">
        <f t="shared" si="66"/>
        <v>15624</v>
      </c>
      <c r="L396" s="397">
        <f t="shared" si="66"/>
        <v>15624</v>
      </c>
      <c r="M396" s="399" t="s">
        <v>262</v>
      </c>
      <c r="N396" s="399" t="s">
        <v>262</v>
      </c>
      <c r="O396" s="400" t="s">
        <v>262</v>
      </c>
    </row>
    <row r="397" spans="2:15" ht="11.25" x14ac:dyDescent="0.2">
      <c r="B397" s="552"/>
      <c r="C397" s="348" t="s">
        <v>384</v>
      </c>
      <c r="D397" s="396">
        <f t="shared" si="64"/>
        <v>15624</v>
      </c>
      <c r="E397" s="396">
        <f t="shared" si="64"/>
        <v>15624</v>
      </c>
      <c r="F397" s="397">
        <f t="shared" si="64"/>
        <v>15624</v>
      </c>
      <c r="G397" s="396">
        <f t="shared" si="65"/>
        <v>15624</v>
      </c>
      <c r="H397" s="396">
        <f t="shared" si="65"/>
        <v>15624</v>
      </c>
      <c r="I397" s="397">
        <f t="shared" si="65"/>
        <v>15624</v>
      </c>
      <c r="J397" s="396">
        <f t="shared" si="66"/>
        <v>15624</v>
      </c>
      <c r="K397" s="396">
        <f t="shared" si="66"/>
        <v>15624</v>
      </c>
      <c r="L397" s="397">
        <f t="shared" si="66"/>
        <v>15624</v>
      </c>
      <c r="M397" s="399" t="s">
        <v>262</v>
      </c>
      <c r="N397" s="399" t="s">
        <v>262</v>
      </c>
      <c r="O397" s="400" t="s">
        <v>262</v>
      </c>
    </row>
    <row r="398" spans="2:15" ht="11.25" x14ac:dyDescent="0.2">
      <c r="B398" s="552"/>
      <c r="C398" s="348" t="s">
        <v>387</v>
      </c>
      <c r="D398" s="396">
        <f t="shared" si="64"/>
        <v>15624</v>
      </c>
      <c r="E398" s="396">
        <f t="shared" si="64"/>
        <v>15624</v>
      </c>
      <c r="F398" s="397">
        <f t="shared" si="64"/>
        <v>15624</v>
      </c>
      <c r="G398" s="396">
        <f t="shared" si="65"/>
        <v>15624</v>
      </c>
      <c r="H398" s="396">
        <f t="shared" si="65"/>
        <v>15624</v>
      </c>
      <c r="I398" s="397">
        <f t="shared" si="65"/>
        <v>15624</v>
      </c>
      <c r="J398" s="396">
        <f t="shared" si="66"/>
        <v>15624</v>
      </c>
      <c r="K398" s="396">
        <f t="shared" si="66"/>
        <v>15624</v>
      </c>
      <c r="L398" s="397">
        <f t="shared" si="66"/>
        <v>15624</v>
      </c>
      <c r="M398" s="399" t="s">
        <v>262</v>
      </c>
      <c r="N398" s="399" t="s">
        <v>262</v>
      </c>
      <c r="O398" s="400" t="s">
        <v>262</v>
      </c>
    </row>
    <row r="399" spans="2:15" ht="11.25" x14ac:dyDescent="0.2">
      <c r="B399" s="535" t="s">
        <v>339</v>
      </c>
      <c r="C399" s="536"/>
      <c r="D399" s="396">
        <v>0</v>
      </c>
      <c r="E399" s="396">
        <v>0</v>
      </c>
      <c r="F399" s="397">
        <v>0</v>
      </c>
      <c r="G399" s="396">
        <v>0</v>
      </c>
      <c r="H399" s="396">
        <v>0</v>
      </c>
      <c r="I399" s="397">
        <v>0</v>
      </c>
      <c r="J399" s="396">
        <v>0</v>
      </c>
      <c r="K399" s="396">
        <v>0</v>
      </c>
      <c r="L399" s="397">
        <v>0</v>
      </c>
      <c r="M399" s="399" t="s">
        <v>262</v>
      </c>
      <c r="N399" s="399" t="s">
        <v>262</v>
      </c>
      <c r="O399" s="400" t="s">
        <v>262</v>
      </c>
    </row>
    <row r="400" spans="2:15" ht="11.25" x14ac:dyDescent="0.2">
      <c r="B400" s="535" t="s">
        <v>340</v>
      </c>
      <c r="C400" s="536"/>
      <c r="D400" s="396">
        <v>0</v>
      </c>
      <c r="E400" s="396">
        <v>0</v>
      </c>
      <c r="F400" s="397">
        <v>0</v>
      </c>
      <c r="G400" s="396">
        <v>0</v>
      </c>
      <c r="H400" s="396">
        <v>0</v>
      </c>
      <c r="I400" s="397">
        <v>0</v>
      </c>
      <c r="J400" s="396">
        <v>0</v>
      </c>
      <c r="K400" s="396">
        <v>0</v>
      </c>
      <c r="L400" s="397">
        <v>0</v>
      </c>
      <c r="M400" s="399" t="s">
        <v>262</v>
      </c>
      <c r="N400" s="399" t="s">
        <v>262</v>
      </c>
      <c r="O400" s="400" t="s">
        <v>262</v>
      </c>
    </row>
    <row r="401" spans="1:15" ht="12" thickBot="1" x14ac:dyDescent="0.25">
      <c r="B401" s="555" t="s">
        <v>341</v>
      </c>
      <c r="C401" s="556"/>
      <c r="D401" s="396">
        <v>0</v>
      </c>
      <c r="E401" s="396">
        <v>0</v>
      </c>
      <c r="F401" s="397">
        <v>0</v>
      </c>
      <c r="G401" s="396">
        <v>0</v>
      </c>
      <c r="H401" s="396">
        <v>0</v>
      </c>
      <c r="I401" s="397">
        <v>0</v>
      </c>
      <c r="J401" s="396">
        <v>0</v>
      </c>
      <c r="K401" s="396">
        <v>0</v>
      </c>
      <c r="L401" s="397">
        <v>0</v>
      </c>
      <c r="M401" s="399" t="s">
        <v>262</v>
      </c>
      <c r="N401" s="399" t="s">
        <v>262</v>
      </c>
      <c r="O401" s="400" t="s">
        <v>262</v>
      </c>
    </row>
    <row r="402" spans="1:15" ht="44.25" customHeight="1" x14ac:dyDescent="0.2">
      <c r="A402" s="155"/>
      <c r="B402" s="531" t="s">
        <v>421</v>
      </c>
      <c r="C402" s="531"/>
      <c r="D402" s="158"/>
      <c r="E402" s="159"/>
      <c r="F402" s="159"/>
      <c r="G402" s="158"/>
      <c r="H402" s="159"/>
      <c r="I402" s="159"/>
      <c r="J402" s="158"/>
      <c r="K402" s="159"/>
      <c r="L402" s="159"/>
      <c r="M402" s="158"/>
      <c r="N402" s="159"/>
      <c r="O402" s="160">
        <f>SUMPRODUCT('Нормативы ОО'!D419:O456,'Нормативы ОО'!$D$499:$O$536)</f>
        <v>1083945960.2480223</v>
      </c>
    </row>
    <row r="403" spans="1:15" ht="36.75" customHeight="1" outlineLevel="1" x14ac:dyDescent="0.2">
      <c r="B403" s="546" t="s">
        <v>316</v>
      </c>
      <c r="C403" s="547"/>
      <c r="D403" s="326">
        <v>0.1</v>
      </c>
      <c r="E403" s="209"/>
      <c r="F403" s="212"/>
      <c r="G403" s="326">
        <v>0.16</v>
      </c>
      <c r="H403" s="209"/>
      <c r="I403" s="212"/>
      <c r="J403" s="326">
        <v>0.2</v>
      </c>
      <c r="K403" s="209"/>
      <c r="L403" s="212"/>
      <c r="M403" s="326">
        <f>J403</f>
        <v>0.2</v>
      </c>
      <c r="N403" s="209"/>
      <c r="O403" s="209"/>
    </row>
    <row r="404" spans="1:15" ht="50.25" customHeight="1" outlineLevel="1" x14ac:dyDescent="0.2">
      <c r="B404" s="546" t="s">
        <v>422</v>
      </c>
      <c r="C404" s="547"/>
      <c r="D404" s="409">
        <f>D403*D268</f>
        <v>3737.2092354924848</v>
      </c>
      <c r="E404" s="174"/>
      <c r="F404" s="175"/>
      <c r="G404" s="409">
        <f>G403*G268</f>
        <v>7984.7146886522287</v>
      </c>
      <c r="H404" s="174"/>
      <c r="I404" s="175"/>
      <c r="J404" s="409">
        <f>J403*J268</f>
        <v>10282.539883222929</v>
      </c>
      <c r="K404" s="174"/>
      <c r="L404" s="175"/>
      <c r="M404" s="409">
        <f>M403*M268</f>
        <v>10282.539883222929</v>
      </c>
      <c r="N404" s="174"/>
      <c r="O404" s="174"/>
    </row>
    <row r="405" spans="1:15" ht="41.25" customHeight="1" outlineLevel="1" x14ac:dyDescent="0.2">
      <c r="B405" s="532" t="s">
        <v>318</v>
      </c>
      <c r="C405" s="532"/>
      <c r="D405" s="240"/>
      <c r="E405" s="240"/>
      <c r="F405" s="240"/>
      <c r="G405" s="240"/>
      <c r="H405" s="240"/>
      <c r="I405" s="240"/>
      <c r="J405" s="240"/>
      <c r="K405" s="240"/>
      <c r="L405" s="240"/>
      <c r="M405" s="240"/>
      <c r="N405" s="240"/>
      <c r="O405" s="240"/>
    </row>
    <row r="406" spans="1:15" ht="11.45" customHeight="1" outlineLevel="1" x14ac:dyDescent="0.2">
      <c r="B406" s="548" t="s">
        <v>395</v>
      </c>
      <c r="C406" s="345" t="s">
        <v>354</v>
      </c>
      <c r="D406" s="327">
        <v>1</v>
      </c>
      <c r="E406" s="170"/>
      <c r="F406" s="171"/>
      <c r="G406" s="327">
        <v>1</v>
      </c>
      <c r="H406" s="170"/>
      <c r="I406" s="171"/>
      <c r="J406" s="327">
        <v>1</v>
      </c>
      <c r="K406" s="170"/>
      <c r="L406" s="171"/>
      <c r="M406" s="327">
        <v>1</v>
      </c>
      <c r="N406" s="170"/>
      <c r="O406" s="170"/>
    </row>
    <row r="407" spans="1:15" ht="11.25" outlineLevel="1" x14ac:dyDescent="0.2">
      <c r="B407" s="549"/>
      <c r="C407" s="348" t="s">
        <v>358</v>
      </c>
      <c r="D407" s="326">
        <v>1.0192000000000001</v>
      </c>
      <c r="E407" s="174"/>
      <c r="F407" s="175"/>
      <c r="G407" s="326">
        <v>0.92500000000000004</v>
      </c>
      <c r="H407" s="174"/>
      <c r="I407" s="175"/>
      <c r="J407" s="326">
        <v>0.92820000000000003</v>
      </c>
      <c r="K407" s="174"/>
      <c r="L407" s="175"/>
      <c r="M407" s="326">
        <v>0.92820000000000003</v>
      </c>
      <c r="N407" s="174"/>
      <c r="O407" s="174"/>
    </row>
    <row r="408" spans="1:15" ht="11.25" outlineLevel="1" x14ac:dyDescent="0.2">
      <c r="B408" s="549"/>
      <c r="C408" s="348" t="s">
        <v>362</v>
      </c>
      <c r="D408" s="326">
        <v>1.0696000000000001</v>
      </c>
      <c r="E408" s="174"/>
      <c r="F408" s="175"/>
      <c r="G408" s="326">
        <v>0.9657</v>
      </c>
      <c r="H408" s="174"/>
      <c r="I408" s="175"/>
      <c r="J408" s="326">
        <v>0.96719999999999995</v>
      </c>
      <c r="K408" s="174"/>
      <c r="L408" s="175"/>
      <c r="M408" s="326">
        <v>0.96719999999999995</v>
      </c>
      <c r="N408" s="174"/>
      <c r="O408" s="174"/>
    </row>
    <row r="409" spans="1:15" ht="11.25" outlineLevel="1" x14ac:dyDescent="0.2">
      <c r="B409" s="549"/>
      <c r="C409" s="348" t="s">
        <v>366</v>
      </c>
      <c r="D409" s="326">
        <v>1.1733</v>
      </c>
      <c r="E409" s="174"/>
      <c r="F409" s="175"/>
      <c r="G409" s="326">
        <v>1.0494000000000001</v>
      </c>
      <c r="H409" s="174"/>
      <c r="I409" s="175"/>
      <c r="J409" s="326">
        <v>1.0471999999999999</v>
      </c>
      <c r="K409" s="174"/>
      <c r="L409" s="175"/>
      <c r="M409" s="326">
        <v>1.0471999999999999</v>
      </c>
      <c r="N409" s="174"/>
      <c r="O409" s="174"/>
    </row>
    <row r="410" spans="1:15" ht="11.25" outlineLevel="1" x14ac:dyDescent="0.2">
      <c r="B410" s="549"/>
      <c r="C410" s="348" t="s">
        <v>370</v>
      </c>
      <c r="D410" s="326">
        <v>1.3920999999999999</v>
      </c>
      <c r="E410" s="174"/>
      <c r="F410" s="175"/>
      <c r="G410" s="326">
        <v>1.226</v>
      </c>
      <c r="H410" s="174"/>
      <c r="I410" s="175"/>
      <c r="J410" s="326">
        <v>1.2161999999999999</v>
      </c>
      <c r="K410" s="174"/>
      <c r="L410" s="175"/>
      <c r="M410" s="326">
        <v>1.2161999999999999</v>
      </c>
      <c r="N410" s="174"/>
      <c r="O410" s="174"/>
    </row>
    <row r="411" spans="1:15" ht="11.25" outlineLevel="1" x14ac:dyDescent="0.2">
      <c r="B411" s="549"/>
      <c r="C411" s="348" t="s">
        <v>374</v>
      </c>
      <c r="D411" s="326">
        <v>1.6983999999999999</v>
      </c>
      <c r="E411" s="174"/>
      <c r="F411" s="175"/>
      <c r="G411" s="326">
        <v>1.4732000000000001</v>
      </c>
      <c r="H411" s="174"/>
      <c r="I411" s="175"/>
      <c r="J411" s="326">
        <v>1.4527000000000001</v>
      </c>
      <c r="K411" s="174"/>
      <c r="L411" s="175"/>
      <c r="M411" s="326">
        <v>1.4527000000000001</v>
      </c>
      <c r="N411" s="174"/>
      <c r="O411" s="174"/>
    </row>
    <row r="412" spans="1:15" ht="11.25" outlineLevel="1" x14ac:dyDescent="0.2">
      <c r="B412" s="549"/>
      <c r="C412" s="348" t="s">
        <v>378</v>
      </c>
      <c r="D412" s="326">
        <v>2.6173000000000002</v>
      </c>
      <c r="E412" s="174"/>
      <c r="F412" s="175"/>
      <c r="G412" s="326">
        <v>2.2149999999999999</v>
      </c>
      <c r="H412" s="174"/>
      <c r="I412" s="175"/>
      <c r="J412" s="326">
        <v>2.1623000000000001</v>
      </c>
      <c r="K412" s="174"/>
      <c r="L412" s="175"/>
      <c r="M412" s="326">
        <v>2.1623000000000001</v>
      </c>
      <c r="N412" s="174"/>
      <c r="O412" s="174"/>
    </row>
    <row r="413" spans="1:15" ht="11.25" outlineLevel="1" x14ac:dyDescent="0.2">
      <c r="B413" s="535" t="s">
        <v>338</v>
      </c>
      <c r="C413" s="536"/>
      <c r="D413" s="326">
        <v>1.1000000000000001</v>
      </c>
      <c r="E413" s="174"/>
      <c r="F413" s="175"/>
      <c r="G413" s="326">
        <v>1.1000000000000001</v>
      </c>
      <c r="H413" s="174"/>
      <c r="I413" s="175"/>
      <c r="J413" s="326">
        <v>1.1000000000000001</v>
      </c>
      <c r="K413" s="174"/>
      <c r="L413" s="175"/>
      <c r="M413" s="410" t="s">
        <v>262</v>
      </c>
      <c r="N413" s="174"/>
      <c r="O413" s="174"/>
    </row>
    <row r="414" spans="1:15" ht="11.25" outlineLevel="1" x14ac:dyDescent="0.2">
      <c r="B414" s="535" t="s">
        <v>339</v>
      </c>
      <c r="C414" s="536"/>
      <c r="D414" s="326">
        <v>0.3</v>
      </c>
      <c r="E414" s="174"/>
      <c r="F414" s="175"/>
      <c r="G414" s="326">
        <v>0.3</v>
      </c>
      <c r="H414" s="174"/>
      <c r="I414" s="175"/>
      <c r="J414" s="326">
        <v>0.3</v>
      </c>
      <c r="K414" s="174"/>
      <c r="L414" s="175"/>
      <c r="M414" s="410" t="s">
        <v>262</v>
      </c>
      <c r="N414" s="174"/>
      <c r="O414" s="174"/>
    </row>
    <row r="415" spans="1:15" ht="11.25" outlineLevel="1" x14ac:dyDescent="0.2">
      <c r="B415" s="535" t="s">
        <v>340</v>
      </c>
      <c r="C415" s="536"/>
      <c r="D415" s="326">
        <v>1</v>
      </c>
      <c r="E415" s="174"/>
      <c r="F415" s="175"/>
      <c r="G415" s="326">
        <v>1</v>
      </c>
      <c r="H415" s="174"/>
      <c r="I415" s="175"/>
      <c r="J415" s="326">
        <v>1</v>
      </c>
      <c r="K415" s="174"/>
      <c r="L415" s="175"/>
      <c r="M415" s="410" t="s">
        <v>262</v>
      </c>
      <c r="N415" s="174"/>
      <c r="O415" s="174"/>
    </row>
    <row r="416" spans="1:15" ht="11.25" outlineLevel="1" x14ac:dyDescent="0.2">
      <c r="B416" s="535" t="s">
        <v>341</v>
      </c>
      <c r="C416" s="536"/>
      <c r="D416" s="326">
        <v>1</v>
      </c>
      <c r="E416" s="174"/>
      <c r="F416" s="175"/>
      <c r="G416" s="326">
        <v>1</v>
      </c>
      <c r="H416" s="174"/>
      <c r="I416" s="175"/>
      <c r="J416" s="326">
        <v>1</v>
      </c>
      <c r="K416" s="174"/>
      <c r="L416" s="175"/>
      <c r="M416" s="410" t="s">
        <v>262</v>
      </c>
      <c r="N416" s="174"/>
      <c r="O416" s="174"/>
    </row>
    <row r="417" spans="2:15" ht="50.25" customHeight="1" x14ac:dyDescent="0.2">
      <c r="B417" s="532" t="s">
        <v>423</v>
      </c>
      <c r="C417" s="532"/>
      <c r="D417" s="185"/>
      <c r="E417" s="185"/>
      <c r="F417" s="185"/>
    </row>
    <row r="418" spans="2:15" ht="11.45" customHeight="1" x14ac:dyDescent="0.2">
      <c r="B418" s="353"/>
      <c r="C418" s="353"/>
      <c r="D418" s="354" t="s">
        <v>392</v>
      </c>
      <c r="E418" s="354" t="s">
        <v>393</v>
      </c>
      <c r="F418" s="355" t="s">
        <v>394</v>
      </c>
      <c r="G418" s="354" t="s">
        <v>392</v>
      </c>
      <c r="H418" s="354" t="s">
        <v>393</v>
      </c>
      <c r="I418" s="355" t="s">
        <v>394</v>
      </c>
      <c r="J418" s="354" t="s">
        <v>392</v>
      </c>
      <c r="K418" s="354" t="s">
        <v>393</v>
      </c>
      <c r="L418" s="355" t="s">
        <v>394</v>
      </c>
      <c r="M418" s="354" t="s">
        <v>392</v>
      </c>
      <c r="N418" s="354" t="s">
        <v>393</v>
      </c>
      <c r="O418" s="357" t="s">
        <v>394</v>
      </c>
    </row>
    <row r="419" spans="2:15" ht="11.45" customHeight="1" x14ac:dyDescent="0.2">
      <c r="B419" s="548" t="s">
        <v>395</v>
      </c>
      <c r="C419" s="345" t="s">
        <v>354</v>
      </c>
      <c r="D419" s="393">
        <f>$D$404*$D$406</f>
        <v>3737.2092354924848</v>
      </c>
      <c r="E419" s="393">
        <f>$D$404*$D406</f>
        <v>3737.2092354924848</v>
      </c>
      <c r="F419" s="394">
        <f>$D$404*$D406</f>
        <v>3737.2092354924848</v>
      </c>
      <c r="G419" s="393">
        <f>$G$404*$G$406</f>
        <v>7984.7146886522287</v>
      </c>
      <c r="H419" s="393">
        <f t="shared" ref="H419:I425" si="67">$G$404*$G406</f>
        <v>7984.7146886522287</v>
      </c>
      <c r="I419" s="394">
        <f t="shared" si="67"/>
        <v>7984.7146886522287</v>
      </c>
      <c r="J419" s="393">
        <f>$J$404*$J$406</f>
        <v>10282.539883222929</v>
      </c>
      <c r="K419" s="393">
        <f t="shared" ref="K419:L425" si="68">$J$404*$J406</f>
        <v>10282.539883222929</v>
      </c>
      <c r="L419" s="394">
        <f t="shared" si="68"/>
        <v>10282.539883222929</v>
      </c>
      <c r="M419" s="393">
        <f>$M$404*$M$406</f>
        <v>10282.539883222929</v>
      </c>
      <c r="N419" s="393">
        <f t="shared" ref="N419:O425" si="69">$M$404*$M406</f>
        <v>10282.539883222929</v>
      </c>
      <c r="O419" s="395">
        <f t="shared" si="69"/>
        <v>10282.539883222929</v>
      </c>
    </row>
    <row r="420" spans="2:15" ht="11.25" x14ac:dyDescent="0.2">
      <c r="B420" s="549"/>
      <c r="C420" s="348" t="s">
        <v>358</v>
      </c>
      <c r="D420" s="393">
        <f t="shared" ref="D420:D425" si="70">$D$404*$D$406</f>
        <v>3737.2092354924848</v>
      </c>
      <c r="E420" s="396">
        <f t="shared" ref="E420:F425" si="71">$D$404*$D407</f>
        <v>3808.9636528139408</v>
      </c>
      <c r="F420" s="397">
        <f t="shared" si="71"/>
        <v>3808.9636528139408</v>
      </c>
      <c r="G420" s="393">
        <f t="shared" ref="G420:I433" si="72">$G$404*$G$406</f>
        <v>7984.7146886522287</v>
      </c>
      <c r="H420" s="396">
        <f t="shared" si="67"/>
        <v>7385.8610870033117</v>
      </c>
      <c r="I420" s="397">
        <f t="shared" si="67"/>
        <v>7385.8610870033117</v>
      </c>
      <c r="J420" s="393">
        <f t="shared" ref="J420:L433" si="73">$J$404*$J$406</f>
        <v>10282.539883222929</v>
      </c>
      <c r="K420" s="396">
        <f t="shared" si="68"/>
        <v>9544.2535196075241</v>
      </c>
      <c r="L420" s="397">
        <f t="shared" si="68"/>
        <v>9544.2535196075241</v>
      </c>
      <c r="M420" s="393">
        <f t="shared" ref="M420:O433" si="74">$M$404*$M$406</f>
        <v>10282.539883222929</v>
      </c>
      <c r="N420" s="396">
        <f t="shared" si="69"/>
        <v>9544.2535196075241</v>
      </c>
      <c r="O420" s="398">
        <f t="shared" si="69"/>
        <v>9544.2535196075241</v>
      </c>
    </row>
    <row r="421" spans="2:15" ht="11.25" x14ac:dyDescent="0.2">
      <c r="B421" s="549"/>
      <c r="C421" s="348" t="s">
        <v>362</v>
      </c>
      <c r="D421" s="393">
        <f t="shared" si="70"/>
        <v>3737.2092354924848</v>
      </c>
      <c r="E421" s="396">
        <f t="shared" si="71"/>
        <v>3997.3189982827621</v>
      </c>
      <c r="F421" s="397">
        <f t="shared" si="71"/>
        <v>3997.3189982827621</v>
      </c>
      <c r="G421" s="393">
        <f t="shared" si="72"/>
        <v>7984.7146886522287</v>
      </c>
      <c r="H421" s="396">
        <f t="shared" si="67"/>
        <v>7710.8389748314576</v>
      </c>
      <c r="I421" s="397">
        <f t="shared" si="67"/>
        <v>7710.8389748314576</v>
      </c>
      <c r="J421" s="393">
        <f t="shared" si="73"/>
        <v>10282.539883222929</v>
      </c>
      <c r="K421" s="396">
        <f t="shared" si="68"/>
        <v>9945.2725750532172</v>
      </c>
      <c r="L421" s="397">
        <f t="shared" si="68"/>
        <v>9945.2725750532172</v>
      </c>
      <c r="M421" s="393">
        <f t="shared" si="74"/>
        <v>10282.539883222929</v>
      </c>
      <c r="N421" s="396">
        <f t="shared" si="69"/>
        <v>9945.2725750532172</v>
      </c>
      <c r="O421" s="398">
        <f t="shared" si="69"/>
        <v>9945.2725750532172</v>
      </c>
    </row>
    <row r="422" spans="2:15" ht="11.25" x14ac:dyDescent="0.2">
      <c r="B422" s="549"/>
      <c r="C422" s="348" t="s">
        <v>366</v>
      </c>
      <c r="D422" s="393">
        <f t="shared" si="70"/>
        <v>3737.2092354924848</v>
      </c>
      <c r="E422" s="396">
        <f t="shared" si="71"/>
        <v>4384.8675960033324</v>
      </c>
      <c r="F422" s="397">
        <f t="shared" si="71"/>
        <v>4384.8675960033324</v>
      </c>
      <c r="G422" s="393">
        <f t="shared" si="72"/>
        <v>7984.7146886522287</v>
      </c>
      <c r="H422" s="396">
        <f t="shared" si="67"/>
        <v>8379.1595942716503</v>
      </c>
      <c r="I422" s="397">
        <f t="shared" si="67"/>
        <v>8379.1595942716503</v>
      </c>
      <c r="J422" s="393">
        <f t="shared" si="73"/>
        <v>10282.539883222929</v>
      </c>
      <c r="K422" s="396">
        <f t="shared" si="68"/>
        <v>10767.875765711051</v>
      </c>
      <c r="L422" s="397">
        <f t="shared" si="68"/>
        <v>10767.875765711051</v>
      </c>
      <c r="M422" s="393">
        <f t="shared" si="74"/>
        <v>10282.539883222929</v>
      </c>
      <c r="N422" s="396">
        <f t="shared" si="69"/>
        <v>10767.875765711051</v>
      </c>
      <c r="O422" s="398">
        <f t="shared" si="69"/>
        <v>10767.875765711051</v>
      </c>
    </row>
    <row r="423" spans="2:15" ht="11.25" x14ac:dyDescent="0.2">
      <c r="B423" s="549"/>
      <c r="C423" s="348" t="s">
        <v>370</v>
      </c>
      <c r="D423" s="393">
        <f t="shared" si="70"/>
        <v>3737.2092354924848</v>
      </c>
      <c r="E423" s="396">
        <f t="shared" si="71"/>
        <v>5202.5689767290878</v>
      </c>
      <c r="F423" s="397">
        <f t="shared" si="71"/>
        <v>5202.5689767290878</v>
      </c>
      <c r="G423" s="393">
        <f t="shared" si="72"/>
        <v>7984.7146886522287</v>
      </c>
      <c r="H423" s="396">
        <f t="shared" si="67"/>
        <v>9789.2602082876328</v>
      </c>
      <c r="I423" s="397">
        <f t="shared" si="67"/>
        <v>9789.2602082876328</v>
      </c>
      <c r="J423" s="393">
        <f t="shared" si="73"/>
        <v>10282.539883222929</v>
      </c>
      <c r="K423" s="396">
        <f t="shared" si="68"/>
        <v>12505.625005975726</v>
      </c>
      <c r="L423" s="397">
        <f t="shared" si="68"/>
        <v>12505.625005975726</v>
      </c>
      <c r="M423" s="393">
        <f t="shared" si="74"/>
        <v>10282.539883222929</v>
      </c>
      <c r="N423" s="396">
        <f t="shared" si="69"/>
        <v>12505.625005975726</v>
      </c>
      <c r="O423" s="398">
        <f t="shared" si="69"/>
        <v>12505.625005975726</v>
      </c>
    </row>
    <row r="424" spans="2:15" ht="11.25" x14ac:dyDescent="0.2">
      <c r="B424" s="549"/>
      <c r="C424" s="348" t="s">
        <v>374</v>
      </c>
      <c r="D424" s="393">
        <f t="shared" si="70"/>
        <v>3737.2092354924848</v>
      </c>
      <c r="E424" s="396">
        <f t="shared" si="71"/>
        <v>6347.2761655604363</v>
      </c>
      <c r="F424" s="397">
        <f t="shared" si="71"/>
        <v>6347.2761655604363</v>
      </c>
      <c r="G424" s="393">
        <f t="shared" si="72"/>
        <v>7984.7146886522287</v>
      </c>
      <c r="H424" s="396">
        <f t="shared" si="67"/>
        <v>11763.081679322464</v>
      </c>
      <c r="I424" s="397">
        <f t="shared" si="67"/>
        <v>11763.081679322464</v>
      </c>
      <c r="J424" s="393">
        <f t="shared" si="73"/>
        <v>10282.539883222929</v>
      </c>
      <c r="K424" s="396">
        <f t="shared" si="68"/>
        <v>14937.44568835795</v>
      </c>
      <c r="L424" s="397">
        <f t="shared" si="68"/>
        <v>14937.44568835795</v>
      </c>
      <c r="M424" s="393">
        <f t="shared" si="74"/>
        <v>10282.539883222929</v>
      </c>
      <c r="N424" s="396">
        <f t="shared" si="69"/>
        <v>14937.44568835795</v>
      </c>
      <c r="O424" s="398">
        <f t="shared" si="69"/>
        <v>14937.44568835795</v>
      </c>
    </row>
    <row r="425" spans="2:15" ht="11.25" x14ac:dyDescent="0.2">
      <c r="B425" s="549"/>
      <c r="C425" s="348" t="s">
        <v>378</v>
      </c>
      <c r="D425" s="393">
        <f t="shared" si="70"/>
        <v>3737.2092354924848</v>
      </c>
      <c r="E425" s="396">
        <f t="shared" si="71"/>
        <v>9781.3977320544818</v>
      </c>
      <c r="F425" s="397">
        <f t="shared" si="71"/>
        <v>9781.3977320544818</v>
      </c>
      <c r="G425" s="393">
        <f t="shared" si="72"/>
        <v>7984.7146886522287</v>
      </c>
      <c r="H425" s="396">
        <f t="shared" si="67"/>
        <v>17686.143035364687</v>
      </c>
      <c r="I425" s="397">
        <f t="shared" si="67"/>
        <v>17686.143035364687</v>
      </c>
      <c r="J425" s="393">
        <f t="shared" si="73"/>
        <v>10282.539883222929</v>
      </c>
      <c r="K425" s="396">
        <f t="shared" si="68"/>
        <v>22233.93598949294</v>
      </c>
      <c r="L425" s="397">
        <f t="shared" si="68"/>
        <v>22233.93598949294</v>
      </c>
      <c r="M425" s="393">
        <f t="shared" si="74"/>
        <v>10282.539883222929</v>
      </c>
      <c r="N425" s="396">
        <f t="shared" si="69"/>
        <v>22233.93598949294</v>
      </c>
      <c r="O425" s="398">
        <f t="shared" si="69"/>
        <v>22233.93598949294</v>
      </c>
    </row>
    <row r="426" spans="2:15" ht="11.45" customHeight="1" x14ac:dyDescent="0.2">
      <c r="B426" s="552" t="s">
        <v>396</v>
      </c>
      <c r="C426" s="348" t="s">
        <v>256</v>
      </c>
      <c r="D426" s="396">
        <f>$D$404*$D$406</f>
        <v>3737.2092354924848</v>
      </c>
      <c r="E426" s="396">
        <f>$D$404*$D$406</f>
        <v>3737.2092354924848</v>
      </c>
      <c r="F426" s="397">
        <f>$D$404*$D$406</f>
        <v>3737.2092354924848</v>
      </c>
      <c r="G426" s="396">
        <f t="shared" si="72"/>
        <v>7984.7146886522287</v>
      </c>
      <c r="H426" s="396">
        <f t="shared" si="72"/>
        <v>7984.7146886522287</v>
      </c>
      <c r="I426" s="397">
        <f t="shared" si="72"/>
        <v>7984.7146886522287</v>
      </c>
      <c r="J426" s="396">
        <f t="shared" si="73"/>
        <v>10282.539883222929</v>
      </c>
      <c r="K426" s="396">
        <f t="shared" si="73"/>
        <v>10282.539883222929</v>
      </c>
      <c r="L426" s="397">
        <f t="shared" si="73"/>
        <v>10282.539883222929</v>
      </c>
      <c r="M426" s="396">
        <f t="shared" si="74"/>
        <v>10282.539883222929</v>
      </c>
      <c r="N426" s="396">
        <f t="shared" si="74"/>
        <v>10282.539883222929</v>
      </c>
      <c r="O426" s="398">
        <f t="shared" si="74"/>
        <v>10282.539883222929</v>
      </c>
    </row>
    <row r="427" spans="2:15" ht="11.25" x14ac:dyDescent="0.2">
      <c r="B427" s="552"/>
      <c r="C427" s="348" t="s">
        <v>257</v>
      </c>
      <c r="D427" s="396">
        <f>$D$404*$D$406</f>
        <v>3737.2092354924848</v>
      </c>
      <c r="E427" s="396">
        <f t="shared" ref="D427:F433" si="75">$D$404*$D$406</f>
        <v>3737.2092354924848</v>
      </c>
      <c r="F427" s="397">
        <f t="shared" si="75"/>
        <v>3737.2092354924848</v>
      </c>
      <c r="G427" s="396">
        <f t="shared" si="72"/>
        <v>7984.7146886522287</v>
      </c>
      <c r="H427" s="396">
        <f t="shared" si="72"/>
        <v>7984.7146886522287</v>
      </c>
      <c r="I427" s="397">
        <f t="shared" si="72"/>
        <v>7984.7146886522287</v>
      </c>
      <c r="J427" s="396">
        <f t="shared" si="73"/>
        <v>10282.539883222929</v>
      </c>
      <c r="K427" s="396">
        <f t="shared" si="73"/>
        <v>10282.539883222929</v>
      </c>
      <c r="L427" s="397">
        <f t="shared" si="73"/>
        <v>10282.539883222929</v>
      </c>
      <c r="M427" s="396">
        <f t="shared" si="74"/>
        <v>10282.539883222929</v>
      </c>
      <c r="N427" s="396">
        <f t="shared" si="74"/>
        <v>10282.539883222929</v>
      </c>
      <c r="O427" s="398">
        <f t="shared" si="74"/>
        <v>10282.539883222929</v>
      </c>
    </row>
    <row r="428" spans="2:15" ht="11.25" x14ac:dyDescent="0.2">
      <c r="B428" s="552"/>
      <c r="C428" s="348" t="s">
        <v>258</v>
      </c>
      <c r="D428" s="396">
        <f t="shared" si="75"/>
        <v>3737.2092354924848</v>
      </c>
      <c r="E428" s="396">
        <f t="shared" si="75"/>
        <v>3737.2092354924848</v>
      </c>
      <c r="F428" s="397">
        <f t="shared" si="75"/>
        <v>3737.2092354924848</v>
      </c>
      <c r="G428" s="396">
        <f t="shared" si="72"/>
        <v>7984.7146886522287</v>
      </c>
      <c r="H428" s="396">
        <f t="shared" si="72"/>
        <v>7984.7146886522287</v>
      </c>
      <c r="I428" s="397">
        <f t="shared" si="72"/>
        <v>7984.7146886522287</v>
      </c>
      <c r="J428" s="396">
        <f t="shared" si="73"/>
        <v>10282.539883222929</v>
      </c>
      <c r="K428" s="396">
        <f t="shared" si="73"/>
        <v>10282.539883222929</v>
      </c>
      <c r="L428" s="397">
        <f t="shared" si="73"/>
        <v>10282.539883222929</v>
      </c>
      <c r="M428" s="396">
        <f t="shared" si="74"/>
        <v>10282.539883222929</v>
      </c>
      <c r="N428" s="396">
        <f t="shared" si="74"/>
        <v>10282.539883222929</v>
      </c>
      <c r="O428" s="398">
        <f t="shared" si="74"/>
        <v>10282.539883222929</v>
      </c>
    </row>
    <row r="429" spans="2:15" ht="11.25" x14ac:dyDescent="0.2">
      <c r="B429" s="552"/>
      <c r="C429" s="348" t="s">
        <v>381</v>
      </c>
      <c r="D429" s="396">
        <f t="shared" si="75"/>
        <v>3737.2092354924848</v>
      </c>
      <c r="E429" s="396">
        <f t="shared" si="75"/>
        <v>3737.2092354924848</v>
      </c>
      <c r="F429" s="397">
        <f t="shared" si="75"/>
        <v>3737.2092354924848</v>
      </c>
      <c r="G429" s="396">
        <f t="shared" si="72"/>
        <v>7984.7146886522287</v>
      </c>
      <c r="H429" s="396">
        <f t="shared" si="72"/>
        <v>7984.7146886522287</v>
      </c>
      <c r="I429" s="397">
        <f t="shared" si="72"/>
        <v>7984.7146886522287</v>
      </c>
      <c r="J429" s="396">
        <f t="shared" si="73"/>
        <v>10282.539883222929</v>
      </c>
      <c r="K429" s="396">
        <f t="shared" si="73"/>
        <v>10282.539883222929</v>
      </c>
      <c r="L429" s="397">
        <f t="shared" si="73"/>
        <v>10282.539883222929</v>
      </c>
      <c r="M429" s="396">
        <f t="shared" si="74"/>
        <v>10282.539883222929</v>
      </c>
      <c r="N429" s="396">
        <f t="shared" si="74"/>
        <v>10282.539883222929</v>
      </c>
      <c r="O429" s="398">
        <f t="shared" si="74"/>
        <v>10282.539883222929</v>
      </c>
    </row>
    <row r="430" spans="2:15" ht="11.25" x14ac:dyDescent="0.2">
      <c r="B430" s="552"/>
      <c r="C430" s="348" t="s">
        <v>260</v>
      </c>
      <c r="D430" s="396">
        <f t="shared" si="75"/>
        <v>3737.2092354924848</v>
      </c>
      <c r="E430" s="396">
        <f t="shared" si="75"/>
        <v>3737.2092354924848</v>
      </c>
      <c r="F430" s="397">
        <f t="shared" si="75"/>
        <v>3737.2092354924848</v>
      </c>
      <c r="G430" s="396">
        <f t="shared" si="72"/>
        <v>7984.7146886522287</v>
      </c>
      <c r="H430" s="396">
        <f t="shared" si="72"/>
        <v>7984.7146886522287</v>
      </c>
      <c r="I430" s="397">
        <f t="shared" si="72"/>
        <v>7984.7146886522287</v>
      </c>
      <c r="J430" s="396">
        <f t="shared" si="73"/>
        <v>10282.539883222929</v>
      </c>
      <c r="K430" s="396">
        <f t="shared" si="73"/>
        <v>10282.539883222929</v>
      </c>
      <c r="L430" s="397">
        <f t="shared" si="73"/>
        <v>10282.539883222929</v>
      </c>
      <c r="M430" s="396">
        <f t="shared" si="74"/>
        <v>10282.539883222929</v>
      </c>
      <c r="N430" s="396">
        <f t="shared" si="74"/>
        <v>10282.539883222929</v>
      </c>
      <c r="O430" s="398">
        <f t="shared" si="74"/>
        <v>10282.539883222929</v>
      </c>
    </row>
    <row r="431" spans="2:15" ht="11.25" x14ac:dyDescent="0.2">
      <c r="B431" s="552"/>
      <c r="C431" s="348" t="s">
        <v>382</v>
      </c>
      <c r="D431" s="396">
        <f t="shared" si="75"/>
        <v>3737.2092354924848</v>
      </c>
      <c r="E431" s="396">
        <f t="shared" si="75"/>
        <v>3737.2092354924848</v>
      </c>
      <c r="F431" s="397">
        <f t="shared" si="75"/>
        <v>3737.2092354924848</v>
      </c>
      <c r="G431" s="396">
        <f t="shared" si="72"/>
        <v>7984.7146886522287</v>
      </c>
      <c r="H431" s="396">
        <f t="shared" si="72"/>
        <v>7984.7146886522287</v>
      </c>
      <c r="I431" s="397">
        <f t="shared" si="72"/>
        <v>7984.7146886522287</v>
      </c>
      <c r="J431" s="396">
        <f t="shared" si="73"/>
        <v>10282.539883222929</v>
      </c>
      <c r="K431" s="396">
        <f t="shared" si="73"/>
        <v>10282.539883222929</v>
      </c>
      <c r="L431" s="397">
        <f t="shared" si="73"/>
        <v>10282.539883222929</v>
      </c>
      <c r="M431" s="396">
        <f t="shared" si="74"/>
        <v>10282.539883222929</v>
      </c>
      <c r="N431" s="396">
        <f t="shared" si="74"/>
        <v>10282.539883222929</v>
      </c>
      <c r="O431" s="398">
        <f t="shared" si="74"/>
        <v>10282.539883222929</v>
      </c>
    </row>
    <row r="432" spans="2:15" ht="11.25" x14ac:dyDescent="0.2">
      <c r="B432" s="552"/>
      <c r="C432" s="348" t="s">
        <v>383</v>
      </c>
      <c r="D432" s="396">
        <f t="shared" si="75"/>
        <v>3737.2092354924848</v>
      </c>
      <c r="E432" s="396">
        <f t="shared" si="75"/>
        <v>3737.2092354924848</v>
      </c>
      <c r="F432" s="397">
        <f t="shared" si="75"/>
        <v>3737.2092354924848</v>
      </c>
      <c r="G432" s="396">
        <f t="shared" si="72"/>
        <v>7984.7146886522287</v>
      </c>
      <c r="H432" s="396">
        <f t="shared" si="72"/>
        <v>7984.7146886522287</v>
      </c>
      <c r="I432" s="397">
        <f t="shared" si="72"/>
        <v>7984.7146886522287</v>
      </c>
      <c r="J432" s="396">
        <f t="shared" si="73"/>
        <v>10282.539883222929</v>
      </c>
      <c r="K432" s="396">
        <f t="shared" si="73"/>
        <v>10282.539883222929</v>
      </c>
      <c r="L432" s="397">
        <f t="shared" si="73"/>
        <v>10282.539883222929</v>
      </c>
      <c r="M432" s="396">
        <f t="shared" si="74"/>
        <v>10282.539883222929</v>
      </c>
      <c r="N432" s="396">
        <f t="shared" si="74"/>
        <v>10282.539883222929</v>
      </c>
      <c r="O432" s="398">
        <f t="shared" si="74"/>
        <v>10282.539883222929</v>
      </c>
    </row>
    <row r="433" spans="2:15" ht="11.25" x14ac:dyDescent="0.2">
      <c r="B433" s="552"/>
      <c r="C433" s="348" t="s">
        <v>384</v>
      </c>
      <c r="D433" s="396">
        <f t="shared" si="75"/>
        <v>3737.2092354924848</v>
      </c>
      <c r="E433" s="396">
        <f t="shared" si="75"/>
        <v>3737.2092354924848</v>
      </c>
      <c r="F433" s="397">
        <f t="shared" si="75"/>
        <v>3737.2092354924848</v>
      </c>
      <c r="G433" s="396">
        <f t="shared" si="72"/>
        <v>7984.7146886522287</v>
      </c>
      <c r="H433" s="396">
        <f t="shared" si="72"/>
        <v>7984.7146886522287</v>
      </c>
      <c r="I433" s="397">
        <f t="shared" si="72"/>
        <v>7984.7146886522287</v>
      </c>
      <c r="J433" s="396">
        <f t="shared" si="73"/>
        <v>10282.539883222929</v>
      </c>
      <c r="K433" s="396">
        <f t="shared" si="73"/>
        <v>10282.539883222929</v>
      </c>
      <c r="L433" s="397">
        <f t="shared" si="73"/>
        <v>10282.539883222929</v>
      </c>
      <c r="M433" s="396">
        <f t="shared" si="74"/>
        <v>10282.539883222929</v>
      </c>
      <c r="N433" s="396">
        <f t="shared" si="74"/>
        <v>10282.539883222929</v>
      </c>
      <c r="O433" s="398">
        <f t="shared" si="74"/>
        <v>10282.539883222929</v>
      </c>
    </row>
    <row r="434" spans="2:15" ht="11.45" customHeight="1" x14ac:dyDescent="0.2">
      <c r="B434" s="552" t="s">
        <v>397</v>
      </c>
      <c r="C434" s="348" t="s">
        <v>256</v>
      </c>
      <c r="D434" s="396">
        <f>$D$404*$D$413</f>
        <v>4110.9301590417335</v>
      </c>
      <c r="E434" s="396">
        <f>$D$404*$D$413</f>
        <v>4110.9301590417335</v>
      </c>
      <c r="F434" s="397">
        <f>$D$404*$D$413</f>
        <v>4110.9301590417335</v>
      </c>
      <c r="G434" s="396">
        <f t="shared" ref="G434:I453" si="76">$G$404*$G$413</f>
        <v>8783.1861575174516</v>
      </c>
      <c r="H434" s="396">
        <f t="shared" si="76"/>
        <v>8783.1861575174516</v>
      </c>
      <c r="I434" s="397">
        <f t="shared" si="76"/>
        <v>8783.1861575174516</v>
      </c>
      <c r="J434" s="396">
        <f t="shared" ref="J434:L453" si="77">$J$404*$J$413</f>
        <v>11310.793871545224</v>
      </c>
      <c r="K434" s="396">
        <f t="shared" si="77"/>
        <v>11310.793871545224</v>
      </c>
      <c r="L434" s="397">
        <f t="shared" si="77"/>
        <v>11310.793871545224</v>
      </c>
      <c r="M434" s="399" t="s">
        <v>262</v>
      </c>
      <c r="N434" s="399" t="s">
        <v>262</v>
      </c>
      <c r="O434" s="400" t="s">
        <v>262</v>
      </c>
    </row>
    <row r="435" spans="2:15" ht="11.25" x14ac:dyDescent="0.2">
      <c r="B435" s="552"/>
      <c r="C435" s="348" t="s">
        <v>257</v>
      </c>
      <c r="D435" s="396">
        <f t="shared" ref="D435:F453" si="78">$D$404*$D$413</f>
        <v>4110.9301590417335</v>
      </c>
      <c r="E435" s="396">
        <f t="shared" si="78"/>
        <v>4110.9301590417335</v>
      </c>
      <c r="F435" s="397">
        <f t="shared" si="78"/>
        <v>4110.9301590417335</v>
      </c>
      <c r="G435" s="396">
        <f t="shared" si="76"/>
        <v>8783.1861575174516</v>
      </c>
      <c r="H435" s="396">
        <f t="shared" si="76"/>
        <v>8783.1861575174516</v>
      </c>
      <c r="I435" s="397">
        <f t="shared" si="76"/>
        <v>8783.1861575174516</v>
      </c>
      <c r="J435" s="396">
        <f t="shared" si="77"/>
        <v>11310.793871545224</v>
      </c>
      <c r="K435" s="396">
        <f t="shared" si="77"/>
        <v>11310.793871545224</v>
      </c>
      <c r="L435" s="397">
        <f t="shared" si="77"/>
        <v>11310.793871545224</v>
      </c>
      <c r="M435" s="399" t="s">
        <v>262</v>
      </c>
      <c r="N435" s="399" t="s">
        <v>262</v>
      </c>
      <c r="O435" s="400" t="s">
        <v>262</v>
      </c>
    </row>
    <row r="436" spans="2:15" ht="11.25" x14ac:dyDescent="0.2">
      <c r="B436" s="552"/>
      <c r="C436" s="348" t="s">
        <v>258</v>
      </c>
      <c r="D436" s="396">
        <f t="shared" si="78"/>
        <v>4110.9301590417335</v>
      </c>
      <c r="E436" s="396">
        <f t="shared" si="78"/>
        <v>4110.9301590417335</v>
      </c>
      <c r="F436" s="397">
        <f t="shared" si="78"/>
        <v>4110.9301590417335</v>
      </c>
      <c r="G436" s="396">
        <f t="shared" si="76"/>
        <v>8783.1861575174516</v>
      </c>
      <c r="H436" s="396">
        <f t="shared" si="76"/>
        <v>8783.1861575174516</v>
      </c>
      <c r="I436" s="397">
        <f t="shared" si="76"/>
        <v>8783.1861575174516</v>
      </c>
      <c r="J436" s="396">
        <f t="shared" si="77"/>
        <v>11310.793871545224</v>
      </c>
      <c r="K436" s="396">
        <f t="shared" si="77"/>
        <v>11310.793871545224</v>
      </c>
      <c r="L436" s="397">
        <f t="shared" si="77"/>
        <v>11310.793871545224</v>
      </c>
      <c r="M436" s="399" t="s">
        <v>262</v>
      </c>
      <c r="N436" s="399" t="s">
        <v>262</v>
      </c>
      <c r="O436" s="400" t="s">
        <v>262</v>
      </c>
    </row>
    <row r="437" spans="2:15" ht="11.25" x14ac:dyDescent="0.2">
      <c r="B437" s="552"/>
      <c r="C437" s="348" t="s">
        <v>381</v>
      </c>
      <c r="D437" s="396">
        <f t="shared" si="78"/>
        <v>4110.9301590417335</v>
      </c>
      <c r="E437" s="396">
        <f t="shared" si="78"/>
        <v>4110.9301590417335</v>
      </c>
      <c r="F437" s="397">
        <f t="shared" si="78"/>
        <v>4110.9301590417335</v>
      </c>
      <c r="G437" s="396">
        <f t="shared" si="76"/>
        <v>8783.1861575174516</v>
      </c>
      <c r="H437" s="396">
        <f t="shared" si="76"/>
        <v>8783.1861575174516</v>
      </c>
      <c r="I437" s="397">
        <f t="shared" si="76"/>
        <v>8783.1861575174516</v>
      </c>
      <c r="J437" s="396">
        <f t="shared" si="77"/>
        <v>11310.793871545224</v>
      </c>
      <c r="K437" s="396">
        <f t="shared" si="77"/>
        <v>11310.793871545224</v>
      </c>
      <c r="L437" s="397">
        <f t="shared" si="77"/>
        <v>11310.793871545224</v>
      </c>
      <c r="M437" s="399" t="s">
        <v>262</v>
      </c>
      <c r="N437" s="399" t="s">
        <v>262</v>
      </c>
      <c r="O437" s="400" t="s">
        <v>262</v>
      </c>
    </row>
    <row r="438" spans="2:15" ht="11.25" x14ac:dyDescent="0.2">
      <c r="B438" s="552"/>
      <c r="C438" s="348" t="s">
        <v>260</v>
      </c>
      <c r="D438" s="396">
        <f t="shared" si="78"/>
        <v>4110.9301590417335</v>
      </c>
      <c r="E438" s="396">
        <f t="shared" si="78"/>
        <v>4110.9301590417335</v>
      </c>
      <c r="F438" s="397">
        <f t="shared" si="78"/>
        <v>4110.9301590417335</v>
      </c>
      <c r="G438" s="396">
        <f t="shared" si="76"/>
        <v>8783.1861575174516</v>
      </c>
      <c r="H438" s="396">
        <f t="shared" si="76"/>
        <v>8783.1861575174516</v>
      </c>
      <c r="I438" s="397">
        <f t="shared" si="76"/>
        <v>8783.1861575174516</v>
      </c>
      <c r="J438" s="396">
        <f t="shared" si="77"/>
        <v>11310.793871545224</v>
      </c>
      <c r="K438" s="396">
        <f t="shared" si="77"/>
        <v>11310.793871545224</v>
      </c>
      <c r="L438" s="397">
        <f t="shared" si="77"/>
        <v>11310.793871545224</v>
      </c>
      <c r="M438" s="399" t="s">
        <v>262</v>
      </c>
      <c r="N438" s="399" t="s">
        <v>262</v>
      </c>
      <c r="O438" s="400" t="s">
        <v>262</v>
      </c>
    </row>
    <row r="439" spans="2:15" ht="11.25" x14ac:dyDescent="0.2">
      <c r="B439" s="552"/>
      <c r="C439" s="348" t="s">
        <v>382</v>
      </c>
      <c r="D439" s="396">
        <f t="shared" si="78"/>
        <v>4110.9301590417335</v>
      </c>
      <c r="E439" s="396">
        <f t="shared" si="78"/>
        <v>4110.9301590417335</v>
      </c>
      <c r="F439" s="397">
        <f t="shared" si="78"/>
        <v>4110.9301590417335</v>
      </c>
      <c r="G439" s="396">
        <f t="shared" si="76"/>
        <v>8783.1861575174516</v>
      </c>
      <c r="H439" s="396">
        <f t="shared" si="76"/>
        <v>8783.1861575174516</v>
      </c>
      <c r="I439" s="397">
        <f t="shared" si="76"/>
        <v>8783.1861575174516</v>
      </c>
      <c r="J439" s="396">
        <f t="shared" si="77"/>
        <v>11310.793871545224</v>
      </c>
      <c r="K439" s="396">
        <f t="shared" si="77"/>
        <v>11310.793871545224</v>
      </c>
      <c r="L439" s="397">
        <f t="shared" si="77"/>
        <v>11310.793871545224</v>
      </c>
      <c r="M439" s="399" t="s">
        <v>262</v>
      </c>
      <c r="N439" s="399" t="s">
        <v>262</v>
      </c>
      <c r="O439" s="400" t="s">
        <v>262</v>
      </c>
    </row>
    <row r="440" spans="2:15" ht="11.25" x14ac:dyDescent="0.2">
      <c r="B440" s="552"/>
      <c r="C440" s="348" t="s">
        <v>383</v>
      </c>
      <c r="D440" s="396">
        <f t="shared" si="78"/>
        <v>4110.9301590417335</v>
      </c>
      <c r="E440" s="396">
        <f t="shared" si="78"/>
        <v>4110.9301590417335</v>
      </c>
      <c r="F440" s="397">
        <f t="shared" si="78"/>
        <v>4110.9301590417335</v>
      </c>
      <c r="G440" s="396">
        <f t="shared" si="76"/>
        <v>8783.1861575174516</v>
      </c>
      <c r="H440" s="396">
        <f t="shared" si="76"/>
        <v>8783.1861575174516</v>
      </c>
      <c r="I440" s="397">
        <f t="shared" si="76"/>
        <v>8783.1861575174516</v>
      </c>
      <c r="J440" s="396">
        <f t="shared" si="77"/>
        <v>11310.793871545224</v>
      </c>
      <c r="K440" s="396">
        <f t="shared" si="77"/>
        <v>11310.793871545224</v>
      </c>
      <c r="L440" s="397">
        <f t="shared" si="77"/>
        <v>11310.793871545224</v>
      </c>
      <c r="M440" s="399" t="s">
        <v>262</v>
      </c>
      <c r="N440" s="399" t="s">
        <v>262</v>
      </c>
      <c r="O440" s="400" t="s">
        <v>262</v>
      </c>
    </row>
    <row r="441" spans="2:15" ht="11.25" x14ac:dyDescent="0.2">
      <c r="B441" s="552"/>
      <c r="C441" s="348" t="s">
        <v>384</v>
      </c>
      <c r="D441" s="396">
        <f t="shared" si="78"/>
        <v>4110.9301590417335</v>
      </c>
      <c r="E441" s="396">
        <f t="shared" si="78"/>
        <v>4110.9301590417335</v>
      </c>
      <c r="F441" s="397">
        <f t="shared" si="78"/>
        <v>4110.9301590417335</v>
      </c>
      <c r="G441" s="396">
        <f t="shared" si="76"/>
        <v>8783.1861575174516</v>
      </c>
      <c r="H441" s="396">
        <f t="shared" si="76"/>
        <v>8783.1861575174516</v>
      </c>
      <c r="I441" s="397">
        <f t="shared" si="76"/>
        <v>8783.1861575174516</v>
      </c>
      <c r="J441" s="396">
        <f t="shared" si="77"/>
        <v>11310.793871545224</v>
      </c>
      <c r="K441" s="396">
        <f t="shared" si="77"/>
        <v>11310.793871545224</v>
      </c>
      <c r="L441" s="397">
        <f t="shared" si="77"/>
        <v>11310.793871545224</v>
      </c>
      <c r="M441" s="399" t="s">
        <v>262</v>
      </c>
      <c r="N441" s="399" t="s">
        <v>262</v>
      </c>
      <c r="O441" s="400" t="s">
        <v>262</v>
      </c>
    </row>
    <row r="442" spans="2:15" ht="11.45" customHeight="1" x14ac:dyDescent="0.2">
      <c r="B442" s="552" t="s">
        <v>398</v>
      </c>
      <c r="C442" s="348" t="s">
        <v>256</v>
      </c>
      <c r="D442" s="396">
        <f t="shared" si="78"/>
        <v>4110.9301590417335</v>
      </c>
      <c r="E442" s="396">
        <f t="shared" si="78"/>
        <v>4110.9301590417335</v>
      </c>
      <c r="F442" s="397">
        <f t="shared" si="78"/>
        <v>4110.9301590417335</v>
      </c>
      <c r="G442" s="396">
        <f t="shared" si="76"/>
        <v>8783.1861575174516</v>
      </c>
      <c r="H442" s="396">
        <f t="shared" si="76"/>
        <v>8783.1861575174516</v>
      </c>
      <c r="I442" s="397">
        <f t="shared" si="76"/>
        <v>8783.1861575174516</v>
      </c>
      <c r="J442" s="396">
        <f t="shared" si="77"/>
        <v>11310.793871545224</v>
      </c>
      <c r="K442" s="396">
        <f t="shared" si="77"/>
        <v>11310.793871545224</v>
      </c>
      <c r="L442" s="397">
        <f t="shared" si="77"/>
        <v>11310.793871545224</v>
      </c>
      <c r="M442" s="399" t="s">
        <v>262</v>
      </c>
      <c r="N442" s="399" t="s">
        <v>262</v>
      </c>
      <c r="O442" s="400" t="s">
        <v>262</v>
      </c>
    </row>
    <row r="443" spans="2:15" ht="11.25" x14ac:dyDescent="0.2">
      <c r="B443" s="552"/>
      <c r="C443" s="348" t="s">
        <v>257</v>
      </c>
      <c r="D443" s="396">
        <f t="shared" si="78"/>
        <v>4110.9301590417335</v>
      </c>
      <c r="E443" s="396">
        <f t="shared" si="78"/>
        <v>4110.9301590417335</v>
      </c>
      <c r="F443" s="397">
        <f t="shared" si="78"/>
        <v>4110.9301590417335</v>
      </c>
      <c r="G443" s="396">
        <f t="shared" si="76"/>
        <v>8783.1861575174516</v>
      </c>
      <c r="H443" s="396">
        <f t="shared" si="76"/>
        <v>8783.1861575174516</v>
      </c>
      <c r="I443" s="397">
        <f t="shared" si="76"/>
        <v>8783.1861575174516</v>
      </c>
      <c r="J443" s="396">
        <f t="shared" si="77"/>
        <v>11310.793871545224</v>
      </c>
      <c r="K443" s="396">
        <f t="shared" si="77"/>
        <v>11310.793871545224</v>
      </c>
      <c r="L443" s="397">
        <f t="shared" si="77"/>
        <v>11310.793871545224</v>
      </c>
      <c r="M443" s="399" t="s">
        <v>262</v>
      </c>
      <c r="N443" s="399" t="s">
        <v>262</v>
      </c>
      <c r="O443" s="400" t="s">
        <v>262</v>
      </c>
    </row>
    <row r="444" spans="2:15" ht="11.25" x14ac:dyDescent="0.2">
      <c r="B444" s="552"/>
      <c r="C444" s="348" t="s">
        <v>258</v>
      </c>
      <c r="D444" s="396">
        <f t="shared" si="78"/>
        <v>4110.9301590417335</v>
      </c>
      <c r="E444" s="396">
        <f t="shared" si="78"/>
        <v>4110.9301590417335</v>
      </c>
      <c r="F444" s="397">
        <f t="shared" si="78"/>
        <v>4110.9301590417335</v>
      </c>
      <c r="G444" s="396">
        <f t="shared" si="76"/>
        <v>8783.1861575174516</v>
      </c>
      <c r="H444" s="396">
        <f t="shared" si="76"/>
        <v>8783.1861575174516</v>
      </c>
      <c r="I444" s="397">
        <f t="shared" si="76"/>
        <v>8783.1861575174516</v>
      </c>
      <c r="J444" s="396">
        <f t="shared" si="77"/>
        <v>11310.793871545224</v>
      </c>
      <c r="K444" s="396">
        <f t="shared" si="77"/>
        <v>11310.793871545224</v>
      </c>
      <c r="L444" s="397">
        <f t="shared" si="77"/>
        <v>11310.793871545224</v>
      </c>
      <c r="M444" s="399" t="s">
        <v>262</v>
      </c>
      <c r="N444" s="399" t="s">
        <v>262</v>
      </c>
      <c r="O444" s="400" t="s">
        <v>262</v>
      </c>
    </row>
    <row r="445" spans="2:15" ht="11.25" x14ac:dyDescent="0.2">
      <c r="B445" s="552"/>
      <c r="C445" s="348" t="s">
        <v>381</v>
      </c>
      <c r="D445" s="396">
        <f t="shared" si="78"/>
        <v>4110.9301590417335</v>
      </c>
      <c r="E445" s="396">
        <f t="shared" si="78"/>
        <v>4110.9301590417335</v>
      </c>
      <c r="F445" s="397">
        <f t="shared" si="78"/>
        <v>4110.9301590417335</v>
      </c>
      <c r="G445" s="396">
        <f t="shared" si="76"/>
        <v>8783.1861575174516</v>
      </c>
      <c r="H445" s="396">
        <f t="shared" si="76"/>
        <v>8783.1861575174516</v>
      </c>
      <c r="I445" s="397">
        <f t="shared" si="76"/>
        <v>8783.1861575174516</v>
      </c>
      <c r="J445" s="396">
        <f t="shared" si="77"/>
        <v>11310.793871545224</v>
      </c>
      <c r="K445" s="396">
        <f t="shared" si="77"/>
        <v>11310.793871545224</v>
      </c>
      <c r="L445" s="397">
        <f t="shared" si="77"/>
        <v>11310.793871545224</v>
      </c>
      <c r="M445" s="399" t="s">
        <v>262</v>
      </c>
      <c r="N445" s="399" t="s">
        <v>262</v>
      </c>
      <c r="O445" s="400" t="s">
        <v>262</v>
      </c>
    </row>
    <row r="446" spans="2:15" ht="11.25" x14ac:dyDescent="0.2">
      <c r="B446" s="552"/>
      <c r="C446" s="348" t="s">
        <v>382</v>
      </c>
      <c r="D446" s="396">
        <f t="shared" si="78"/>
        <v>4110.9301590417335</v>
      </c>
      <c r="E446" s="396">
        <f t="shared" si="78"/>
        <v>4110.9301590417335</v>
      </c>
      <c r="F446" s="397">
        <f t="shared" si="78"/>
        <v>4110.9301590417335</v>
      </c>
      <c r="G446" s="396">
        <f t="shared" si="76"/>
        <v>8783.1861575174516</v>
      </c>
      <c r="H446" s="396">
        <f t="shared" si="76"/>
        <v>8783.1861575174516</v>
      </c>
      <c r="I446" s="397">
        <f t="shared" si="76"/>
        <v>8783.1861575174516</v>
      </c>
      <c r="J446" s="396">
        <f t="shared" si="77"/>
        <v>11310.793871545224</v>
      </c>
      <c r="K446" s="396">
        <f t="shared" si="77"/>
        <v>11310.793871545224</v>
      </c>
      <c r="L446" s="397">
        <f t="shared" si="77"/>
        <v>11310.793871545224</v>
      </c>
      <c r="M446" s="399" t="s">
        <v>262</v>
      </c>
      <c r="N446" s="399" t="s">
        <v>262</v>
      </c>
      <c r="O446" s="400" t="s">
        <v>262</v>
      </c>
    </row>
    <row r="447" spans="2:15" ht="11.25" x14ac:dyDescent="0.2">
      <c r="B447" s="552"/>
      <c r="C447" s="348" t="s">
        <v>384</v>
      </c>
      <c r="D447" s="396">
        <f t="shared" si="78"/>
        <v>4110.9301590417335</v>
      </c>
      <c r="E447" s="396">
        <f t="shared" si="78"/>
        <v>4110.9301590417335</v>
      </c>
      <c r="F447" s="397">
        <f t="shared" si="78"/>
        <v>4110.9301590417335</v>
      </c>
      <c r="G447" s="396">
        <f t="shared" si="76"/>
        <v>8783.1861575174516</v>
      </c>
      <c r="H447" s="396">
        <f t="shared" si="76"/>
        <v>8783.1861575174516</v>
      </c>
      <c r="I447" s="397">
        <f t="shared" si="76"/>
        <v>8783.1861575174516</v>
      </c>
      <c r="J447" s="396">
        <f t="shared" si="77"/>
        <v>11310.793871545224</v>
      </c>
      <c r="K447" s="396">
        <f t="shared" si="77"/>
        <v>11310.793871545224</v>
      </c>
      <c r="L447" s="397">
        <f t="shared" si="77"/>
        <v>11310.793871545224</v>
      </c>
      <c r="M447" s="399" t="s">
        <v>262</v>
      </c>
      <c r="N447" s="399" t="s">
        <v>262</v>
      </c>
      <c r="O447" s="400" t="s">
        <v>262</v>
      </c>
    </row>
    <row r="448" spans="2:15" ht="11.25" x14ac:dyDescent="0.2">
      <c r="B448" s="552"/>
      <c r="C448" s="348" t="s">
        <v>387</v>
      </c>
      <c r="D448" s="396">
        <f t="shared" si="78"/>
        <v>4110.9301590417335</v>
      </c>
      <c r="E448" s="396">
        <f t="shared" si="78"/>
        <v>4110.9301590417335</v>
      </c>
      <c r="F448" s="397">
        <f t="shared" si="78"/>
        <v>4110.9301590417335</v>
      </c>
      <c r="G448" s="396">
        <f t="shared" si="76"/>
        <v>8783.1861575174516</v>
      </c>
      <c r="H448" s="396">
        <f t="shared" si="76"/>
        <v>8783.1861575174516</v>
      </c>
      <c r="I448" s="397">
        <f t="shared" si="76"/>
        <v>8783.1861575174516</v>
      </c>
      <c r="J448" s="396">
        <f t="shared" si="77"/>
        <v>11310.793871545224</v>
      </c>
      <c r="K448" s="396">
        <f t="shared" si="77"/>
        <v>11310.793871545224</v>
      </c>
      <c r="L448" s="397">
        <f t="shared" si="77"/>
        <v>11310.793871545224</v>
      </c>
      <c r="M448" s="399" t="s">
        <v>262</v>
      </c>
      <c r="N448" s="399" t="s">
        <v>262</v>
      </c>
      <c r="O448" s="400" t="s">
        <v>262</v>
      </c>
    </row>
    <row r="449" spans="1:41" ht="11.45" customHeight="1" x14ac:dyDescent="0.2">
      <c r="B449" s="552" t="s">
        <v>399</v>
      </c>
      <c r="C449" s="348" t="s">
        <v>256</v>
      </c>
      <c r="D449" s="396">
        <f t="shared" si="78"/>
        <v>4110.9301590417335</v>
      </c>
      <c r="E449" s="396">
        <f t="shared" si="78"/>
        <v>4110.9301590417335</v>
      </c>
      <c r="F449" s="397">
        <f t="shared" si="78"/>
        <v>4110.9301590417335</v>
      </c>
      <c r="G449" s="396">
        <f t="shared" si="76"/>
        <v>8783.1861575174516</v>
      </c>
      <c r="H449" s="396">
        <f t="shared" si="76"/>
        <v>8783.1861575174516</v>
      </c>
      <c r="I449" s="397">
        <f t="shared" si="76"/>
        <v>8783.1861575174516</v>
      </c>
      <c r="J449" s="396">
        <f t="shared" si="77"/>
        <v>11310.793871545224</v>
      </c>
      <c r="K449" s="396">
        <f t="shared" si="77"/>
        <v>11310.793871545224</v>
      </c>
      <c r="L449" s="397">
        <f t="shared" si="77"/>
        <v>11310.793871545224</v>
      </c>
      <c r="M449" s="399" t="s">
        <v>262</v>
      </c>
      <c r="N449" s="399" t="s">
        <v>262</v>
      </c>
      <c r="O449" s="400" t="s">
        <v>262</v>
      </c>
    </row>
    <row r="450" spans="1:41" ht="11.25" x14ac:dyDescent="0.2">
      <c r="B450" s="552"/>
      <c r="C450" s="348" t="s">
        <v>258</v>
      </c>
      <c r="D450" s="396">
        <f t="shared" si="78"/>
        <v>4110.9301590417335</v>
      </c>
      <c r="E450" s="396">
        <f t="shared" si="78"/>
        <v>4110.9301590417335</v>
      </c>
      <c r="F450" s="397">
        <f t="shared" si="78"/>
        <v>4110.9301590417335</v>
      </c>
      <c r="G450" s="396">
        <f t="shared" si="76"/>
        <v>8783.1861575174516</v>
      </c>
      <c r="H450" s="396">
        <f t="shared" si="76"/>
        <v>8783.1861575174516</v>
      </c>
      <c r="I450" s="397">
        <f t="shared" si="76"/>
        <v>8783.1861575174516</v>
      </c>
      <c r="J450" s="396">
        <f t="shared" si="77"/>
        <v>11310.793871545224</v>
      </c>
      <c r="K450" s="396">
        <f t="shared" si="77"/>
        <v>11310.793871545224</v>
      </c>
      <c r="L450" s="397">
        <f t="shared" si="77"/>
        <v>11310.793871545224</v>
      </c>
      <c r="M450" s="399" t="s">
        <v>262</v>
      </c>
      <c r="N450" s="399" t="s">
        <v>262</v>
      </c>
      <c r="O450" s="400" t="s">
        <v>262</v>
      </c>
    </row>
    <row r="451" spans="1:41" ht="11.25" x14ac:dyDescent="0.2">
      <c r="B451" s="552"/>
      <c r="C451" s="348" t="s">
        <v>382</v>
      </c>
      <c r="D451" s="396">
        <f t="shared" si="78"/>
        <v>4110.9301590417335</v>
      </c>
      <c r="E451" s="396">
        <f t="shared" si="78"/>
        <v>4110.9301590417335</v>
      </c>
      <c r="F451" s="397">
        <f t="shared" si="78"/>
        <v>4110.9301590417335</v>
      </c>
      <c r="G451" s="396">
        <f t="shared" si="76"/>
        <v>8783.1861575174516</v>
      </c>
      <c r="H451" s="396">
        <f t="shared" si="76"/>
        <v>8783.1861575174516</v>
      </c>
      <c r="I451" s="397">
        <f t="shared" si="76"/>
        <v>8783.1861575174516</v>
      </c>
      <c r="J451" s="396">
        <f t="shared" si="77"/>
        <v>11310.793871545224</v>
      </c>
      <c r="K451" s="396">
        <f t="shared" si="77"/>
        <v>11310.793871545224</v>
      </c>
      <c r="L451" s="397">
        <f t="shared" si="77"/>
        <v>11310.793871545224</v>
      </c>
      <c r="M451" s="399" t="s">
        <v>262</v>
      </c>
      <c r="N451" s="399" t="s">
        <v>262</v>
      </c>
      <c r="O451" s="400" t="s">
        <v>262</v>
      </c>
    </row>
    <row r="452" spans="1:41" ht="11.25" x14ac:dyDescent="0.2">
      <c r="B452" s="552"/>
      <c r="C452" s="348" t="s">
        <v>384</v>
      </c>
      <c r="D452" s="396">
        <f t="shared" si="78"/>
        <v>4110.9301590417335</v>
      </c>
      <c r="E452" s="396">
        <f t="shared" si="78"/>
        <v>4110.9301590417335</v>
      </c>
      <c r="F452" s="397">
        <f t="shared" si="78"/>
        <v>4110.9301590417335</v>
      </c>
      <c r="G452" s="396">
        <f t="shared" si="76"/>
        <v>8783.1861575174516</v>
      </c>
      <c r="H452" s="396">
        <f t="shared" si="76"/>
        <v>8783.1861575174516</v>
      </c>
      <c r="I452" s="397">
        <f t="shared" si="76"/>
        <v>8783.1861575174516</v>
      </c>
      <c r="J452" s="396">
        <f t="shared" si="77"/>
        <v>11310.793871545224</v>
      </c>
      <c r="K452" s="396">
        <f t="shared" si="77"/>
        <v>11310.793871545224</v>
      </c>
      <c r="L452" s="397">
        <f t="shared" si="77"/>
        <v>11310.793871545224</v>
      </c>
      <c r="M452" s="399" t="s">
        <v>262</v>
      </c>
      <c r="N452" s="399" t="s">
        <v>262</v>
      </c>
      <c r="O452" s="400" t="s">
        <v>262</v>
      </c>
    </row>
    <row r="453" spans="1:41" ht="11.25" x14ac:dyDescent="0.2">
      <c r="B453" s="552"/>
      <c r="C453" s="348" t="s">
        <v>387</v>
      </c>
      <c r="D453" s="396">
        <f t="shared" si="78"/>
        <v>4110.9301590417335</v>
      </c>
      <c r="E453" s="396">
        <f t="shared" si="78"/>
        <v>4110.9301590417335</v>
      </c>
      <c r="F453" s="397">
        <f t="shared" si="78"/>
        <v>4110.9301590417335</v>
      </c>
      <c r="G453" s="396">
        <f t="shared" si="76"/>
        <v>8783.1861575174516</v>
      </c>
      <c r="H453" s="396">
        <f t="shared" si="76"/>
        <v>8783.1861575174516</v>
      </c>
      <c r="I453" s="397">
        <f t="shared" si="76"/>
        <v>8783.1861575174516</v>
      </c>
      <c r="J453" s="396">
        <f t="shared" si="77"/>
        <v>11310.793871545224</v>
      </c>
      <c r="K453" s="396">
        <f t="shared" si="77"/>
        <v>11310.793871545224</v>
      </c>
      <c r="L453" s="397">
        <f t="shared" si="77"/>
        <v>11310.793871545224</v>
      </c>
      <c r="M453" s="399" t="s">
        <v>262</v>
      </c>
      <c r="N453" s="399" t="s">
        <v>262</v>
      </c>
      <c r="O453" s="400" t="s">
        <v>262</v>
      </c>
    </row>
    <row r="454" spans="1:41" ht="11.25" x14ac:dyDescent="0.2">
      <c r="B454" s="535" t="s">
        <v>339</v>
      </c>
      <c r="C454" s="536"/>
      <c r="D454" s="396">
        <f>$D$404*$D414</f>
        <v>1121.1627706477454</v>
      </c>
      <c r="E454" s="396">
        <f>$D$404*$D414</f>
        <v>1121.1627706477454</v>
      </c>
      <c r="F454" s="397">
        <f>$D$404*$D414</f>
        <v>1121.1627706477454</v>
      </c>
      <c r="G454" s="396">
        <f t="shared" ref="G454:I456" si="79">$G$404*$G414</f>
        <v>2395.4144065956684</v>
      </c>
      <c r="H454" s="396">
        <f t="shared" si="79"/>
        <v>2395.4144065956684</v>
      </c>
      <c r="I454" s="397">
        <f t="shared" si="79"/>
        <v>2395.4144065956684</v>
      </c>
      <c r="J454" s="396">
        <f t="shared" ref="J454:L456" si="80">$J$404*$J414</f>
        <v>3084.7619649668786</v>
      </c>
      <c r="K454" s="396">
        <f t="shared" si="80"/>
        <v>3084.7619649668786</v>
      </c>
      <c r="L454" s="397">
        <f t="shared" si="80"/>
        <v>3084.7619649668786</v>
      </c>
      <c r="M454" s="399" t="s">
        <v>262</v>
      </c>
      <c r="N454" s="399" t="s">
        <v>262</v>
      </c>
      <c r="O454" s="400" t="s">
        <v>262</v>
      </c>
    </row>
    <row r="455" spans="1:41" ht="11.25" x14ac:dyDescent="0.2">
      <c r="B455" s="535" t="s">
        <v>340</v>
      </c>
      <c r="C455" s="536"/>
      <c r="D455" s="396">
        <f t="shared" ref="D455:F456" si="81">$D$404*$D415</f>
        <v>3737.2092354924848</v>
      </c>
      <c r="E455" s="396">
        <f t="shared" si="81"/>
        <v>3737.2092354924848</v>
      </c>
      <c r="F455" s="397">
        <f t="shared" si="81"/>
        <v>3737.2092354924848</v>
      </c>
      <c r="G455" s="396">
        <f t="shared" si="79"/>
        <v>7984.7146886522287</v>
      </c>
      <c r="H455" s="396">
        <f t="shared" si="79"/>
        <v>7984.7146886522287</v>
      </c>
      <c r="I455" s="397">
        <f t="shared" si="79"/>
        <v>7984.7146886522287</v>
      </c>
      <c r="J455" s="396">
        <f t="shared" si="80"/>
        <v>10282.539883222929</v>
      </c>
      <c r="K455" s="396">
        <f t="shared" si="80"/>
        <v>10282.539883222929</v>
      </c>
      <c r="L455" s="397">
        <f t="shared" si="80"/>
        <v>10282.539883222929</v>
      </c>
      <c r="M455" s="399" t="s">
        <v>262</v>
      </c>
      <c r="N455" s="399" t="s">
        <v>262</v>
      </c>
      <c r="O455" s="400" t="s">
        <v>262</v>
      </c>
    </row>
    <row r="456" spans="1:41" ht="12" thickBot="1" x14ac:dyDescent="0.25">
      <c r="B456" s="555" t="s">
        <v>341</v>
      </c>
      <c r="C456" s="556"/>
      <c r="D456" s="396">
        <f t="shared" si="81"/>
        <v>3737.2092354924848</v>
      </c>
      <c r="E456" s="396">
        <f t="shared" si="81"/>
        <v>3737.2092354924848</v>
      </c>
      <c r="F456" s="397">
        <f t="shared" si="81"/>
        <v>3737.2092354924848</v>
      </c>
      <c r="G456" s="396">
        <f t="shared" si="79"/>
        <v>7984.7146886522287</v>
      </c>
      <c r="H456" s="396">
        <f t="shared" si="79"/>
        <v>7984.7146886522287</v>
      </c>
      <c r="I456" s="397">
        <f t="shared" si="79"/>
        <v>7984.7146886522287</v>
      </c>
      <c r="J456" s="396">
        <f t="shared" si="80"/>
        <v>10282.539883222929</v>
      </c>
      <c r="K456" s="396">
        <f t="shared" si="80"/>
        <v>10282.539883222929</v>
      </c>
      <c r="L456" s="397">
        <f t="shared" si="80"/>
        <v>10282.539883222929</v>
      </c>
      <c r="M456" s="399" t="s">
        <v>262</v>
      </c>
      <c r="N456" s="399" t="s">
        <v>262</v>
      </c>
      <c r="O456" s="400" t="s">
        <v>262</v>
      </c>
    </row>
    <row r="457" spans="1:41" ht="59.25" customHeight="1" x14ac:dyDescent="0.2">
      <c r="A457" s="155"/>
      <c r="B457" s="553" t="s">
        <v>424</v>
      </c>
      <c r="C457" s="553"/>
      <c r="D457" s="273"/>
      <c r="E457" s="273"/>
      <c r="F457" s="273"/>
      <c r="G457" s="273"/>
      <c r="H457" s="273"/>
      <c r="I457" s="273"/>
      <c r="J457" s="273"/>
      <c r="K457" s="273"/>
      <c r="L457" s="273"/>
      <c r="M457" s="273"/>
      <c r="N457" s="273"/>
      <c r="O457" s="160">
        <f>SUMPRODUCT(D459:O496,'Нормативы ОО'!$D$499:$O$536)</f>
        <v>13376022370.803247</v>
      </c>
    </row>
    <row r="458" spans="1:41" ht="11.25" x14ac:dyDescent="0.2">
      <c r="B458" s="411"/>
      <c r="C458" s="411"/>
      <c r="D458" s="412" t="s">
        <v>392</v>
      </c>
      <c r="E458" s="412" t="s">
        <v>393</v>
      </c>
      <c r="F458" s="413" t="s">
        <v>394</v>
      </c>
      <c r="G458" s="412" t="s">
        <v>392</v>
      </c>
      <c r="H458" s="412" t="s">
        <v>393</v>
      </c>
      <c r="I458" s="413" t="s">
        <v>394</v>
      </c>
      <c r="J458" s="412" t="s">
        <v>392</v>
      </c>
      <c r="K458" s="412" t="s">
        <v>393</v>
      </c>
      <c r="L458" s="413" t="s">
        <v>394</v>
      </c>
      <c r="M458" s="412" t="s">
        <v>392</v>
      </c>
      <c r="N458" s="412" t="s">
        <v>393</v>
      </c>
      <c r="O458" s="414" t="s">
        <v>394</v>
      </c>
      <c r="Q458" s="143"/>
    </row>
    <row r="459" spans="1:41" ht="11.45" customHeight="1" x14ac:dyDescent="0.2">
      <c r="B459" s="557" t="s">
        <v>395</v>
      </c>
      <c r="C459" s="460" t="s">
        <v>354</v>
      </c>
      <c r="D459" s="482">
        <f>D268+D322+D364+D419</f>
        <v>51708.520061402305</v>
      </c>
      <c r="E459" s="415">
        <f t="shared" ref="E459:O459" si="82">E268+E322+E364+E419</f>
        <v>51708.520061402305</v>
      </c>
      <c r="F459" s="416">
        <f t="shared" si="82"/>
        <v>53950.845602697802</v>
      </c>
      <c r="G459" s="482">
        <f t="shared" si="82"/>
        <v>70994.874853543952</v>
      </c>
      <c r="H459" s="415">
        <f t="shared" si="82"/>
        <v>70994.874853543952</v>
      </c>
      <c r="I459" s="416">
        <f t="shared" si="82"/>
        <v>73989.142861788525</v>
      </c>
      <c r="J459" s="482">
        <f t="shared" si="82"/>
        <v>75102.579182560497</v>
      </c>
      <c r="K459" s="415">
        <f t="shared" si="82"/>
        <v>75102.579182560497</v>
      </c>
      <c r="L459" s="416">
        <f t="shared" si="82"/>
        <v>78187.34114752739</v>
      </c>
      <c r="M459" s="482">
        <f t="shared" si="82"/>
        <v>75102.579182560497</v>
      </c>
      <c r="N459" s="415">
        <f t="shared" si="82"/>
        <v>75102.579182560497</v>
      </c>
      <c r="O459" s="417">
        <f t="shared" si="82"/>
        <v>78187.34114752739</v>
      </c>
      <c r="AD459" s="483"/>
      <c r="AE459" s="483"/>
      <c r="AF459" s="483"/>
      <c r="AG459" s="483"/>
      <c r="AH459" s="483"/>
      <c r="AI459" s="483"/>
      <c r="AJ459" s="483"/>
      <c r="AK459" s="483"/>
      <c r="AL459" s="483"/>
      <c r="AM459" s="483"/>
      <c r="AN459" s="483"/>
      <c r="AO459" s="483"/>
    </row>
    <row r="460" spans="1:41" ht="11.25" x14ac:dyDescent="0.2">
      <c r="B460" s="558"/>
      <c r="C460" s="461" t="s">
        <v>358</v>
      </c>
      <c r="D460" s="418">
        <f t="shared" ref="D460:O475" si="83">D269+D323+D365+D420</f>
        <v>51708.520061402305</v>
      </c>
      <c r="E460" s="418">
        <f t="shared" si="83"/>
        <v>56296.978447299451</v>
      </c>
      <c r="F460" s="419">
        <f t="shared" si="83"/>
        <v>63587.102185201213</v>
      </c>
      <c r="G460" s="418">
        <f t="shared" si="83"/>
        <v>70994.874853543952</v>
      </c>
      <c r="H460" s="418">
        <f t="shared" si="83"/>
        <v>76336.239492140667</v>
      </c>
      <c r="I460" s="419">
        <f t="shared" si="83"/>
        <v>85962.561293117964</v>
      </c>
      <c r="J460" s="418">
        <f t="shared" si="83"/>
        <v>75102.579182560497</v>
      </c>
      <c r="K460" s="418">
        <f t="shared" si="83"/>
        <v>80475.826611318975</v>
      </c>
      <c r="L460" s="419">
        <f t="shared" si="83"/>
        <v>90383.302643779491</v>
      </c>
      <c r="M460" s="418">
        <f t="shared" si="83"/>
        <v>75102.579182560497</v>
      </c>
      <c r="N460" s="418">
        <f t="shared" si="83"/>
        <v>80475.826611318975</v>
      </c>
      <c r="O460" s="420">
        <f t="shared" si="83"/>
        <v>90383.302643779491</v>
      </c>
      <c r="AD460" s="483"/>
      <c r="AE460" s="483"/>
      <c r="AF460" s="483"/>
      <c r="AG460" s="483"/>
      <c r="AH460" s="483"/>
      <c r="AI460" s="483"/>
      <c r="AJ460" s="483"/>
      <c r="AK460" s="483"/>
      <c r="AL460" s="483"/>
      <c r="AM460" s="483"/>
      <c r="AN460" s="483"/>
      <c r="AO460" s="483"/>
    </row>
    <row r="461" spans="1:41" ht="11.25" x14ac:dyDescent="0.2">
      <c r="B461" s="558"/>
      <c r="C461" s="461" t="s">
        <v>362</v>
      </c>
      <c r="D461" s="418">
        <f t="shared" si="83"/>
        <v>51708.520061402305</v>
      </c>
      <c r="E461" s="418">
        <f t="shared" si="83"/>
        <v>73236.077430961668</v>
      </c>
      <c r="F461" s="419">
        <f t="shared" si="83"/>
        <v>74845.065561789699</v>
      </c>
      <c r="G461" s="418">
        <f t="shared" si="83"/>
        <v>70994.874853543952</v>
      </c>
      <c r="H461" s="418">
        <f t="shared" si="83"/>
        <v>92643.38643196896</v>
      </c>
      <c r="I461" s="419">
        <f t="shared" si="83"/>
        <v>94642.995958720552</v>
      </c>
      <c r="J461" s="418">
        <f t="shared" si="83"/>
        <v>75102.579182560497</v>
      </c>
      <c r="K461" s="418">
        <f t="shared" si="83"/>
        <v>93009.511814993268</v>
      </c>
      <c r="L461" s="419">
        <f t="shared" si="83"/>
        <v>94962.618794611102</v>
      </c>
      <c r="M461" s="418">
        <f t="shared" si="83"/>
        <v>75102.579182560497</v>
      </c>
      <c r="N461" s="418">
        <f t="shared" si="83"/>
        <v>93009.511814993268</v>
      </c>
      <c r="O461" s="420">
        <f t="shared" si="83"/>
        <v>94962.618794611102</v>
      </c>
      <c r="AD461" s="483"/>
      <c r="AE461" s="483"/>
      <c r="AF461" s="483"/>
      <c r="AG461" s="483"/>
      <c r="AH461" s="483"/>
      <c r="AI461" s="483"/>
      <c r="AJ461" s="483"/>
      <c r="AK461" s="483"/>
      <c r="AL461" s="483"/>
      <c r="AM461" s="483"/>
      <c r="AN461" s="483"/>
      <c r="AO461" s="483"/>
    </row>
    <row r="462" spans="1:41" ht="11.25" x14ac:dyDescent="0.2">
      <c r="B462" s="558"/>
      <c r="C462" s="461" t="s">
        <v>366</v>
      </c>
      <c r="D462" s="418">
        <f t="shared" si="83"/>
        <v>51708.520061402305</v>
      </c>
      <c r="E462" s="418">
        <f t="shared" si="83"/>
        <v>90880.369905461921</v>
      </c>
      <c r="F462" s="419">
        <f t="shared" si="83"/>
        <v>90414.274137404616</v>
      </c>
      <c r="G462" s="418">
        <f t="shared" si="83"/>
        <v>70994.874853543952</v>
      </c>
      <c r="H462" s="418">
        <f t="shared" si="83"/>
        <v>114518.88789793407</v>
      </c>
      <c r="I462" s="419">
        <f t="shared" si="83"/>
        <v>113939.63593185127</v>
      </c>
      <c r="J462" s="418">
        <f t="shared" si="83"/>
        <v>75102.579182560497</v>
      </c>
      <c r="K462" s="418">
        <f t="shared" si="83"/>
        <v>114569.00573673015</v>
      </c>
      <c r="L462" s="419">
        <f t="shared" si="83"/>
        <v>114003.22474660276</v>
      </c>
      <c r="M462" s="418">
        <f t="shared" si="83"/>
        <v>75102.579182560497</v>
      </c>
      <c r="N462" s="418">
        <f t="shared" si="83"/>
        <v>114569.00573673015</v>
      </c>
      <c r="O462" s="420">
        <f t="shared" si="83"/>
        <v>114003.22474660276</v>
      </c>
      <c r="AD462" s="483"/>
      <c r="AE462" s="483"/>
      <c r="AF462" s="483"/>
      <c r="AG462" s="483"/>
      <c r="AH462" s="483"/>
      <c r="AI462" s="483"/>
      <c r="AJ462" s="483"/>
      <c r="AK462" s="483"/>
      <c r="AL462" s="483"/>
      <c r="AM462" s="483"/>
      <c r="AN462" s="483"/>
      <c r="AO462" s="483"/>
    </row>
    <row r="463" spans="1:41" ht="11.25" x14ac:dyDescent="0.2">
      <c r="B463" s="558"/>
      <c r="C463" s="461" t="s">
        <v>370</v>
      </c>
      <c r="D463" s="418">
        <f t="shared" si="83"/>
        <v>51708.520061402305</v>
      </c>
      <c r="E463" s="418">
        <f t="shared" si="83"/>
        <v>146306.26495407516</v>
      </c>
      <c r="F463" s="419">
        <f t="shared" si="83"/>
        <v>139026.09026335328</v>
      </c>
      <c r="G463" s="418">
        <f t="shared" si="83"/>
        <v>70994.874853543952</v>
      </c>
      <c r="H463" s="418">
        <f t="shared" si="83"/>
        <v>183042.06156741711</v>
      </c>
      <c r="I463" s="419">
        <f t="shared" si="83"/>
        <v>173994.44562230038</v>
      </c>
      <c r="J463" s="418">
        <f t="shared" si="83"/>
        <v>75102.579182560497</v>
      </c>
      <c r="K463" s="418">
        <f t="shared" si="83"/>
        <v>181931.15191489289</v>
      </c>
      <c r="L463" s="419">
        <f t="shared" si="83"/>
        <v>173093.94564291838</v>
      </c>
      <c r="M463" s="418">
        <f t="shared" si="83"/>
        <v>75102.579182560497</v>
      </c>
      <c r="N463" s="418">
        <f t="shared" si="83"/>
        <v>181931.15191489289</v>
      </c>
      <c r="O463" s="420">
        <f t="shared" si="83"/>
        <v>173093.94564291838</v>
      </c>
      <c r="AD463" s="483"/>
      <c r="AE463" s="483"/>
      <c r="AF463" s="483"/>
      <c r="AG463" s="483"/>
      <c r="AH463" s="483"/>
      <c r="AI463" s="483"/>
      <c r="AJ463" s="483"/>
      <c r="AK463" s="483"/>
      <c r="AL463" s="483"/>
      <c r="AM463" s="483"/>
      <c r="AN463" s="483"/>
      <c r="AO463" s="483"/>
    </row>
    <row r="464" spans="1:41" ht="11.25" x14ac:dyDescent="0.2">
      <c r="B464" s="558"/>
      <c r="C464" s="461" t="s">
        <v>374</v>
      </c>
      <c r="D464" s="418">
        <f t="shared" si="83"/>
        <v>51708.520061402305</v>
      </c>
      <c r="E464" s="418">
        <f t="shared" si="83"/>
        <v>147450.97214290651</v>
      </c>
      <c r="F464" s="419">
        <f t="shared" si="83"/>
        <v>151032.63505270216</v>
      </c>
      <c r="G464" s="418">
        <f t="shared" si="83"/>
        <v>70994.874853543952</v>
      </c>
      <c r="H464" s="418">
        <f t="shared" si="83"/>
        <v>185015.88303845195</v>
      </c>
      <c r="I464" s="419">
        <f t="shared" si="83"/>
        <v>189203.67220380495</v>
      </c>
      <c r="J464" s="418">
        <f t="shared" si="83"/>
        <v>75102.579182560497</v>
      </c>
      <c r="K464" s="418">
        <f t="shared" si="83"/>
        <v>193393.07832402672</v>
      </c>
      <c r="L464" s="419">
        <f t="shared" si="83"/>
        <v>188478.60387506176</v>
      </c>
      <c r="M464" s="418">
        <f t="shared" si="83"/>
        <v>75102.579182560497</v>
      </c>
      <c r="N464" s="418">
        <f t="shared" si="83"/>
        <v>193393.07832402672</v>
      </c>
      <c r="O464" s="420">
        <f t="shared" si="83"/>
        <v>188478.60387506176</v>
      </c>
      <c r="AD464" s="483"/>
      <c r="AE464" s="483"/>
      <c r="AF464" s="483"/>
      <c r="AG464" s="483"/>
      <c r="AH464" s="483"/>
      <c r="AI464" s="483"/>
      <c r="AJ464" s="483"/>
      <c r="AK464" s="483"/>
      <c r="AL464" s="483"/>
      <c r="AM464" s="483"/>
      <c r="AN464" s="483"/>
      <c r="AO464" s="483"/>
    </row>
    <row r="465" spans="2:41" ht="11.25" x14ac:dyDescent="0.2">
      <c r="B465" s="558"/>
      <c r="C465" s="461" t="s">
        <v>378</v>
      </c>
      <c r="D465" s="418">
        <f t="shared" si="83"/>
        <v>51708.520061402305</v>
      </c>
      <c r="E465" s="418">
        <f t="shared" si="83"/>
        <v>150885.09370940056</v>
      </c>
      <c r="F465" s="419">
        <f t="shared" si="83"/>
        <v>168431.97639129017</v>
      </c>
      <c r="G465" s="418">
        <f t="shared" si="83"/>
        <v>70994.874853543952</v>
      </c>
      <c r="H465" s="418">
        <f t="shared" si="83"/>
        <v>190938.94439449417</v>
      </c>
      <c r="I465" s="419">
        <f t="shared" si="83"/>
        <v>212143.68298759399</v>
      </c>
      <c r="J465" s="418">
        <f t="shared" si="83"/>
        <v>75102.579182560497</v>
      </c>
      <c r="K465" s="418">
        <f t="shared" si="83"/>
        <v>221088.68596783688</v>
      </c>
      <c r="L465" s="419">
        <f t="shared" si="83"/>
        <v>212428.74245446108</v>
      </c>
      <c r="M465" s="418">
        <f t="shared" si="83"/>
        <v>75102.579182560497</v>
      </c>
      <c r="N465" s="418">
        <f t="shared" si="83"/>
        <v>221088.68596783688</v>
      </c>
      <c r="O465" s="420">
        <f t="shared" si="83"/>
        <v>212428.74245446108</v>
      </c>
      <c r="AD465" s="483"/>
      <c r="AE465" s="483"/>
      <c r="AF465" s="483"/>
      <c r="AG465" s="483"/>
      <c r="AH465" s="483"/>
      <c r="AI465" s="483"/>
      <c r="AJ465" s="483"/>
      <c r="AK465" s="483"/>
      <c r="AL465" s="483"/>
      <c r="AM465" s="483"/>
      <c r="AN465" s="483"/>
      <c r="AO465" s="483"/>
    </row>
    <row r="466" spans="2:41" ht="11.45" customHeight="1" x14ac:dyDescent="0.2">
      <c r="B466" s="559" t="s">
        <v>396</v>
      </c>
      <c r="C466" s="461" t="s">
        <v>256</v>
      </c>
      <c r="D466" s="418">
        <f t="shared" si="83"/>
        <v>117954.31942393072</v>
      </c>
      <c r="E466" s="418">
        <f t="shared" si="83"/>
        <v>117954.31942393072</v>
      </c>
      <c r="F466" s="419">
        <f t="shared" si="83"/>
        <v>123469.87493335262</v>
      </c>
      <c r="G466" s="418">
        <f t="shared" si="83"/>
        <v>142550.47145527642</v>
      </c>
      <c r="H466" s="418">
        <f t="shared" si="83"/>
        <v>142550.47145527642</v>
      </c>
      <c r="I466" s="419">
        <f t="shared" si="83"/>
        <v>149083.45929360765</v>
      </c>
      <c r="J466" s="418">
        <f t="shared" si="83"/>
        <v>149435.77292459234</v>
      </c>
      <c r="K466" s="418">
        <f t="shared" si="83"/>
        <v>149435.77292459234</v>
      </c>
      <c r="L466" s="419">
        <f t="shared" si="83"/>
        <v>156198.13457666081</v>
      </c>
      <c r="M466" s="421"/>
      <c r="N466" s="421"/>
      <c r="O466" s="422"/>
      <c r="AD466" s="483"/>
      <c r="AE466" s="483"/>
      <c r="AF466" s="483"/>
      <c r="AG466" s="483"/>
      <c r="AH466" s="483"/>
      <c r="AI466" s="483"/>
      <c r="AJ466" s="483"/>
      <c r="AK466" s="483"/>
      <c r="AL466" s="483"/>
      <c r="AM466" s="483"/>
      <c r="AN466" s="483"/>
      <c r="AO466" s="483"/>
    </row>
    <row r="467" spans="2:41" ht="11.25" x14ac:dyDescent="0.2">
      <c r="B467" s="559"/>
      <c r="C467" s="461" t="s">
        <v>257</v>
      </c>
      <c r="D467" s="418">
        <f t="shared" si="83"/>
        <v>107511.57662191185</v>
      </c>
      <c r="E467" s="418">
        <f t="shared" si="83"/>
        <v>107511.57662191185</v>
      </c>
      <c r="F467" s="419">
        <f t="shared" si="83"/>
        <v>112544.0549912328</v>
      </c>
      <c r="G467" s="418">
        <f t="shared" si="83"/>
        <v>128037.99933762036</v>
      </c>
      <c r="H467" s="418">
        <f t="shared" si="83"/>
        <v>128037.99933762036</v>
      </c>
      <c r="I467" s="419">
        <f t="shared" si="83"/>
        <v>133884.42357006882</v>
      </c>
      <c r="J467" s="418">
        <f t="shared" si="83"/>
        <v>134005.80555198726</v>
      </c>
      <c r="K467" s="418">
        <f t="shared" si="83"/>
        <v>134005.80555198726</v>
      </c>
      <c r="L467" s="419">
        <f t="shared" si="83"/>
        <v>140035.72883542549</v>
      </c>
      <c r="M467" s="421"/>
      <c r="N467" s="421"/>
      <c r="O467" s="422"/>
      <c r="AD467" s="483"/>
      <c r="AE467" s="483"/>
      <c r="AF467" s="483"/>
      <c r="AG467" s="483"/>
      <c r="AH467" s="483"/>
      <c r="AI467" s="483"/>
      <c r="AJ467" s="483"/>
      <c r="AK467" s="483"/>
      <c r="AL467" s="483"/>
      <c r="AM467" s="483"/>
      <c r="AN467" s="483"/>
      <c r="AO467" s="483"/>
    </row>
    <row r="468" spans="2:41" ht="11.25" x14ac:dyDescent="0.2">
      <c r="B468" s="559"/>
      <c r="C468" s="461" t="s">
        <v>258</v>
      </c>
      <c r="D468" s="418">
        <f t="shared" si="83"/>
        <v>145855.84770418546</v>
      </c>
      <c r="E468" s="418">
        <f t="shared" si="83"/>
        <v>145855.84770418546</v>
      </c>
      <c r="F468" s="419">
        <f t="shared" si="83"/>
        <v>152766.47962762014</v>
      </c>
      <c r="G468" s="418">
        <f t="shared" si="83"/>
        <v>142550.47145527642</v>
      </c>
      <c r="H468" s="418">
        <f t="shared" si="83"/>
        <v>142550.47145527642</v>
      </c>
      <c r="I468" s="419">
        <f t="shared" si="83"/>
        <v>149083.45929360765</v>
      </c>
      <c r="J468" s="418">
        <f t="shared" si="83"/>
        <v>149435.77292459234</v>
      </c>
      <c r="K468" s="418">
        <f t="shared" si="83"/>
        <v>149435.77292459234</v>
      </c>
      <c r="L468" s="419">
        <f t="shared" si="83"/>
        <v>156198.13457666081</v>
      </c>
      <c r="M468" s="421"/>
      <c r="N468" s="421"/>
      <c r="O468" s="422"/>
      <c r="AD468" s="483"/>
      <c r="AE468" s="483"/>
      <c r="AF468" s="483"/>
      <c r="AG468" s="483"/>
      <c r="AH468" s="483"/>
      <c r="AI468" s="483"/>
      <c r="AJ468" s="483"/>
      <c r="AK468" s="483"/>
      <c r="AL468" s="483"/>
      <c r="AM468" s="483"/>
      <c r="AN468" s="483"/>
      <c r="AO468" s="483"/>
    </row>
    <row r="469" spans="2:41" ht="11.25" x14ac:dyDescent="0.2">
      <c r="B469" s="559"/>
      <c r="C469" s="461" t="s">
        <v>381</v>
      </c>
      <c r="D469" s="418">
        <f t="shared" si="83"/>
        <v>135413.10490216661</v>
      </c>
      <c r="E469" s="418">
        <f t="shared" si="83"/>
        <v>135413.10490216661</v>
      </c>
      <c r="F469" s="419">
        <f t="shared" si="83"/>
        <v>141840.65968550032</v>
      </c>
      <c r="G469" s="418">
        <f t="shared" si="83"/>
        <v>128037.99933762036</v>
      </c>
      <c r="H469" s="418">
        <f t="shared" si="83"/>
        <v>128037.99933762036</v>
      </c>
      <c r="I469" s="419">
        <f t="shared" si="83"/>
        <v>133884.42357006882</v>
      </c>
      <c r="J469" s="418">
        <f t="shared" si="83"/>
        <v>134005.80555198726</v>
      </c>
      <c r="K469" s="418">
        <f t="shared" si="83"/>
        <v>134005.80555198726</v>
      </c>
      <c r="L469" s="419">
        <f t="shared" si="83"/>
        <v>140035.72883542549</v>
      </c>
      <c r="M469" s="421"/>
      <c r="N469" s="421"/>
      <c r="O469" s="422"/>
      <c r="AD469" s="483"/>
      <c r="AE469" s="483"/>
      <c r="AF469" s="483"/>
      <c r="AG469" s="483"/>
      <c r="AH469" s="483"/>
      <c r="AI469" s="483"/>
      <c r="AJ469" s="483"/>
      <c r="AK469" s="483"/>
      <c r="AL469" s="483"/>
      <c r="AM469" s="483"/>
      <c r="AN469" s="483"/>
      <c r="AO469" s="483"/>
    </row>
    <row r="470" spans="2:41" ht="11.25" x14ac:dyDescent="0.2">
      <c r="B470" s="559"/>
      <c r="C470" s="461" t="s">
        <v>260</v>
      </c>
      <c r="D470" s="418">
        <f t="shared" si="83"/>
        <v>135413.10490216661</v>
      </c>
      <c r="E470" s="418">
        <f t="shared" si="83"/>
        <v>135413.10490216661</v>
      </c>
      <c r="F470" s="419">
        <f t="shared" si="83"/>
        <v>141840.65968550032</v>
      </c>
      <c r="G470" s="418">
        <f t="shared" si="83"/>
        <v>190041.39551596431</v>
      </c>
      <c r="H470" s="418">
        <f t="shared" si="83"/>
        <v>190041.39551596431</v>
      </c>
      <c r="I470" s="419">
        <f t="shared" si="83"/>
        <v>198987.98955732991</v>
      </c>
      <c r="J470" s="418">
        <f t="shared" si="83"/>
        <v>196009.2017303312</v>
      </c>
      <c r="K470" s="418">
        <f t="shared" si="83"/>
        <v>196009.2017303312</v>
      </c>
      <c r="L470" s="419">
        <f t="shared" si="83"/>
        <v>205139.29482268658</v>
      </c>
      <c r="M470" s="421"/>
      <c r="N470" s="421"/>
      <c r="O470" s="422"/>
      <c r="AD470" s="483"/>
      <c r="AE470" s="483"/>
      <c r="AF470" s="483"/>
      <c r="AG470" s="483"/>
      <c r="AH470" s="483"/>
      <c r="AI470" s="483"/>
      <c r="AJ470" s="483"/>
      <c r="AK470" s="483"/>
      <c r="AL470" s="483"/>
      <c r="AM470" s="483"/>
      <c r="AN470" s="483"/>
      <c r="AO470" s="483"/>
    </row>
    <row r="471" spans="2:41" ht="24" customHeight="1" x14ac:dyDescent="0.2">
      <c r="B471" s="559"/>
      <c r="C471" s="461" t="s">
        <v>382</v>
      </c>
      <c r="D471" s="418">
        <f t="shared" si="83"/>
        <v>288372.10056601989</v>
      </c>
      <c r="E471" s="418">
        <f t="shared" si="83"/>
        <v>288372.10056601989</v>
      </c>
      <c r="F471" s="419">
        <f t="shared" si="83"/>
        <v>302408.54513254628</v>
      </c>
      <c r="G471" s="418">
        <f t="shared" si="83"/>
        <v>380984.53145909816</v>
      </c>
      <c r="H471" s="418">
        <f t="shared" si="83"/>
        <v>380984.53145909816</v>
      </c>
      <c r="I471" s="419">
        <f t="shared" si="83"/>
        <v>399439.22229762044</v>
      </c>
      <c r="J471" s="418">
        <f t="shared" si="83"/>
        <v>395515.62671965599</v>
      </c>
      <c r="K471" s="418">
        <f t="shared" si="83"/>
        <v>395515.62671965599</v>
      </c>
      <c r="L471" s="419">
        <f t="shared" si="83"/>
        <v>414581.98106147774</v>
      </c>
      <c r="M471" s="421"/>
      <c r="N471" s="421"/>
      <c r="O471" s="422"/>
      <c r="AD471" s="483"/>
      <c r="AE471" s="483"/>
      <c r="AF471" s="483"/>
      <c r="AG471" s="483"/>
      <c r="AH471" s="483"/>
      <c r="AI471" s="483"/>
      <c r="AJ471" s="483"/>
      <c r="AK471" s="483"/>
      <c r="AL471" s="483"/>
      <c r="AM471" s="483"/>
      <c r="AN471" s="483"/>
      <c r="AO471" s="483"/>
    </row>
    <row r="472" spans="2:41" ht="11.25" x14ac:dyDescent="0.2">
      <c r="B472" s="559"/>
      <c r="C472" s="461" t="s">
        <v>383</v>
      </c>
      <c r="D472" s="418">
        <f t="shared" si="83"/>
        <v>197416.50108051053</v>
      </c>
      <c r="E472" s="418">
        <f t="shared" si="83"/>
        <v>197416.50108051053</v>
      </c>
      <c r="F472" s="419">
        <f t="shared" si="83"/>
        <v>206944.22567276144</v>
      </c>
      <c r="G472" s="418">
        <f t="shared" si="83"/>
        <v>252044.79169430825</v>
      </c>
      <c r="H472" s="418">
        <f t="shared" si="83"/>
        <v>252044.79169430825</v>
      </c>
      <c r="I472" s="419">
        <f t="shared" si="83"/>
        <v>264091.55554459104</v>
      </c>
      <c r="J472" s="418">
        <f t="shared" si="83"/>
        <v>258012.59790867512</v>
      </c>
      <c r="K472" s="418">
        <f t="shared" si="83"/>
        <v>258012.59790867512</v>
      </c>
      <c r="L472" s="419">
        <f t="shared" si="83"/>
        <v>270242.86080994777</v>
      </c>
      <c r="M472" s="421"/>
      <c r="N472" s="421"/>
      <c r="O472" s="422"/>
      <c r="AD472" s="483"/>
      <c r="AE472" s="483"/>
      <c r="AF472" s="483"/>
      <c r="AG472" s="483"/>
      <c r="AH472" s="483"/>
      <c r="AI472" s="483"/>
      <c r="AJ472" s="483"/>
      <c r="AK472" s="483"/>
      <c r="AL472" s="483"/>
      <c r="AM472" s="483"/>
      <c r="AN472" s="483"/>
      <c r="AO472" s="483"/>
    </row>
    <row r="473" spans="2:41" ht="11.25" x14ac:dyDescent="0.2">
      <c r="B473" s="559"/>
      <c r="C473" s="461" t="s">
        <v>384</v>
      </c>
      <c r="D473" s="418">
        <f t="shared" si="83"/>
        <v>226368.70438767591</v>
      </c>
      <c r="E473" s="418">
        <f t="shared" si="83"/>
        <v>226368.70438767591</v>
      </c>
      <c r="F473" s="419">
        <f t="shared" si="83"/>
        <v>237304.97914528512</v>
      </c>
      <c r="G473" s="418">
        <f t="shared" si="83"/>
        <v>256977.73910241018</v>
      </c>
      <c r="H473" s="418">
        <f t="shared" si="83"/>
        <v>256977.73910241018</v>
      </c>
      <c r="I473" s="419">
        <f t="shared" si="83"/>
        <v>269232.09032309812</v>
      </c>
      <c r="J473" s="418">
        <f t="shared" si="83"/>
        <v>271508.83436296816</v>
      </c>
      <c r="K473" s="418">
        <f t="shared" si="83"/>
        <v>271508.83436296816</v>
      </c>
      <c r="L473" s="419">
        <f t="shared" si="83"/>
        <v>284374.84908695536</v>
      </c>
      <c r="M473" s="421"/>
      <c r="N473" s="421"/>
      <c r="O473" s="422"/>
      <c r="AD473" s="483"/>
      <c r="AE473" s="483"/>
      <c r="AF473" s="483"/>
      <c r="AG473" s="483"/>
      <c r="AH473" s="483"/>
      <c r="AI473" s="483"/>
      <c r="AJ473" s="483"/>
      <c r="AK473" s="483"/>
      <c r="AL473" s="483"/>
      <c r="AM473" s="483"/>
      <c r="AN473" s="483"/>
      <c r="AO473" s="483"/>
    </row>
    <row r="474" spans="2:41" ht="11.45" customHeight="1" x14ac:dyDescent="0.2">
      <c r="B474" s="559" t="s">
        <v>397</v>
      </c>
      <c r="C474" s="461" t="s">
        <v>256</v>
      </c>
      <c r="D474" s="418">
        <f t="shared" si="83"/>
        <v>226338.56986843667</v>
      </c>
      <c r="E474" s="418">
        <f t="shared" si="83"/>
        <v>226338.56986843667</v>
      </c>
      <c r="F474" s="419">
        <f t="shared" si="83"/>
        <v>236118.09858857995</v>
      </c>
      <c r="G474" s="418">
        <f t="shared" si="83"/>
        <v>274040.75223554292</v>
      </c>
      <c r="H474" s="418">
        <f t="shared" si="83"/>
        <v>274040.75223554292</v>
      </c>
      <c r="I474" s="419">
        <f t="shared" si="83"/>
        <v>285776.18669971492</v>
      </c>
      <c r="J474" s="418">
        <f t="shared" si="83"/>
        <v>282559.86868444335</v>
      </c>
      <c r="K474" s="418">
        <f t="shared" si="83"/>
        <v>282559.86868444335</v>
      </c>
      <c r="L474" s="419">
        <f t="shared" si="83"/>
        <v>294567.64445474587</v>
      </c>
      <c r="M474" s="421"/>
      <c r="N474" s="421"/>
      <c r="O474" s="422"/>
      <c r="AD474" s="483"/>
      <c r="AE474" s="483"/>
      <c r="AF474" s="483"/>
      <c r="AG474" s="483"/>
      <c r="AH474" s="483"/>
      <c r="AI474" s="483"/>
      <c r="AJ474" s="483"/>
      <c r="AK474" s="483"/>
      <c r="AL474" s="483"/>
      <c r="AM474" s="483"/>
      <c r="AN474" s="483"/>
      <c r="AO474" s="483"/>
    </row>
    <row r="475" spans="2:41" ht="11.25" x14ac:dyDescent="0.2">
      <c r="B475" s="559"/>
      <c r="C475" s="461" t="s">
        <v>257</v>
      </c>
      <c r="D475" s="418">
        <f t="shared" si="83"/>
        <v>203080.32438674878</v>
      </c>
      <c r="E475" s="418">
        <f t="shared" si="83"/>
        <v>203080.32438674878</v>
      </c>
      <c r="F475" s="419">
        <f t="shared" si="83"/>
        <v>211887.20558499717</v>
      </c>
      <c r="G475" s="418">
        <f t="shared" si="83"/>
        <v>244635.37441547922</v>
      </c>
      <c r="H475" s="418">
        <f t="shared" si="83"/>
        <v>244635.37441547922</v>
      </c>
      <c r="I475" s="419">
        <f t="shared" si="83"/>
        <v>255118.74625146648</v>
      </c>
      <c r="J475" s="418">
        <f t="shared" si="83"/>
        <v>252298.56104511215</v>
      </c>
      <c r="K475" s="418">
        <f t="shared" si="83"/>
        <v>252298.56104511215</v>
      </c>
      <c r="L475" s="419">
        <f t="shared" si="83"/>
        <v>263015.36828635412</v>
      </c>
      <c r="M475" s="421"/>
      <c r="N475" s="421"/>
      <c r="O475" s="422"/>
      <c r="AD475" s="483"/>
      <c r="AE475" s="483"/>
      <c r="AF475" s="483"/>
      <c r="AG475" s="483"/>
      <c r="AH475" s="483"/>
      <c r="AI475" s="483"/>
      <c r="AJ475" s="483"/>
      <c r="AK475" s="483"/>
      <c r="AL475" s="483"/>
      <c r="AM475" s="483"/>
      <c r="AN475" s="483"/>
      <c r="AO475" s="483"/>
    </row>
    <row r="476" spans="2:41" ht="11.25" x14ac:dyDescent="0.2">
      <c r="B476" s="559"/>
      <c r="C476" s="461" t="s">
        <v>258</v>
      </c>
      <c r="D476" s="418">
        <f t="shared" ref="D476:L491" si="84">D285+D339+D381+D436</f>
        <v>198808.29501307569</v>
      </c>
      <c r="E476" s="418">
        <f t="shared" si="84"/>
        <v>198808.29501307569</v>
      </c>
      <c r="F476" s="419">
        <f t="shared" si="84"/>
        <v>207655.26107889312</v>
      </c>
      <c r="G476" s="418">
        <f t="shared" si="84"/>
        <v>205428.20398872765</v>
      </c>
      <c r="H476" s="418">
        <f t="shared" si="84"/>
        <v>205428.20398872765</v>
      </c>
      <c r="I476" s="419">
        <f t="shared" si="84"/>
        <v>214242.15898713531</v>
      </c>
      <c r="J476" s="418">
        <f t="shared" si="84"/>
        <v>211950.15085933718</v>
      </c>
      <c r="K476" s="418">
        <f t="shared" si="84"/>
        <v>211950.15085933718</v>
      </c>
      <c r="L476" s="419">
        <f t="shared" si="84"/>
        <v>220945.66672849853</v>
      </c>
      <c r="M476" s="421"/>
      <c r="N476" s="421"/>
      <c r="O476" s="422"/>
      <c r="AD476" s="483"/>
      <c r="AE476" s="483"/>
      <c r="AF476" s="483"/>
      <c r="AG476" s="483"/>
      <c r="AH476" s="483"/>
      <c r="AI476" s="483"/>
      <c r="AJ476" s="483"/>
      <c r="AK476" s="483"/>
      <c r="AL476" s="483"/>
      <c r="AM476" s="483"/>
      <c r="AN476" s="483"/>
      <c r="AO476" s="483"/>
    </row>
    <row r="477" spans="2:41" ht="11.25" x14ac:dyDescent="0.2">
      <c r="B477" s="559"/>
      <c r="C477" s="461" t="s">
        <v>381</v>
      </c>
      <c r="D477" s="418">
        <f t="shared" si="84"/>
        <v>171673.67528443984</v>
      </c>
      <c r="E477" s="418">
        <f t="shared" si="84"/>
        <v>171673.67528443984</v>
      </c>
      <c r="F477" s="419">
        <f t="shared" si="84"/>
        <v>179385.88590804653</v>
      </c>
      <c r="G477" s="418">
        <f t="shared" si="84"/>
        <v>171121.92986532001</v>
      </c>
      <c r="H477" s="418">
        <f t="shared" si="84"/>
        <v>171121.92986532001</v>
      </c>
      <c r="I477" s="419">
        <f t="shared" si="84"/>
        <v>178475.14513084549</v>
      </c>
      <c r="J477" s="418">
        <f t="shared" si="84"/>
        <v>176645.2919467841</v>
      </c>
      <c r="K477" s="418">
        <f t="shared" si="84"/>
        <v>176645.2919467841</v>
      </c>
      <c r="L477" s="419">
        <f t="shared" si="84"/>
        <v>184134.67786537483</v>
      </c>
      <c r="M477" s="421"/>
      <c r="N477" s="421"/>
      <c r="O477" s="422"/>
      <c r="AD477" s="483"/>
      <c r="AE477" s="483"/>
      <c r="AF477" s="483"/>
      <c r="AG477" s="483"/>
      <c r="AH477" s="483"/>
      <c r="AI477" s="483"/>
      <c r="AJ477" s="483"/>
      <c r="AK477" s="483"/>
      <c r="AL477" s="483"/>
      <c r="AM477" s="483"/>
      <c r="AN477" s="483"/>
      <c r="AO477" s="483"/>
    </row>
    <row r="478" spans="2:41" ht="11.25" x14ac:dyDescent="0.2">
      <c r="B478" s="559"/>
      <c r="C478" s="461" t="s">
        <v>260</v>
      </c>
      <c r="D478" s="418">
        <f t="shared" si="84"/>
        <v>171673.67528443984</v>
      </c>
      <c r="E478" s="418">
        <f t="shared" si="84"/>
        <v>171673.67528443984</v>
      </c>
      <c r="F478" s="419">
        <f t="shared" si="84"/>
        <v>179385.88590804653</v>
      </c>
      <c r="G478" s="418">
        <f t="shared" si="84"/>
        <v>230541.85120289965</v>
      </c>
      <c r="H478" s="418">
        <f t="shared" si="84"/>
        <v>230541.85120289965</v>
      </c>
      <c r="I478" s="419">
        <f t="shared" si="84"/>
        <v>240866.06253530408</v>
      </c>
      <c r="J478" s="418">
        <f t="shared" si="84"/>
        <v>236065.21328436371</v>
      </c>
      <c r="K478" s="418">
        <f t="shared" si="84"/>
        <v>236065.21328436371</v>
      </c>
      <c r="L478" s="419">
        <f t="shared" si="84"/>
        <v>246525.5952698334</v>
      </c>
      <c r="M478" s="421"/>
      <c r="N478" s="421"/>
      <c r="O478" s="422"/>
      <c r="AD478" s="483"/>
      <c r="AE478" s="483"/>
      <c r="AF478" s="483"/>
      <c r="AG478" s="483"/>
      <c r="AH478" s="483"/>
      <c r="AI478" s="483"/>
      <c r="AJ478" s="483"/>
      <c r="AK478" s="483"/>
      <c r="AL478" s="483"/>
      <c r="AM478" s="483"/>
      <c r="AN478" s="483"/>
      <c r="AO478" s="483"/>
    </row>
    <row r="479" spans="2:41" ht="32.25" customHeight="1" x14ac:dyDescent="0.2">
      <c r="B479" s="559"/>
      <c r="C479" s="461" t="s">
        <v>382</v>
      </c>
      <c r="D479" s="418">
        <f t="shared" si="84"/>
        <v>413144.32601493347</v>
      </c>
      <c r="E479" s="418">
        <f t="shared" si="84"/>
        <v>413144.32601493347</v>
      </c>
      <c r="F479" s="419">
        <f t="shared" si="84"/>
        <v>431997.77188933635</v>
      </c>
      <c r="G479" s="418">
        <f t="shared" si="84"/>
        <v>521692.50783172122</v>
      </c>
      <c r="H479" s="418">
        <f t="shared" si="84"/>
        <v>521692.50783172122</v>
      </c>
      <c r="I479" s="419">
        <f t="shared" si="84"/>
        <v>545505.04130775633</v>
      </c>
      <c r="J479" s="418">
        <f t="shared" si="84"/>
        <v>534133.33908890188</v>
      </c>
      <c r="K479" s="418">
        <f t="shared" si="84"/>
        <v>534133.33908890188</v>
      </c>
      <c r="L479" s="419">
        <f t="shared" si="84"/>
        <v>558408.8527853589</v>
      </c>
      <c r="M479" s="421"/>
      <c r="N479" s="421"/>
      <c r="O479" s="422"/>
      <c r="AD479" s="483"/>
      <c r="AE479" s="483"/>
      <c r="AF479" s="483"/>
      <c r="AG479" s="483"/>
      <c r="AH479" s="483"/>
      <c r="AI479" s="483"/>
      <c r="AJ479" s="483"/>
      <c r="AK479" s="483"/>
      <c r="AL479" s="483"/>
      <c r="AM479" s="483"/>
      <c r="AN479" s="483"/>
      <c r="AO479" s="483"/>
    </row>
    <row r="480" spans="2:41" ht="11.25" x14ac:dyDescent="0.2">
      <c r="B480" s="559"/>
      <c r="C480" s="461" t="s">
        <v>383</v>
      </c>
      <c r="D480" s="418">
        <f t="shared" si="84"/>
        <v>231093.59662201942</v>
      </c>
      <c r="E480" s="418">
        <f t="shared" si="84"/>
        <v>231093.59662201942</v>
      </c>
      <c r="F480" s="419">
        <f t="shared" si="84"/>
        <v>241776.8033125051</v>
      </c>
      <c r="G480" s="418">
        <f t="shared" si="84"/>
        <v>289961.7725404792</v>
      </c>
      <c r="H480" s="418">
        <f t="shared" si="84"/>
        <v>289961.7725404792</v>
      </c>
      <c r="I480" s="419">
        <f t="shared" si="84"/>
        <v>303256.97993976262</v>
      </c>
      <c r="J480" s="418">
        <f t="shared" si="84"/>
        <v>295485.13462194329</v>
      </c>
      <c r="K480" s="418">
        <f t="shared" si="84"/>
        <v>295485.13462194329</v>
      </c>
      <c r="L480" s="419">
        <f t="shared" si="84"/>
        <v>308916.51267429203</v>
      </c>
      <c r="M480" s="421"/>
      <c r="N480" s="421"/>
      <c r="O480" s="422"/>
      <c r="AD480" s="483"/>
      <c r="AE480" s="483"/>
      <c r="AF480" s="483"/>
      <c r="AG480" s="483"/>
      <c r="AH480" s="483"/>
      <c r="AI480" s="483"/>
      <c r="AJ480" s="483"/>
      <c r="AK480" s="483"/>
      <c r="AL480" s="483"/>
      <c r="AM480" s="483"/>
      <c r="AN480" s="483"/>
      <c r="AO480" s="483"/>
    </row>
    <row r="481" spans="2:41" ht="11.25" x14ac:dyDescent="0.2">
      <c r="B481" s="559"/>
      <c r="C481" s="461" t="s">
        <v>384</v>
      </c>
      <c r="D481" s="418">
        <f t="shared" si="84"/>
        <v>239759.00181708316</v>
      </c>
      <c r="E481" s="418">
        <f t="shared" si="84"/>
        <v>239759.00181708316</v>
      </c>
      <c r="F481" s="419">
        <f t="shared" si="84"/>
        <v>250875.478767322</v>
      </c>
      <c r="G481" s="418">
        <f t="shared" si="84"/>
        <v>258766.31383824995</v>
      </c>
      <c r="H481" s="418">
        <f t="shared" si="84"/>
        <v>258766.31383824995</v>
      </c>
      <c r="I481" s="419">
        <f t="shared" si="84"/>
        <v>270501.74830242194</v>
      </c>
      <c r="J481" s="418">
        <f t="shared" si="84"/>
        <v>267013.08898101974</v>
      </c>
      <c r="K481" s="418">
        <f t="shared" si="84"/>
        <v>267013.08898101974</v>
      </c>
      <c r="L481" s="419">
        <f t="shared" si="84"/>
        <v>279020.86475132231</v>
      </c>
      <c r="M481" s="421"/>
      <c r="N481" s="421"/>
      <c r="O481" s="422"/>
      <c r="AD481" s="483"/>
      <c r="AE481" s="483"/>
      <c r="AF481" s="483"/>
      <c r="AG481" s="483"/>
      <c r="AH481" s="483"/>
      <c r="AI481" s="483"/>
      <c r="AJ481" s="483"/>
      <c r="AK481" s="483"/>
      <c r="AL481" s="483"/>
      <c r="AM481" s="483"/>
      <c r="AN481" s="483"/>
      <c r="AO481" s="483"/>
    </row>
    <row r="482" spans="2:41" ht="11.45" customHeight="1" x14ac:dyDescent="0.2">
      <c r="B482" s="559" t="s">
        <v>398</v>
      </c>
      <c r="C482" s="461" t="s">
        <v>256</v>
      </c>
      <c r="D482" s="418">
        <f t="shared" si="84"/>
        <v>258900.11354279975</v>
      </c>
      <c r="E482" s="418">
        <f t="shared" si="84"/>
        <v>258900.11354279975</v>
      </c>
      <c r="F482" s="419">
        <f t="shared" si="84"/>
        <v>270041.34879359585</v>
      </c>
      <c r="G482" s="418">
        <f t="shared" si="84"/>
        <v>315208.28118363209</v>
      </c>
      <c r="H482" s="418">
        <f t="shared" si="84"/>
        <v>315208.28118363209</v>
      </c>
      <c r="I482" s="419">
        <f t="shared" si="84"/>
        <v>328696.60332726262</v>
      </c>
      <c r="J482" s="418">
        <f t="shared" si="84"/>
        <v>324925.69937950699</v>
      </c>
      <c r="K482" s="418">
        <f t="shared" si="84"/>
        <v>324925.69937950699</v>
      </c>
      <c r="L482" s="419">
        <f t="shared" si="84"/>
        <v>338740.83109049429</v>
      </c>
      <c r="M482" s="421"/>
      <c r="N482" s="421"/>
      <c r="O482" s="422"/>
      <c r="AD482" s="483"/>
      <c r="AE482" s="483"/>
      <c r="AF482" s="483"/>
      <c r="AG482" s="483"/>
      <c r="AH482" s="483"/>
      <c r="AI482" s="483"/>
      <c r="AJ482" s="483"/>
      <c r="AK482" s="483"/>
      <c r="AL482" s="483"/>
      <c r="AM482" s="483"/>
      <c r="AN482" s="483"/>
      <c r="AO482" s="483"/>
    </row>
    <row r="483" spans="2:41" ht="11.25" x14ac:dyDescent="0.2">
      <c r="B483" s="559"/>
      <c r="C483" s="461" t="s">
        <v>257</v>
      </c>
      <c r="D483" s="418">
        <f t="shared" si="84"/>
        <v>258900.11354279975</v>
      </c>
      <c r="E483" s="418">
        <f t="shared" si="84"/>
        <v>258900.11354279975</v>
      </c>
      <c r="F483" s="419">
        <f t="shared" si="84"/>
        <v>270041.34879359585</v>
      </c>
      <c r="G483" s="418">
        <f t="shared" si="84"/>
        <v>315208.28118363209</v>
      </c>
      <c r="H483" s="418">
        <f t="shared" si="84"/>
        <v>315208.28118363209</v>
      </c>
      <c r="I483" s="419">
        <f t="shared" si="84"/>
        <v>328696.60332726262</v>
      </c>
      <c r="J483" s="418">
        <f t="shared" si="84"/>
        <v>324925.69937950699</v>
      </c>
      <c r="K483" s="418">
        <f t="shared" si="84"/>
        <v>324925.69937950699</v>
      </c>
      <c r="L483" s="419">
        <f t="shared" si="84"/>
        <v>338740.83109049429</v>
      </c>
      <c r="M483" s="421"/>
      <c r="N483" s="421"/>
      <c r="O483" s="422"/>
      <c r="AD483" s="483"/>
      <c r="AE483" s="483"/>
      <c r="AF483" s="483"/>
      <c r="AG483" s="483"/>
      <c r="AH483" s="483"/>
      <c r="AI483" s="483"/>
      <c r="AJ483" s="483"/>
      <c r="AK483" s="483"/>
      <c r="AL483" s="483"/>
      <c r="AM483" s="483"/>
      <c r="AN483" s="483"/>
      <c r="AO483" s="483"/>
    </row>
    <row r="484" spans="2:41" ht="11.25" x14ac:dyDescent="0.2">
      <c r="B484" s="559"/>
      <c r="C484" s="461" t="s">
        <v>258</v>
      </c>
      <c r="D484" s="418">
        <f t="shared" si="84"/>
        <v>229819.28898865957</v>
      </c>
      <c r="E484" s="418">
        <f t="shared" si="84"/>
        <v>229819.28898865957</v>
      </c>
      <c r="F484" s="419">
        <f t="shared" si="84"/>
        <v>239963.11841700351</v>
      </c>
      <c r="G484" s="418">
        <f t="shared" si="84"/>
        <v>244635.37441547922</v>
      </c>
      <c r="H484" s="418">
        <f t="shared" si="84"/>
        <v>244635.37441547922</v>
      </c>
      <c r="I484" s="419">
        <f t="shared" si="84"/>
        <v>255118.74625146648</v>
      </c>
      <c r="J484" s="418">
        <f t="shared" si="84"/>
        <v>252298.56104511215</v>
      </c>
      <c r="K484" s="418">
        <f t="shared" si="84"/>
        <v>252298.56104511215</v>
      </c>
      <c r="L484" s="419">
        <f t="shared" si="84"/>
        <v>263015.36828635412</v>
      </c>
      <c r="M484" s="421"/>
      <c r="N484" s="421"/>
      <c r="O484" s="422"/>
      <c r="AD484" s="483"/>
      <c r="AE484" s="483"/>
      <c r="AF484" s="483"/>
      <c r="AG484" s="483"/>
      <c r="AH484" s="483"/>
      <c r="AI484" s="483"/>
      <c r="AJ484" s="483"/>
      <c r="AK484" s="483"/>
      <c r="AL484" s="483"/>
      <c r="AM484" s="483"/>
      <c r="AN484" s="483"/>
      <c r="AO484" s="483"/>
    </row>
    <row r="485" spans="2:41" ht="11.25" x14ac:dyDescent="0.2">
      <c r="B485" s="559"/>
      <c r="C485" s="461" t="s">
        <v>381</v>
      </c>
      <c r="D485" s="418">
        <f t="shared" si="84"/>
        <v>198808.29501307569</v>
      </c>
      <c r="E485" s="418">
        <f t="shared" si="84"/>
        <v>198808.29501307569</v>
      </c>
      <c r="F485" s="419">
        <f t="shared" si="84"/>
        <v>207655.26107889312</v>
      </c>
      <c r="G485" s="418">
        <f t="shared" si="84"/>
        <v>205428.20398872765</v>
      </c>
      <c r="H485" s="418">
        <f t="shared" si="84"/>
        <v>205428.20398872765</v>
      </c>
      <c r="I485" s="419">
        <f t="shared" si="84"/>
        <v>214242.15898713531</v>
      </c>
      <c r="J485" s="418">
        <f t="shared" si="84"/>
        <v>211950.15085933718</v>
      </c>
      <c r="K485" s="418">
        <f t="shared" si="84"/>
        <v>211950.15085933718</v>
      </c>
      <c r="L485" s="419">
        <f t="shared" si="84"/>
        <v>220945.66672849853</v>
      </c>
      <c r="M485" s="421"/>
      <c r="N485" s="421"/>
      <c r="O485" s="422"/>
      <c r="AD485" s="483"/>
      <c r="AE485" s="483"/>
      <c r="AF485" s="483"/>
      <c r="AG485" s="483"/>
      <c r="AH485" s="483"/>
      <c r="AI485" s="483"/>
      <c r="AJ485" s="483"/>
      <c r="AK485" s="483"/>
      <c r="AL485" s="483"/>
      <c r="AM485" s="483"/>
      <c r="AN485" s="483"/>
      <c r="AO485" s="483"/>
    </row>
    <row r="486" spans="2:41" ht="24" customHeight="1" x14ac:dyDescent="0.2">
      <c r="B486" s="559"/>
      <c r="C486" s="461" t="s">
        <v>382</v>
      </c>
      <c r="D486" s="418">
        <f t="shared" si="84"/>
        <v>413144.32601493347</v>
      </c>
      <c r="E486" s="418">
        <f t="shared" si="84"/>
        <v>413144.32601493347</v>
      </c>
      <c r="F486" s="419">
        <f t="shared" si="84"/>
        <v>431997.77188933635</v>
      </c>
      <c r="G486" s="418">
        <f t="shared" si="84"/>
        <v>521692.50783172122</v>
      </c>
      <c r="H486" s="418">
        <f t="shared" si="84"/>
        <v>521692.50783172122</v>
      </c>
      <c r="I486" s="419">
        <f t="shared" si="84"/>
        <v>545505.04130775633</v>
      </c>
      <c r="J486" s="418">
        <f t="shared" si="84"/>
        <v>534133.33908890188</v>
      </c>
      <c r="K486" s="418">
        <f t="shared" si="84"/>
        <v>534133.33908890188</v>
      </c>
      <c r="L486" s="419">
        <f t="shared" si="84"/>
        <v>558408.8527853589</v>
      </c>
      <c r="M486" s="421"/>
      <c r="N486" s="421"/>
      <c r="O486" s="422"/>
      <c r="AD486" s="483"/>
      <c r="AE486" s="483"/>
      <c r="AF486" s="483"/>
      <c r="AG486" s="483"/>
      <c r="AH486" s="483"/>
      <c r="AI486" s="483"/>
      <c r="AJ486" s="483"/>
      <c r="AK486" s="483"/>
      <c r="AL486" s="483"/>
      <c r="AM486" s="483"/>
      <c r="AN486" s="483"/>
      <c r="AO486" s="483"/>
    </row>
    <row r="487" spans="2:41" ht="11.25" x14ac:dyDescent="0.2">
      <c r="B487" s="559"/>
      <c r="C487" s="461" t="s">
        <v>384</v>
      </c>
      <c r="D487" s="418">
        <f t="shared" si="84"/>
        <v>266893.62154571898</v>
      </c>
      <c r="E487" s="418">
        <f t="shared" si="84"/>
        <v>266893.62154571898</v>
      </c>
      <c r="F487" s="419">
        <f t="shared" si="84"/>
        <v>279144.85393816856</v>
      </c>
      <c r="G487" s="418">
        <f t="shared" si="84"/>
        <v>293072.58796165755</v>
      </c>
      <c r="H487" s="418">
        <f t="shared" si="84"/>
        <v>293072.58796165755</v>
      </c>
      <c r="I487" s="419">
        <f t="shared" si="84"/>
        <v>306268.76215871173</v>
      </c>
      <c r="J487" s="418">
        <f t="shared" si="84"/>
        <v>302317.9478935728</v>
      </c>
      <c r="K487" s="418">
        <f t="shared" si="84"/>
        <v>302317.9478935728</v>
      </c>
      <c r="L487" s="419">
        <f t="shared" si="84"/>
        <v>315831.85361444601</v>
      </c>
      <c r="M487" s="421"/>
      <c r="N487" s="421"/>
      <c r="O487" s="422"/>
      <c r="AD487" s="483"/>
      <c r="AE487" s="483"/>
      <c r="AF487" s="483"/>
      <c r="AG487" s="483"/>
      <c r="AH487" s="483"/>
      <c r="AI487" s="483"/>
      <c r="AJ487" s="483"/>
      <c r="AK487" s="483"/>
      <c r="AL487" s="483"/>
      <c r="AM487" s="483"/>
      <c r="AN487" s="483"/>
      <c r="AO487" s="483"/>
    </row>
    <row r="488" spans="2:41" ht="11.25" x14ac:dyDescent="0.2">
      <c r="B488" s="559"/>
      <c r="C488" s="461" t="s">
        <v>387</v>
      </c>
      <c r="D488" s="418">
        <f t="shared" si="84"/>
        <v>299178.92315466271</v>
      </c>
      <c r="E488" s="418">
        <f t="shared" si="84"/>
        <v>299178.92315466271</v>
      </c>
      <c r="F488" s="419">
        <f t="shared" si="84"/>
        <v>313266.39617178054</v>
      </c>
      <c r="G488" s="418">
        <f t="shared" si="84"/>
        <v>377606.15651340917</v>
      </c>
      <c r="H488" s="418">
        <f t="shared" si="84"/>
        <v>377606.15651340917</v>
      </c>
      <c r="I488" s="419">
        <f t="shared" si="84"/>
        <v>395283.58311133907</v>
      </c>
      <c r="J488" s="418">
        <f t="shared" si="84"/>
        <v>385852.93165617902</v>
      </c>
      <c r="K488" s="418">
        <f t="shared" si="84"/>
        <v>385852.93165617902</v>
      </c>
      <c r="L488" s="419">
        <f t="shared" si="84"/>
        <v>403802.69956023945</v>
      </c>
      <c r="M488" s="421"/>
      <c r="N488" s="421"/>
      <c r="O488" s="422"/>
      <c r="AD488" s="483"/>
      <c r="AE488" s="483"/>
      <c r="AF488" s="483"/>
      <c r="AG488" s="483"/>
      <c r="AH488" s="483"/>
      <c r="AI488" s="483"/>
      <c r="AJ488" s="483"/>
      <c r="AK488" s="483"/>
      <c r="AL488" s="483"/>
      <c r="AM488" s="483"/>
      <c r="AN488" s="483"/>
      <c r="AO488" s="483"/>
    </row>
    <row r="489" spans="2:41" ht="11.45" customHeight="1" x14ac:dyDescent="0.2">
      <c r="B489" s="559" t="s">
        <v>399</v>
      </c>
      <c r="C489" s="461" t="s">
        <v>256</v>
      </c>
      <c r="D489" s="418">
        <f t="shared" si="84"/>
        <v>258900.11354279975</v>
      </c>
      <c r="E489" s="418">
        <f t="shared" si="84"/>
        <v>258900.11354279975</v>
      </c>
      <c r="F489" s="419">
        <f t="shared" si="84"/>
        <v>270041.34879359585</v>
      </c>
      <c r="G489" s="418">
        <f t="shared" si="84"/>
        <v>315208.28118363209</v>
      </c>
      <c r="H489" s="418">
        <f t="shared" si="84"/>
        <v>315208.28118363209</v>
      </c>
      <c r="I489" s="419">
        <f t="shared" si="84"/>
        <v>328696.60332726262</v>
      </c>
      <c r="J489" s="418">
        <f t="shared" si="84"/>
        <v>324925.69937950699</v>
      </c>
      <c r="K489" s="418">
        <f t="shared" si="84"/>
        <v>324925.69937950699</v>
      </c>
      <c r="L489" s="419">
        <f t="shared" si="84"/>
        <v>338740.83109049429</v>
      </c>
      <c r="M489" s="421"/>
      <c r="N489" s="421"/>
      <c r="O489" s="422"/>
      <c r="AD489" s="483"/>
      <c r="AE489" s="483"/>
      <c r="AF489" s="483"/>
      <c r="AG489" s="483"/>
      <c r="AH489" s="483"/>
      <c r="AI489" s="483"/>
      <c r="AJ489" s="483"/>
      <c r="AK489" s="483"/>
      <c r="AL489" s="483"/>
      <c r="AM489" s="483"/>
      <c r="AN489" s="483"/>
      <c r="AO489" s="483"/>
    </row>
    <row r="490" spans="2:41" ht="11.25" x14ac:dyDescent="0.2">
      <c r="B490" s="559"/>
      <c r="C490" s="461" t="s">
        <v>258</v>
      </c>
      <c r="D490" s="418">
        <f t="shared" si="84"/>
        <v>285639.07814471051</v>
      </c>
      <c r="E490" s="418">
        <f t="shared" si="84"/>
        <v>285639.07814471051</v>
      </c>
      <c r="F490" s="419">
        <f t="shared" si="84"/>
        <v>298117.26162560226</v>
      </c>
      <c r="G490" s="418">
        <f t="shared" si="84"/>
        <v>315208.28118363209</v>
      </c>
      <c r="H490" s="418">
        <f t="shared" si="84"/>
        <v>315208.28118363209</v>
      </c>
      <c r="I490" s="419">
        <f t="shared" si="84"/>
        <v>328696.60332726262</v>
      </c>
      <c r="J490" s="418">
        <f t="shared" si="84"/>
        <v>324925.69937950699</v>
      </c>
      <c r="K490" s="418">
        <f t="shared" si="84"/>
        <v>324925.69937950699</v>
      </c>
      <c r="L490" s="419">
        <f t="shared" si="84"/>
        <v>338740.83109049429</v>
      </c>
      <c r="M490" s="421"/>
      <c r="N490" s="421"/>
      <c r="O490" s="422"/>
      <c r="AD490" s="483"/>
      <c r="AE490" s="483"/>
      <c r="AF490" s="483"/>
      <c r="AG490" s="483"/>
      <c r="AH490" s="483"/>
      <c r="AI490" s="483"/>
      <c r="AJ490" s="483"/>
      <c r="AK490" s="483"/>
      <c r="AL490" s="483"/>
      <c r="AM490" s="483"/>
      <c r="AN490" s="483"/>
      <c r="AO490" s="483"/>
    </row>
    <row r="491" spans="2:41" ht="24" customHeight="1" x14ac:dyDescent="0.2">
      <c r="B491" s="559"/>
      <c r="C491" s="461" t="s">
        <v>382</v>
      </c>
      <c r="D491" s="418">
        <f t="shared" si="84"/>
        <v>413144.32601493347</v>
      </c>
      <c r="E491" s="418">
        <f t="shared" si="84"/>
        <v>413144.32601493347</v>
      </c>
      <c r="F491" s="419">
        <f t="shared" si="84"/>
        <v>431997.77188933635</v>
      </c>
      <c r="G491" s="418">
        <f t="shared" si="84"/>
        <v>521692.50783172122</v>
      </c>
      <c r="H491" s="418">
        <f t="shared" si="84"/>
        <v>521692.50783172122</v>
      </c>
      <c r="I491" s="419">
        <f t="shared" si="84"/>
        <v>545505.04130775633</v>
      </c>
      <c r="J491" s="418">
        <f t="shared" si="84"/>
        <v>534133.33908890188</v>
      </c>
      <c r="K491" s="418">
        <f t="shared" si="84"/>
        <v>534133.33908890188</v>
      </c>
      <c r="L491" s="419">
        <f t="shared" si="84"/>
        <v>558408.8527853589</v>
      </c>
      <c r="M491" s="421"/>
      <c r="N491" s="421"/>
      <c r="O491" s="422"/>
      <c r="AD491" s="483"/>
      <c r="AE491" s="483"/>
      <c r="AF491" s="483"/>
      <c r="AG491" s="483"/>
      <c r="AH491" s="483"/>
      <c r="AI491" s="483"/>
      <c r="AJ491" s="483"/>
      <c r="AK491" s="483"/>
      <c r="AL491" s="483"/>
      <c r="AM491" s="483"/>
      <c r="AN491" s="483"/>
      <c r="AO491" s="483"/>
    </row>
    <row r="492" spans="2:41" ht="11.25" x14ac:dyDescent="0.2">
      <c r="B492" s="559"/>
      <c r="C492" s="461" t="s">
        <v>384</v>
      </c>
      <c r="D492" s="418">
        <f t="shared" ref="D492:L496" si="85">D301+D355+D397+D452</f>
        <v>353724.40467735386</v>
      </c>
      <c r="E492" s="418">
        <f t="shared" si="85"/>
        <v>353724.40467735386</v>
      </c>
      <c r="F492" s="419">
        <f t="shared" si="85"/>
        <v>369606.85448487772</v>
      </c>
      <c r="G492" s="418">
        <f t="shared" si="85"/>
        <v>402852.665156562</v>
      </c>
      <c r="H492" s="418">
        <f t="shared" si="85"/>
        <v>402852.665156562</v>
      </c>
      <c r="I492" s="419">
        <f t="shared" si="85"/>
        <v>420723.20649883908</v>
      </c>
      <c r="J492" s="418">
        <f t="shared" si="85"/>
        <v>415293.49641374266</v>
      </c>
      <c r="K492" s="418">
        <f t="shared" si="85"/>
        <v>415293.49641374266</v>
      </c>
      <c r="L492" s="419">
        <f t="shared" si="85"/>
        <v>433627.01797644177</v>
      </c>
      <c r="M492" s="421"/>
      <c r="N492" s="421"/>
      <c r="O492" s="422"/>
      <c r="AD492" s="483"/>
      <c r="AE492" s="483"/>
      <c r="AF492" s="483"/>
      <c r="AG492" s="483"/>
      <c r="AH492" s="483"/>
      <c r="AI492" s="483"/>
      <c r="AJ492" s="483"/>
      <c r="AK492" s="483"/>
      <c r="AL492" s="483"/>
      <c r="AM492" s="483"/>
      <c r="AN492" s="483"/>
      <c r="AO492" s="483"/>
    </row>
    <row r="493" spans="2:41" ht="11.25" x14ac:dyDescent="0.2">
      <c r="B493" s="559"/>
      <c r="C493" s="461" t="s">
        <v>387</v>
      </c>
      <c r="D493" s="418">
        <f t="shared" si="85"/>
        <v>413144.32601493347</v>
      </c>
      <c r="E493" s="418">
        <f t="shared" si="85"/>
        <v>413144.32601493347</v>
      </c>
      <c r="F493" s="419">
        <f t="shared" si="85"/>
        <v>431997.77188933635</v>
      </c>
      <c r="G493" s="418">
        <f t="shared" si="85"/>
        <v>521692.50783172122</v>
      </c>
      <c r="H493" s="418">
        <f t="shared" si="85"/>
        <v>521692.50783172122</v>
      </c>
      <c r="I493" s="419">
        <f t="shared" si="85"/>
        <v>545505.04130775633</v>
      </c>
      <c r="J493" s="418">
        <f t="shared" si="85"/>
        <v>534133.33908890188</v>
      </c>
      <c r="K493" s="418">
        <f t="shared" si="85"/>
        <v>534133.33908890188</v>
      </c>
      <c r="L493" s="419">
        <f t="shared" si="85"/>
        <v>558408.8527853589</v>
      </c>
      <c r="M493" s="421"/>
      <c r="N493" s="421"/>
      <c r="O493" s="422"/>
      <c r="AD493" s="483"/>
      <c r="AE493" s="483"/>
      <c r="AF493" s="483"/>
      <c r="AG493" s="483"/>
      <c r="AH493" s="483"/>
      <c r="AI493" s="483"/>
      <c r="AJ493" s="483"/>
      <c r="AK493" s="483"/>
      <c r="AL493" s="483"/>
      <c r="AM493" s="483"/>
      <c r="AN493" s="483"/>
      <c r="AO493" s="483"/>
    </row>
    <row r="494" spans="2:41" ht="11.25" x14ac:dyDescent="0.2">
      <c r="B494" s="562" t="s">
        <v>339</v>
      </c>
      <c r="C494" s="563"/>
      <c r="D494" s="418">
        <f t="shared" si="85"/>
        <v>34094.568858291066</v>
      </c>
      <c r="E494" s="418">
        <f t="shared" si="85"/>
        <v>34094.568858291066</v>
      </c>
      <c r="F494" s="419">
        <f t="shared" si="85"/>
        <v>35468.460778609529</v>
      </c>
      <c r="G494" s="418">
        <f t="shared" si="85"/>
        <v>39512.135440460639</v>
      </c>
      <c r="H494" s="418">
        <f t="shared" si="85"/>
        <v>39512.135440460639</v>
      </c>
      <c r="I494" s="419">
        <f t="shared" si="85"/>
        <v>41058.665483538345</v>
      </c>
      <c r="J494" s="418">
        <f t="shared" si="85"/>
        <v>42081.177957374515</v>
      </c>
      <c r="K494" s="418">
        <f t="shared" si="85"/>
        <v>42081.177957374515</v>
      </c>
      <c r="L494" s="419">
        <f t="shared" si="85"/>
        <v>43706.028623724837</v>
      </c>
      <c r="M494" s="421"/>
      <c r="N494" s="421"/>
      <c r="O494" s="422"/>
      <c r="AD494" s="483"/>
      <c r="AE494" s="483"/>
      <c r="AF494" s="483"/>
      <c r="AG494" s="483"/>
      <c r="AH494" s="483"/>
      <c r="AI494" s="483"/>
      <c r="AJ494" s="483"/>
      <c r="AK494" s="483"/>
      <c r="AL494" s="483"/>
      <c r="AM494" s="483"/>
      <c r="AN494" s="483"/>
      <c r="AO494" s="483"/>
    </row>
    <row r="495" spans="2:41" ht="11.25" x14ac:dyDescent="0.2">
      <c r="B495" s="562" t="s">
        <v>340</v>
      </c>
      <c r="C495" s="563"/>
      <c r="D495" s="418">
        <f t="shared" si="85"/>
        <v>251750.79394886826</v>
      </c>
      <c r="E495" s="418">
        <f t="shared" si="85"/>
        <v>251750.79394886826</v>
      </c>
      <c r="F495" s="419">
        <f t="shared" si="85"/>
        <v>262084.69331192557</v>
      </c>
      <c r="G495" s="418">
        <f t="shared" si="85"/>
        <v>318001.695580372</v>
      </c>
      <c r="H495" s="418">
        <f t="shared" si="85"/>
        <v>318001.695580372</v>
      </c>
      <c r="I495" s="419">
        <f t="shared" si="85"/>
        <v>330919.06978419365</v>
      </c>
      <c r="J495" s="418">
        <f t="shared" si="85"/>
        <v>351301.21886411472</v>
      </c>
      <c r="K495" s="418">
        <f t="shared" si="85"/>
        <v>351301.21886411472</v>
      </c>
      <c r="L495" s="419">
        <f t="shared" si="85"/>
        <v>365510.33048831852</v>
      </c>
      <c r="M495" s="421"/>
      <c r="N495" s="421"/>
      <c r="O495" s="422"/>
      <c r="AD495" s="483"/>
      <c r="AE495" s="483"/>
      <c r="AF495" s="483"/>
      <c r="AG495" s="483"/>
      <c r="AH495" s="483"/>
      <c r="AI495" s="483"/>
      <c r="AJ495" s="483"/>
      <c r="AK495" s="483"/>
      <c r="AL495" s="483"/>
      <c r="AM495" s="483"/>
      <c r="AN495" s="483"/>
      <c r="AO495" s="483"/>
    </row>
    <row r="496" spans="2:41" ht="12" thickBot="1" x14ac:dyDescent="0.25">
      <c r="B496" s="560" t="s">
        <v>341</v>
      </c>
      <c r="C496" s="561"/>
      <c r="D496" s="423">
        <f t="shared" si="85"/>
        <v>10712.59130555618</v>
      </c>
      <c r="E496" s="423">
        <f t="shared" si="85"/>
        <v>10712.59130555618</v>
      </c>
      <c r="F496" s="424">
        <f t="shared" si="85"/>
        <v>11003.232225142166</v>
      </c>
      <c r="G496" s="423">
        <f t="shared" si="85"/>
        <v>21160.436376550319</v>
      </c>
      <c r="H496" s="423">
        <f t="shared" si="85"/>
        <v>21160.436376550319</v>
      </c>
      <c r="I496" s="424">
        <f t="shared" si="85"/>
        <v>21709.424780212736</v>
      </c>
      <c r="J496" s="423">
        <f t="shared" si="85"/>
        <v>25008.346475579616</v>
      </c>
      <c r="K496" s="423">
        <f t="shared" si="85"/>
        <v>25008.346475579616</v>
      </c>
      <c r="L496" s="424">
        <f t="shared" si="85"/>
        <v>25621.921750261146</v>
      </c>
      <c r="M496" s="425"/>
      <c r="N496" s="425"/>
      <c r="O496" s="426"/>
      <c r="P496" s="483">
        <f>SUM(D459:O496)</f>
        <v>83750294.325638473</v>
      </c>
      <c r="AD496" s="483"/>
      <c r="AE496" s="483"/>
      <c r="AF496" s="483"/>
      <c r="AG496" s="483"/>
      <c r="AH496" s="483"/>
      <c r="AI496" s="483"/>
      <c r="AJ496" s="483"/>
      <c r="AK496" s="483"/>
      <c r="AL496" s="483"/>
      <c r="AM496" s="483"/>
      <c r="AN496" s="483"/>
      <c r="AO496" s="483"/>
    </row>
    <row r="497" spans="1:15" ht="52.5" customHeight="1" x14ac:dyDescent="0.2">
      <c r="A497" s="155"/>
      <c r="B497" s="553" t="s">
        <v>425</v>
      </c>
      <c r="C497" s="553"/>
      <c r="D497" s="273"/>
      <c r="E497" s="273"/>
      <c r="F497" s="273"/>
      <c r="G497" s="273"/>
      <c r="H497" s="273"/>
      <c r="I497" s="273"/>
      <c r="J497" s="273"/>
      <c r="K497" s="273"/>
      <c r="L497" s="273"/>
      <c r="M497" s="273"/>
      <c r="N497" s="273"/>
      <c r="O497" s="295">
        <f>SUM('Нормативы ОО'!D498:O536)</f>
        <v>173147</v>
      </c>
    </row>
    <row r="498" spans="1:15" x14ac:dyDescent="0.2">
      <c r="B498" s="411"/>
      <c r="C498" s="411"/>
      <c r="D498" s="412" t="s">
        <v>392</v>
      </c>
      <c r="E498" s="412" t="s">
        <v>393</v>
      </c>
      <c r="F498" s="413" t="s">
        <v>394</v>
      </c>
      <c r="G498" s="412" t="s">
        <v>392</v>
      </c>
      <c r="H498" s="412" t="s">
        <v>393</v>
      </c>
      <c r="I498" s="413" t="s">
        <v>394</v>
      </c>
      <c r="J498" s="412" t="s">
        <v>392</v>
      </c>
      <c r="K498" s="412" t="s">
        <v>393</v>
      </c>
      <c r="L498" s="413" t="s">
        <v>394</v>
      </c>
      <c r="M498" s="412" t="s">
        <v>392</v>
      </c>
      <c r="N498" s="412" t="s">
        <v>393</v>
      </c>
      <c r="O498" s="414" t="s">
        <v>394</v>
      </c>
    </row>
    <row r="499" spans="1:15" ht="11.45" customHeight="1" x14ac:dyDescent="0.2">
      <c r="B499" s="557" t="s">
        <v>395</v>
      </c>
      <c r="C499" s="460" t="s">
        <v>354</v>
      </c>
      <c r="D499" s="427">
        <f>'[1]Расчет ОО'!R7+'[1]Расчет ОО'!R15</f>
        <v>46609</v>
      </c>
      <c r="E499" s="427">
        <f>'[1]Расчет ОО'!S7+'[1]Расчет ОО'!S15</f>
        <v>5988</v>
      </c>
      <c r="F499" s="428">
        <f>'[1]Расчет ОО'!T7+'[1]Расчет ОО'!T15</f>
        <v>10735</v>
      </c>
      <c r="G499" s="427">
        <f>'[1]Расчет ОО'!W7+'[1]Расчет ОО'!W15</f>
        <v>48279</v>
      </c>
      <c r="H499" s="427">
        <f>'[1]Расчет ОО'!X7+'[1]Расчет ОО'!X15</f>
        <v>5515</v>
      </c>
      <c r="I499" s="428">
        <f>'[1]Расчет ОО'!Y7+'[1]Расчет ОО'!Y15</f>
        <v>9766</v>
      </c>
      <c r="J499" s="427">
        <f>'[1]Расчет ОО'!AB7+'[1]Расчет ОО'!AB15</f>
        <v>713</v>
      </c>
      <c r="K499" s="427">
        <f>'[1]Расчет ОО'!AC7+'[1]Расчет ОО'!AC15</f>
        <v>206</v>
      </c>
      <c r="L499" s="428">
        <f>'[1]Расчет ОО'!AD7+'[1]Расчет ОО'!AD15</f>
        <v>26</v>
      </c>
      <c r="M499" s="427">
        <f>'[1]Расчет ОО'!AE7+'[1]Расчет ОО'!AE15</f>
        <v>4117</v>
      </c>
      <c r="N499" s="427">
        <f>'[1]Расчет ОО'!AF7+'[1]Расчет ОО'!AF15</f>
        <v>142</v>
      </c>
      <c r="O499" s="429">
        <f>'[1]Расчет ОО'!AG7+'[1]Расчет ОО'!AG15</f>
        <v>308</v>
      </c>
    </row>
    <row r="500" spans="1:15" ht="11.25" x14ac:dyDescent="0.2">
      <c r="B500" s="558"/>
      <c r="C500" s="461" t="s">
        <v>358</v>
      </c>
      <c r="D500" s="430">
        <f>'[1]Расчет ОО'!R8+'[1]Расчет ОО'!R16</f>
        <v>563</v>
      </c>
      <c r="E500" s="430">
        <f>'[1]Расчет ОО'!S8+'[1]Расчет ОО'!S16</f>
        <v>1433</v>
      </c>
      <c r="F500" s="431">
        <f>'[1]Расчет ОО'!T8+'[1]Расчет ОО'!T16</f>
        <v>3309</v>
      </c>
      <c r="G500" s="430">
        <f>'[1]Расчет ОО'!W8+'[1]Расчет ОО'!W16</f>
        <v>1596</v>
      </c>
      <c r="H500" s="430">
        <f>'[1]Расчет ОО'!X8+'[1]Расчет ОО'!X16</f>
        <v>1999</v>
      </c>
      <c r="I500" s="431">
        <f>'[1]Расчет ОО'!Y8+'[1]Расчет ОО'!Y16</f>
        <v>3326</v>
      </c>
      <c r="J500" s="430">
        <f>'[1]Расчет ОО'!AB8+'[1]Расчет ОО'!AB16</f>
        <v>118</v>
      </c>
      <c r="K500" s="430">
        <f>'[1]Расчет ОО'!AC8+'[1]Расчет ОО'!AC16</f>
        <v>128</v>
      </c>
      <c r="L500" s="431">
        <f>'[1]Расчет ОО'!AD8+'[1]Расчет ОО'!AD16</f>
        <v>265</v>
      </c>
      <c r="M500" s="430">
        <f>'[1]Расчет ОО'!AE8+'[1]Расчет ОО'!AE16</f>
        <v>3759</v>
      </c>
      <c r="N500" s="430">
        <f>'[1]Расчет ОО'!AF8+'[1]Расчет ОО'!AF16</f>
        <v>224</v>
      </c>
      <c r="O500" s="432">
        <f>'[1]Расчет ОО'!AG8+'[1]Расчет ОО'!AG16</f>
        <v>453</v>
      </c>
    </row>
    <row r="501" spans="1:15" ht="11.25" x14ac:dyDescent="0.2">
      <c r="B501" s="558"/>
      <c r="C501" s="461" t="s">
        <v>362</v>
      </c>
      <c r="D501" s="430">
        <f>'[1]Расчет ОО'!R9+'[1]Расчет ОО'!R17</f>
        <v>0</v>
      </c>
      <c r="E501" s="430">
        <f>'[1]Расчет ОО'!S9+'[1]Расчет ОО'!S17</f>
        <v>146</v>
      </c>
      <c r="F501" s="431">
        <f>'[1]Расчет ОО'!T9+'[1]Расчет ОО'!T17</f>
        <v>1887</v>
      </c>
      <c r="G501" s="430">
        <f>'[1]Расчет ОО'!W9+'[1]Расчет ОО'!W17</f>
        <v>82</v>
      </c>
      <c r="H501" s="430">
        <f>'[1]Расчет ОО'!X9+'[1]Расчет ОО'!X17</f>
        <v>388</v>
      </c>
      <c r="I501" s="431">
        <f>'[1]Расчет ОО'!Y9+'[1]Расчет ОО'!Y17</f>
        <v>2746</v>
      </c>
      <c r="J501" s="430">
        <f>'[1]Расчет ОО'!AB9+'[1]Расчет ОО'!AB17</f>
        <v>0</v>
      </c>
      <c r="K501" s="430">
        <f>'[1]Расчет ОО'!AC9+'[1]Расчет ОО'!AC17</f>
        <v>0</v>
      </c>
      <c r="L501" s="431">
        <f>'[1]Расчет ОО'!AD9+'[1]Расчет ОО'!AD17</f>
        <v>159</v>
      </c>
      <c r="M501" s="430">
        <f>'[1]Расчет ОО'!AE9+'[1]Расчет ОО'!AE17</f>
        <v>176</v>
      </c>
      <c r="N501" s="430">
        <f>'[1]Расчет ОО'!AF9+'[1]Расчет ОО'!AF17</f>
        <v>72</v>
      </c>
      <c r="O501" s="432">
        <f>'[1]Расчет ОО'!AG9+'[1]Расчет ОО'!AG17</f>
        <v>97</v>
      </c>
    </row>
    <row r="502" spans="1:15" ht="11.25" x14ac:dyDescent="0.2">
      <c r="B502" s="558"/>
      <c r="C502" s="461" t="s">
        <v>366</v>
      </c>
      <c r="D502" s="430">
        <f>'[1]Расчет ОО'!R10+'[1]Расчет ОО'!R18</f>
        <v>0</v>
      </c>
      <c r="E502" s="430">
        <f>'[1]Расчет ОО'!S10+'[1]Расчет ОО'!S18</f>
        <v>86</v>
      </c>
      <c r="F502" s="431">
        <f>'[1]Расчет ОО'!T10+'[1]Расчет ОО'!T18</f>
        <v>1418</v>
      </c>
      <c r="G502" s="430">
        <f>'[1]Расчет ОО'!W10+'[1]Расчет ОО'!W18</f>
        <v>0</v>
      </c>
      <c r="H502" s="430">
        <f>'[1]Расчет ОО'!X10+'[1]Расчет ОО'!X18</f>
        <v>0</v>
      </c>
      <c r="I502" s="431">
        <f>'[1]Расчет ОО'!Y10+'[1]Расчет ОО'!Y18</f>
        <v>1356</v>
      </c>
      <c r="J502" s="430">
        <f>'[1]Расчет ОО'!AB10+'[1]Расчет ОО'!AB18</f>
        <v>0</v>
      </c>
      <c r="K502" s="430">
        <f>'[1]Расчет ОО'!AC10+'[1]Расчет ОО'!AC18</f>
        <v>85</v>
      </c>
      <c r="L502" s="431">
        <f>'[1]Расчет ОО'!AD10+'[1]Расчет ОО'!AD18</f>
        <v>223</v>
      </c>
      <c r="M502" s="430">
        <f>'[1]Расчет ОО'!AE10+'[1]Расчет ОО'!AE18</f>
        <v>46</v>
      </c>
      <c r="N502" s="430">
        <f>'[1]Расчет ОО'!AF10+'[1]Расчет ОО'!AF18</f>
        <v>128</v>
      </c>
      <c r="O502" s="432">
        <f>'[1]Расчет ОО'!AG10+'[1]Расчет ОО'!AG18</f>
        <v>257</v>
      </c>
    </row>
    <row r="503" spans="1:15" ht="11.25" x14ac:dyDescent="0.2">
      <c r="B503" s="558"/>
      <c r="C503" s="461" t="s">
        <v>370</v>
      </c>
      <c r="D503" s="430">
        <f>'[1]Расчет ОО'!R11+'[1]Расчет ОО'!R19</f>
        <v>69</v>
      </c>
      <c r="E503" s="430">
        <f>'[1]Расчет ОО'!S11+'[1]Расчет ОО'!S19</f>
        <v>26</v>
      </c>
      <c r="F503" s="431">
        <f>'[1]Расчет ОО'!T11+'[1]Расчет ОО'!T19</f>
        <v>822</v>
      </c>
      <c r="G503" s="430">
        <f>'[1]Расчет ОО'!W11+'[1]Расчет ОО'!W19</f>
        <v>78</v>
      </c>
      <c r="H503" s="430">
        <f>'[1]Расчет ОО'!X11+'[1]Расчет ОО'!X19</f>
        <v>74</v>
      </c>
      <c r="I503" s="431">
        <f>'[1]Расчет ОО'!Y11+'[1]Расчет ОО'!Y19</f>
        <v>1228</v>
      </c>
      <c r="J503" s="430">
        <f>'[1]Расчет ОО'!AB11+'[1]Расчет ОО'!AB19</f>
        <v>0</v>
      </c>
      <c r="K503" s="430">
        <f>'[1]Расчет ОО'!AC11+'[1]Расчет ОО'!AC19</f>
        <v>0</v>
      </c>
      <c r="L503" s="431">
        <f>'[1]Расчет ОО'!AD11+'[1]Расчет ОО'!AD19</f>
        <v>17</v>
      </c>
      <c r="M503" s="430">
        <f>'[1]Расчет ОО'!AE11+'[1]Расчет ОО'!AE19</f>
        <v>17</v>
      </c>
      <c r="N503" s="430">
        <f>'[1]Расчет ОО'!AF11+'[1]Расчет ОО'!AF19</f>
        <v>63</v>
      </c>
      <c r="O503" s="432">
        <f>'[1]Расчет ОО'!AG11+'[1]Расчет ОО'!AG19</f>
        <v>223</v>
      </c>
    </row>
    <row r="504" spans="1:15" ht="11.25" x14ac:dyDescent="0.2">
      <c r="B504" s="558"/>
      <c r="C504" s="461" t="s">
        <v>374</v>
      </c>
      <c r="D504" s="430">
        <f>'[1]Расчет ОО'!R12+'[1]Расчет ОО'!R20</f>
        <v>17</v>
      </c>
      <c r="E504" s="430">
        <f>'[1]Расчет ОО'!S12+'[1]Расчет ОО'!S20</f>
        <v>0</v>
      </c>
      <c r="F504" s="431">
        <f>'[1]Расчет ОО'!T12+'[1]Расчет ОО'!T20</f>
        <v>352</v>
      </c>
      <c r="G504" s="430">
        <f>'[1]Расчет ОО'!W12+'[1]Расчет ОО'!W20</f>
        <v>0</v>
      </c>
      <c r="H504" s="430">
        <f>'[1]Расчет ОО'!X12+'[1]Расчет ОО'!X20</f>
        <v>0</v>
      </c>
      <c r="I504" s="431">
        <f>'[1]Расчет ОО'!Y12+'[1]Расчет ОО'!Y20</f>
        <v>241</v>
      </c>
      <c r="J504" s="430">
        <f>'[1]Расчет ОО'!AB12+'[1]Расчет ОО'!AB20</f>
        <v>0</v>
      </c>
      <c r="K504" s="430">
        <f>'[1]Расчет ОО'!AC12+'[1]Расчет ОО'!AC20</f>
        <v>0</v>
      </c>
      <c r="L504" s="431">
        <f>'[1]Расчет ОО'!AD12+'[1]Расчет ОО'!AD20</f>
        <v>48</v>
      </c>
      <c r="M504" s="430">
        <f>'[1]Расчет ОО'!AE12+'[1]Расчет ОО'!AE20</f>
        <v>0</v>
      </c>
      <c r="N504" s="430">
        <f>'[1]Расчет ОО'!AF12+'[1]Расчет ОО'!AF20</f>
        <v>12</v>
      </c>
      <c r="O504" s="432">
        <f>'[1]Расчет ОО'!AG12+'[1]Расчет ОО'!AG20</f>
        <v>140</v>
      </c>
    </row>
    <row r="505" spans="1:15" ht="11.25" x14ac:dyDescent="0.2">
      <c r="B505" s="558"/>
      <c r="C505" s="461" t="s">
        <v>378</v>
      </c>
      <c r="D505" s="430">
        <f>'[1]Расчет ОО'!R13+'[1]Расчет ОО'!R21</f>
        <v>0</v>
      </c>
      <c r="E505" s="430">
        <f>'[1]Расчет ОО'!S13+'[1]Расчет ОО'!S21</f>
        <v>0</v>
      </c>
      <c r="F505" s="431">
        <f>'[1]Расчет ОО'!T13+'[1]Расчет ОО'!T21</f>
        <v>63</v>
      </c>
      <c r="G505" s="430">
        <f>'[1]Расчет ОО'!W13+'[1]Расчет ОО'!W21</f>
        <v>13</v>
      </c>
      <c r="H505" s="430">
        <f>'[1]Расчет ОО'!X13+'[1]Расчет ОО'!X21</f>
        <v>0</v>
      </c>
      <c r="I505" s="431">
        <f>'[1]Расчет ОО'!Y13+'[1]Расчет ОО'!Y21</f>
        <v>43</v>
      </c>
      <c r="J505" s="430">
        <f>'[1]Расчет ОО'!AB13+'[1]Расчет ОО'!AB21</f>
        <v>0</v>
      </c>
      <c r="K505" s="430">
        <f>'[1]Расчет ОО'!AC13+'[1]Расчет ОО'!AC21</f>
        <v>4</v>
      </c>
      <c r="L505" s="431">
        <f>'[1]Расчет ОО'!AD13+'[1]Расчет ОО'!AD21</f>
        <v>23</v>
      </c>
      <c r="M505" s="430">
        <f>'[1]Расчет ОО'!AE13+'[1]Расчет ОО'!AE21</f>
        <v>0</v>
      </c>
      <c r="N505" s="430">
        <f>'[1]Расчет ОО'!AF13+'[1]Расчет ОО'!AF21</f>
        <v>0</v>
      </c>
      <c r="O505" s="432">
        <f>'[1]Расчет ОО'!AG13+'[1]Расчет ОО'!AG21</f>
        <v>34</v>
      </c>
    </row>
    <row r="506" spans="1:15" ht="11.45" customHeight="1" x14ac:dyDescent="0.2">
      <c r="B506" s="559" t="s">
        <v>396</v>
      </c>
      <c r="C506" s="461" t="s">
        <v>256</v>
      </c>
      <c r="D506" s="430">
        <f>'[1]Расчет ОО'!R23</f>
        <v>0</v>
      </c>
      <c r="E506" s="430">
        <f>'[1]Расчет ОО'!S23</f>
        <v>0</v>
      </c>
      <c r="F506" s="431">
        <f>'[1]Расчет ОО'!T23</f>
        <v>0</v>
      </c>
      <c r="G506" s="430">
        <f>'[1]Расчет ОО'!W23</f>
        <v>0</v>
      </c>
      <c r="H506" s="430">
        <f>'[1]Расчет ОО'!X23</f>
        <v>1</v>
      </c>
      <c r="I506" s="431">
        <f>'[1]Расчет ОО'!Y23</f>
        <v>0</v>
      </c>
      <c r="J506" s="430">
        <f>'[1]Расчет ОО'!AB23</f>
        <v>0</v>
      </c>
      <c r="K506" s="430">
        <f>'[1]Расчет ОО'!AC23</f>
        <v>0</v>
      </c>
      <c r="L506" s="431">
        <f>'[1]Расчет ОО'!AD23</f>
        <v>0</v>
      </c>
      <c r="M506" s="430">
        <f>'[1]Расчет ОО'!AE23</f>
        <v>0</v>
      </c>
      <c r="N506" s="430">
        <f>'[1]Расчет ОО'!AF23</f>
        <v>0</v>
      </c>
      <c r="O506" s="432">
        <f>'[1]Расчет ОО'!AG23</f>
        <v>0</v>
      </c>
    </row>
    <row r="507" spans="1:15" ht="11.25" x14ac:dyDescent="0.2">
      <c r="B507" s="559"/>
      <c r="C507" s="461" t="s">
        <v>257</v>
      </c>
      <c r="D507" s="430">
        <f>'[1]Расчет ОО'!R24</f>
        <v>7</v>
      </c>
      <c r="E507" s="430">
        <f>'[1]Расчет ОО'!S24</f>
        <v>0</v>
      </c>
      <c r="F507" s="431">
        <f>'[1]Расчет ОО'!T24</f>
        <v>5</v>
      </c>
      <c r="G507" s="430">
        <f>'[1]Расчет ОО'!W24</f>
        <v>8</v>
      </c>
      <c r="H507" s="430">
        <f>'[1]Расчет ОО'!X24</f>
        <v>0</v>
      </c>
      <c r="I507" s="431">
        <f>'[1]Расчет ОО'!Y24</f>
        <v>4</v>
      </c>
      <c r="J507" s="430">
        <f>'[1]Расчет ОО'!AB24</f>
        <v>0</v>
      </c>
      <c r="K507" s="430">
        <f>'[1]Расчет ОО'!AC24</f>
        <v>0</v>
      </c>
      <c r="L507" s="431">
        <f>'[1]Расчет ОО'!AD24</f>
        <v>2</v>
      </c>
      <c r="M507" s="430">
        <f>'[1]Расчет ОО'!AE24</f>
        <v>1</v>
      </c>
      <c r="N507" s="430">
        <f>'[1]Расчет ОО'!AF24</f>
        <v>0</v>
      </c>
      <c r="O507" s="432">
        <f>'[1]Расчет ОО'!AG24</f>
        <v>0</v>
      </c>
    </row>
    <row r="508" spans="1:15" ht="11.25" x14ac:dyDescent="0.2">
      <c r="B508" s="559"/>
      <c r="C508" s="461" t="s">
        <v>258</v>
      </c>
      <c r="D508" s="430">
        <f>'[1]Расчет ОО'!R25</f>
        <v>0</v>
      </c>
      <c r="E508" s="430">
        <f>'[1]Расчет ОО'!S25</f>
        <v>0</v>
      </c>
      <c r="F508" s="431">
        <f>'[1]Расчет ОО'!T25</f>
        <v>0</v>
      </c>
      <c r="G508" s="430">
        <f>'[1]Расчет ОО'!W25</f>
        <v>0</v>
      </c>
      <c r="H508" s="430">
        <f>'[1]Расчет ОО'!X25</f>
        <v>0</v>
      </c>
      <c r="I508" s="431">
        <f>'[1]Расчет ОО'!Y25</f>
        <v>0</v>
      </c>
      <c r="J508" s="430">
        <f>'[1]Расчет ОО'!AB25</f>
        <v>0</v>
      </c>
      <c r="K508" s="430">
        <f>'[1]Расчет ОО'!AC25</f>
        <v>0</v>
      </c>
      <c r="L508" s="431">
        <f>'[1]Расчет ОО'!AD25</f>
        <v>0</v>
      </c>
      <c r="M508" s="430">
        <f>'[1]Расчет ОО'!AE25</f>
        <v>0</v>
      </c>
      <c r="N508" s="430">
        <f>'[1]Расчет ОО'!AF25</f>
        <v>0</v>
      </c>
      <c r="O508" s="432">
        <f>'[1]Расчет ОО'!AG25</f>
        <v>0</v>
      </c>
    </row>
    <row r="509" spans="1:15" ht="11.25" x14ac:dyDescent="0.2">
      <c r="B509" s="559"/>
      <c r="C509" s="461" t="s">
        <v>381</v>
      </c>
      <c r="D509" s="430">
        <f>'[1]Расчет ОО'!R26</f>
        <v>19</v>
      </c>
      <c r="E509" s="430">
        <f>'[1]Расчет ОО'!S26</f>
        <v>2</v>
      </c>
      <c r="F509" s="431">
        <f>'[1]Расчет ОО'!T26</f>
        <v>0</v>
      </c>
      <c r="G509" s="430">
        <f>'[1]Расчет ОО'!W26</f>
        <v>44</v>
      </c>
      <c r="H509" s="430">
        <f>'[1]Расчет ОО'!X26</f>
        <v>0</v>
      </c>
      <c r="I509" s="431">
        <f>'[1]Расчет ОО'!Y26</f>
        <v>1</v>
      </c>
      <c r="J509" s="430">
        <f>'[1]Расчет ОО'!AB26</f>
        <v>1</v>
      </c>
      <c r="K509" s="430">
        <f>'[1]Расчет ОО'!AC26</f>
        <v>0</v>
      </c>
      <c r="L509" s="431">
        <f>'[1]Расчет ОО'!AD26</f>
        <v>0</v>
      </c>
      <c r="M509" s="430">
        <f>'[1]Расчет ОО'!AE26</f>
        <v>2</v>
      </c>
      <c r="N509" s="430">
        <f>'[1]Расчет ОО'!AF26</f>
        <v>0</v>
      </c>
      <c r="O509" s="432">
        <f>'[1]Расчет ОО'!AG26</f>
        <v>0</v>
      </c>
    </row>
    <row r="510" spans="1:15" ht="11.25" x14ac:dyDescent="0.2">
      <c r="B510" s="559"/>
      <c r="C510" s="461" t="s">
        <v>260</v>
      </c>
      <c r="D510" s="430">
        <f>'[1]Расчет ОО'!R27</f>
        <v>402</v>
      </c>
      <c r="E510" s="430">
        <f>'[1]Расчет ОО'!S27</f>
        <v>79</v>
      </c>
      <c r="F510" s="431">
        <f>'[1]Расчет ОО'!T27</f>
        <v>163</v>
      </c>
      <c r="G510" s="430">
        <f>'[1]Расчет ОО'!W27</f>
        <v>118</v>
      </c>
      <c r="H510" s="430">
        <f>'[1]Расчет ОО'!X27</f>
        <v>12</v>
      </c>
      <c r="I510" s="431">
        <f>'[1]Расчет ОО'!Y27</f>
        <v>29</v>
      </c>
      <c r="J510" s="430">
        <f>'[1]Расчет ОО'!AB27</f>
        <v>0</v>
      </c>
      <c r="K510" s="430">
        <f>'[1]Расчет ОО'!AC27</f>
        <v>0</v>
      </c>
      <c r="L510" s="431">
        <f>'[1]Расчет ОО'!AD27</f>
        <v>1</v>
      </c>
      <c r="M510" s="430">
        <f>'[1]Расчет ОО'!AE27</f>
        <v>0</v>
      </c>
      <c r="N510" s="430">
        <f>'[1]Расчет ОО'!AF27</f>
        <v>0</v>
      </c>
      <c r="O510" s="432">
        <f>'[1]Расчет ОО'!AG27</f>
        <v>0</v>
      </c>
    </row>
    <row r="511" spans="1:15" ht="24.75" customHeight="1" x14ac:dyDescent="0.2">
      <c r="B511" s="559"/>
      <c r="C511" s="461" t="s">
        <v>382</v>
      </c>
      <c r="D511" s="430">
        <f>'[1]Расчет ОО'!R28</f>
        <v>14</v>
      </c>
      <c r="E511" s="430">
        <f>'[1]Расчет ОО'!S28</f>
        <v>5</v>
      </c>
      <c r="F511" s="431">
        <f>'[1]Расчет ОО'!T28</f>
        <v>10</v>
      </c>
      <c r="G511" s="430">
        <f>'[1]Расчет ОО'!W28</f>
        <v>18</v>
      </c>
      <c r="H511" s="430">
        <f>'[1]Расчет ОО'!X28</f>
        <v>2</v>
      </c>
      <c r="I511" s="431">
        <f>'[1]Расчет ОО'!Y28</f>
        <v>9</v>
      </c>
      <c r="J511" s="430">
        <f>'[1]Расчет ОО'!AB28</f>
        <v>1</v>
      </c>
      <c r="K511" s="430">
        <f>'[1]Расчет ОО'!AC28</f>
        <v>0</v>
      </c>
      <c r="L511" s="431">
        <f>'[1]Расчет ОО'!AD28</f>
        <v>0</v>
      </c>
      <c r="M511" s="430">
        <f>'[1]Расчет ОО'!AE28</f>
        <v>4</v>
      </c>
      <c r="N511" s="430">
        <f>'[1]Расчет ОО'!AF28</f>
        <v>0</v>
      </c>
      <c r="O511" s="432">
        <f>'[1]Расчет ОО'!AG28</f>
        <v>1</v>
      </c>
    </row>
    <row r="512" spans="1:15" ht="11.25" x14ac:dyDescent="0.2">
      <c r="B512" s="559"/>
      <c r="C512" s="461" t="s">
        <v>383</v>
      </c>
      <c r="D512" s="430">
        <f>'[1]Расчет ОО'!R29</f>
        <v>848</v>
      </c>
      <c r="E512" s="430">
        <f>'[1]Расчет ОО'!S29</f>
        <v>146</v>
      </c>
      <c r="F512" s="431">
        <f>'[1]Расчет ОО'!T29</f>
        <v>400</v>
      </c>
      <c r="G512" s="430">
        <f>'[1]Расчет ОО'!W29</f>
        <v>1349</v>
      </c>
      <c r="H512" s="430">
        <f>'[1]Расчет ОО'!X29</f>
        <v>357</v>
      </c>
      <c r="I512" s="431">
        <f>'[1]Расчет ОО'!Y29</f>
        <v>747</v>
      </c>
      <c r="J512" s="430">
        <f>'[1]Расчет ОО'!AB29</f>
        <v>0</v>
      </c>
      <c r="K512" s="430">
        <f>'[1]Расчет ОО'!AC29</f>
        <v>0</v>
      </c>
      <c r="L512" s="431">
        <f>'[1]Расчет ОО'!AD29</f>
        <v>2</v>
      </c>
      <c r="M512" s="430">
        <f>'[1]Расчет ОО'!AE29</f>
        <v>0</v>
      </c>
      <c r="N512" s="430">
        <f>'[1]Расчет ОО'!AF29</f>
        <v>0</v>
      </c>
      <c r="O512" s="432">
        <f>'[1]Расчет ОО'!AG29</f>
        <v>0</v>
      </c>
    </row>
    <row r="513" spans="2:15" ht="11.25" x14ac:dyDescent="0.2">
      <c r="B513" s="559"/>
      <c r="C513" s="461" t="s">
        <v>384</v>
      </c>
      <c r="D513" s="430">
        <f>'[1]Расчет ОО'!R30</f>
        <v>7</v>
      </c>
      <c r="E513" s="430">
        <f>'[1]Расчет ОО'!S30</f>
        <v>0</v>
      </c>
      <c r="F513" s="431">
        <f>'[1]Расчет ОО'!T30</f>
        <v>0</v>
      </c>
      <c r="G513" s="430">
        <f>'[1]Расчет ОО'!W30</f>
        <v>5</v>
      </c>
      <c r="H513" s="430">
        <f>'[1]Расчет ОО'!X30</f>
        <v>0</v>
      </c>
      <c r="I513" s="431">
        <f>'[1]Расчет ОО'!Y30</f>
        <v>2</v>
      </c>
      <c r="J513" s="430">
        <f>'[1]Расчет ОО'!AB30</f>
        <v>0</v>
      </c>
      <c r="K513" s="430">
        <f>'[1]Расчет ОО'!AC30</f>
        <v>0</v>
      </c>
      <c r="L513" s="431">
        <f>'[1]Расчет ОО'!AD30</f>
        <v>0</v>
      </c>
      <c r="M513" s="430">
        <f>'[1]Расчет ОО'!AE30</f>
        <v>0</v>
      </c>
      <c r="N513" s="430">
        <f>'[1]Расчет ОО'!AF30</f>
        <v>0</v>
      </c>
      <c r="O513" s="432">
        <f>'[1]Расчет ОО'!AG30</f>
        <v>0</v>
      </c>
    </row>
    <row r="514" spans="2:15" ht="11.45" customHeight="1" x14ac:dyDescent="0.2">
      <c r="B514" s="559" t="s">
        <v>397</v>
      </c>
      <c r="C514" s="461" t="s">
        <v>256</v>
      </c>
      <c r="D514" s="430">
        <f>'[1]Расчет ОО'!R32</f>
        <v>0</v>
      </c>
      <c r="E514" s="430">
        <f>'[1]Расчет ОО'!S32</f>
        <v>0</v>
      </c>
      <c r="F514" s="431">
        <f>'[1]Расчет ОО'!T32</f>
        <v>0</v>
      </c>
      <c r="G514" s="430">
        <f>'[1]Расчет ОО'!W32</f>
        <v>0</v>
      </c>
      <c r="H514" s="430">
        <f>'[1]Расчет ОО'!X32</f>
        <v>0</v>
      </c>
      <c r="I514" s="431">
        <f>'[1]Расчет ОО'!Y32</f>
        <v>0</v>
      </c>
      <c r="J514" s="430">
        <f>'[1]Расчет ОО'!AB32</f>
        <v>0</v>
      </c>
      <c r="K514" s="430">
        <f>'[1]Расчет ОО'!AC32</f>
        <v>0</v>
      </c>
      <c r="L514" s="431">
        <f>'[1]Расчет ОО'!AD32</f>
        <v>0</v>
      </c>
      <c r="M514" s="433"/>
      <c r="N514" s="433"/>
      <c r="O514" s="434"/>
    </row>
    <row r="515" spans="2:15" ht="11.25" x14ac:dyDescent="0.2">
      <c r="B515" s="559"/>
      <c r="C515" s="461" t="s">
        <v>257</v>
      </c>
      <c r="D515" s="430">
        <f>'[1]Расчет ОО'!R33</f>
        <v>2</v>
      </c>
      <c r="E515" s="430">
        <f>'[1]Расчет ОО'!S33</f>
        <v>0</v>
      </c>
      <c r="F515" s="431">
        <f>'[1]Расчет ОО'!T33</f>
        <v>1</v>
      </c>
      <c r="G515" s="430">
        <f>'[1]Расчет ОО'!W33</f>
        <v>1</v>
      </c>
      <c r="H515" s="430">
        <f>'[1]Расчет ОО'!X33</f>
        <v>1</v>
      </c>
      <c r="I515" s="431">
        <f>'[1]Расчет ОО'!Y33</f>
        <v>0</v>
      </c>
      <c r="J515" s="430">
        <f>'[1]Расчет ОО'!AB33</f>
        <v>0</v>
      </c>
      <c r="K515" s="430">
        <f>'[1]Расчет ОО'!AC33</f>
        <v>0</v>
      </c>
      <c r="L515" s="431">
        <f>'[1]Расчет ОО'!AD33</f>
        <v>0</v>
      </c>
      <c r="M515" s="433"/>
      <c r="N515" s="433"/>
      <c r="O515" s="434"/>
    </row>
    <row r="516" spans="2:15" ht="11.25" x14ac:dyDescent="0.2">
      <c r="B516" s="559"/>
      <c r="C516" s="461" t="s">
        <v>258</v>
      </c>
      <c r="D516" s="430">
        <f>'[1]Расчет ОО'!R34</f>
        <v>0</v>
      </c>
      <c r="E516" s="430">
        <f>'[1]Расчет ОО'!S34</f>
        <v>0</v>
      </c>
      <c r="F516" s="431">
        <f>'[1]Расчет ОО'!T34</f>
        <v>0</v>
      </c>
      <c r="G516" s="430">
        <f>'[1]Расчет ОО'!W34</f>
        <v>0</v>
      </c>
      <c r="H516" s="430">
        <f>'[1]Расчет ОО'!X34</f>
        <v>0</v>
      </c>
      <c r="I516" s="431">
        <f>'[1]Расчет ОО'!Y34</f>
        <v>0</v>
      </c>
      <c r="J516" s="430">
        <f>'[1]Расчет ОО'!AB34</f>
        <v>0</v>
      </c>
      <c r="K516" s="430">
        <f>'[1]Расчет ОО'!AC34</f>
        <v>0</v>
      </c>
      <c r="L516" s="431">
        <f>'[1]Расчет ОО'!AD34</f>
        <v>0</v>
      </c>
      <c r="M516" s="433"/>
      <c r="N516" s="433"/>
      <c r="O516" s="434"/>
    </row>
    <row r="517" spans="2:15" ht="11.25" x14ac:dyDescent="0.2">
      <c r="B517" s="559"/>
      <c r="C517" s="461" t="s">
        <v>381</v>
      </c>
      <c r="D517" s="430">
        <f>'[1]Расчет ОО'!R35</f>
        <v>10</v>
      </c>
      <c r="E517" s="430">
        <f>'[1]Расчет ОО'!S35</f>
        <v>0</v>
      </c>
      <c r="F517" s="431">
        <f>'[1]Расчет ОО'!T35</f>
        <v>0</v>
      </c>
      <c r="G517" s="430">
        <f>'[1]Расчет ОО'!W35</f>
        <v>9</v>
      </c>
      <c r="H517" s="430">
        <f>'[1]Расчет ОО'!X35</f>
        <v>0</v>
      </c>
      <c r="I517" s="431">
        <f>'[1]Расчет ОО'!Y35</f>
        <v>2</v>
      </c>
      <c r="J517" s="430">
        <f>'[1]Расчет ОО'!AB35</f>
        <v>0</v>
      </c>
      <c r="K517" s="430">
        <f>'[1]Расчет ОО'!AC35</f>
        <v>0</v>
      </c>
      <c r="L517" s="431">
        <f>'[1]Расчет ОО'!AD35</f>
        <v>0</v>
      </c>
      <c r="M517" s="433"/>
      <c r="N517" s="433"/>
      <c r="O517" s="434"/>
    </row>
    <row r="518" spans="2:15" ht="11.25" x14ac:dyDescent="0.2">
      <c r="B518" s="559"/>
      <c r="C518" s="461" t="s">
        <v>260</v>
      </c>
      <c r="D518" s="430">
        <f>'[1]Расчет ОО'!R36</f>
        <v>166</v>
      </c>
      <c r="E518" s="430">
        <f>'[1]Расчет ОО'!S36</f>
        <v>24</v>
      </c>
      <c r="F518" s="431">
        <f>'[1]Расчет ОО'!T36</f>
        <v>47</v>
      </c>
      <c r="G518" s="430">
        <f>'[1]Расчет ОО'!W36</f>
        <v>10</v>
      </c>
      <c r="H518" s="430">
        <f>'[1]Расчет ОО'!X36</f>
        <v>2</v>
      </c>
      <c r="I518" s="431">
        <f>'[1]Расчет ОО'!Y36</f>
        <v>7</v>
      </c>
      <c r="J518" s="430">
        <f>'[1]Расчет ОО'!AB36</f>
        <v>0</v>
      </c>
      <c r="K518" s="430">
        <f>'[1]Расчет ОО'!AC36</f>
        <v>0</v>
      </c>
      <c r="L518" s="431">
        <f>'[1]Расчет ОО'!AD36</f>
        <v>0</v>
      </c>
      <c r="M518" s="433"/>
      <c r="N518" s="433"/>
      <c r="O518" s="434"/>
    </row>
    <row r="519" spans="2:15" ht="26.25" customHeight="1" x14ac:dyDescent="0.2">
      <c r="B519" s="559"/>
      <c r="C519" s="461" t="s">
        <v>382</v>
      </c>
      <c r="D519" s="430">
        <f>'[1]Расчет ОО'!R37</f>
        <v>5</v>
      </c>
      <c r="E519" s="430">
        <f>'[1]Расчет ОО'!S37</f>
        <v>31</v>
      </c>
      <c r="F519" s="431">
        <f>'[1]Расчет ОО'!T37</f>
        <v>2</v>
      </c>
      <c r="G519" s="430">
        <f>'[1]Расчет ОО'!W37</f>
        <v>1</v>
      </c>
      <c r="H519" s="430">
        <f>'[1]Расчет ОО'!X37</f>
        <v>0</v>
      </c>
      <c r="I519" s="431">
        <f>'[1]Расчет ОО'!Y37</f>
        <v>1</v>
      </c>
      <c r="J519" s="430">
        <f>'[1]Расчет ОО'!AB37</f>
        <v>0</v>
      </c>
      <c r="K519" s="430">
        <f>'[1]Расчет ОО'!AC37</f>
        <v>0</v>
      </c>
      <c r="L519" s="431">
        <f>'[1]Расчет ОО'!AD37</f>
        <v>0</v>
      </c>
      <c r="M519" s="433"/>
      <c r="N519" s="433"/>
      <c r="O519" s="434"/>
    </row>
    <row r="520" spans="2:15" ht="11.25" x14ac:dyDescent="0.2">
      <c r="B520" s="559"/>
      <c r="C520" s="461" t="s">
        <v>383</v>
      </c>
      <c r="D520" s="430">
        <f>'[1]Расчет ОО'!R38</f>
        <v>701</v>
      </c>
      <c r="E520" s="430">
        <f>'[1]Расчет ОО'!S38</f>
        <v>66</v>
      </c>
      <c r="F520" s="431">
        <f>'[1]Расчет ОО'!T38</f>
        <v>210</v>
      </c>
      <c r="G520" s="430">
        <f>'[1]Расчет ОО'!W38</f>
        <v>815</v>
      </c>
      <c r="H520" s="430">
        <f>'[1]Расчет ОО'!X38</f>
        <v>52</v>
      </c>
      <c r="I520" s="431">
        <f>'[1]Расчет ОО'!Y38</f>
        <v>290</v>
      </c>
      <c r="J520" s="430">
        <f>'[1]Расчет ОО'!AB38</f>
        <v>2</v>
      </c>
      <c r="K520" s="430">
        <f>'[1]Расчет ОО'!AC38</f>
        <v>0</v>
      </c>
      <c r="L520" s="431">
        <f>'[1]Расчет ОО'!AD38</f>
        <v>3</v>
      </c>
      <c r="M520" s="433"/>
      <c r="N520" s="433"/>
      <c r="O520" s="434"/>
    </row>
    <row r="521" spans="2:15" ht="11.25" x14ac:dyDescent="0.2">
      <c r="B521" s="559"/>
      <c r="C521" s="461" t="s">
        <v>384</v>
      </c>
      <c r="D521" s="430">
        <f>'[1]Расчет ОО'!R39</f>
        <v>5</v>
      </c>
      <c r="E521" s="430">
        <f>'[1]Расчет ОО'!S39</f>
        <v>0</v>
      </c>
      <c r="F521" s="431">
        <f>'[1]Расчет ОО'!T39</f>
        <v>0</v>
      </c>
      <c r="G521" s="430">
        <f>'[1]Расчет ОО'!W39</f>
        <v>0</v>
      </c>
      <c r="H521" s="430">
        <f>'[1]Расчет ОО'!X39</f>
        <v>0</v>
      </c>
      <c r="I521" s="431">
        <f>'[1]Расчет ОО'!Y39</f>
        <v>0</v>
      </c>
      <c r="J521" s="430">
        <f>'[1]Расчет ОО'!AB39</f>
        <v>0</v>
      </c>
      <c r="K521" s="430">
        <f>'[1]Расчет ОО'!AC39</f>
        <v>0</v>
      </c>
      <c r="L521" s="431">
        <f>'[1]Расчет ОО'!AD39</f>
        <v>0</v>
      </c>
      <c r="M521" s="433"/>
      <c r="N521" s="433"/>
      <c r="O521" s="434"/>
    </row>
    <row r="522" spans="2:15" ht="11.45" customHeight="1" x14ac:dyDescent="0.2">
      <c r="B522" s="559" t="s">
        <v>398</v>
      </c>
      <c r="C522" s="461" t="s">
        <v>256</v>
      </c>
      <c r="D522" s="430">
        <f>'[1]Расчет ОО'!R41</f>
        <v>0</v>
      </c>
      <c r="E522" s="430">
        <f>'[1]Расчет ОО'!S41</f>
        <v>0</v>
      </c>
      <c r="F522" s="431">
        <f>'[1]Расчет ОО'!T41</f>
        <v>0</v>
      </c>
      <c r="G522" s="430">
        <f>'[1]Расчет ОО'!W41</f>
        <v>0</v>
      </c>
      <c r="H522" s="430">
        <f>'[1]Расчет ОО'!X41</f>
        <v>0</v>
      </c>
      <c r="I522" s="431">
        <f>'[1]Расчет ОО'!Y41</f>
        <v>0</v>
      </c>
      <c r="J522" s="430">
        <f>'[1]Расчет ОО'!AB41</f>
        <v>0</v>
      </c>
      <c r="K522" s="430">
        <f>'[1]Расчет ОО'!AC41</f>
        <v>0</v>
      </c>
      <c r="L522" s="431">
        <f>'[1]Расчет ОО'!AD41</f>
        <v>0</v>
      </c>
      <c r="M522" s="433"/>
      <c r="N522" s="433"/>
      <c r="O522" s="434"/>
    </row>
    <row r="523" spans="2:15" ht="11.25" x14ac:dyDescent="0.2">
      <c r="B523" s="559"/>
      <c r="C523" s="461" t="s">
        <v>257</v>
      </c>
      <c r="D523" s="430">
        <f>'[1]Расчет ОО'!R42</f>
        <v>0</v>
      </c>
      <c r="E523" s="430">
        <f>'[1]Расчет ОО'!S42</f>
        <v>0</v>
      </c>
      <c r="F523" s="431">
        <f>'[1]Расчет ОО'!T42</f>
        <v>0</v>
      </c>
      <c r="G523" s="430">
        <f>'[1]Расчет ОО'!W42</f>
        <v>0</v>
      </c>
      <c r="H523" s="430">
        <f>'[1]Расчет ОО'!X42</f>
        <v>0</v>
      </c>
      <c r="I523" s="431">
        <f>'[1]Расчет ОО'!Y42</f>
        <v>0</v>
      </c>
      <c r="J523" s="430">
        <f>'[1]Расчет ОО'!AB42</f>
        <v>0</v>
      </c>
      <c r="K523" s="430">
        <f>'[1]Расчет ОО'!AC42</f>
        <v>0</v>
      </c>
      <c r="L523" s="431">
        <f>'[1]Расчет ОО'!AD42</f>
        <v>0</v>
      </c>
      <c r="M523" s="433"/>
      <c r="N523" s="433"/>
      <c r="O523" s="434"/>
    </row>
    <row r="524" spans="2:15" ht="11.25" x14ac:dyDescent="0.2">
      <c r="B524" s="559"/>
      <c r="C524" s="461" t="s">
        <v>258</v>
      </c>
      <c r="D524" s="430">
        <f>'[1]Расчет ОО'!R43</f>
        <v>0</v>
      </c>
      <c r="E524" s="430">
        <f>'[1]Расчет ОО'!S43</f>
        <v>0</v>
      </c>
      <c r="F524" s="431">
        <f>'[1]Расчет ОО'!T43</f>
        <v>0</v>
      </c>
      <c r="G524" s="430">
        <f>'[1]Расчет ОО'!W43</f>
        <v>0</v>
      </c>
      <c r="H524" s="430">
        <f>'[1]Расчет ОО'!X43</f>
        <v>0</v>
      </c>
      <c r="I524" s="431">
        <f>'[1]Расчет ОО'!Y43</f>
        <v>0</v>
      </c>
      <c r="J524" s="430">
        <f>'[1]Расчет ОО'!AB43</f>
        <v>0</v>
      </c>
      <c r="K524" s="430">
        <f>'[1]Расчет ОО'!AC43</f>
        <v>0</v>
      </c>
      <c r="L524" s="431">
        <f>'[1]Расчет ОО'!AD43</f>
        <v>0</v>
      </c>
      <c r="M524" s="433"/>
      <c r="N524" s="433"/>
      <c r="O524" s="434"/>
    </row>
    <row r="525" spans="2:15" ht="11.25" x14ac:dyDescent="0.2">
      <c r="B525" s="559"/>
      <c r="C525" s="461" t="s">
        <v>381</v>
      </c>
      <c r="D525" s="430">
        <f>'[1]Расчет ОО'!R44</f>
        <v>0</v>
      </c>
      <c r="E525" s="430">
        <f>'[1]Расчет ОО'!S44</f>
        <v>0</v>
      </c>
      <c r="F525" s="431">
        <f>'[1]Расчет ОО'!T44</f>
        <v>0</v>
      </c>
      <c r="G525" s="430">
        <f>'[1]Расчет ОО'!W44</f>
        <v>0</v>
      </c>
      <c r="H525" s="430">
        <f>'[1]Расчет ОО'!X44</f>
        <v>0</v>
      </c>
      <c r="I525" s="431">
        <f>'[1]Расчет ОО'!Y44</f>
        <v>0</v>
      </c>
      <c r="J525" s="430">
        <f>'[1]Расчет ОО'!AB44</f>
        <v>0</v>
      </c>
      <c r="K525" s="430">
        <f>'[1]Расчет ОО'!AC44</f>
        <v>0</v>
      </c>
      <c r="L525" s="431">
        <f>'[1]Расчет ОО'!AD44</f>
        <v>0</v>
      </c>
      <c r="M525" s="433"/>
      <c r="N525" s="433"/>
      <c r="O525" s="434"/>
    </row>
    <row r="526" spans="2:15" ht="22.5" customHeight="1" x14ac:dyDescent="0.2">
      <c r="B526" s="559"/>
      <c r="C526" s="461" t="s">
        <v>382</v>
      </c>
      <c r="D526" s="430">
        <f>'[1]Расчет ОО'!R45</f>
        <v>1</v>
      </c>
      <c r="E526" s="430">
        <f>'[1]Расчет ОО'!S45</f>
        <v>0</v>
      </c>
      <c r="F526" s="431">
        <f>'[1]Расчет ОО'!T45</f>
        <v>1</v>
      </c>
      <c r="G526" s="430">
        <f>'[1]Расчет ОО'!W45</f>
        <v>0</v>
      </c>
      <c r="H526" s="430">
        <f>'[1]Расчет ОО'!X45</f>
        <v>0</v>
      </c>
      <c r="I526" s="431">
        <f>'[1]Расчет ОО'!Y45</f>
        <v>0</v>
      </c>
      <c r="J526" s="430">
        <f>'[1]Расчет ОО'!AB45</f>
        <v>0</v>
      </c>
      <c r="K526" s="430">
        <f>'[1]Расчет ОО'!AC45</f>
        <v>0</v>
      </c>
      <c r="L526" s="431">
        <f>'[1]Расчет ОО'!AD45</f>
        <v>0</v>
      </c>
      <c r="M526" s="433"/>
      <c r="N526" s="433"/>
      <c r="O526" s="434"/>
    </row>
    <row r="527" spans="2:15" ht="11.25" x14ac:dyDescent="0.2">
      <c r="B527" s="559"/>
      <c r="C527" s="461" t="s">
        <v>384</v>
      </c>
      <c r="D527" s="430">
        <f>'[1]Расчет ОО'!R46</f>
        <v>9</v>
      </c>
      <c r="E527" s="430">
        <f>'[1]Расчет ОО'!S46</f>
        <v>1</v>
      </c>
      <c r="F527" s="431">
        <f>'[1]Расчет ОО'!T46</f>
        <v>1</v>
      </c>
      <c r="G527" s="430">
        <f>'[1]Расчет ОО'!W46</f>
        <v>2</v>
      </c>
      <c r="H527" s="430">
        <f>'[1]Расчет ОО'!X46</f>
        <v>0</v>
      </c>
      <c r="I527" s="431">
        <f>'[1]Расчет ОО'!Y46</f>
        <v>2</v>
      </c>
      <c r="J527" s="430">
        <f>'[1]Расчет ОО'!AB46</f>
        <v>0</v>
      </c>
      <c r="K527" s="430">
        <f>'[1]Расчет ОО'!AC46</f>
        <v>0</v>
      </c>
      <c r="L527" s="431">
        <f>'[1]Расчет ОО'!AD46</f>
        <v>0</v>
      </c>
      <c r="M527" s="433"/>
      <c r="N527" s="433"/>
      <c r="O527" s="434"/>
    </row>
    <row r="528" spans="2:15" ht="11.25" x14ac:dyDescent="0.2">
      <c r="B528" s="559"/>
      <c r="C528" s="461" t="s">
        <v>387</v>
      </c>
      <c r="D528" s="430">
        <f>'[1]Расчет ОО'!R47</f>
        <v>93</v>
      </c>
      <c r="E528" s="430">
        <f>'[1]Расчет ОО'!S47</f>
        <v>26</v>
      </c>
      <c r="F528" s="431">
        <f>'[1]Расчет ОО'!T47</f>
        <v>63</v>
      </c>
      <c r="G528" s="430">
        <f>'[1]Расчет ОО'!W47</f>
        <v>96</v>
      </c>
      <c r="H528" s="430">
        <f>'[1]Расчет ОО'!X47</f>
        <v>36</v>
      </c>
      <c r="I528" s="431">
        <f>'[1]Расчет ОО'!Y47</f>
        <v>178</v>
      </c>
      <c r="J528" s="430">
        <f>'[1]Расчет ОО'!AB47</f>
        <v>0</v>
      </c>
      <c r="K528" s="430">
        <f>'[1]Расчет ОО'!AC47</f>
        <v>0</v>
      </c>
      <c r="L528" s="431">
        <f>'[1]Расчет ОО'!AD47</f>
        <v>1</v>
      </c>
      <c r="M528" s="433"/>
      <c r="N528" s="433"/>
      <c r="O528" s="434"/>
    </row>
    <row r="529" spans="2:15" ht="11.45" customHeight="1" x14ac:dyDescent="0.2">
      <c r="B529" s="559" t="s">
        <v>399</v>
      </c>
      <c r="C529" s="461" t="s">
        <v>256</v>
      </c>
      <c r="D529" s="430">
        <f>'[1]Расчет ОО'!R49</f>
        <v>0</v>
      </c>
      <c r="E529" s="430">
        <f>'[1]Расчет ОО'!S49</f>
        <v>0</v>
      </c>
      <c r="F529" s="431">
        <f>'[1]Расчет ОО'!T49</f>
        <v>0</v>
      </c>
      <c r="G529" s="430">
        <f>'[1]Расчет ОО'!W49</f>
        <v>0</v>
      </c>
      <c r="H529" s="430">
        <f>'[1]Расчет ОО'!X49</f>
        <v>0</v>
      </c>
      <c r="I529" s="431">
        <f>'[1]Расчет ОО'!Y49</f>
        <v>0</v>
      </c>
      <c r="J529" s="430">
        <f>'[1]Расчет ОО'!AB49</f>
        <v>0</v>
      </c>
      <c r="K529" s="430">
        <f>'[1]Расчет ОО'!AC49</f>
        <v>0</v>
      </c>
      <c r="L529" s="431">
        <f>'[1]Расчет ОО'!AD49</f>
        <v>0</v>
      </c>
      <c r="M529" s="433"/>
      <c r="N529" s="433"/>
      <c r="O529" s="434"/>
    </row>
    <row r="530" spans="2:15" ht="11.25" x14ac:dyDescent="0.2">
      <c r="B530" s="559"/>
      <c r="C530" s="461" t="s">
        <v>258</v>
      </c>
      <c r="D530" s="430">
        <f>'[1]Расчет ОО'!R50</f>
        <v>0</v>
      </c>
      <c r="E530" s="430">
        <f>'[1]Расчет ОО'!S50</f>
        <v>0</v>
      </c>
      <c r="F530" s="431">
        <f>'[1]Расчет ОО'!T50</f>
        <v>0</v>
      </c>
      <c r="G530" s="430">
        <f>'[1]Расчет ОО'!W50</f>
        <v>0</v>
      </c>
      <c r="H530" s="430">
        <f>'[1]Расчет ОО'!X50</f>
        <v>0</v>
      </c>
      <c r="I530" s="431">
        <f>'[1]Расчет ОО'!Y50</f>
        <v>0</v>
      </c>
      <c r="J530" s="430">
        <f>'[1]Расчет ОО'!AB50</f>
        <v>0</v>
      </c>
      <c r="K530" s="430">
        <f>'[1]Расчет ОО'!AC50</f>
        <v>0</v>
      </c>
      <c r="L530" s="431">
        <f>'[1]Расчет ОО'!AD50</f>
        <v>0</v>
      </c>
      <c r="M530" s="433"/>
      <c r="N530" s="433"/>
      <c r="O530" s="434"/>
    </row>
    <row r="531" spans="2:15" ht="29.25" customHeight="1" x14ac:dyDescent="0.2">
      <c r="B531" s="559"/>
      <c r="C531" s="461" t="s">
        <v>382</v>
      </c>
      <c r="D531" s="430">
        <f>'[1]Расчет ОО'!R51</f>
        <v>0</v>
      </c>
      <c r="E531" s="430">
        <f>'[1]Расчет ОО'!S51</f>
        <v>0</v>
      </c>
      <c r="F531" s="431">
        <f>'[1]Расчет ОО'!T51</f>
        <v>0</v>
      </c>
      <c r="G531" s="430">
        <f>'[1]Расчет ОО'!W51</f>
        <v>2</v>
      </c>
      <c r="H531" s="430">
        <f>'[1]Расчет ОО'!X51</f>
        <v>0</v>
      </c>
      <c r="I531" s="431">
        <f>'[1]Расчет ОО'!Y51</f>
        <v>0</v>
      </c>
      <c r="J531" s="430">
        <f>'[1]Расчет ОО'!AB51</f>
        <v>0</v>
      </c>
      <c r="K531" s="430">
        <f>'[1]Расчет ОО'!AC51</f>
        <v>0</v>
      </c>
      <c r="L531" s="431">
        <f>'[1]Расчет ОО'!AD51</f>
        <v>0</v>
      </c>
      <c r="M531" s="433"/>
      <c r="N531" s="433"/>
      <c r="O531" s="434"/>
    </row>
    <row r="532" spans="2:15" ht="11.25" x14ac:dyDescent="0.2">
      <c r="B532" s="559"/>
      <c r="C532" s="461" t="s">
        <v>384</v>
      </c>
      <c r="D532" s="430">
        <f>'[1]Расчет ОО'!R52</f>
        <v>0</v>
      </c>
      <c r="E532" s="430">
        <f>'[1]Расчет ОО'!S52</f>
        <v>1</v>
      </c>
      <c r="F532" s="431">
        <f>'[1]Расчет ОО'!T52</f>
        <v>0</v>
      </c>
      <c r="G532" s="430">
        <f>'[1]Расчет ОО'!W52</f>
        <v>0</v>
      </c>
      <c r="H532" s="430">
        <f>'[1]Расчет ОО'!X52</f>
        <v>0</v>
      </c>
      <c r="I532" s="431">
        <f>'[1]Расчет ОО'!Y52</f>
        <v>0</v>
      </c>
      <c r="J532" s="430">
        <f>'[1]Расчет ОО'!AB52</f>
        <v>0</v>
      </c>
      <c r="K532" s="430">
        <f>'[1]Расчет ОО'!AC52</f>
        <v>0</v>
      </c>
      <c r="L532" s="431">
        <f>'[1]Расчет ОО'!AD52</f>
        <v>0</v>
      </c>
      <c r="M532" s="433"/>
      <c r="N532" s="433"/>
      <c r="O532" s="434"/>
    </row>
    <row r="533" spans="2:15" ht="11.25" x14ac:dyDescent="0.2">
      <c r="B533" s="559"/>
      <c r="C533" s="461" t="s">
        <v>387</v>
      </c>
      <c r="D533" s="430">
        <f>'[1]Расчет ОО'!R53</f>
        <v>17</v>
      </c>
      <c r="E533" s="430">
        <f>'[1]Расчет ОО'!S53</f>
        <v>0</v>
      </c>
      <c r="F533" s="431">
        <f>'[1]Расчет ОО'!T53</f>
        <v>3</v>
      </c>
      <c r="G533" s="430">
        <f>'[1]Расчет ОО'!W53</f>
        <v>6</v>
      </c>
      <c r="H533" s="430">
        <f>'[1]Расчет ОО'!X53</f>
        <v>0</v>
      </c>
      <c r="I533" s="431">
        <f>'[1]Расчет ОО'!Y53</f>
        <v>3</v>
      </c>
      <c r="J533" s="430">
        <f>'[1]Расчет ОО'!AB53</f>
        <v>0</v>
      </c>
      <c r="K533" s="430">
        <f>'[1]Расчет ОО'!AC53</f>
        <v>0</v>
      </c>
      <c r="L533" s="431">
        <f>'[1]Расчет ОО'!AD53</f>
        <v>0</v>
      </c>
      <c r="M533" s="433"/>
      <c r="N533" s="433"/>
      <c r="O533" s="434"/>
    </row>
    <row r="534" spans="2:15" ht="11.25" x14ac:dyDescent="0.2">
      <c r="B534" s="562" t="s">
        <v>339</v>
      </c>
      <c r="C534" s="563"/>
      <c r="D534" s="430">
        <f>'[1]Расчет ОО'!R54</f>
        <v>0</v>
      </c>
      <c r="E534" s="430">
        <f>'[1]Расчет ОО'!S54</f>
        <v>0</v>
      </c>
      <c r="F534" s="431">
        <f>'[1]Расчет ОО'!T54</f>
        <v>0</v>
      </c>
      <c r="G534" s="430">
        <f>'[1]Расчет ОО'!W54</f>
        <v>46</v>
      </c>
      <c r="H534" s="430">
        <f>'[1]Расчет ОО'!X54</f>
        <v>0</v>
      </c>
      <c r="I534" s="431">
        <f>'[1]Расчет ОО'!Y54</f>
        <v>93</v>
      </c>
      <c r="J534" s="430">
        <f>'[1]Расчет ОО'!AB54</f>
        <v>617</v>
      </c>
      <c r="K534" s="430">
        <f>'[1]Расчет ОО'!AC54</f>
        <v>0</v>
      </c>
      <c r="L534" s="431">
        <f>'[1]Расчет ОО'!AD54</f>
        <v>131</v>
      </c>
      <c r="M534" s="433"/>
      <c r="N534" s="433"/>
      <c r="O534" s="434"/>
    </row>
    <row r="535" spans="2:15" ht="11.25" x14ac:dyDescent="0.2">
      <c r="B535" s="562" t="s">
        <v>340</v>
      </c>
      <c r="C535" s="563"/>
      <c r="D535" s="430">
        <f>'[1]Расчет ОО'!R55</f>
        <v>363</v>
      </c>
      <c r="E535" s="430">
        <f>'[1]Расчет ОО'!S55</f>
        <v>81</v>
      </c>
      <c r="F535" s="431">
        <f>'[1]Расчет ОО'!T55</f>
        <v>142</v>
      </c>
      <c r="G535" s="430">
        <f>'[1]Расчет ОО'!W55</f>
        <v>574</v>
      </c>
      <c r="H535" s="430">
        <f>'[1]Расчет ОО'!X55</f>
        <v>151</v>
      </c>
      <c r="I535" s="431">
        <f>'[1]Расчет ОО'!Y55</f>
        <v>237</v>
      </c>
      <c r="J535" s="430">
        <f>'[1]Расчет ОО'!AB55</f>
        <v>46</v>
      </c>
      <c r="K535" s="430">
        <f>'[1]Расчет ОО'!AC55</f>
        <v>4</v>
      </c>
      <c r="L535" s="431">
        <f>'[1]Расчет ОО'!AD55</f>
        <v>6</v>
      </c>
      <c r="M535" s="433"/>
      <c r="N535" s="433"/>
      <c r="O535" s="434"/>
    </row>
    <row r="536" spans="2:15" ht="12" thickBot="1" x14ac:dyDescent="0.25">
      <c r="B536" s="560" t="s">
        <v>341</v>
      </c>
      <c r="C536" s="561"/>
      <c r="D536" s="435">
        <f>'[1]Расчет ОО'!R56</f>
        <v>120</v>
      </c>
      <c r="E536" s="435">
        <f>'[1]Расчет ОО'!S56</f>
        <v>3</v>
      </c>
      <c r="F536" s="436">
        <f>'[1]Расчет ОО'!T56</f>
        <v>31</v>
      </c>
      <c r="G536" s="435">
        <f>'[1]Расчет ОО'!W56</f>
        <v>61</v>
      </c>
      <c r="H536" s="435">
        <f>'[1]Расчет ОО'!X56</f>
        <v>7</v>
      </c>
      <c r="I536" s="436">
        <f>'[1]Расчет ОО'!Y56</f>
        <v>36</v>
      </c>
      <c r="J536" s="435">
        <f>'[1]Расчет ОО'!AB56</f>
        <v>18</v>
      </c>
      <c r="K536" s="435">
        <f>'[1]Расчет ОО'!AC56</f>
        <v>1</v>
      </c>
      <c r="L536" s="436">
        <f>'[1]Расчет ОО'!AD56</f>
        <v>7</v>
      </c>
      <c r="M536" s="437"/>
      <c r="N536" s="437"/>
      <c r="O536" s="438"/>
    </row>
    <row r="537" spans="2:15" x14ac:dyDescent="0.2">
      <c r="B537" s="439"/>
      <c r="C537" s="439"/>
    </row>
  </sheetData>
  <mergeCells count="169">
    <mergeCell ref="B536:C536"/>
    <mergeCell ref="B506:B513"/>
    <mergeCell ref="B514:B521"/>
    <mergeCell ref="B522:B528"/>
    <mergeCell ref="B529:B533"/>
    <mergeCell ref="B534:C534"/>
    <mergeCell ref="B535:C535"/>
    <mergeCell ref="B489:B493"/>
    <mergeCell ref="B494:C494"/>
    <mergeCell ref="B495:C495"/>
    <mergeCell ref="B496:C496"/>
    <mergeCell ref="B497:C497"/>
    <mergeCell ref="B499:B505"/>
    <mergeCell ref="B456:C456"/>
    <mergeCell ref="B457:C457"/>
    <mergeCell ref="B459:B465"/>
    <mergeCell ref="B466:B473"/>
    <mergeCell ref="B474:B481"/>
    <mergeCell ref="B482:B488"/>
    <mergeCell ref="B426:B433"/>
    <mergeCell ref="B434:B441"/>
    <mergeCell ref="B442:B448"/>
    <mergeCell ref="B449:B453"/>
    <mergeCell ref="B454:C454"/>
    <mergeCell ref="B455:C455"/>
    <mergeCell ref="B413:C413"/>
    <mergeCell ref="B414:C414"/>
    <mergeCell ref="B415:C415"/>
    <mergeCell ref="B416:C416"/>
    <mergeCell ref="B417:C417"/>
    <mergeCell ref="B419:B425"/>
    <mergeCell ref="B401:C401"/>
    <mergeCell ref="B402:C402"/>
    <mergeCell ref="B403:C403"/>
    <mergeCell ref="B404:C404"/>
    <mergeCell ref="B405:C405"/>
    <mergeCell ref="B406:B412"/>
    <mergeCell ref="B371:B378"/>
    <mergeCell ref="B379:B386"/>
    <mergeCell ref="B387:B393"/>
    <mergeCell ref="B394:B398"/>
    <mergeCell ref="B399:C399"/>
    <mergeCell ref="B400:C400"/>
    <mergeCell ref="B358:C358"/>
    <mergeCell ref="B359:C359"/>
    <mergeCell ref="B360:C360"/>
    <mergeCell ref="B361:C361"/>
    <mergeCell ref="B362:C362"/>
    <mergeCell ref="B364:B370"/>
    <mergeCell ref="B322:B328"/>
    <mergeCell ref="B329:B336"/>
    <mergeCell ref="B337:B344"/>
    <mergeCell ref="B345:B351"/>
    <mergeCell ref="B352:B356"/>
    <mergeCell ref="B357:C357"/>
    <mergeCell ref="B304:C304"/>
    <mergeCell ref="B305:C305"/>
    <mergeCell ref="B306:C306"/>
    <mergeCell ref="B307:C307"/>
    <mergeCell ref="B309:B315"/>
    <mergeCell ref="B320:C320"/>
    <mergeCell ref="B268:B274"/>
    <mergeCell ref="B275:B282"/>
    <mergeCell ref="B283:B290"/>
    <mergeCell ref="B291:B297"/>
    <mergeCell ref="B298:B302"/>
    <mergeCell ref="B303:C303"/>
    <mergeCell ref="B261:C261"/>
    <mergeCell ref="B262:C262"/>
    <mergeCell ref="B263:C263"/>
    <mergeCell ref="B264:C264"/>
    <mergeCell ref="B265:C265"/>
    <mergeCell ref="B266:C266"/>
    <mergeCell ref="B254:C254"/>
    <mergeCell ref="B255:C255"/>
    <mergeCell ref="B256:C256"/>
    <mergeCell ref="B257:C257"/>
    <mergeCell ref="B258:C258"/>
    <mergeCell ref="B259:C259"/>
    <mergeCell ref="B247:C247"/>
    <mergeCell ref="B248:C248"/>
    <mergeCell ref="B249:C249"/>
    <mergeCell ref="B250:C250"/>
    <mergeCell ref="B251:C251"/>
    <mergeCell ref="B252:C252"/>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18:B224"/>
    <mergeCell ref="B225:B229"/>
    <mergeCell ref="B230:C230"/>
    <mergeCell ref="B231:C231"/>
    <mergeCell ref="B232:C232"/>
    <mergeCell ref="B233:C233"/>
    <mergeCell ref="B188:B194"/>
    <mergeCell ref="B195:B199"/>
    <mergeCell ref="B200:C200"/>
    <mergeCell ref="B201:C201"/>
    <mergeCell ref="B202:B209"/>
    <mergeCell ref="B210:B217"/>
    <mergeCell ref="B158:B164"/>
    <mergeCell ref="B165:B169"/>
    <mergeCell ref="B170:C170"/>
    <mergeCell ref="B171:C171"/>
    <mergeCell ref="B172:B179"/>
    <mergeCell ref="B180:B187"/>
    <mergeCell ref="B128:B134"/>
    <mergeCell ref="B135:B139"/>
    <mergeCell ref="B140:C140"/>
    <mergeCell ref="B141:C141"/>
    <mergeCell ref="B142:B149"/>
    <mergeCell ref="B150:B157"/>
    <mergeCell ref="B108:C108"/>
    <mergeCell ref="B109:C109"/>
    <mergeCell ref="B110:C110"/>
    <mergeCell ref="B111:C111"/>
    <mergeCell ref="B112:B119"/>
    <mergeCell ref="B120:B127"/>
    <mergeCell ref="B78:B85"/>
    <mergeCell ref="B86:B93"/>
    <mergeCell ref="B94:B100"/>
    <mergeCell ref="B101:B105"/>
    <mergeCell ref="B106:C106"/>
    <mergeCell ref="B107:C107"/>
    <mergeCell ref="B65:C65"/>
    <mergeCell ref="B66:C66"/>
    <mergeCell ref="B67:C67"/>
    <mergeCell ref="B68:C68"/>
    <mergeCell ref="B69:C69"/>
    <mergeCell ref="B71:B77"/>
    <mergeCell ref="N23:O29"/>
    <mergeCell ref="B30:B36"/>
    <mergeCell ref="B37:B44"/>
    <mergeCell ref="B45:B52"/>
    <mergeCell ref="B53:B59"/>
    <mergeCell ref="B60:B64"/>
    <mergeCell ref="B18:C18"/>
    <mergeCell ref="B19:C19"/>
    <mergeCell ref="B20:C20"/>
    <mergeCell ref="B21:C21"/>
    <mergeCell ref="B22:C22"/>
    <mergeCell ref="B23:C29"/>
    <mergeCell ref="B12:C12"/>
    <mergeCell ref="B13:C13"/>
    <mergeCell ref="B14:C14"/>
    <mergeCell ref="B15:C15"/>
    <mergeCell ref="B16:C16"/>
    <mergeCell ref="B17:C17"/>
    <mergeCell ref="M3:O3"/>
    <mergeCell ref="B4:C4"/>
    <mergeCell ref="B5:C5"/>
    <mergeCell ref="B6:C6"/>
    <mergeCell ref="B7:C7"/>
    <mergeCell ref="B8:C8"/>
    <mergeCell ref="B9:C9"/>
    <mergeCell ref="B10:C10"/>
    <mergeCell ref="B11:C11"/>
    <mergeCell ref="D3:F3"/>
    <mergeCell ref="G3:I3"/>
    <mergeCell ref="J3:L3"/>
  </mergeCells>
  <pageMargins left="0.23622047244094491" right="0.23622047244094491" top="0.74803149606299213" bottom="0.74803149606299213" header="0.31496062992125984" footer="0.31496062992125984"/>
  <pageSetup paperSize="9" scale="77" fitToHeight="17" orientation="landscape" r:id="rId1"/>
  <headerFooter>
    <oddHeader>&amp;R&amp;F</oddHeader>
    <oddFooter>&amp;R&amp;F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M28"/>
  <sheetViews>
    <sheetView view="pageBreakPreview" zoomScale="85" zoomScaleNormal="70" zoomScaleSheetLayoutView="85" workbookViewId="0">
      <pane xSplit="2" ySplit="5" topLeftCell="BV6" activePane="bottomRight" state="frozen"/>
      <selection pane="topRight" activeCell="C1" sqref="C1"/>
      <selection pane="bottomLeft" activeCell="A6" sqref="A6"/>
      <selection pane="bottomRight" activeCell="CC34" sqref="CC34"/>
    </sheetView>
  </sheetViews>
  <sheetFormatPr defaultColWidth="11.28515625" defaultRowHeight="12.75" x14ac:dyDescent="0.2"/>
  <cols>
    <col min="1" max="1" width="4.140625" style="25" customWidth="1"/>
    <col min="2" max="2" width="23.5703125" style="25" customWidth="1"/>
    <col min="3" max="3" width="10.7109375" style="25" bestFit="1" customWidth="1"/>
    <col min="4" max="4" width="11.28515625" style="25" bestFit="1" customWidth="1"/>
    <col min="5" max="5" width="8.85546875" style="25" bestFit="1" customWidth="1"/>
    <col min="6" max="6" width="20.5703125" style="25" bestFit="1" customWidth="1"/>
    <col min="7" max="7" width="10.7109375" style="25" bestFit="1" customWidth="1"/>
    <col min="8" max="8" width="11.28515625" style="25" bestFit="1" customWidth="1"/>
    <col min="9" max="9" width="8.85546875" style="25" bestFit="1" customWidth="1"/>
    <col min="10" max="10" width="20.5703125" style="25" bestFit="1" customWidth="1"/>
    <col min="11" max="11" width="6.28515625" style="25" bestFit="1" customWidth="1"/>
    <col min="12" max="12" width="11.7109375" style="25" bestFit="1" customWidth="1"/>
    <col min="13" max="13" width="10.7109375" style="25" hidden="1" customWidth="1"/>
    <col min="14" max="14" width="11.28515625" style="25" hidden="1" customWidth="1"/>
    <col min="15" max="15" width="8.85546875" style="25" hidden="1" customWidth="1"/>
    <col min="16" max="16" width="12.42578125" style="25" hidden="1" customWidth="1"/>
    <col min="17" max="17" width="10.7109375" style="25" bestFit="1" customWidth="1"/>
    <col min="18" max="18" width="11.28515625" style="25" bestFit="1" customWidth="1"/>
    <col min="19" max="19" width="8.85546875" style="25" bestFit="1" customWidth="1"/>
    <col min="20" max="20" width="20.5703125" style="25" bestFit="1" customWidth="1"/>
    <col min="21" max="21" width="6.28515625" style="25" bestFit="1" customWidth="1"/>
    <col min="22" max="23" width="10.7109375" style="25" bestFit="1" customWidth="1"/>
    <col min="24" max="24" width="11.28515625" style="25" bestFit="1" customWidth="1"/>
    <col min="25" max="25" width="8.85546875" style="25" bestFit="1" customWidth="1"/>
    <col min="26" max="26" width="20.5703125" style="25" bestFit="1" customWidth="1"/>
    <col min="27" max="27" width="10.7109375" style="25" bestFit="1" customWidth="1"/>
    <col min="28" max="28" width="11.28515625" style="25" bestFit="1" customWidth="1"/>
    <col min="29" max="29" width="8.85546875" style="25" bestFit="1" customWidth="1"/>
    <col min="30" max="30" width="20.5703125" style="25" bestFit="1" customWidth="1"/>
    <col min="31" max="31" width="6.28515625" style="25" bestFit="1" customWidth="1"/>
    <col min="32" max="32" width="11.7109375" style="25" bestFit="1" customWidth="1"/>
    <col min="33" max="33" width="10.7109375" style="25" hidden="1" customWidth="1"/>
    <col min="34" max="34" width="11.28515625" style="25" hidden="1" customWidth="1"/>
    <col min="35" max="35" width="8.85546875" style="25" hidden="1" customWidth="1"/>
    <col min="36" max="36" width="12.42578125" style="25" hidden="1" customWidth="1"/>
    <col min="37" max="37" width="10.7109375" style="25" bestFit="1" customWidth="1"/>
    <col min="38" max="38" width="11.28515625" style="25" bestFit="1" customWidth="1"/>
    <col min="39" max="39" width="8.85546875" style="25" bestFit="1" customWidth="1"/>
    <col min="40" max="40" width="20.5703125" style="25" bestFit="1" customWidth="1"/>
    <col min="41" max="41" width="6.28515625" style="25" bestFit="1" customWidth="1"/>
    <col min="42" max="42" width="9.28515625" style="25" bestFit="1" customWidth="1"/>
    <col min="43" max="43" width="10.7109375" style="25" bestFit="1" customWidth="1"/>
    <col min="44" max="44" width="11.28515625" style="25" bestFit="1" customWidth="1"/>
    <col min="45" max="45" width="8.85546875" style="25" bestFit="1" customWidth="1"/>
    <col min="46" max="46" width="20.5703125" style="25" bestFit="1" customWidth="1"/>
    <col min="47" max="47" width="10.7109375" style="25" hidden="1" customWidth="1"/>
    <col min="48" max="48" width="11.28515625" style="25" hidden="1" customWidth="1"/>
    <col min="49" max="49" width="8.85546875" style="25" hidden="1" customWidth="1"/>
    <col min="50" max="50" width="20.5703125" style="25" hidden="1" customWidth="1"/>
    <col min="51" max="51" width="6.28515625" style="25" bestFit="1" customWidth="1"/>
    <col min="52" max="52" width="9.28515625" style="25" bestFit="1" customWidth="1"/>
    <col min="53" max="53" width="10.7109375" style="25" bestFit="1" customWidth="1"/>
    <col min="54" max="54" width="11.28515625" style="25" bestFit="1" customWidth="1"/>
    <col min="55" max="55" width="8.85546875" style="25" bestFit="1" customWidth="1"/>
    <col min="56" max="56" width="20.5703125" style="25" bestFit="1" customWidth="1"/>
    <col min="57" max="57" width="10.7109375" style="25" hidden="1" customWidth="1"/>
    <col min="58" max="58" width="11.28515625" style="25" hidden="1" customWidth="1"/>
    <col min="59" max="59" width="8.85546875" style="25" hidden="1" customWidth="1"/>
    <col min="60" max="60" width="20.5703125" style="25" hidden="1" customWidth="1"/>
    <col min="61" max="61" width="6.28515625" style="25" bestFit="1" customWidth="1"/>
    <col min="62" max="62" width="9.28515625" style="25" bestFit="1" customWidth="1"/>
    <col min="63" max="63" width="10.7109375" style="25" bestFit="1" customWidth="1"/>
    <col min="64" max="64" width="11.28515625" style="25" bestFit="1" customWidth="1"/>
    <col min="65" max="65" width="8.85546875" style="25" bestFit="1" customWidth="1"/>
    <col min="66" max="66" width="20.5703125" style="25" bestFit="1" customWidth="1"/>
    <col min="67" max="67" width="10.7109375" style="25" hidden="1" customWidth="1"/>
    <col min="68" max="68" width="11.28515625" style="25" hidden="1" customWidth="1"/>
    <col min="69" max="69" width="8.85546875" style="25" hidden="1" customWidth="1"/>
    <col min="70" max="70" width="20.5703125" style="25" hidden="1" customWidth="1"/>
    <col min="71" max="71" width="6.28515625" style="25" bestFit="1" customWidth="1"/>
    <col min="72" max="72" width="9.28515625" style="25" bestFit="1" customWidth="1"/>
    <col min="73" max="73" width="10.7109375" style="25" bestFit="1" customWidth="1"/>
    <col min="74" max="74" width="11.28515625" style="25" bestFit="1" customWidth="1"/>
    <col min="75" max="75" width="8.85546875" style="25" bestFit="1" customWidth="1"/>
    <col min="76" max="76" width="20.5703125" style="25" bestFit="1" customWidth="1"/>
    <col min="77" max="77" width="10.7109375" style="25" hidden="1" customWidth="1"/>
    <col min="78" max="78" width="11.28515625" style="25" hidden="1" customWidth="1"/>
    <col min="79" max="79" width="8.85546875" style="25" hidden="1" customWidth="1"/>
    <col min="80" max="80" width="20.5703125" style="25" hidden="1" customWidth="1"/>
    <col min="81" max="81" width="6.28515625" style="25" bestFit="1" customWidth="1"/>
    <col min="82" max="82" width="9.28515625" style="25" bestFit="1" customWidth="1"/>
    <col min="83" max="83" width="10.7109375" style="25" bestFit="1" customWidth="1"/>
    <col min="84" max="84" width="11.28515625" style="25" bestFit="1" customWidth="1"/>
    <col min="85" max="85" width="8.85546875" style="25" bestFit="1" customWidth="1"/>
    <col min="86" max="86" width="16.28515625" style="25" bestFit="1" customWidth="1"/>
    <col min="87" max="87" width="7.28515625" style="25" bestFit="1" customWidth="1"/>
    <col min="88" max="88" width="14.42578125" style="25" customWidth="1"/>
    <col min="89" max="89" width="11.28515625" style="25"/>
    <col min="90" max="90" width="12" style="25" bestFit="1" customWidth="1"/>
    <col min="91" max="91" width="13.140625" style="25" bestFit="1" customWidth="1"/>
    <col min="92" max="16384" width="11.28515625" style="25"/>
  </cols>
  <sheetData>
    <row r="1" spans="1:91" s="27" customFormat="1" ht="43.9" customHeight="1" x14ac:dyDescent="0.2">
      <c r="C1" s="574" t="s">
        <v>434</v>
      </c>
      <c r="D1" s="574"/>
      <c r="E1" s="574"/>
      <c r="F1" s="574"/>
      <c r="G1" s="574"/>
      <c r="H1" s="574"/>
      <c r="I1" s="574"/>
      <c r="J1" s="574"/>
      <c r="K1" s="574"/>
      <c r="L1" s="574"/>
      <c r="M1" s="574"/>
      <c r="N1" s="574"/>
      <c r="O1" s="574"/>
      <c r="P1" s="574"/>
      <c r="Q1" s="574"/>
      <c r="R1" s="574"/>
      <c r="S1" s="574"/>
      <c r="T1" s="574"/>
      <c r="U1" s="574"/>
      <c r="V1" s="574"/>
      <c r="W1" s="574"/>
      <c r="X1" s="574"/>
      <c r="Y1" s="574"/>
      <c r="Z1" s="574"/>
      <c r="AA1" s="574"/>
      <c r="CE1" s="575"/>
      <c r="CF1" s="575"/>
      <c r="CG1" s="575"/>
      <c r="CH1" s="575"/>
      <c r="CI1" s="575"/>
      <c r="CJ1" s="575"/>
    </row>
    <row r="2" spans="1:91" s="137" customFormat="1" ht="41.45" customHeight="1" x14ac:dyDescent="0.2">
      <c r="A2" s="569" t="s">
        <v>127</v>
      </c>
      <c r="B2" s="570" t="s">
        <v>436</v>
      </c>
      <c r="C2" s="569" t="s">
        <v>129</v>
      </c>
      <c r="D2" s="569"/>
      <c r="E2" s="569"/>
      <c r="F2" s="569"/>
      <c r="G2" s="569"/>
      <c r="H2" s="569"/>
      <c r="I2" s="569"/>
      <c r="J2" s="569"/>
      <c r="K2" s="569"/>
      <c r="L2" s="569"/>
      <c r="M2" s="569" t="s">
        <v>451</v>
      </c>
      <c r="N2" s="569"/>
      <c r="O2" s="569"/>
      <c r="P2" s="569"/>
      <c r="Q2" s="569"/>
      <c r="R2" s="569"/>
      <c r="S2" s="569"/>
      <c r="T2" s="569"/>
      <c r="U2" s="569"/>
      <c r="V2" s="569"/>
      <c r="W2" s="569" t="s">
        <v>74</v>
      </c>
      <c r="X2" s="569"/>
      <c r="Y2" s="569"/>
      <c r="Z2" s="569"/>
      <c r="AA2" s="569"/>
      <c r="AB2" s="569"/>
      <c r="AC2" s="569"/>
      <c r="AD2" s="569"/>
      <c r="AE2" s="569"/>
      <c r="AF2" s="569"/>
      <c r="AG2" s="576" t="s">
        <v>233</v>
      </c>
      <c r="AH2" s="576"/>
      <c r="AI2" s="576"/>
      <c r="AJ2" s="576"/>
      <c r="AK2" s="576"/>
      <c r="AL2" s="576"/>
      <c r="AM2" s="576"/>
      <c r="AN2" s="576"/>
      <c r="AO2" s="576"/>
      <c r="AP2" s="576"/>
      <c r="AQ2" s="577" t="s">
        <v>232</v>
      </c>
      <c r="AR2" s="578"/>
      <c r="AS2" s="578"/>
      <c r="AT2" s="578"/>
      <c r="AU2" s="578"/>
      <c r="AV2" s="578"/>
      <c r="AW2" s="578"/>
      <c r="AX2" s="578"/>
      <c r="AY2" s="578"/>
      <c r="AZ2" s="579"/>
      <c r="BA2" s="577" t="s">
        <v>235</v>
      </c>
      <c r="BB2" s="578"/>
      <c r="BC2" s="578"/>
      <c r="BD2" s="578"/>
      <c r="BE2" s="578"/>
      <c r="BF2" s="578"/>
      <c r="BG2" s="578"/>
      <c r="BH2" s="578"/>
      <c r="BI2" s="578"/>
      <c r="BJ2" s="579"/>
      <c r="BK2" s="577" t="s">
        <v>236</v>
      </c>
      <c r="BL2" s="578"/>
      <c r="BM2" s="578"/>
      <c r="BN2" s="578"/>
      <c r="BO2" s="578"/>
      <c r="BP2" s="578"/>
      <c r="BQ2" s="578"/>
      <c r="BR2" s="578"/>
      <c r="BS2" s="578"/>
      <c r="BT2" s="579"/>
      <c r="BU2" s="576" t="s">
        <v>133</v>
      </c>
      <c r="BV2" s="576"/>
      <c r="BW2" s="576"/>
      <c r="BX2" s="576"/>
      <c r="BY2" s="576"/>
      <c r="BZ2" s="576"/>
      <c r="CA2" s="576"/>
      <c r="CB2" s="576"/>
      <c r="CC2" s="576"/>
      <c r="CD2" s="576"/>
      <c r="CE2" s="569" t="s">
        <v>438</v>
      </c>
      <c r="CF2" s="569"/>
      <c r="CG2" s="569"/>
      <c r="CH2" s="569"/>
      <c r="CI2" s="569"/>
      <c r="CJ2" s="569"/>
      <c r="CK2" s="571" t="s">
        <v>454</v>
      </c>
      <c r="CL2" s="572"/>
      <c r="CM2" s="490"/>
    </row>
    <row r="3" spans="1:91" s="38" customFormat="1" ht="40.5" customHeight="1" x14ac:dyDescent="0.2">
      <c r="A3" s="569"/>
      <c r="B3" s="569"/>
      <c r="C3" s="568" t="s">
        <v>125</v>
      </c>
      <c r="D3" s="568"/>
      <c r="E3" s="568"/>
      <c r="F3" s="568"/>
      <c r="G3" s="568" t="s">
        <v>126</v>
      </c>
      <c r="H3" s="568"/>
      <c r="I3" s="568"/>
      <c r="J3" s="568"/>
      <c r="K3" s="568" t="s">
        <v>130</v>
      </c>
      <c r="L3" s="564" t="s">
        <v>131</v>
      </c>
      <c r="M3" s="568" t="s">
        <v>125</v>
      </c>
      <c r="N3" s="568"/>
      <c r="O3" s="568"/>
      <c r="P3" s="568"/>
      <c r="Q3" s="568" t="s">
        <v>126</v>
      </c>
      <c r="R3" s="568"/>
      <c r="S3" s="568"/>
      <c r="T3" s="568"/>
      <c r="U3" s="568" t="s">
        <v>130</v>
      </c>
      <c r="V3" s="564" t="s">
        <v>131</v>
      </c>
      <c r="W3" s="568" t="s">
        <v>125</v>
      </c>
      <c r="X3" s="568"/>
      <c r="Y3" s="568"/>
      <c r="Z3" s="568"/>
      <c r="AA3" s="568" t="s">
        <v>126</v>
      </c>
      <c r="AB3" s="568"/>
      <c r="AC3" s="568"/>
      <c r="AD3" s="568"/>
      <c r="AE3" s="568" t="s">
        <v>130</v>
      </c>
      <c r="AF3" s="564" t="s">
        <v>131</v>
      </c>
      <c r="AG3" s="568" t="s">
        <v>125</v>
      </c>
      <c r="AH3" s="568"/>
      <c r="AI3" s="568"/>
      <c r="AJ3" s="568"/>
      <c r="AK3" s="568" t="s">
        <v>126</v>
      </c>
      <c r="AL3" s="568"/>
      <c r="AM3" s="568"/>
      <c r="AN3" s="568"/>
      <c r="AO3" s="568" t="s">
        <v>130</v>
      </c>
      <c r="AP3" s="564" t="s">
        <v>131</v>
      </c>
      <c r="AQ3" s="568" t="s">
        <v>125</v>
      </c>
      <c r="AR3" s="568"/>
      <c r="AS3" s="568"/>
      <c r="AT3" s="568"/>
      <c r="AU3" s="568" t="s">
        <v>126</v>
      </c>
      <c r="AV3" s="568"/>
      <c r="AW3" s="568"/>
      <c r="AX3" s="568"/>
      <c r="AY3" s="568" t="s">
        <v>130</v>
      </c>
      <c r="AZ3" s="564" t="s">
        <v>131</v>
      </c>
      <c r="BA3" s="568" t="s">
        <v>125</v>
      </c>
      <c r="BB3" s="568"/>
      <c r="BC3" s="568"/>
      <c r="BD3" s="568"/>
      <c r="BE3" s="568" t="s">
        <v>126</v>
      </c>
      <c r="BF3" s="568"/>
      <c r="BG3" s="568"/>
      <c r="BH3" s="568"/>
      <c r="BI3" s="568" t="s">
        <v>130</v>
      </c>
      <c r="BJ3" s="564" t="s">
        <v>131</v>
      </c>
      <c r="BK3" s="568" t="s">
        <v>125</v>
      </c>
      <c r="BL3" s="568"/>
      <c r="BM3" s="568"/>
      <c r="BN3" s="568"/>
      <c r="BO3" s="568" t="s">
        <v>126</v>
      </c>
      <c r="BP3" s="568"/>
      <c r="BQ3" s="568"/>
      <c r="BR3" s="568"/>
      <c r="BS3" s="568" t="s">
        <v>130</v>
      </c>
      <c r="BT3" s="564" t="s">
        <v>131</v>
      </c>
      <c r="BU3" s="568" t="s">
        <v>125</v>
      </c>
      <c r="BV3" s="568"/>
      <c r="BW3" s="568"/>
      <c r="BX3" s="568"/>
      <c r="BY3" s="568" t="s">
        <v>126</v>
      </c>
      <c r="BZ3" s="568"/>
      <c r="CA3" s="568"/>
      <c r="CB3" s="568"/>
      <c r="CC3" s="568" t="s">
        <v>130</v>
      </c>
      <c r="CD3" s="564" t="s">
        <v>131</v>
      </c>
      <c r="CE3" s="565" t="s">
        <v>67</v>
      </c>
      <c r="CF3" s="566" t="s">
        <v>68</v>
      </c>
      <c r="CG3" s="566" t="s">
        <v>71</v>
      </c>
      <c r="CH3" s="567" t="s">
        <v>176</v>
      </c>
      <c r="CI3" s="568" t="s">
        <v>130</v>
      </c>
      <c r="CJ3" s="564" t="s">
        <v>437</v>
      </c>
      <c r="CK3" s="573" t="s">
        <v>455</v>
      </c>
      <c r="CL3" s="573" t="s">
        <v>131</v>
      </c>
      <c r="CM3" s="573" t="s">
        <v>456</v>
      </c>
    </row>
    <row r="4" spans="1:91" s="39" customFormat="1" ht="25.5" x14ac:dyDescent="0.2">
      <c r="A4" s="569"/>
      <c r="B4" s="569"/>
      <c r="C4" s="138" t="s">
        <v>67</v>
      </c>
      <c r="D4" s="139" t="s">
        <v>68</v>
      </c>
      <c r="E4" s="139" t="s">
        <v>71</v>
      </c>
      <c r="F4" s="139" t="s">
        <v>132</v>
      </c>
      <c r="G4" s="138" t="s">
        <v>67</v>
      </c>
      <c r="H4" s="139" t="s">
        <v>68</v>
      </c>
      <c r="I4" s="139" t="s">
        <v>71</v>
      </c>
      <c r="J4" s="139" t="s">
        <v>132</v>
      </c>
      <c r="K4" s="568"/>
      <c r="L4" s="564"/>
      <c r="M4" s="138" t="s">
        <v>67</v>
      </c>
      <c r="N4" s="139" t="s">
        <v>68</v>
      </c>
      <c r="O4" s="139" t="s">
        <v>71</v>
      </c>
      <c r="P4" s="139" t="s">
        <v>132</v>
      </c>
      <c r="Q4" s="138" t="s">
        <v>67</v>
      </c>
      <c r="R4" s="139" t="s">
        <v>68</v>
      </c>
      <c r="S4" s="139" t="s">
        <v>71</v>
      </c>
      <c r="T4" s="139" t="s">
        <v>132</v>
      </c>
      <c r="U4" s="568"/>
      <c r="V4" s="564"/>
      <c r="W4" s="138" t="s">
        <v>67</v>
      </c>
      <c r="X4" s="139" t="s">
        <v>68</v>
      </c>
      <c r="Y4" s="139" t="s">
        <v>71</v>
      </c>
      <c r="Z4" s="139" t="s">
        <v>132</v>
      </c>
      <c r="AA4" s="138" t="s">
        <v>67</v>
      </c>
      <c r="AB4" s="139" t="s">
        <v>68</v>
      </c>
      <c r="AC4" s="139" t="s">
        <v>71</v>
      </c>
      <c r="AD4" s="139" t="s">
        <v>132</v>
      </c>
      <c r="AE4" s="568"/>
      <c r="AF4" s="564"/>
      <c r="AG4" s="138" t="s">
        <v>67</v>
      </c>
      <c r="AH4" s="139" t="s">
        <v>68</v>
      </c>
      <c r="AI4" s="139" t="s">
        <v>71</v>
      </c>
      <c r="AJ4" s="139" t="s">
        <v>132</v>
      </c>
      <c r="AK4" s="138" t="s">
        <v>67</v>
      </c>
      <c r="AL4" s="139" t="s">
        <v>68</v>
      </c>
      <c r="AM4" s="139" t="s">
        <v>71</v>
      </c>
      <c r="AN4" s="139" t="s">
        <v>132</v>
      </c>
      <c r="AO4" s="568"/>
      <c r="AP4" s="564"/>
      <c r="AQ4" s="138" t="s">
        <v>67</v>
      </c>
      <c r="AR4" s="139" t="s">
        <v>68</v>
      </c>
      <c r="AS4" s="139" t="s">
        <v>71</v>
      </c>
      <c r="AT4" s="139" t="s">
        <v>132</v>
      </c>
      <c r="AU4" s="138" t="s">
        <v>67</v>
      </c>
      <c r="AV4" s="139" t="s">
        <v>68</v>
      </c>
      <c r="AW4" s="139" t="s">
        <v>71</v>
      </c>
      <c r="AX4" s="139" t="s">
        <v>132</v>
      </c>
      <c r="AY4" s="568"/>
      <c r="AZ4" s="564"/>
      <c r="BA4" s="138" t="s">
        <v>67</v>
      </c>
      <c r="BB4" s="139" t="s">
        <v>68</v>
      </c>
      <c r="BC4" s="139" t="s">
        <v>71</v>
      </c>
      <c r="BD4" s="139" t="s">
        <v>132</v>
      </c>
      <c r="BE4" s="138" t="s">
        <v>67</v>
      </c>
      <c r="BF4" s="139" t="s">
        <v>68</v>
      </c>
      <c r="BG4" s="139" t="s">
        <v>71</v>
      </c>
      <c r="BH4" s="139" t="s">
        <v>132</v>
      </c>
      <c r="BI4" s="568"/>
      <c r="BJ4" s="564"/>
      <c r="BK4" s="138" t="s">
        <v>67</v>
      </c>
      <c r="BL4" s="139" t="s">
        <v>68</v>
      </c>
      <c r="BM4" s="139" t="s">
        <v>71</v>
      </c>
      <c r="BN4" s="139" t="s">
        <v>132</v>
      </c>
      <c r="BO4" s="138" t="s">
        <v>67</v>
      </c>
      <c r="BP4" s="139" t="s">
        <v>68</v>
      </c>
      <c r="BQ4" s="139" t="s">
        <v>71</v>
      </c>
      <c r="BR4" s="139" t="s">
        <v>132</v>
      </c>
      <c r="BS4" s="568"/>
      <c r="BT4" s="564"/>
      <c r="BU4" s="138" t="s">
        <v>67</v>
      </c>
      <c r="BV4" s="139" t="s">
        <v>68</v>
      </c>
      <c r="BW4" s="139" t="s">
        <v>71</v>
      </c>
      <c r="BX4" s="139" t="s">
        <v>132</v>
      </c>
      <c r="BY4" s="138" t="s">
        <v>67</v>
      </c>
      <c r="BZ4" s="139" t="s">
        <v>68</v>
      </c>
      <c r="CA4" s="139" t="s">
        <v>71</v>
      </c>
      <c r="CB4" s="139" t="s">
        <v>132</v>
      </c>
      <c r="CC4" s="568"/>
      <c r="CD4" s="564"/>
      <c r="CE4" s="565"/>
      <c r="CF4" s="566"/>
      <c r="CG4" s="566"/>
      <c r="CH4" s="567"/>
      <c r="CI4" s="568"/>
      <c r="CJ4" s="564"/>
      <c r="CK4" s="573"/>
      <c r="CL4" s="573"/>
      <c r="CM4" s="573"/>
    </row>
    <row r="5" spans="1:91" s="40" customFormat="1" ht="13.15" customHeight="1" x14ac:dyDescent="0.2">
      <c r="A5" s="41"/>
      <c r="B5" s="41"/>
      <c r="C5" s="45">
        <f>'Нормативы ОО'!D459</f>
        <v>51708.520061402305</v>
      </c>
      <c r="D5" s="45">
        <f>'Нормативы ОО'!G459</f>
        <v>70994.874853543952</v>
      </c>
      <c r="E5" s="45">
        <f>'Нормативы ОО'!J459</f>
        <v>75102.579182560497</v>
      </c>
      <c r="F5" s="42">
        <f>'Нормативы ОО'!M459</f>
        <v>75102.579182560497</v>
      </c>
      <c r="G5" s="45">
        <f>C5</f>
        <v>51708.520061402305</v>
      </c>
      <c r="H5" s="45">
        <f t="shared" ref="H5:J5" si="0">D5</f>
        <v>70994.874853543952</v>
      </c>
      <c r="I5" s="45">
        <f t="shared" si="0"/>
        <v>75102.579182560497</v>
      </c>
      <c r="J5" s="45">
        <f t="shared" si="0"/>
        <v>75102.579182560497</v>
      </c>
      <c r="K5" s="42"/>
      <c r="L5" s="42"/>
      <c r="M5" s="42"/>
      <c r="N5" s="42"/>
      <c r="O5" s="42"/>
      <c r="P5" s="42"/>
      <c r="Q5" s="42">
        <f>'Нормативы ОО'!F459</f>
        <v>53950.845602697802</v>
      </c>
      <c r="R5" s="42">
        <f>'Нормативы ОО'!I459</f>
        <v>73989.142861788525</v>
      </c>
      <c r="S5" s="42">
        <f>'Нормативы ОО'!L459</f>
        <v>78187.34114752739</v>
      </c>
      <c r="T5" s="42">
        <f>'Нормативы ОО'!O459</f>
        <v>78187.34114752739</v>
      </c>
      <c r="U5" s="42"/>
      <c r="V5" s="42"/>
      <c r="W5" s="42">
        <f t="shared" ref="W5:Y5" si="1">AA5</f>
        <v>51708.520061402305</v>
      </c>
      <c r="X5" s="42">
        <f t="shared" si="1"/>
        <v>70994.874853543952</v>
      </c>
      <c r="Y5" s="42">
        <f t="shared" si="1"/>
        <v>75102.579182560497</v>
      </c>
      <c r="Z5" s="42">
        <f>AD5</f>
        <v>75102.579182560497</v>
      </c>
      <c r="AA5" s="42">
        <f>G5</f>
        <v>51708.520061402305</v>
      </c>
      <c r="AB5" s="42">
        <f t="shared" ref="AB5:AD5" si="2">H5</f>
        <v>70994.874853543952</v>
      </c>
      <c r="AC5" s="42">
        <f t="shared" si="2"/>
        <v>75102.579182560497</v>
      </c>
      <c r="AD5" s="42">
        <f t="shared" si="2"/>
        <v>75102.579182560497</v>
      </c>
      <c r="AE5" s="42"/>
      <c r="AF5" s="42"/>
      <c r="AG5" s="52"/>
      <c r="AH5" s="52"/>
      <c r="AI5" s="52"/>
      <c r="AJ5" s="52"/>
      <c r="AK5" s="52"/>
      <c r="AL5" s="52">
        <f>'Нормативы ОО'!G469</f>
        <v>128037.99933762036</v>
      </c>
      <c r="AM5" s="52"/>
      <c r="AN5" s="52"/>
      <c r="AO5" s="42"/>
      <c r="AP5" s="42"/>
      <c r="AQ5" s="52">
        <f>'Нормативы ОО'!D471</f>
        <v>288372.10056601989</v>
      </c>
      <c r="AR5" s="52"/>
      <c r="AS5" s="52"/>
      <c r="AT5" s="52"/>
      <c r="AU5" s="52">
        <f>'Нормативы ОО'!D471</f>
        <v>288372.10056601989</v>
      </c>
      <c r="AV5" s="52"/>
      <c r="AW5" s="52"/>
      <c r="AX5" s="52"/>
      <c r="AY5" s="42"/>
      <c r="AZ5" s="42"/>
      <c r="BA5" s="52">
        <f>'Нормативы ОО'!D480</f>
        <v>231093.59662201942</v>
      </c>
      <c r="BB5" s="52"/>
      <c r="BC5" s="52"/>
      <c r="BD5" s="52"/>
      <c r="BE5" s="52"/>
      <c r="BF5" s="52"/>
      <c r="BG5" s="52"/>
      <c r="BH5" s="52"/>
      <c r="BI5" s="42"/>
      <c r="BJ5" s="42"/>
      <c r="BK5" s="52"/>
      <c r="BL5" s="52">
        <f>'Нормативы ОО'!G473</f>
        <v>256977.73910241018</v>
      </c>
      <c r="BM5" s="52"/>
      <c r="BN5" s="52"/>
      <c r="BO5" s="52"/>
      <c r="BP5" s="52"/>
      <c r="BQ5" s="52"/>
      <c r="BR5" s="52"/>
      <c r="BS5" s="42"/>
      <c r="BT5" s="42"/>
      <c r="BU5" s="52"/>
      <c r="BV5" s="52">
        <f>'Нормативы ОО'!G488</f>
        <v>377606.15651340917</v>
      </c>
      <c r="BW5" s="52"/>
      <c r="BX5" s="52"/>
      <c r="BY5" s="52"/>
      <c r="BZ5" s="52"/>
      <c r="CA5" s="52"/>
      <c r="CB5" s="52"/>
      <c r="CC5" s="42"/>
      <c r="CD5" s="42"/>
      <c r="CE5" s="53"/>
      <c r="CF5" s="53"/>
      <c r="CG5" s="53"/>
      <c r="CH5" s="53"/>
      <c r="CI5" s="53"/>
      <c r="CJ5" s="54"/>
      <c r="CK5" s="499"/>
      <c r="CL5" s="500"/>
      <c r="CM5" s="499"/>
    </row>
    <row r="6" spans="1:91" s="40" customFormat="1" x14ac:dyDescent="0.2">
      <c r="A6" s="43">
        <v>1</v>
      </c>
      <c r="B6" s="44" t="s">
        <v>154</v>
      </c>
      <c r="C6" s="45"/>
      <c r="D6" s="45"/>
      <c r="E6" s="45"/>
      <c r="F6" s="45"/>
      <c r="G6" s="45">
        <v>57</v>
      </c>
      <c r="H6" s="45">
        <v>70</v>
      </c>
      <c r="I6" s="45">
        <v>10</v>
      </c>
      <c r="J6" s="45"/>
      <c r="K6" s="46">
        <f>SUM(C6:J6)</f>
        <v>137</v>
      </c>
      <c r="L6" s="42">
        <f t="shared" ref="L6:L15" si="3">(C6*C$5+D6*D$5+E6*E$5+F6*F$5+G6*G$5+H6*H$5+I6*I$5+J6*J$5)</f>
        <v>8668052.6750736125</v>
      </c>
      <c r="M6" s="45"/>
      <c r="N6" s="45"/>
      <c r="O6" s="45"/>
      <c r="P6" s="45"/>
      <c r="Q6" s="45"/>
      <c r="R6" s="45"/>
      <c r="S6" s="45"/>
      <c r="T6" s="45"/>
      <c r="U6" s="46">
        <f>SUM(M6:T6)</f>
        <v>0</v>
      </c>
      <c r="V6" s="42">
        <f>(M6*M$5+N6*N$5+O6*O$5+P6*P$5+Q6*Q$5+R6*R$5+S6*S$5+T6*T$5)</f>
        <v>0</v>
      </c>
      <c r="W6" s="47"/>
      <c r="X6" s="47"/>
      <c r="Y6" s="47"/>
      <c r="Z6" s="47"/>
      <c r="AA6" s="47"/>
      <c r="AB6" s="42"/>
      <c r="AC6" s="47"/>
      <c r="AD6" s="47"/>
      <c r="AE6" s="46">
        <f>SUM(W6:AD6)</f>
        <v>0</v>
      </c>
      <c r="AF6" s="42">
        <f>(W6*W$5+X6*X$5+Y6*Y$5+Z6*Z$5+AA6*AA$5+AB6*AB$5+AC6*AC$5+AD6*AD$5)</f>
        <v>0</v>
      </c>
      <c r="AG6" s="52"/>
      <c r="AH6" s="52"/>
      <c r="AI6" s="52"/>
      <c r="AJ6" s="52"/>
      <c r="AK6" s="52"/>
      <c r="AL6" s="52"/>
      <c r="AM6" s="52"/>
      <c r="AN6" s="52"/>
      <c r="AO6" s="46">
        <f>SUM(AG6:AN6)</f>
        <v>0</v>
      </c>
      <c r="AP6" s="42">
        <f>(AG6*AG$5+AH6*AH$5+AI6*AI$5+AJ6*AJ$5+AK6*AK$5+AL6*AL$5+AM6*AM$5+AN6*AN$5)</f>
        <v>0</v>
      </c>
      <c r="AQ6" s="52"/>
      <c r="AR6" s="52"/>
      <c r="AS6" s="52"/>
      <c r="AT6" s="52"/>
      <c r="AU6" s="52"/>
      <c r="AV6" s="52"/>
      <c r="AW6" s="52"/>
      <c r="AX6" s="52"/>
      <c r="AY6" s="46">
        <f>SUM(AQ6:AX6)</f>
        <v>0</v>
      </c>
      <c r="AZ6" s="42">
        <f>(AQ6*AQ$5+AR6*AR$5+AS6*AS$5+AT6*AT$5+AU6*AU$5+AV6*AV$5+AW6*AW$5+AX6*AX$5)</f>
        <v>0</v>
      </c>
      <c r="BA6" s="52"/>
      <c r="BB6" s="52"/>
      <c r="BC6" s="52"/>
      <c r="BD6" s="52"/>
      <c r="BE6" s="52"/>
      <c r="BF6" s="52"/>
      <c r="BG6" s="52"/>
      <c r="BH6" s="52"/>
      <c r="BI6" s="46">
        <f>SUM(BA6:BH6)</f>
        <v>0</v>
      </c>
      <c r="BJ6" s="42">
        <f>(BA6*BA$5+BB6*BB$5+BC6*BC$5+BD6*BD$5+BE6*BE$5+BF6*BF$5+BG6*BG$5+BH6*BH$5)</f>
        <v>0</v>
      </c>
      <c r="BK6" s="52"/>
      <c r="BL6" s="52"/>
      <c r="BM6" s="52"/>
      <c r="BN6" s="52"/>
      <c r="BO6" s="52"/>
      <c r="BP6" s="52"/>
      <c r="BQ6" s="52"/>
      <c r="BR6" s="52"/>
      <c r="BS6" s="46">
        <f>SUM(BK6:BR6)</f>
        <v>0</v>
      </c>
      <c r="BT6" s="42">
        <f>(BK6*BK$5+BL6*BL$5+BM6*BM$5+BN6*BN$5+BO6*BO$5+BP6*BP$5+BQ6*BQ$5+BR6*BR$5)</f>
        <v>0</v>
      </c>
      <c r="BU6" s="52"/>
      <c r="BV6" s="52"/>
      <c r="BW6" s="52"/>
      <c r="BX6" s="52"/>
      <c r="BY6" s="52"/>
      <c r="BZ6" s="52"/>
      <c r="CA6" s="52"/>
      <c r="CB6" s="52"/>
      <c r="CC6" s="46">
        <f>SUM(BU6:CB6)</f>
        <v>0</v>
      </c>
      <c r="CD6" s="42">
        <f>(BU6*BU$5+BV6*BV$5+BW6*BW$5+BX6*BX$5+BY6*BY$5+BZ6*BZ$5+CA6*CA$5+CB6*CB$5)</f>
        <v>0</v>
      </c>
      <c r="CE6" s="42">
        <f>C6+W6+G6+AA6+AU6+AQ6+AG6+AK6+BU6+BY6+M6+Q6+BK6+BA6+BE6+BO6</f>
        <v>57</v>
      </c>
      <c r="CF6" s="42">
        <f t="shared" ref="CF6:CH15" si="4">D6+X6+H6+AB6+AV6+AR6+AH6+AL6+BV6+BZ6+N6+R6+BL6+BB6+BF6+BP6</f>
        <v>70</v>
      </c>
      <c r="CG6" s="42">
        <f t="shared" si="4"/>
        <v>10</v>
      </c>
      <c r="CH6" s="42">
        <f t="shared" si="4"/>
        <v>0</v>
      </c>
      <c r="CI6" s="42">
        <f>CE6+CF6+CG6+CH6</f>
        <v>137</v>
      </c>
      <c r="CJ6" s="42">
        <f>ROUND(L6+V6+AF6+AZ6+AP6+CD6+BJ6+BT6,-2)</f>
        <v>8668100</v>
      </c>
      <c r="CK6" s="499">
        <f>CK18</f>
        <v>108.12886330337675</v>
      </c>
      <c r="CL6" s="499">
        <v>6841400</v>
      </c>
      <c r="CM6" s="499">
        <f>CJ6-CL6</f>
        <v>1826700</v>
      </c>
    </row>
    <row r="7" spans="1:91" s="40" customFormat="1" x14ac:dyDescent="0.2">
      <c r="A7" s="43">
        <v>2</v>
      </c>
      <c r="B7" s="43" t="s">
        <v>161</v>
      </c>
      <c r="C7" s="45"/>
      <c r="D7" s="45"/>
      <c r="E7" s="45"/>
      <c r="F7" s="45"/>
      <c r="G7" s="45"/>
      <c r="H7" s="45"/>
      <c r="I7" s="45"/>
      <c r="J7" s="45"/>
      <c r="K7" s="46">
        <f t="shared" ref="K7:K15" si="5">SUM(C7:J7)</f>
        <v>0</v>
      </c>
      <c r="L7" s="42">
        <f t="shared" si="3"/>
        <v>0</v>
      </c>
      <c r="M7" s="45"/>
      <c r="N7" s="45"/>
      <c r="O7" s="45"/>
      <c r="P7" s="45"/>
      <c r="Q7" s="45">
        <v>31</v>
      </c>
      <c r="R7" s="45">
        <v>46</v>
      </c>
      <c r="S7" s="45">
        <v>8</v>
      </c>
      <c r="T7" s="45"/>
      <c r="U7" s="46">
        <f t="shared" ref="U7:U15" si="6">SUM(M7:T7)</f>
        <v>85</v>
      </c>
      <c r="V7" s="42">
        <f>(M7*M$5+N7*N$5+O7*O$5+P7*P$5+Q7*Q$5+R7*R$5+S7*S$5+T7*T$5)</f>
        <v>5701475.514506124</v>
      </c>
      <c r="W7" s="42"/>
      <c r="X7" s="42"/>
      <c r="Y7" s="42"/>
      <c r="Z7" s="42"/>
      <c r="AA7" s="42"/>
      <c r="AB7" s="42"/>
      <c r="AC7" s="42"/>
      <c r="AD7" s="42"/>
      <c r="AE7" s="46">
        <f t="shared" ref="AE7:AE15" si="7">SUM(W7:AD7)</f>
        <v>0</v>
      </c>
      <c r="AF7" s="42">
        <f t="shared" ref="AF7:AF15" si="8">(W7*W$5+X7*X$5+Y7*Y$5+Z7*Z$5+AA7*AA$5+AB7*AB$5+AC7*AC$5+AD7*AD$5)</f>
        <v>0</v>
      </c>
      <c r="AG7" s="42"/>
      <c r="AH7" s="42"/>
      <c r="AI7" s="42"/>
      <c r="AJ7" s="42"/>
      <c r="AK7" s="42"/>
      <c r="AL7" s="42"/>
      <c r="AM7" s="42"/>
      <c r="AN7" s="42"/>
      <c r="AO7" s="46">
        <f t="shared" ref="AO7:AO15" si="9">SUM(AG7:AN7)</f>
        <v>0</v>
      </c>
      <c r="AP7" s="42">
        <f t="shared" ref="AP7:AP15" si="10">(AG7*AG$5+AH7*AH$5+AI7*AI$5+AJ7*AJ$5+AK7*AK$5+AL7*AL$5+AM7*AM$5+AN7*AN$5)</f>
        <v>0</v>
      </c>
      <c r="AQ7" s="42"/>
      <c r="AR7" s="42"/>
      <c r="AS7" s="42"/>
      <c r="AT7" s="42"/>
      <c r="AU7" s="42"/>
      <c r="AV7" s="42"/>
      <c r="AW7" s="42"/>
      <c r="AX7" s="42"/>
      <c r="AY7" s="46">
        <f t="shared" ref="AY7:AY15" si="11">SUM(AQ7:AX7)</f>
        <v>0</v>
      </c>
      <c r="AZ7" s="42">
        <f t="shared" ref="AZ7:AZ15" si="12">(AQ7*AQ$5+AR7*AR$5+AS7*AS$5+AT7*AT$5+AU7*AU$5+AV7*AV$5+AW7*AW$5+AX7*AX$5)</f>
        <v>0</v>
      </c>
      <c r="BA7" s="42"/>
      <c r="BB7" s="42"/>
      <c r="BC7" s="42"/>
      <c r="BD7" s="42"/>
      <c r="BE7" s="42"/>
      <c r="BF7" s="42"/>
      <c r="BG7" s="42"/>
      <c r="BH7" s="42"/>
      <c r="BI7" s="46">
        <f t="shared" ref="BI7:BI15" si="13">SUM(BA7:BH7)</f>
        <v>0</v>
      </c>
      <c r="BJ7" s="42">
        <f t="shared" ref="BJ7:BJ15" si="14">(BA7*BA$5+BB7*BB$5+BC7*BC$5+BD7*BD$5+BE7*BE$5+BF7*BF$5+BG7*BG$5+BH7*BH$5)</f>
        <v>0</v>
      </c>
      <c r="BK7" s="42"/>
      <c r="BL7" s="42"/>
      <c r="BM7" s="42"/>
      <c r="BN7" s="42"/>
      <c r="BO7" s="42"/>
      <c r="BP7" s="42"/>
      <c r="BQ7" s="42"/>
      <c r="BR7" s="42"/>
      <c r="BS7" s="46">
        <f t="shared" ref="BS7:BS15" si="15">SUM(BK7:BR7)</f>
        <v>0</v>
      </c>
      <c r="BT7" s="42">
        <f t="shared" ref="BT7:BT15" si="16">(BK7*BK$5+BL7*BL$5+BM7*BM$5+BN7*BN$5+BO7*BO$5+BP7*BP$5+BQ7*BQ$5+BR7*BR$5)</f>
        <v>0</v>
      </c>
      <c r="BU7" s="42"/>
      <c r="BV7" s="42"/>
      <c r="BW7" s="42"/>
      <c r="BX7" s="42"/>
      <c r="BY7" s="42"/>
      <c r="BZ7" s="42"/>
      <c r="CA7" s="42"/>
      <c r="CB7" s="42"/>
      <c r="CC7" s="46">
        <f t="shared" ref="CC7:CC15" si="17">SUM(BU7:CB7)</f>
        <v>0</v>
      </c>
      <c r="CD7" s="42">
        <f t="shared" ref="CD7:CD15" si="18">(BU7*BU$5+BV7*BV$5+BW7*BW$5+BX7*BX$5+BY7*BY$5+BZ7*BZ$5+CA7*CA$5+CB7*CB$5)</f>
        <v>0</v>
      </c>
      <c r="CE7" s="42">
        <f t="shared" ref="CE7:CE15" si="19">C7+W7+G7+AA7+AU7+AQ7+AG7+AK7+BU7+BY7+M7+Q7+BK7+BA7+BE7+BO7</f>
        <v>31</v>
      </c>
      <c r="CF7" s="42">
        <f t="shared" si="4"/>
        <v>46</v>
      </c>
      <c r="CG7" s="42">
        <f t="shared" si="4"/>
        <v>8</v>
      </c>
      <c r="CH7" s="42">
        <f t="shared" si="4"/>
        <v>0</v>
      </c>
      <c r="CI7" s="42">
        <f>CE7+CF7+CG7+CH7</f>
        <v>85</v>
      </c>
      <c r="CJ7" s="42">
        <f t="shared" ref="CJ7:CJ9" si="20">ROUND(L7+V7+AF7+AZ7+AP7+CD7+BJ7+BT7,-2)</f>
        <v>5701500</v>
      </c>
      <c r="CK7" s="499">
        <f t="shared" ref="CK7:CK15" si="21">CK19</f>
        <v>67.095062702797506</v>
      </c>
      <c r="CL7" s="499">
        <v>4500500</v>
      </c>
      <c r="CM7" s="499">
        <f t="shared" ref="CM7:CM15" si="22">CJ7-CL7</f>
        <v>1201000</v>
      </c>
    </row>
    <row r="8" spans="1:91" s="40" customFormat="1" ht="25.5" x14ac:dyDescent="0.2">
      <c r="A8" s="43">
        <v>3</v>
      </c>
      <c r="B8" s="43" t="s">
        <v>163</v>
      </c>
      <c r="C8" s="45"/>
      <c r="D8" s="45"/>
      <c r="E8" s="45"/>
      <c r="F8" s="45">
        <v>14</v>
      </c>
      <c r="G8" s="45">
        <v>54</v>
      </c>
      <c r="H8" s="45"/>
      <c r="I8" s="45"/>
      <c r="J8" s="45">
        <v>15</v>
      </c>
      <c r="K8" s="46">
        <f t="shared" si="5"/>
        <v>83</v>
      </c>
      <c r="L8" s="42">
        <f t="shared" si="3"/>
        <v>4970234.8796099788</v>
      </c>
      <c r="M8" s="45"/>
      <c r="N8" s="45"/>
      <c r="O8" s="45"/>
      <c r="P8" s="45"/>
      <c r="Q8" s="45"/>
      <c r="R8" s="45"/>
      <c r="S8" s="45"/>
      <c r="T8" s="45"/>
      <c r="U8" s="46">
        <f t="shared" si="6"/>
        <v>0</v>
      </c>
      <c r="V8" s="42">
        <f t="shared" ref="V8:V15" si="23">(M8*M$5+N8*N$5+O8*O$5+P8*P$5+Q8*Q$5+R8*R$5+S8*S$5+T8*T$5)</f>
        <v>0</v>
      </c>
      <c r="W8" s="42"/>
      <c r="X8" s="42"/>
      <c r="Y8" s="42"/>
      <c r="Z8" s="42"/>
      <c r="AA8" s="42"/>
      <c r="AB8" s="42">
        <v>62</v>
      </c>
      <c r="AC8" s="42"/>
      <c r="AD8" s="42"/>
      <c r="AE8" s="46">
        <f t="shared" si="7"/>
        <v>62</v>
      </c>
      <c r="AF8" s="42">
        <f t="shared" si="8"/>
        <v>4401682.240919725</v>
      </c>
      <c r="AG8" s="42"/>
      <c r="AH8" s="42"/>
      <c r="AI8" s="42"/>
      <c r="AJ8" s="42"/>
      <c r="AK8" s="42"/>
      <c r="AL8" s="42"/>
      <c r="AM8" s="42"/>
      <c r="AN8" s="42"/>
      <c r="AO8" s="46">
        <f t="shared" si="9"/>
        <v>0</v>
      </c>
      <c r="AP8" s="42">
        <f t="shared" si="10"/>
        <v>0</v>
      </c>
      <c r="AQ8" s="42"/>
      <c r="AR8" s="42"/>
      <c r="AS8" s="42"/>
      <c r="AT8" s="42"/>
      <c r="AU8" s="42"/>
      <c r="AV8" s="42"/>
      <c r="AW8" s="42"/>
      <c r="AX8" s="42"/>
      <c r="AY8" s="46">
        <f t="shared" si="11"/>
        <v>0</v>
      </c>
      <c r="AZ8" s="42">
        <f t="shared" si="12"/>
        <v>0</v>
      </c>
      <c r="BA8" s="42"/>
      <c r="BB8" s="42"/>
      <c r="BC8" s="42"/>
      <c r="BD8" s="42"/>
      <c r="BE8" s="42"/>
      <c r="BF8" s="42"/>
      <c r="BG8" s="42"/>
      <c r="BH8" s="42"/>
      <c r="BI8" s="46">
        <f t="shared" si="13"/>
        <v>0</v>
      </c>
      <c r="BJ8" s="42">
        <f t="shared" si="14"/>
        <v>0</v>
      </c>
      <c r="BK8" s="42"/>
      <c r="BL8" s="42"/>
      <c r="BM8" s="42"/>
      <c r="BN8" s="42"/>
      <c r="BO8" s="42"/>
      <c r="BP8" s="42"/>
      <c r="BQ8" s="42"/>
      <c r="BR8" s="42"/>
      <c r="BS8" s="46">
        <f t="shared" si="15"/>
        <v>0</v>
      </c>
      <c r="BT8" s="42">
        <f t="shared" si="16"/>
        <v>0</v>
      </c>
      <c r="BU8" s="42"/>
      <c r="BV8" s="42"/>
      <c r="BW8" s="42"/>
      <c r="BX8" s="42"/>
      <c r="BY8" s="42"/>
      <c r="BZ8" s="42"/>
      <c r="CA8" s="42"/>
      <c r="CB8" s="42"/>
      <c r="CC8" s="46">
        <f t="shared" si="17"/>
        <v>0</v>
      </c>
      <c r="CD8" s="42">
        <f t="shared" si="18"/>
        <v>0</v>
      </c>
      <c r="CE8" s="42">
        <f t="shared" si="19"/>
        <v>54</v>
      </c>
      <c r="CF8" s="42">
        <f t="shared" si="4"/>
        <v>62</v>
      </c>
      <c r="CG8" s="42">
        <f t="shared" si="4"/>
        <v>0</v>
      </c>
      <c r="CH8" s="42">
        <f t="shared" si="4"/>
        <v>29</v>
      </c>
      <c r="CI8" s="42">
        <f t="shared" ref="CI8:CI15" si="24">CE8+CF8+CG8+CH8</f>
        <v>145</v>
      </c>
      <c r="CJ8" s="42">
        <f t="shared" si="20"/>
        <v>9371900</v>
      </c>
      <c r="CK8" s="499">
        <f t="shared" si="21"/>
        <v>114.44941794086579</v>
      </c>
      <c r="CL8" s="499">
        <v>7397300</v>
      </c>
      <c r="CM8" s="499">
        <f t="shared" si="22"/>
        <v>1974600</v>
      </c>
    </row>
    <row r="9" spans="1:91" s="40" customFormat="1" ht="38.25" x14ac:dyDescent="0.2">
      <c r="A9" s="43">
        <v>4</v>
      </c>
      <c r="B9" s="43" t="s">
        <v>155</v>
      </c>
      <c r="C9" s="45"/>
      <c r="D9" s="48"/>
      <c r="E9" s="48"/>
      <c r="F9" s="48"/>
      <c r="G9" s="48">
        <v>52</v>
      </c>
      <c r="H9" s="48"/>
      <c r="I9" s="48"/>
      <c r="J9" s="48"/>
      <c r="K9" s="46">
        <f t="shared" si="5"/>
        <v>52</v>
      </c>
      <c r="L9" s="42">
        <f t="shared" si="3"/>
        <v>2688843.0431929198</v>
      </c>
      <c r="M9" s="45"/>
      <c r="N9" s="48"/>
      <c r="O9" s="48"/>
      <c r="P9" s="48"/>
      <c r="Q9" s="48"/>
      <c r="R9" s="48"/>
      <c r="S9" s="48"/>
      <c r="T9" s="48"/>
      <c r="U9" s="46">
        <f t="shared" si="6"/>
        <v>0</v>
      </c>
      <c r="V9" s="42">
        <f t="shared" si="23"/>
        <v>0</v>
      </c>
      <c r="W9" s="42"/>
      <c r="X9" s="42"/>
      <c r="Y9" s="42"/>
      <c r="Z9" s="42">
        <v>10</v>
      </c>
      <c r="AA9" s="42"/>
      <c r="AB9" s="42">
        <v>56</v>
      </c>
      <c r="AC9" s="42"/>
      <c r="AD9" s="42">
        <v>8</v>
      </c>
      <c r="AE9" s="46">
        <f t="shared" si="7"/>
        <v>74</v>
      </c>
      <c r="AF9" s="42">
        <f t="shared" si="8"/>
        <v>5327559.4170845505</v>
      </c>
      <c r="AG9" s="42"/>
      <c r="AH9" s="42"/>
      <c r="AI9" s="42"/>
      <c r="AJ9" s="42"/>
      <c r="AK9" s="42"/>
      <c r="AL9" s="42"/>
      <c r="AM9" s="42"/>
      <c r="AN9" s="42"/>
      <c r="AO9" s="46">
        <f t="shared" si="9"/>
        <v>0</v>
      </c>
      <c r="AP9" s="42">
        <f t="shared" si="10"/>
        <v>0</v>
      </c>
      <c r="AQ9" s="42"/>
      <c r="AR9" s="42"/>
      <c r="AS9" s="42"/>
      <c r="AT9" s="42"/>
      <c r="AU9" s="42"/>
      <c r="AV9" s="42"/>
      <c r="AW9" s="42"/>
      <c r="AX9" s="42"/>
      <c r="AY9" s="46">
        <f t="shared" si="11"/>
        <v>0</v>
      </c>
      <c r="AZ9" s="42">
        <f t="shared" si="12"/>
        <v>0</v>
      </c>
      <c r="BA9" s="42"/>
      <c r="BB9" s="42"/>
      <c r="BC9" s="42"/>
      <c r="BD9" s="42"/>
      <c r="BE9" s="42"/>
      <c r="BF9" s="42"/>
      <c r="BG9" s="42"/>
      <c r="BH9" s="42"/>
      <c r="BI9" s="46">
        <f t="shared" si="13"/>
        <v>0</v>
      </c>
      <c r="BJ9" s="42">
        <f t="shared" si="14"/>
        <v>0</v>
      </c>
      <c r="BK9" s="42"/>
      <c r="BL9" s="42"/>
      <c r="BM9" s="42"/>
      <c r="BN9" s="42"/>
      <c r="BO9" s="42"/>
      <c r="BP9" s="42"/>
      <c r="BQ9" s="42"/>
      <c r="BR9" s="42"/>
      <c r="BS9" s="46">
        <f t="shared" si="15"/>
        <v>0</v>
      </c>
      <c r="BT9" s="42">
        <f t="shared" si="16"/>
        <v>0</v>
      </c>
      <c r="BU9" s="42"/>
      <c r="BV9" s="42"/>
      <c r="BW9" s="42"/>
      <c r="BX9" s="42"/>
      <c r="BY9" s="42"/>
      <c r="BZ9" s="42"/>
      <c r="CA9" s="42"/>
      <c r="CB9" s="42"/>
      <c r="CC9" s="46">
        <f t="shared" si="17"/>
        <v>0</v>
      </c>
      <c r="CD9" s="42">
        <f t="shared" si="18"/>
        <v>0</v>
      </c>
      <c r="CE9" s="42">
        <f t="shared" si="19"/>
        <v>52</v>
      </c>
      <c r="CF9" s="42">
        <f t="shared" si="4"/>
        <v>56</v>
      </c>
      <c r="CG9" s="42">
        <f t="shared" si="4"/>
        <v>0</v>
      </c>
      <c r="CH9" s="42">
        <f t="shared" si="4"/>
        <v>18</v>
      </c>
      <c r="CI9" s="42">
        <f t="shared" si="24"/>
        <v>126</v>
      </c>
      <c r="CJ9" s="42">
        <f t="shared" si="20"/>
        <v>8016400</v>
      </c>
      <c r="CK9" s="499">
        <f t="shared" si="21"/>
        <v>99.447956688787983</v>
      </c>
      <c r="CL9" s="499">
        <v>6327100</v>
      </c>
      <c r="CM9" s="499">
        <f t="shared" si="22"/>
        <v>1689300</v>
      </c>
    </row>
    <row r="10" spans="1:91" s="40" customFormat="1" ht="38.25" x14ac:dyDescent="0.2">
      <c r="A10" s="43">
        <v>5</v>
      </c>
      <c r="B10" s="43" t="s">
        <v>162</v>
      </c>
      <c r="C10" s="45"/>
      <c r="D10" s="48"/>
      <c r="E10" s="48"/>
      <c r="F10" s="48"/>
      <c r="G10" s="48">
        <v>68</v>
      </c>
      <c r="H10" s="48">
        <v>86</v>
      </c>
      <c r="I10" s="48">
        <v>10</v>
      </c>
      <c r="J10" s="48"/>
      <c r="K10" s="46">
        <f t="shared" si="5"/>
        <v>164</v>
      </c>
      <c r="L10" s="42">
        <f t="shared" si="3"/>
        <v>10372764.393405741</v>
      </c>
      <c r="M10" s="45"/>
      <c r="N10" s="48"/>
      <c r="O10" s="48"/>
      <c r="P10" s="48"/>
      <c r="Q10" s="48"/>
      <c r="R10" s="48"/>
      <c r="S10" s="48"/>
      <c r="T10" s="48"/>
      <c r="U10" s="46">
        <f t="shared" si="6"/>
        <v>0</v>
      </c>
      <c r="V10" s="42">
        <f t="shared" si="23"/>
        <v>0</v>
      </c>
      <c r="W10" s="42"/>
      <c r="X10" s="42"/>
      <c r="Y10" s="42"/>
      <c r="Z10" s="42"/>
      <c r="AA10" s="42"/>
      <c r="AB10" s="42"/>
      <c r="AC10" s="42"/>
      <c r="AD10" s="42"/>
      <c r="AE10" s="46">
        <f t="shared" si="7"/>
        <v>0</v>
      </c>
      <c r="AF10" s="42">
        <f t="shared" si="8"/>
        <v>0</v>
      </c>
      <c r="AG10" s="42"/>
      <c r="AH10" s="42"/>
      <c r="AI10" s="42"/>
      <c r="AJ10" s="42"/>
      <c r="AK10" s="42"/>
      <c r="AL10" s="42"/>
      <c r="AM10" s="42"/>
      <c r="AN10" s="42"/>
      <c r="AO10" s="46">
        <f t="shared" si="9"/>
        <v>0</v>
      </c>
      <c r="AP10" s="42">
        <f t="shared" si="10"/>
        <v>0</v>
      </c>
      <c r="AQ10" s="42"/>
      <c r="AR10" s="42"/>
      <c r="AS10" s="42"/>
      <c r="AT10" s="42"/>
      <c r="AU10" s="42"/>
      <c r="AV10" s="42"/>
      <c r="AW10" s="42"/>
      <c r="AX10" s="42"/>
      <c r="AY10" s="46">
        <f t="shared" si="11"/>
        <v>0</v>
      </c>
      <c r="AZ10" s="42">
        <f t="shared" si="12"/>
        <v>0</v>
      </c>
      <c r="BA10" s="42">
        <v>2</v>
      </c>
      <c r="BB10" s="42"/>
      <c r="BC10" s="42"/>
      <c r="BD10" s="42"/>
      <c r="BE10" s="42"/>
      <c r="BF10" s="42"/>
      <c r="BG10" s="42"/>
      <c r="BH10" s="42"/>
      <c r="BI10" s="46">
        <f t="shared" si="13"/>
        <v>2</v>
      </c>
      <c r="BJ10" s="42">
        <f t="shared" si="14"/>
        <v>462187.19324403885</v>
      </c>
      <c r="BK10" s="42"/>
      <c r="BL10" s="42">
        <v>1</v>
      </c>
      <c r="BM10" s="42"/>
      <c r="BN10" s="42"/>
      <c r="BO10" s="42"/>
      <c r="BP10" s="42"/>
      <c r="BQ10" s="42"/>
      <c r="BR10" s="42"/>
      <c r="BS10" s="46">
        <f t="shared" si="15"/>
        <v>1</v>
      </c>
      <c r="BT10" s="42">
        <f t="shared" si="16"/>
        <v>256977.73910241018</v>
      </c>
      <c r="BU10" s="42"/>
      <c r="BV10" s="42">
        <v>1</v>
      </c>
      <c r="BW10" s="42"/>
      <c r="BX10" s="42"/>
      <c r="BY10" s="42"/>
      <c r="BZ10" s="42"/>
      <c r="CA10" s="42"/>
      <c r="CB10" s="42"/>
      <c r="CC10" s="46">
        <f t="shared" si="17"/>
        <v>1</v>
      </c>
      <c r="CD10" s="42">
        <f t="shared" si="18"/>
        <v>377606.15651340917</v>
      </c>
      <c r="CE10" s="42">
        <f t="shared" si="19"/>
        <v>70</v>
      </c>
      <c r="CF10" s="42">
        <f t="shared" si="4"/>
        <v>88</v>
      </c>
      <c r="CG10" s="42">
        <f t="shared" si="4"/>
        <v>10</v>
      </c>
      <c r="CH10" s="42">
        <f t="shared" si="4"/>
        <v>0</v>
      </c>
      <c r="CI10" s="42">
        <f t="shared" si="24"/>
        <v>168</v>
      </c>
      <c r="CJ10" s="42">
        <f>ROUND(L10+V10+AF10+AZ10+AP10+CD10+BJ10+BT10,-2)</f>
        <v>11469500</v>
      </c>
      <c r="CK10" s="499">
        <f t="shared" si="21"/>
        <v>132.61299969484284</v>
      </c>
      <c r="CL10" s="499">
        <v>9053600</v>
      </c>
      <c r="CM10" s="499">
        <f t="shared" si="22"/>
        <v>2415900</v>
      </c>
    </row>
    <row r="11" spans="1:91" s="40" customFormat="1" ht="38.25" x14ac:dyDescent="0.2">
      <c r="A11" s="43">
        <v>6</v>
      </c>
      <c r="B11" s="43" t="s">
        <v>158</v>
      </c>
      <c r="C11" s="45"/>
      <c r="D11" s="45"/>
      <c r="E11" s="45"/>
      <c r="F11" s="45"/>
      <c r="G11" s="45">
        <v>49</v>
      </c>
      <c r="H11" s="45">
        <v>46</v>
      </c>
      <c r="I11" s="45"/>
      <c r="J11" s="45">
        <v>25</v>
      </c>
      <c r="K11" s="46">
        <f t="shared" si="5"/>
        <v>120</v>
      </c>
      <c r="L11" s="42">
        <f t="shared" si="3"/>
        <v>7677046.2058357466</v>
      </c>
      <c r="M11" s="45"/>
      <c r="N11" s="45"/>
      <c r="O11" s="45"/>
      <c r="P11" s="45"/>
      <c r="Q11" s="45"/>
      <c r="R11" s="45"/>
      <c r="S11" s="45"/>
      <c r="T11" s="45"/>
      <c r="U11" s="46">
        <f t="shared" si="6"/>
        <v>0</v>
      </c>
      <c r="V11" s="42">
        <f t="shared" si="23"/>
        <v>0</v>
      </c>
      <c r="W11" s="42"/>
      <c r="X11" s="42"/>
      <c r="Y11" s="42"/>
      <c r="Z11" s="42"/>
      <c r="AA11" s="42"/>
      <c r="AB11" s="42"/>
      <c r="AC11" s="42"/>
      <c r="AD11" s="42"/>
      <c r="AE11" s="46">
        <f t="shared" si="7"/>
        <v>0</v>
      </c>
      <c r="AF11" s="42">
        <f t="shared" si="8"/>
        <v>0</v>
      </c>
      <c r="AG11" s="42"/>
      <c r="AH11" s="42"/>
      <c r="AI11" s="42"/>
      <c r="AJ11" s="42"/>
      <c r="AK11" s="42"/>
      <c r="AL11" s="42"/>
      <c r="AM11" s="42"/>
      <c r="AN11" s="42"/>
      <c r="AO11" s="46">
        <f t="shared" si="9"/>
        <v>0</v>
      </c>
      <c r="AP11" s="42">
        <f t="shared" si="10"/>
        <v>0</v>
      </c>
      <c r="AQ11" s="42"/>
      <c r="AR11" s="42"/>
      <c r="AS11" s="42"/>
      <c r="AT11" s="42"/>
      <c r="AU11" s="42"/>
      <c r="AV11" s="42"/>
      <c r="AW11" s="42"/>
      <c r="AX11" s="42"/>
      <c r="AY11" s="46">
        <f t="shared" si="11"/>
        <v>0</v>
      </c>
      <c r="AZ11" s="42">
        <f t="shared" si="12"/>
        <v>0</v>
      </c>
      <c r="BA11" s="42"/>
      <c r="BB11" s="42"/>
      <c r="BC11" s="42"/>
      <c r="BD11" s="42"/>
      <c r="BE11" s="42"/>
      <c r="BF11" s="42"/>
      <c r="BG11" s="42"/>
      <c r="BH11" s="42"/>
      <c r="BI11" s="46">
        <f t="shared" si="13"/>
        <v>0</v>
      </c>
      <c r="BJ11" s="42">
        <f t="shared" si="14"/>
        <v>0</v>
      </c>
      <c r="BK11" s="42"/>
      <c r="BL11" s="42"/>
      <c r="BM11" s="42"/>
      <c r="BN11" s="42"/>
      <c r="BO11" s="42"/>
      <c r="BP11" s="42"/>
      <c r="BQ11" s="42"/>
      <c r="BR11" s="42"/>
      <c r="BS11" s="46">
        <f t="shared" si="15"/>
        <v>0</v>
      </c>
      <c r="BT11" s="42">
        <f t="shared" si="16"/>
        <v>0</v>
      </c>
      <c r="BU11" s="42"/>
      <c r="BV11" s="42"/>
      <c r="BW11" s="42"/>
      <c r="BX11" s="42"/>
      <c r="BY11" s="42"/>
      <c r="BZ11" s="42"/>
      <c r="CA11" s="42"/>
      <c r="CB11" s="42"/>
      <c r="CC11" s="46">
        <f t="shared" si="17"/>
        <v>0</v>
      </c>
      <c r="CD11" s="42">
        <f t="shared" si="18"/>
        <v>0</v>
      </c>
      <c r="CE11" s="42">
        <f t="shared" si="19"/>
        <v>49</v>
      </c>
      <c r="CF11" s="42">
        <f t="shared" si="4"/>
        <v>46</v>
      </c>
      <c r="CG11" s="42">
        <f t="shared" si="4"/>
        <v>0</v>
      </c>
      <c r="CH11" s="42">
        <f t="shared" si="4"/>
        <v>25</v>
      </c>
      <c r="CI11" s="42">
        <f t="shared" si="24"/>
        <v>120</v>
      </c>
      <c r="CJ11" s="42">
        <f>ROUND(L11+V11+AF11+AZ11+AP11+CD11+BJ11+BT11,-2)</f>
        <v>7677000</v>
      </c>
      <c r="CK11" s="499">
        <f t="shared" si="21"/>
        <v>94.713559984368899</v>
      </c>
      <c r="CL11" s="499">
        <v>6059300</v>
      </c>
      <c r="CM11" s="499">
        <f t="shared" si="22"/>
        <v>1617700</v>
      </c>
    </row>
    <row r="12" spans="1:91" s="40" customFormat="1" x14ac:dyDescent="0.2">
      <c r="A12" s="43">
        <v>7</v>
      </c>
      <c r="B12" s="44" t="s">
        <v>151</v>
      </c>
      <c r="C12" s="45"/>
      <c r="D12" s="48"/>
      <c r="E12" s="48"/>
      <c r="F12" s="48"/>
      <c r="G12" s="48">
        <v>26</v>
      </c>
      <c r="H12" s="48">
        <v>35</v>
      </c>
      <c r="I12" s="48"/>
      <c r="J12" s="48"/>
      <c r="K12" s="46">
        <f t="shared" si="5"/>
        <v>61</v>
      </c>
      <c r="L12" s="42">
        <f t="shared" si="3"/>
        <v>3829242.1414704984</v>
      </c>
      <c r="M12" s="45"/>
      <c r="N12" s="48"/>
      <c r="O12" s="48"/>
      <c r="P12" s="48"/>
      <c r="Q12" s="48"/>
      <c r="R12" s="48"/>
      <c r="S12" s="48"/>
      <c r="T12" s="48"/>
      <c r="U12" s="46">
        <f t="shared" si="6"/>
        <v>0</v>
      </c>
      <c r="V12" s="42">
        <f t="shared" si="23"/>
        <v>0</v>
      </c>
      <c r="W12" s="42"/>
      <c r="X12" s="42"/>
      <c r="Y12" s="42"/>
      <c r="Z12" s="42"/>
      <c r="AA12" s="42"/>
      <c r="AB12" s="42"/>
      <c r="AC12" s="42"/>
      <c r="AD12" s="42"/>
      <c r="AE12" s="46">
        <f t="shared" si="7"/>
        <v>0</v>
      </c>
      <c r="AF12" s="42">
        <f t="shared" si="8"/>
        <v>0</v>
      </c>
      <c r="AG12" s="42"/>
      <c r="AH12" s="42"/>
      <c r="AI12" s="42"/>
      <c r="AJ12" s="42"/>
      <c r="AK12" s="42"/>
      <c r="AL12" s="42">
        <v>1</v>
      </c>
      <c r="AM12" s="42"/>
      <c r="AN12" s="42"/>
      <c r="AO12" s="46">
        <f t="shared" si="9"/>
        <v>1</v>
      </c>
      <c r="AP12" s="42">
        <f t="shared" si="10"/>
        <v>128037.99933762036</v>
      </c>
      <c r="AQ12" s="42">
        <v>3</v>
      </c>
      <c r="AR12" s="42"/>
      <c r="AS12" s="42"/>
      <c r="AT12" s="42"/>
      <c r="AU12" s="42"/>
      <c r="AV12" s="42"/>
      <c r="AW12" s="42"/>
      <c r="AX12" s="42"/>
      <c r="AY12" s="46">
        <f>SUM(AQ12:AX12)</f>
        <v>3</v>
      </c>
      <c r="AZ12" s="42">
        <f>(AQ12*AQ$5+AR12*AR$5+AS12*AS$5+AT12*AT$5+AU12*AU$5+AV12*AV$5+AW12*AW$5+AX12*AX$5)</f>
        <v>865116.30169805966</v>
      </c>
      <c r="BA12" s="42">
        <v>1</v>
      </c>
      <c r="BB12" s="42"/>
      <c r="BC12" s="42"/>
      <c r="BD12" s="42"/>
      <c r="BE12" s="42"/>
      <c r="BF12" s="42"/>
      <c r="BG12" s="42"/>
      <c r="BH12" s="42"/>
      <c r="BI12" s="46">
        <f t="shared" si="13"/>
        <v>1</v>
      </c>
      <c r="BJ12" s="42">
        <f t="shared" si="14"/>
        <v>231093.59662201942</v>
      </c>
      <c r="BK12" s="42"/>
      <c r="BL12" s="42"/>
      <c r="BM12" s="42"/>
      <c r="BN12" s="42"/>
      <c r="BO12" s="42"/>
      <c r="BP12" s="42"/>
      <c r="BQ12" s="42"/>
      <c r="BR12" s="42"/>
      <c r="BS12" s="46">
        <f t="shared" si="15"/>
        <v>0</v>
      </c>
      <c r="BT12" s="42">
        <f t="shared" si="16"/>
        <v>0</v>
      </c>
      <c r="BU12" s="42"/>
      <c r="BV12" s="42"/>
      <c r="BW12" s="42"/>
      <c r="BX12" s="42"/>
      <c r="BY12" s="42"/>
      <c r="BZ12" s="42"/>
      <c r="CA12" s="42"/>
      <c r="CB12" s="42"/>
      <c r="CC12" s="46">
        <f t="shared" si="17"/>
        <v>0</v>
      </c>
      <c r="CD12" s="42">
        <f t="shared" si="18"/>
        <v>0</v>
      </c>
      <c r="CE12" s="42">
        <f t="shared" si="19"/>
        <v>30</v>
      </c>
      <c r="CF12" s="42">
        <f t="shared" si="4"/>
        <v>36</v>
      </c>
      <c r="CG12" s="42">
        <f t="shared" si="4"/>
        <v>0</v>
      </c>
      <c r="CH12" s="42">
        <f t="shared" si="4"/>
        <v>0</v>
      </c>
      <c r="CI12" s="42">
        <f t="shared" si="24"/>
        <v>66</v>
      </c>
      <c r="CJ12" s="42">
        <f t="shared" ref="CJ12:CJ15" si="25">ROUND(L12+V12+AF12+AZ12+AP12+CD12+BJ12+BT12,-2)</f>
        <v>5053500</v>
      </c>
      <c r="CK12" s="499">
        <f t="shared" si="21"/>
        <v>52.109112496289697</v>
      </c>
      <c r="CL12" s="499">
        <v>3989900</v>
      </c>
      <c r="CM12" s="499">
        <f t="shared" si="22"/>
        <v>1063600</v>
      </c>
    </row>
    <row r="13" spans="1:91" s="40" customFormat="1" ht="51.6" customHeight="1" x14ac:dyDescent="0.2">
      <c r="A13" s="43">
        <v>8</v>
      </c>
      <c r="B13" s="44" t="s">
        <v>157</v>
      </c>
      <c r="C13" s="45"/>
      <c r="D13" s="48"/>
      <c r="E13" s="48"/>
      <c r="F13" s="48"/>
      <c r="G13" s="48">
        <v>16</v>
      </c>
      <c r="H13" s="48">
        <v>26</v>
      </c>
      <c r="I13" s="48"/>
      <c r="J13" s="48"/>
      <c r="K13" s="46">
        <f t="shared" si="5"/>
        <v>42</v>
      </c>
      <c r="L13" s="42">
        <f t="shared" si="3"/>
        <v>2673203.0671745799</v>
      </c>
      <c r="M13" s="45"/>
      <c r="N13" s="48"/>
      <c r="O13" s="48"/>
      <c r="P13" s="48"/>
      <c r="Q13" s="48"/>
      <c r="R13" s="48"/>
      <c r="S13" s="48"/>
      <c r="T13" s="48"/>
      <c r="U13" s="46">
        <f t="shared" si="6"/>
        <v>0</v>
      </c>
      <c r="V13" s="42">
        <f t="shared" si="23"/>
        <v>0</v>
      </c>
      <c r="W13" s="42"/>
      <c r="X13" s="42"/>
      <c r="Y13" s="42"/>
      <c r="Z13" s="42"/>
      <c r="AA13" s="42"/>
      <c r="AB13" s="42"/>
      <c r="AC13" s="42"/>
      <c r="AD13" s="42"/>
      <c r="AE13" s="46">
        <f t="shared" si="7"/>
        <v>0</v>
      </c>
      <c r="AF13" s="42">
        <f t="shared" si="8"/>
        <v>0</v>
      </c>
      <c r="AG13" s="42"/>
      <c r="AH13" s="42"/>
      <c r="AI13" s="42"/>
      <c r="AJ13" s="42"/>
      <c r="AK13" s="42"/>
      <c r="AL13" s="42"/>
      <c r="AM13" s="42"/>
      <c r="AN13" s="42"/>
      <c r="AO13" s="46">
        <f t="shared" si="9"/>
        <v>0</v>
      </c>
      <c r="AP13" s="42">
        <f t="shared" si="10"/>
        <v>0</v>
      </c>
      <c r="AQ13" s="42"/>
      <c r="AR13" s="42"/>
      <c r="AS13" s="42"/>
      <c r="AT13" s="42"/>
      <c r="AU13" s="42"/>
      <c r="AV13" s="42"/>
      <c r="AW13" s="42"/>
      <c r="AX13" s="42"/>
      <c r="AY13" s="46">
        <f t="shared" si="11"/>
        <v>0</v>
      </c>
      <c r="AZ13" s="42">
        <f t="shared" si="12"/>
        <v>0</v>
      </c>
      <c r="BA13" s="42"/>
      <c r="BB13" s="42"/>
      <c r="BC13" s="42"/>
      <c r="BD13" s="42"/>
      <c r="BE13" s="42"/>
      <c r="BF13" s="42"/>
      <c r="BG13" s="42"/>
      <c r="BH13" s="42"/>
      <c r="BI13" s="46">
        <f t="shared" si="13"/>
        <v>0</v>
      </c>
      <c r="BJ13" s="42">
        <f t="shared" si="14"/>
        <v>0</v>
      </c>
      <c r="BK13" s="42"/>
      <c r="BL13" s="42"/>
      <c r="BM13" s="42"/>
      <c r="BN13" s="42"/>
      <c r="BO13" s="42"/>
      <c r="BP13" s="42"/>
      <c r="BQ13" s="42"/>
      <c r="BR13" s="42"/>
      <c r="BS13" s="46">
        <f t="shared" si="15"/>
        <v>0</v>
      </c>
      <c r="BT13" s="42">
        <f t="shared" si="16"/>
        <v>0</v>
      </c>
      <c r="BU13" s="42"/>
      <c r="BV13" s="42"/>
      <c r="BW13" s="42"/>
      <c r="BX13" s="42"/>
      <c r="BY13" s="42"/>
      <c r="BZ13" s="42"/>
      <c r="CA13" s="42"/>
      <c r="CB13" s="42"/>
      <c r="CC13" s="46">
        <f t="shared" si="17"/>
        <v>0</v>
      </c>
      <c r="CD13" s="42">
        <f t="shared" si="18"/>
        <v>0</v>
      </c>
      <c r="CE13" s="42">
        <f t="shared" si="19"/>
        <v>16</v>
      </c>
      <c r="CF13" s="42">
        <f t="shared" si="4"/>
        <v>26</v>
      </c>
      <c r="CG13" s="42">
        <f t="shared" si="4"/>
        <v>0</v>
      </c>
      <c r="CH13" s="42">
        <f t="shared" si="4"/>
        <v>0</v>
      </c>
      <c r="CI13" s="42">
        <f t="shared" si="24"/>
        <v>42</v>
      </c>
      <c r="CJ13" s="42">
        <f t="shared" si="25"/>
        <v>2673200</v>
      </c>
      <c r="CK13" s="499">
        <f t="shared" si="21"/>
        <v>33.149708214873563</v>
      </c>
      <c r="CL13" s="499">
        <v>2109900</v>
      </c>
      <c r="CM13" s="499">
        <f t="shared" si="22"/>
        <v>563300</v>
      </c>
    </row>
    <row r="14" spans="1:91" s="40" customFormat="1" ht="25.5" x14ac:dyDescent="0.2">
      <c r="A14" s="43">
        <v>9</v>
      </c>
      <c r="B14" s="44" t="s">
        <v>152</v>
      </c>
      <c r="C14" s="49"/>
      <c r="D14" s="48"/>
      <c r="E14" s="48"/>
      <c r="F14" s="48"/>
      <c r="G14" s="48">
        <v>72</v>
      </c>
      <c r="H14" s="48">
        <v>82</v>
      </c>
      <c r="I14" s="48">
        <v>36</v>
      </c>
      <c r="J14" s="48"/>
      <c r="K14" s="46">
        <f t="shared" ref="K14" si="26">SUM(C14:J14)</f>
        <v>190</v>
      </c>
      <c r="L14" s="42">
        <f t="shared" ref="L14" si="27">(C14*C$5+D14*D$5+E14*E$5+F14*F$5+G14*G$5+H14*H$5+I14*I$5+J14*J$5)</f>
        <v>12248286.032983748</v>
      </c>
      <c r="M14" s="49"/>
      <c r="N14" s="48"/>
      <c r="O14" s="48"/>
      <c r="P14" s="48"/>
      <c r="Q14" s="48"/>
      <c r="R14" s="48"/>
      <c r="S14" s="48"/>
      <c r="T14" s="48"/>
      <c r="U14" s="46">
        <f t="shared" ref="U14" si="28">SUM(M14:T14)</f>
        <v>0</v>
      </c>
      <c r="V14" s="42">
        <f t="shared" ref="V14" si="29">(M14*M$5+N14*N$5+O14*O$5+P14*P$5+Q14*Q$5+R14*R$5+S14*S$5+T14*T$5)</f>
        <v>0</v>
      </c>
      <c r="W14" s="42"/>
      <c r="X14" s="42"/>
      <c r="Y14" s="42"/>
      <c r="Z14" s="42"/>
      <c r="AA14" s="42"/>
      <c r="AB14" s="42"/>
      <c r="AC14" s="42"/>
      <c r="AD14" s="42"/>
      <c r="AE14" s="46">
        <f t="shared" ref="AE14" si="30">SUM(W14:AD14)</f>
        <v>0</v>
      </c>
      <c r="AF14" s="42">
        <f t="shared" ref="AF14" si="31">(W14*W$5+X14*X$5+Y14*Y$5+Z14*Z$5+AA14*AA$5+AB14*AB$5+AC14*AC$5+AD14*AD$5)</f>
        <v>0</v>
      </c>
      <c r="AG14" s="42"/>
      <c r="AH14" s="42"/>
      <c r="AI14" s="42"/>
      <c r="AJ14" s="42"/>
      <c r="AK14" s="42"/>
      <c r="AL14" s="42"/>
      <c r="AM14" s="42"/>
      <c r="AN14" s="42"/>
      <c r="AO14" s="46">
        <f t="shared" ref="AO14" si="32">SUM(AG14:AN14)</f>
        <v>0</v>
      </c>
      <c r="AP14" s="42">
        <f t="shared" ref="AP14" si="33">(AG14*AG$5+AH14*AH$5+AI14*AI$5+AJ14*AJ$5+AK14*AK$5+AL14*AL$5+AM14*AM$5+AN14*AN$5)</f>
        <v>0</v>
      </c>
      <c r="AQ14" s="42"/>
      <c r="AR14" s="42"/>
      <c r="AS14" s="42"/>
      <c r="AT14" s="42"/>
      <c r="AU14" s="42"/>
      <c r="AV14" s="42"/>
      <c r="AW14" s="42"/>
      <c r="AX14" s="42"/>
      <c r="AY14" s="46">
        <f t="shared" ref="AY14" si="34">SUM(AQ14:AX14)</f>
        <v>0</v>
      </c>
      <c r="AZ14" s="42">
        <f t="shared" ref="AZ14" si="35">(AQ14*AQ$5+AR14*AR$5+AS14*AS$5+AT14*AT$5+AU14*AU$5+AV14*AV$5+AW14*AW$5+AX14*AX$5)</f>
        <v>0</v>
      </c>
      <c r="BA14" s="42"/>
      <c r="BB14" s="42"/>
      <c r="BC14" s="42"/>
      <c r="BD14" s="42"/>
      <c r="BE14" s="42"/>
      <c r="BF14" s="42"/>
      <c r="BG14" s="42"/>
      <c r="BH14" s="42"/>
      <c r="BI14" s="46">
        <f t="shared" ref="BI14" si="36">SUM(BA14:BH14)</f>
        <v>0</v>
      </c>
      <c r="BJ14" s="42">
        <f t="shared" ref="BJ14" si="37">(BA14*BA$5+BB14*BB$5+BC14*BC$5+BD14*BD$5+BE14*BE$5+BF14*BF$5+BG14*BG$5+BH14*BH$5)</f>
        <v>0</v>
      </c>
      <c r="BK14" s="42"/>
      <c r="BL14" s="42"/>
      <c r="BM14" s="42"/>
      <c r="BN14" s="42"/>
      <c r="BO14" s="42"/>
      <c r="BP14" s="42"/>
      <c r="BQ14" s="42"/>
      <c r="BR14" s="42"/>
      <c r="BS14" s="46">
        <f t="shared" ref="BS14" si="38">SUM(BK14:BR14)</f>
        <v>0</v>
      </c>
      <c r="BT14" s="42">
        <f t="shared" ref="BT14" si="39">(BK14*BK$5+BL14*BL$5+BM14*BM$5+BN14*BN$5+BO14*BO$5+BP14*BP$5+BQ14*BQ$5+BR14*BR$5)</f>
        <v>0</v>
      </c>
      <c r="BU14" s="42"/>
      <c r="BV14" s="42"/>
      <c r="BW14" s="42"/>
      <c r="BX14" s="42"/>
      <c r="BY14" s="42"/>
      <c r="BZ14" s="42"/>
      <c r="CA14" s="42"/>
      <c r="CB14" s="42"/>
      <c r="CC14" s="46">
        <f t="shared" ref="CC14" si="40">SUM(BU14:CB14)</f>
        <v>0</v>
      </c>
      <c r="CD14" s="42">
        <f t="shared" ref="CD14" si="41">(BU14*BU$5+BV14*BV$5+BW14*BW$5+BX14*BX$5+BY14*BY$5+BZ14*BZ$5+CA14*CA$5+CB14*CB$5)</f>
        <v>0</v>
      </c>
      <c r="CE14" s="42">
        <f t="shared" ref="CE14" si="42">C14+W14+G14+AA14+AU14+AQ14+AG14+AK14+BU14+BY14+M14+Q14+BK14+BA14+BE14+BO14</f>
        <v>72</v>
      </c>
      <c r="CF14" s="42">
        <f t="shared" ref="CF14" si="43">D14+X14+H14+AB14+AV14+AR14+AH14+AL14+BV14+BZ14+N14+R14+BL14+BB14+BF14+BP14</f>
        <v>82</v>
      </c>
      <c r="CG14" s="42">
        <f t="shared" ref="CG14" si="44">E14+Y14+I14+AC14+AW14+AS14+AI14+AM14+BW14+CA14+O14+S14+BM14+BC14+BG14+BQ14</f>
        <v>36</v>
      </c>
      <c r="CH14" s="42">
        <f t="shared" ref="CH14" si="45">F14+Z14+J14+AD14+AX14+AT14+AJ14+AN14+BX14+CB14+P14+T14+BN14+BD14+BH14+BR14</f>
        <v>0</v>
      </c>
      <c r="CI14" s="42">
        <f t="shared" ref="CI14" si="46">CE14+CF14+CG14+CH14</f>
        <v>190</v>
      </c>
      <c r="CJ14" s="42">
        <f t="shared" ref="CJ14" si="47">ROUND(L14+V14+AF14+AZ14+AP14+CD14+BJ14+BT14,-2)</f>
        <v>12248300</v>
      </c>
      <c r="CK14" s="499">
        <f t="shared" si="21"/>
        <v>149.96570952703641</v>
      </c>
      <c r="CL14" s="499">
        <v>9667500</v>
      </c>
      <c r="CM14" s="499">
        <f t="shared" si="22"/>
        <v>2580800</v>
      </c>
    </row>
    <row r="15" spans="1:91" s="40" customFormat="1" x14ac:dyDescent="0.2">
      <c r="A15" s="43">
        <v>10</v>
      </c>
      <c r="B15" s="484" t="s">
        <v>432</v>
      </c>
      <c r="C15" s="49"/>
      <c r="D15" s="48"/>
      <c r="E15" s="48"/>
      <c r="F15" s="48"/>
      <c r="G15" s="48">
        <v>66</v>
      </c>
      <c r="H15" s="48">
        <v>54</v>
      </c>
      <c r="I15" s="48">
        <v>5</v>
      </c>
      <c r="J15" s="48"/>
      <c r="K15" s="46">
        <f t="shared" si="5"/>
        <v>125</v>
      </c>
      <c r="L15" s="42">
        <f t="shared" si="3"/>
        <v>7621998.462056729</v>
      </c>
      <c r="M15" s="49"/>
      <c r="N15" s="48"/>
      <c r="O15" s="48"/>
      <c r="P15" s="48"/>
      <c r="Q15" s="48"/>
      <c r="R15" s="48"/>
      <c r="S15" s="48"/>
      <c r="T15" s="48"/>
      <c r="U15" s="46">
        <f t="shared" si="6"/>
        <v>0</v>
      </c>
      <c r="V15" s="42">
        <f t="shared" si="23"/>
        <v>0</v>
      </c>
      <c r="W15" s="42"/>
      <c r="X15" s="42"/>
      <c r="Y15" s="42"/>
      <c r="Z15" s="42"/>
      <c r="AA15" s="42"/>
      <c r="AB15" s="42"/>
      <c r="AC15" s="42"/>
      <c r="AD15" s="42"/>
      <c r="AE15" s="46">
        <f t="shared" si="7"/>
        <v>0</v>
      </c>
      <c r="AF15" s="42">
        <f t="shared" si="8"/>
        <v>0</v>
      </c>
      <c r="AG15" s="42"/>
      <c r="AH15" s="42"/>
      <c r="AI15" s="42"/>
      <c r="AJ15" s="42"/>
      <c r="AK15" s="42"/>
      <c r="AL15" s="42"/>
      <c r="AM15" s="42"/>
      <c r="AN15" s="42"/>
      <c r="AO15" s="46">
        <f t="shared" si="9"/>
        <v>0</v>
      </c>
      <c r="AP15" s="42">
        <f t="shared" si="10"/>
        <v>0</v>
      </c>
      <c r="AQ15" s="42"/>
      <c r="AR15" s="42"/>
      <c r="AS15" s="42"/>
      <c r="AT15" s="42"/>
      <c r="AU15" s="42"/>
      <c r="AV15" s="42"/>
      <c r="AW15" s="42"/>
      <c r="AX15" s="42"/>
      <c r="AY15" s="46">
        <f t="shared" si="11"/>
        <v>0</v>
      </c>
      <c r="AZ15" s="42">
        <f t="shared" si="12"/>
        <v>0</v>
      </c>
      <c r="BA15" s="42"/>
      <c r="BB15" s="42"/>
      <c r="BC15" s="42"/>
      <c r="BD15" s="42"/>
      <c r="BE15" s="42"/>
      <c r="BF15" s="42"/>
      <c r="BG15" s="42"/>
      <c r="BH15" s="42"/>
      <c r="BI15" s="46">
        <f t="shared" si="13"/>
        <v>0</v>
      </c>
      <c r="BJ15" s="42">
        <f t="shared" si="14"/>
        <v>0</v>
      </c>
      <c r="BK15" s="42"/>
      <c r="BL15" s="42"/>
      <c r="BM15" s="42"/>
      <c r="BN15" s="42"/>
      <c r="BO15" s="42"/>
      <c r="BP15" s="42"/>
      <c r="BQ15" s="42"/>
      <c r="BR15" s="42"/>
      <c r="BS15" s="46">
        <f t="shared" si="15"/>
        <v>0</v>
      </c>
      <c r="BT15" s="42">
        <f t="shared" si="16"/>
        <v>0</v>
      </c>
      <c r="BU15" s="42"/>
      <c r="BV15" s="42"/>
      <c r="BW15" s="42"/>
      <c r="BX15" s="42"/>
      <c r="BY15" s="42"/>
      <c r="BZ15" s="42"/>
      <c r="CA15" s="42"/>
      <c r="CB15" s="42"/>
      <c r="CC15" s="46">
        <f t="shared" si="17"/>
        <v>0</v>
      </c>
      <c r="CD15" s="42">
        <f t="shared" si="18"/>
        <v>0</v>
      </c>
      <c r="CE15" s="42">
        <f t="shared" si="19"/>
        <v>66</v>
      </c>
      <c r="CF15" s="42">
        <f t="shared" si="4"/>
        <v>54</v>
      </c>
      <c r="CG15" s="42">
        <f t="shared" si="4"/>
        <v>5</v>
      </c>
      <c r="CH15" s="42">
        <f t="shared" si="4"/>
        <v>0</v>
      </c>
      <c r="CI15" s="42">
        <f t="shared" si="24"/>
        <v>125</v>
      </c>
      <c r="CJ15" s="42">
        <f t="shared" si="25"/>
        <v>7622000</v>
      </c>
      <c r="CK15" s="499">
        <f t="shared" si="21"/>
        <v>98.650288638152716</v>
      </c>
      <c r="CL15" s="499">
        <v>6015300</v>
      </c>
      <c r="CM15" s="499">
        <f t="shared" si="22"/>
        <v>1606700</v>
      </c>
    </row>
    <row r="16" spans="1:91" s="26" customFormat="1" x14ac:dyDescent="0.2">
      <c r="A16" s="50"/>
      <c r="B16" s="50" t="s">
        <v>128</v>
      </c>
      <c r="C16" s="51">
        <f>SUM(C6:C15)</f>
        <v>0</v>
      </c>
      <c r="D16" s="51">
        <f t="shared" ref="D16:BO16" si="48">SUM(D6:D15)</f>
        <v>0</v>
      </c>
      <c r="E16" s="51">
        <f t="shared" si="48"/>
        <v>0</v>
      </c>
      <c r="F16" s="51">
        <f t="shared" si="48"/>
        <v>14</v>
      </c>
      <c r="G16" s="51">
        <f t="shared" si="48"/>
        <v>460</v>
      </c>
      <c r="H16" s="51">
        <f t="shared" si="48"/>
        <v>399</v>
      </c>
      <c r="I16" s="51">
        <f t="shared" si="48"/>
        <v>61</v>
      </c>
      <c r="J16" s="51">
        <f t="shared" si="48"/>
        <v>40</v>
      </c>
      <c r="K16" s="51">
        <f t="shared" si="48"/>
        <v>974</v>
      </c>
      <c r="L16" s="51">
        <f t="shared" si="48"/>
        <v>60749670.900803551</v>
      </c>
      <c r="M16" s="51">
        <f>SUM(M6:M15)</f>
        <v>0</v>
      </c>
      <c r="N16" s="51">
        <f t="shared" ref="N16:V16" si="49">SUM(N6:N15)</f>
        <v>0</v>
      </c>
      <c r="O16" s="51">
        <f t="shared" si="49"/>
        <v>0</v>
      </c>
      <c r="P16" s="51">
        <f t="shared" si="49"/>
        <v>0</v>
      </c>
      <c r="Q16" s="51">
        <f t="shared" si="49"/>
        <v>31</v>
      </c>
      <c r="R16" s="51">
        <f t="shared" si="49"/>
        <v>46</v>
      </c>
      <c r="S16" s="51">
        <f t="shared" si="49"/>
        <v>8</v>
      </c>
      <c r="T16" s="51">
        <f t="shared" si="49"/>
        <v>0</v>
      </c>
      <c r="U16" s="51">
        <f t="shared" si="49"/>
        <v>85</v>
      </c>
      <c r="V16" s="51">
        <f t="shared" si="49"/>
        <v>5701475.514506124</v>
      </c>
      <c r="W16" s="51">
        <f t="shared" si="48"/>
        <v>0</v>
      </c>
      <c r="X16" s="51">
        <f t="shared" si="48"/>
        <v>0</v>
      </c>
      <c r="Y16" s="51">
        <f t="shared" si="48"/>
        <v>0</v>
      </c>
      <c r="Z16" s="51">
        <f t="shared" si="48"/>
        <v>10</v>
      </c>
      <c r="AA16" s="51">
        <f t="shared" si="48"/>
        <v>0</v>
      </c>
      <c r="AB16" s="51">
        <f t="shared" si="48"/>
        <v>118</v>
      </c>
      <c r="AC16" s="51">
        <f t="shared" si="48"/>
        <v>0</v>
      </c>
      <c r="AD16" s="51">
        <f t="shared" si="48"/>
        <v>8</v>
      </c>
      <c r="AE16" s="51">
        <f t="shared" si="48"/>
        <v>136</v>
      </c>
      <c r="AF16" s="51">
        <f t="shared" si="48"/>
        <v>9729241.6580042765</v>
      </c>
      <c r="AG16" s="51">
        <f t="shared" si="48"/>
        <v>0</v>
      </c>
      <c r="AH16" s="51">
        <f t="shared" si="48"/>
        <v>0</v>
      </c>
      <c r="AI16" s="51">
        <f t="shared" si="48"/>
        <v>0</v>
      </c>
      <c r="AJ16" s="51">
        <f t="shared" si="48"/>
        <v>0</v>
      </c>
      <c r="AK16" s="51">
        <f t="shared" si="48"/>
        <v>0</v>
      </c>
      <c r="AL16" s="51">
        <f t="shared" si="48"/>
        <v>1</v>
      </c>
      <c r="AM16" s="51">
        <f t="shared" si="48"/>
        <v>0</v>
      </c>
      <c r="AN16" s="51">
        <f t="shared" si="48"/>
        <v>0</v>
      </c>
      <c r="AO16" s="51">
        <f t="shared" si="48"/>
        <v>1</v>
      </c>
      <c r="AP16" s="51">
        <f t="shared" si="48"/>
        <v>128037.99933762036</v>
      </c>
      <c r="AQ16" s="51">
        <f t="shared" si="48"/>
        <v>3</v>
      </c>
      <c r="AR16" s="51">
        <f t="shared" si="48"/>
        <v>0</v>
      </c>
      <c r="AS16" s="51">
        <f t="shared" si="48"/>
        <v>0</v>
      </c>
      <c r="AT16" s="51">
        <f t="shared" si="48"/>
        <v>0</v>
      </c>
      <c r="AU16" s="51">
        <f t="shared" si="48"/>
        <v>0</v>
      </c>
      <c r="AV16" s="51">
        <f t="shared" si="48"/>
        <v>0</v>
      </c>
      <c r="AW16" s="51">
        <f t="shared" si="48"/>
        <v>0</v>
      </c>
      <c r="AX16" s="51">
        <f t="shared" si="48"/>
        <v>0</v>
      </c>
      <c r="AY16" s="51">
        <f t="shared" si="48"/>
        <v>3</v>
      </c>
      <c r="AZ16" s="51">
        <f t="shared" si="48"/>
        <v>865116.30169805966</v>
      </c>
      <c r="BA16" s="51">
        <f t="shared" si="48"/>
        <v>3</v>
      </c>
      <c r="BB16" s="51">
        <f t="shared" si="48"/>
        <v>0</v>
      </c>
      <c r="BC16" s="51">
        <f t="shared" si="48"/>
        <v>0</v>
      </c>
      <c r="BD16" s="51">
        <f t="shared" si="48"/>
        <v>0</v>
      </c>
      <c r="BE16" s="51">
        <f t="shared" si="48"/>
        <v>0</v>
      </c>
      <c r="BF16" s="51">
        <f t="shared" si="48"/>
        <v>0</v>
      </c>
      <c r="BG16" s="51">
        <f t="shared" si="48"/>
        <v>0</v>
      </c>
      <c r="BH16" s="51">
        <f t="shared" si="48"/>
        <v>0</v>
      </c>
      <c r="BI16" s="51">
        <f t="shared" si="48"/>
        <v>3</v>
      </c>
      <c r="BJ16" s="51">
        <f t="shared" si="48"/>
        <v>693280.78986605827</v>
      </c>
      <c r="BK16" s="51">
        <f t="shared" si="48"/>
        <v>0</v>
      </c>
      <c r="BL16" s="51">
        <f t="shared" si="48"/>
        <v>1</v>
      </c>
      <c r="BM16" s="51">
        <f t="shared" si="48"/>
        <v>0</v>
      </c>
      <c r="BN16" s="51">
        <f t="shared" si="48"/>
        <v>0</v>
      </c>
      <c r="BO16" s="51">
        <f t="shared" si="48"/>
        <v>0</v>
      </c>
      <c r="BP16" s="51">
        <f t="shared" ref="BP16:BU16" si="50">SUM(BP6:BP15)</f>
        <v>0</v>
      </c>
      <c r="BQ16" s="51">
        <f t="shared" si="50"/>
        <v>0</v>
      </c>
      <c r="BR16" s="51">
        <f t="shared" si="50"/>
        <v>0</v>
      </c>
      <c r="BS16" s="51">
        <f t="shared" si="50"/>
        <v>1</v>
      </c>
      <c r="BT16" s="51">
        <f t="shared" si="50"/>
        <v>256977.73910241018</v>
      </c>
      <c r="BU16" s="51">
        <f t="shared" si="50"/>
        <v>0</v>
      </c>
      <c r="BV16" s="51">
        <f t="shared" ref="BV16:CK16" si="51">SUM(BV6:BV15)</f>
        <v>1</v>
      </c>
      <c r="BW16" s="51">
        <f t="shared" si="51"/>
        <v>0</v>
      </c>
      <c r="BX16" s="51">
        <f t="shared" si="51"/>
        <v>0</v>
      </c>
      <c r="BY16" s="51">
        <f t="shared" si="51"/>
        <v>0</v>
      </c>
      <c r="BZ16" s="51">
        <f t="shared" si="51"/>
        <v>0</v>
      </c>
      <c r="CA16" s="51">
        <f t="shared" si="51"/>
        <v>0</v>
      </c>
      <c r="CB16" s="51">
        <f t="shared" si="51"/>
        <v>0</v>
      </c>
      <c r="CC16" s="51">
        <f t="shared" si="51"/>
        <v>1</v>
      </c>
      <c r="CD16" s="51">
        <f t="shared" si="51"/>
        <v>377606.15651340917</v>
      </c>
      <c r="CE16" s="51">
        <f t="shared" si="51"/>
        <v>497</v>
      </c>
      <c r="CF16" s="51">
        <f t="shared" si="51"/>
        <v>566</v>
      </c>
      <c r="CG16" s="51">
        <f t="shared" si="51"/>
        <v>69</v>
      </c>
      <c r="CH16" s="51">
        <f t="shared" si="51"/>
        <v>72</v>
      </c>
      <c r="CI16" s="51">
        <f t="shared" si="51"/>
        <v>1204</v>
      </c>
      <c r="CJ16" s="51">
        <f t="shared" si="51"/>
        <v>78501400</v>
      </c>
      <c r="CK16" s="501">
        <f t="shared" si="51"/>
        <v>950.32267919139213</v>
      </c>
      <c r="CL16" s="501">
        <f>SUM(CL6:CL15)</f>
        <v>61961800</v>
      </c>
      <c r="CM16" s="501">
        <f>SUM(CM6:CM15)</f>
        <v>16539600</v>
      </c>
    </row>
    <row r="17" spans="87:90" x14ac:dyDescent="0.2">
      <c r="CI17" s="99"/>
    </row>
    <row r="18" spans="87:90" x14ac:dyDescent="0.2">
      <c r="CJ18" s="25">
        <f>CJ6/CI6</f>
        <v>63270.802919708032</v>
      </c>
      <c r="CK18" s="99">
        <f>CL6/CJ18</f>
        <v>108.12886330337675</v>
      </c>
      <c r="CL18" s="99">
        <f>CI6-CK18</f>
        <v>28.871136696623253</v>
      </c>
    </row>
    <row r="19" spans="87:90" x14ac:dyDescent="0.2">
      <c r="CJ19" s="25">
        <f t="shared" ref="CJ19:CJ27" si="52">CJ7/CI7</f>
        <v>67076.470588235301</v>
      </c>
      <c r="CK19" s="99">
        <f t="shared" ref="CK19:CK26" si="53">CL7/CJ19</f>
        <v>67.095062702797506</v>
      </c>
      <c r="CL19" s="99">
        <f t="shared" ref="CL19:CL27" si="54">CI7-CK19</f>
        <v>17.904937297202494</v>
      </c>
    </row>
    <row r="20" spans="87:90" x14ac:dyDescent="0.2">
      <c r="CJ20" s="25">
        <f t="shared" si="52"/>
        <v>64633.793103448275</v>
      </c>
      <c r="CK20" s="99">
        <f t="shared" si="53"/>
        <v>114.44941794086579</v>
      </c>
      <c r="CL20" s="99">
        <f t="shared" si="54"/>
        <v>30.550582059134214</v>
      </c>
    </row>
    <row r="21" spans="87:90" x14ac:dyDescent="0.2">
      <c r="CJ21" s="25">
        <f t="shared" si="52"/>
        <v>63622.222222222219</v>
      </c>
      <c r="CK21" s="99">
        <f t="shared" si="53"/>
        <v>99.447956688787983</v>
      </c>
      <c r="CL21" s="99">
        <f t="shared" si="54"/>
        <v>26.552043311212017</v>
      </c>
    </row>
    <row r="22" spans="87:90" x14ac:dyDescent="0.2">
      <c r="CJ22" s="25">
        <f t="shared" si="52"/>
        <v>68270.833333333328</v>
      </c>
      <c r="CK22" s="99">
        <f t="shared" si="53"/>
        <v>132.61299969484284</v>
      </c>
      <c r="CL22" s="99">
        <f t="shared" si="54"/>
        <v>35.387000305157159</v>
      </c>
    </row>
    <row r="23" spans="87:90" x14ac:dyDescent="0.2">
      <c r="CJ23" s="25">
        <f t="shared" si="52"/>
        <v>63975</v>
      </c>
      <c r="CK23" s="99">
        <f t="shared" si="53"/>
        <v>94.713559984368899</v>
      </c>
      <c r="CL23" s="99">
        <f t="shared" si="54"/>
        <v>25.286440015631101</v>
      </c>
    </row>
    <row r="24" spans="87:90" x14ac:dyDescent="0.2">
      <c r="CJ24" s="25">
        <f t="shared" si="52"/>
        <v>76568.181818181823</v>
      </c>
      <c r="CK24" s="99">
        <f t="shared" si="53"/>
        <v>52.109112496289697</v>
      </c>
      <c r="CL24" s="99">
        <f t="shared" si="54"/>
        <v>13.890887503710303</v>
      </c>
    </row>
    <row r="25" spans="87:90" x14ac:dyDescent="0.2">
      <c r="CJ25" s="25">
        <f t="shared" si="52"/>
        <v>63647.619047619046</v>
      </c>
      <c r="CK25" s="99">
        <f t="shared" si="53"/>
        <v>33.149708214873563</v>
      </c>
      <c r="CL25" s="99">
        <f t="shared" si="54"/>
        <v>8.8502917851264371</v>
      </c>
    </row>
    <row r="26" spans="87:90" x14ac:dyDescent="0.2">
      <c r="CJ26" s="25">
        <f t="shared" si="52"/>
        <v>64464.73684210526</v>
      </c>
      <c r="CK26" s="99">
        <f t="shared" si="53"/>
        <v>149.96570952703641</v>
      </c>
      <c r="CL26" s="99">
        <f t="shared" si="54"/>
        <v>40.03429047296359</v>
      </c>
    </row>
    <row r="27" spans="87:90" x14ac:dyDescent="0.2">
      <c r="CJ27" s="25">
        <f t="shared" si="52"/>
        <v>60976</v>
      </c>
      <c r="CK27" s="99">
        <f>CL15/CJ27</f>
        <v>98.650288638152716</v>
      </c>
      <c r="CL27" s="99">
        <f t="shared" si="54"/>
        <v>26.349711361847284</v>
      </c>
    </row>
    <row r="28" spans="87:90" x14ac:dyDescent="0.2">
      <c r="CK28" s="99">
        <f>SUM(CK18:CK27)</f>
        <v>950.32267919139213</v>
      </c>
      <c r="CL28" s="99">
        <f>SUM(CL18:CL27)</f>
        <v>253.67732080860787</v>
      </c>
    </row>
  </sheetData>
  <sheetProtection selectLockedCells="1" selectUnlockedCells="1"/>
  <mergeCells count="55">
    <mergeCell ref="CK2:CL2"/>
    <mergeCell ref="CK3:CK4"/>
    <mergeCell ref="CL3:CL4"/>
    <mergeCell ref="CM3:CM4"/>
    <mergeCell ref="C1:AA1"/>
    <mergeCell ref="CE1:CJ1"/>
    <mergeCell ref="AG2:AP2"/>
    <mergeCell ref="AQ2:AZ2"/>
    <mergeCell ref="BA2:BJ2"/>
    <mergeCell ref="BK2:BT2"/>
    <mergeCell ref="BU2:CD2"/>
    <mergeCell ref="CE2:CJ2"/>
    <mergeCell ref="AY3:AY4"/>
    <mergeCell ref="AF3:AF4"/>
    <mergeCell ref="AG3:AJ3"/>
    <mergeCell ref="AK3:AN3"/>
    <mergeCell ref="A2:A4"/>
    <mergeCell ref="B2:B4"/>
    <mergeCell ref="C2:L2"/>
    <mergeCell ref="M2:V2"/>
    <mergeCell ref="W2:AF2"/>
    <mergeCell ref="C3:F3"/>
    <mergeCell ref="G3:J3"/>
    <mergeCell ref="K3:K4"/>
    <mergeCell ref="L3:L4"/>
    <mergeCell ref="M3:P3"/>
    <mergeCell ref="Q3:T3"/>
    <mergeCell ref="U3:U4"/>
    <mergeCell ref="V3:V4"/>
    <mergeCell ref="W3:Z3"/>
    <mergeCell ref="AA3:AD3"/>
    <mergeCell ref="AE3:AE4"/>
    <mergeCell ref="AO3:AO4"/>
    <mergeCell ref="AP3:AP4"/>
    <mergeCell ref="AQ3:AT3"/>
    <mergeCell ref="AU3:AX3"/>
    <mergeCell ref="CC3:CC4"/>
    <mergeCell ref="AZ3:AZ4"/>
    <mergeCell ref="BA3:BD3"/>
    <mergeCell ref="BE3:BH3"/>
    <mergeCell ref="BI3:BI4"/>
    <mergeCell ref="BJ3:BJ4"/>
    <mergeCell ref="BK3:BN3"/>
    <mergeCell ref="BO3:BR3"/>
    <mergeCell ref="BS3:BS4"/>
    <mergeCell ref="BT3:BT4"/>
    <mergeCell ref="BU3:BX3"/>
    <mergeCell ref="BY3:CB3"/>
    <mergeCell ref="CJ3:CJ4"/>
    <mergeCell ref="CD3:CD4"/>
    <mergeCell ref="CE3:CE4"/>
    <mergeCell ref="CF3:CF4"/>
    <mergeCell ref="CG3:CG4"/>
    <mergeCell ref="CH3:CH4"/>
    <mergeCell ref="CI3:CI4"/>
  </mergeCells>
  <pageMargins left="0.23622047244094491" right="0.23622047244094491" top="0.74803149606299213" bottom="0.74803149606299213" header="0.51181102362204722" footer="0.51181102362204722"/>
  <pageSetup paperSize="9" scale="68" firstPageNumber="0" fitToWidth="7" orientation="landscape" horizontalDpi="300" verticalDpi="300" r:id="rId1"/>
  <headerFooter alignWithMargins="0">
    <oddHeader>&amp;RРасчеты на реализацию общего образования</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E25"/>
  <sheetViews>
    <sheetView view="pageBreakPreview" zoomScaleNormal="100" zoomScaleSheetLayoutView="100" workbookViewId="0">
      <pane xSplit="2" ySplit="9" topLeftCell="C10" activePane="bottomRight" state="frozen"/>
      <selection activeCell="AM27" sqref="AM27"/>
      <selection pane="topRight" activeCell="AM27" sqref="AM27"/>
      <selection pane="bottomLeft" activeCell="AM27" sqref="AM27"/>
      <selection pane="bottomRight" activeCell="AM27" sqref="AM27"/>
    </sheetView>
  </sheetViews>
  <sheetFormatPr defaultColWidth="9.140625" defaultRowHeight="12.75" x14ac:dyDescent="0.2"/>
  <cols>
    <col min="1" max="1" width="4.7109375" style="77" customWidth="1"/>
    <col min="2" max="2" width="19.42578125" style="78" customWidth="1"/>
    <col min="3" max="3" width="4.7109375" style="80" hidden="1" customWidth="1"/>
    <col min="4" max="4" width="5.7109375" style="80" hidden="1" customWidth="1"/>
    <col min="5" max="5" width="4.7109375" style="80" hidden="1" customWidth="1"/>
    <col min="6" max="6" width="5.7109375" style="80" hidden="1" customWidth="1"/>
    <col min="7" max="7" width="4.7109375" style="80" hidden="1" customWidth="1"/>
    <col min="8" max="8" width="5.7109375" style="80" hidden="1" customWidth="1"/>
    <col min="9" max="9" width="4.7109375" style="80" hidden="1" customWidth="1"/>
    <col min="10" max="10" width="5.7109375" style="80" hidden="1" customWidth="1"/>
    <col min="11" max="11" width="4.7109375" style="80" bestFit="1" customWidth="1"/>
    <col min="12" max="12" width="9.5703125" style="80" bestFit="1" customWidth="1"/>
    <col min="13" max="13" width="4.7109375" style="80" bestFit="1" customWidth="1"/>
    <col min="14" max="14" width="8.7109375" style="80" bestFit="1" customWidth="1"/>
    <col min="15" max="15" width="4.7109375" style="80" bestFit="1" customWidth="1"/>
    <col min="16" max="16" width="8" style="80" bestFit="1" customWidth="1"/>
    <col min="17" max="17" width="4.28515625" style="80" bestFit="1" customWidth="1"/>
    <col min="18" max="19" width="8" style="80" customWidth="1"/>
    <col min="20" max="20" width="6" style="80" customWidth="1"/>
    <col min="21" max="21" width="4.7109375" style="80" customWidth="1"/>
    <col min="22" max="22" width="5.5703125" style="80" customWidth="1"/>
    <col min="23" max="23" width="4.7109375" style="80" bestFit="1" customWidth="1"/>
    <col min="24" max="24" width="9.5703125" style="80" bestFit="1" customWidth="1"/>
    <col min="25" max="25" width="4.7109375" style="80" bestFit="1" customWidth="1"/>
    <col min="26" max="26" width="8.7109375" style="80" bestFit="1" customWidth="1"/>
    <col min="27" max="27" width="4.7109375" style="80" bestFit="1" customWidth="1"/>
    <col min="28" max="28" width="9.5703125" style="80" bestFit="1" customWidth="1"/>
    <col min="29" max="29" width="9.140625" style="80"/>
    <col min="30" max="30" width="9.5703125" style="80" bestFit="1" customWidth="1"/>
    <col min="31" max="31" width="13.5703125" style="80" bestFit="1" customWidth="1"/>
    <col min="32" max="16384" width="9.140625" style="80"/>
  </cols>
  <sheetData>
    <row r="1" spans="1:31" ht="28.15" customHeight="1" x14ac:dyDescent="0.2">
      <c r="C1" s="582" t="s">
        <v>435</v>
      </c>
      <c r="D1" s="582"/>
      <c r="E1" s="582"/>
      <c r="F1" s="582"/>
      <c r="G1" s="582"/>
      <c r="H1" s="582"/>
      <c r="I1" s="582"/>
      <c r="J1" s="582"/>
      <c r="K1" s="582"/>
      <c r="L1" s="582"/>
      <c r="M1" s="582"/>
      <c r="N1" s="582"/>
      <c r="O1" s="582"/>
      <c r="P1" s="582"/>
      <c r="Q1" s="583"/>
      <c r="R1" s="583"/>
      <c r="S1" s="583"/>
      <c r="T1" s="583"/>
      <c r="U1" s="583"/>
      <c r="V1" s="583"/>
      <c r="W1" s="583"/>
      <c r="X1" s="583"/>
      <c r="Y1" s="583"/>
      <c r="Z1" s="583"/>
    </row>
    <row r="3" spans="1:31" s="86" customFormat="1" ht="10.15" customHeight="1" x14ac:dyDescent="0.2">
      <c r="A3" s="580" t="s">
        <v>127</v>
      </c>
      <c r="B3" s="580" t="s">
        <v>436</v>
      </c>
      <c r="C3" s="580" t="s">
        <v>134</v>
      </c>
      <c r="D3" s="580"/>
      <c r="E3" s="580"/>
      <c r="F3" s="580"/>
      <c r="G3" s="580"/>
      <c r="H3" s="580"/>
      <c r="I3" s="580"/>
      <c r="J3" s="580"/>
      <c r="K3" s="580"/>
      <c r="L3" s="580"/>
      <c r="M3" s="580"/>
      <c r="N3" s="580"/>
      <c r="O3" s="580"/>
      <c r="P3" s="580"/>
      <c r="Q3" s="580"/>
      <c r="R3" s="580"/>
      <c r="S3" s="580"/>
      <c r="T3" s="580"/>
      <c r="U3" s="580"/>
      <c r="V3" s="580"/>
      <c r="W3" s="580" t="s">
        <v>135</v>
      </c>
      <c r="X3" s="580"/>
      <c r="Y3" s="580"/>
      <c r="Z3" s="580"/>
      <c r="AA3" s="580" t="s">
        <v>437</v>
      </c>
      <c r="AB3" s="580"/>
      <c r="AC3" s="581" t="s">
        <v>454</v>
      </c>
      <c r="AD3" s="581"/>
    </row>
    <row r="4" spans="1:31" s="86" customFormat="1" ht="10.15" customHeight="1" x14ac:dyDescent="0.2">
      <c r="A4" s="580"/>
      <c r="B4" s="580"/>
      <c r="C4" s="580" t="s">
        <v>137</v>
      </c>
      <c r="D4" s="580"/>
      <c r="E4" s="580"/>
      <c r="F4" s="580"/>
      <c r="G4" s="580" t="s">
        <v>138</v>
      </c>
      <c r="H4" s="580"/>
      <c r="I4" s="580"/>
      <c r="J4" s="580"/>
      <c r="K4" s="580" t="s">
        <v>139</v>
      </c>
      <c r="L4" s="580"/>
      <c r="M4" s="580"/>
      <c r="N4" s="580"/>
      <c r="O4" s="580" t="s">
        <v>140</v>
      </c>
      <c r="P4" s="580"/>
      <c r="Q4" s="580"/>
      <c r="R4" s="580"/>
      <c r="S4" s="580" t="s">
        <v>141</v>
      </c>
      <c r="T4" s="580"/>
      <c r="U4" s="580"/>
      <c r="V4" s="580"/>
      <c r="W4" s="580"/>
      <c r="X4" s="580"/>
      <c r="Y4" s="580"/>
      <c r="Z4" s="580"/>
      <c r="AA4" s="580"/>
      <c r="AB4" s="580"/>
      <c r="AC4" s="581"/>
      <c r="AD4" s="581"/>
    </row>
    <row r="5" spans="1:31" s="86" customFormat="1" ht="22.9" customHeight="1" x14ac:dyDescent="0.2">
      <c r="A5" s="580"/>
      <c r="B5" s="580"/>
      <c r="C5" s="580" t="s">
        <v>142</v>
      </c>
      <c r="D5" s="580"/>
      <c r="E5" s="580"/>
      <c r="F5" s="580"/>
      <c r="G5" s="580" t="s">
        <v>447</v>
      </c>
      <c r="H5" s="580"/>
      <c r="I5" s="580"/>
      <c r="J5" s="580"/>
      <c r="K5" s="580" t="s">
        <v>446</v>
      </c>
      <c r="L5" s="580"/>
      <c r="M5" s="580"/>
      <c r="N5" s="580"/>
      <c r="O5" s="580" t="s">
        <v>145</v>
      </c>
      <c r="P5" s="580"/>
      <c r="Q5" s="580"/>
      <c r="R5" s="580"/>
      <c r="S5" s="580" t="s">
        <v>146</v>
      </c>
      <c r="T5" s="580"/>
      <c r="U5" s="580"/>
      <c r="V5" s="580"/>
      <c r="W5" s="580"/>
      <c r="X5" s="580"/>
      <c r="Y5" s="580"/>
      <c r="Z5" s="580"/>
      <c r="AA5" s="580"/>
      <c r="AB5" s="580"/>
      <c r="AC5" s="581"/>
      <c r="AD5" s="581"/>
    </row>
    <row r="6" spans="1:31" s="86" customFormat="1" ht="16.899999999999999" customHeight="1" x14ac:dyDescent="0.2">
      <c r="A6" s="580"/>
      <c r="B6" s="580"/>
      <c r="C6" s="580" t="s">
        <v>147</v>
      </c>
      <c r="D6" s="580"/>
      <c r="E6" s="580" t="s">
        <v>148</v>
      </c>
      <c r="F6" s="580"/>
      <c r="G6" s="580" t="s">
        <v>147</v>
      </c>
      <c r="H6" s="580"/>
      <c r="I6" s="580" t="s">
        <v>148</v>
      </c>
      <c r="J6" s="580"/>
      <c r="K6" s="580" t="s">
        <v>147</v>
      </c>
      <c r="L6" s="580"/>
      <c r="M6" s="580" t="s">
        <v>148</v>
      </c>
      <c r="N6" s="580"/>
      <c r="O6" s="580" t="s">
        <v>147</v>
      </c>
      <c r="P6" s="580"/>
      <c r="Q6" s="580" t="s">
        <v>148</v>
      </c>
      <c r="R6" s="580"/>
      <c r="S6" s="580" t="s">
        <v>147</v>
      </c>
      <c r="T6" s="580"/>
      <c r="U6" s="580" t="s">
        <v>148</v>
      </c>
      <c r="V6" s="580"/>
      <c r="W6" s="580" t="s">
        <v>147</v>
      </c>
      <c r="X6" s="580"/>
      <c r="Y6" s="580" t="s">
        <v>148</v>
      </c>
      <c r="Z6" s="580"/>
      <c r="AA6" s="580"/>
      <c r="AB6" s="580"/>
      <c r="AC6" s="581" t="s">
        <v>454</v>
      </c>
      <c r="AD6" s="581"/>
      <c r="AE6" s="490"/>
    </row>
    <row r="7" spans="1:31" s="86" customFormat="1" ht="15" hidden="1" customHeight="1" x14ac:dyDescent="0.2">
      <c r="A7" s="580"/>
      <c r="B7" s="580"/>
      <c r="C7" s="81">
        <v>19</v>
      </c>
      <c r="D7" s="81">
        <v>23</v>
      </c>
      <c r="E7" s="81">
        <v>19</v>
      </c>
      <c r="F7" s="81">
        <v>23</v>
      </c>
      <c r="G7" s="81">
        <v>19</v>
      </c>
      <c r="H7" s="81">
        <v>23</v>
      </c>
      <c r="I7" s="81">
        <v>19</v>
      </c>
      <c r="J7" s="81">
        <v>23</v>
      </c>
      <c r="K7" s="81">
        <v>19</v>
      </c>
      <c r="L7" s="81">
        <v>23</v>
      </c>
      <c r="M7" s="81">
        <v>15</v>
      </c>
      <c r="N7" s="81">
        <v>20</v>
      </c>
      <c r="O7" s="81">
        <v>15</v>
      </c>
      <c r="P7" s="81">
        <v>20</v>
      </c>
      <c r="Q7" s="81">
        <v>15</v>
      </c>
      <c r="R7" s="81">
        <v>20</v>
      </c>
      <c r="S7" s="81">
        <v>15</v>
      </c>
      <c r="T7" s="81">
        <v>20</v>
      </c>
      <c r="U7" s="81">
        <v>15</v>
      </c>
      <c r="V7" s="81">
        <v>20</v>
      </c>
      <c r="W7" s="81">
        <v>15</v>
      </c>
      <c r="X7" s="81">
        <v>20</v>
      </c>
      <c r="Y7" s="81">
        <v>15</v>
      </c>
      <c r="Z7" s="81">
        <v>20</v>
      </c>
      <c r="AA7" s="81">
        <v>15</v>
      </c>
      <c r="AB7" s="81">
        <v>20</v>
      </c>
      <c r="AC7" s="573" t="s">
        <v>455</v>
      </c>
      <c r="AD7" s="573" t="s">
        <v>131</v>
      </c>
      <c r="AE7" s="573" t="s">
        <v>456</v>
      </c>
    </row>
    <row r="8" spans="1:31" s="132" customFormat="1" ht="22.9" customHeight="1" x14ac:dyDescent="0.2">
      <c r="A8" s="82"/>
      <c r="B8" s="82"/>
      <c r="C8" s="82" t="s">
        <v>149</v>
      </c>
      <c r="D8" s="82" t="s">
        <v>131</v>
      </c>
      <c r="E8" s="82" t="s">
        <v>149</v>
      </c>
      <c r="F8" s="82" t="s">
        <v>131</v>
      </c>
      <c r="G8" s="82" t="s">
        <v>149</v>
      </c>
      <c r="H8" s="82" t="s">
        <v>131</v>
      </c>
      <c r="I8" s="82" t="s">
        <v>149</v>
      </c>
      <c r="J8" s="82" t="s">
        <v>131</v>
      </c>
      <c r="K8" s="82" t="s">
        <v>149</v>
      </c>
      <c r="L8" s="82" t="s">
        <v>131</v>
      </c>
      <c r="M8" s="82" t="s">
        <v>149</v>
      </c>
      <c r="N8" s="82" t="s">
        <v>131</v>
      </c>
      <c r="O8" s="82" t="s">
        <v>149</v>
      </c>
      <c r="P8" s="82" t="s">
        <v>131</v>
      </c>
      <c r="Q8" s="82" t="s">
        <v>149</v>
      </c>
      <c r="R8" s="82" t="s">
        <v>131</v>
      </c>
      <c r="S8" s="82" t="s">
        <v>149</v>
      </c>
      <c r="T8" s="82" t="s">
        <v>131</v>
      </c>
      <c r="U8" s="82" t="s">
        <v>149</v>
      </c>
      <c r="V8" s="82" t="s">
        <v>131</v>
      </c>
      <c r="W8" s="82" t="s">
        <v>149</v>
      </c>
      <c r="X8" s="82" t="s">
        <v>131</v>
      </c>
      <c r="Y8" s="82" t="s">
        <v>149</v>
      </c>
      <c r="Z8" s="82" t="s">
        <v>131</v>
      </c>
      <c r="AA8" s="82" t="s">
        <v>149</v>
      </c>
      <c r="AB8" s="82" t="s">
        <v>131</v>
      </c>
      <c r="AC8" s="573"/>
      <c r="AD8" s="573"/>
      <c r="AE8" s="573"/>
    </row>
    <row r="9" spans="1:31" s="86" customFormat="1" ht="11.25" x14ac:dyDescent="0.2">
      <c r="A9" s="83">
        <v>3</v>
      </c>
      <c r="B9" s="84"/>
      <c r="C9" s="85"/>
      <c r="D9" s="85"/>
      <c r="E9" s="85"/>
      <c r="F9" s="85"/>
      <c r="G9" s="85"/>
      <c r="H9" s="85"/>
      <c r="I9" s="85"/>
      <c r="J9" s="85"/>
      <c r="K9" s="85"/>
      <c r="L9" s="85">
        <f>'Нормативы ДО'!F605</f>
        <v>100525.01502191089</v>
      </c>
      <c r="M9" s="85"/>
      <c r="N9" s="85">
        <f>'Нормативы ДО'!J605</f>
        <v>77072.261444470278</v>
      </c>
      <c r="O9" s="85"/>
      <c r="P9" s="85">
        <f>'Нормативы ДО'!G605</f>
        <v>115176.51837251484</v>
      </c>
      <c r="Q9" s="85"/>
      <c r="R9" s="85">
        <f>'Нормативы ДО'!L605</f>
        <v>101279.09306720726</v>
      </c>
      <c r="S9" s="85"/>
      <c r="T9" s="85">
        <f>'Норматив ДОУ_КОПО'!I583</f>
        <v>10462</v>
      </c>
      <c r="U9" s="85"/>
      <c r="V9" s="85">
        <f>'Норматив ДОУ_КОПО'!I584</f>
        <v>8495</v>
      </c>
      <c r="W9" s="85"/>
      <c r="X9" s="85"/>
      <c r="Y9" s="85"/>
      <c r="Z9" s="85"/>
      <c r="AA9" s="84"/>
      <c r="AB9" s="84"/>
      <c r="AC9" s="492"/>
      <c r="AD9" s="496"/>
      <c r="AE9" s="492"/>
    </row>
    <row r="10" spans="1:31" s="86" customFormat="1" ht="45" x14ac:dyDescent="0.2">
      <c r="A10" s="140">
        <v>1</v>
      </c>
      <c r="B10" s="486" t="s">
        <v>153</v>
      </c>
      <c r="C10" s="85"/>
      <c r="D10" s="85">
        <f>C10*D$9</f>
        <v>0</v>
      </c>
      <c r="E10" s="85"/>
      <c r="F10" s="85">
        <f>E10*F$9</f>
        <v>0</v>
      </c>
      <c r="G10" s="85"/>
      <c r="H10" s="85">
        <f>G10*H$9</f>
        <v>0</v>
      </c>
      <c r="I10" s="85"/>
      <c r="J10" s="85">
        <f>I10*J$9</f>
        <v>0</v>
      </c>
      <c r="K10" s="85"/>
      <c r="L10" s="85">
        <f>K10*L$9</f>
        <v>0</v>
      </c>
      <c r="M10" s="85"/>
      <c r="N10" s="85">
        <f>M10*N$9</f>
        <v>0</v>
      </c>
      <c r="O10" s="85">
        <v>6</v>
      </c>
      <c r="P10" s="85">
        <f>O10*P$9</f>
        <v>691059.11023508897</v>
      </c>
      <c r="Q10" s="85">
        <v>20</v>
      </c>
      <c r="R10" s="85">
        <f>Q10*R$9</f>
        <v>2025581.8613441451</v>
      </c>
      <c r="S10" s="85"/>
      <c r="T10" s="85">
        <f>S10*T$9</f>
        <v>0</v>
      </c>
      <c r="U10" s="85"/>
      <c r="V10" s="85">
        <f>U10*V$9</f>
        <v>0</v>
      </c>
      <c r="W10" s="85">
        <f>C10+G10+K10+O10+S10</f>
        <v>6</v>
      </c>
      <c r="X10" s="85">
        <f>D10+H10+L10+P10+T10</f>
        <v>691059.11023508897</v>
      </c>
      <c r="Y10" s="85">
        <f t="shared" ref="X10:Z15" si="0">E10+I10+M10+Q10+U10</f>
        <v>20</v>
      </c>
      <c r="Z10" s="85">
        <f t="shared" si="0"/>
        <v>2025581.8613441451</v>
      </c>
      <c r="AA10" s="136">
        <f t="shared" ref="AA10:AA15" si="1">W10+Y10</f>
        <v>26</v>
      </c>
      <c r="AB10" s="136">
        <f t="shared" ref="AB10:AB15" si="2">ROUND(X10+Z10,-2)</f>
        <v>2716600</v>
      </c>
      <c r="AC10" s="494">
        <f>AC19</f>
        <v>14.065228594566737</v>
      </c>
      <c r="AD10" s="497">
        <v>1469600</v>
      </c>
      <c r="AE10" s="497">
        <f>AB10-AD10</f>
        <v>1247000</v>
      </c>
    </row>
    <row r="11" spans="1:31" s="86" customFormat="1" ht="11.25" x14ac:dyDescent="0.2">
      <c r="A11" s="140">
        <v>2</v>
      </c>
      <c r="B11" s="486" t="s">
        <v>156</v>
      </c>
      <c r="C11" s="85"/>
      <c r="D11" s="85">
        <f t="shared" ref="D11:D15" si="3">C11*D$9</f>
        <v>0</v>
      </c>
      <c r="E11" s="85"/>
      <c r="F11" s="85">
        <f t="shared" ref="F11:F15" si="4">E11*F$9</f>
        <v>0</v>
      </c>
      <c r="G11" s="85"/>
      <c r="H11" s="85">
        <f t="shared" ref="H11:H15" si="5">G11*H$9</f>
        <v>0</v>
      </c>
      <c r="I11" s="85"/>
      <c r="J11" s="85">
        <f t="shared" ref="J11:J15" si="6">I11*J$9</f>
        <v>0</v>
      </c>
      <c r="K11" s="85">
        <v>35</v>
      </c>
      <c r="L11" s="85">
        <f>K11*L$9</f>
        <v>3518375.5257668812</v>
      </c>
      <c r="M11" s="85">
        <v>45</v>
      </c>
      <c r="N11" s="85">
        <f t="shared" ref="N11:N15" si="7">M11*N$9</f>
        <v>3468251.7650011624</v>
      </c>
      <c r="O11" s="85"/>
      <c r="P11" s="85">
        <f t="shared" ref="P11:P15" si="8">O11*P$9</f>
        <v>0</v>
      </c>
      <c r="Q11" s="85"/>
      <c r="R11" s="85">
        <f t="shared" ref="R11:R15" si="9">Q11*R$9</f>
        <v>0</v>
      </c>
      <c r="S11" s="85"/>
      <c r="T11" s="85">
        <f t="shared" ref="T11:T15" si="10">S11*T$9</f>
        <v>0</v>
      </c>
      <c r="U11" s="85"/>
      <c r="V11" s="85">
        <f t="shared" ref="V11:V15" si="11">U11*V$9</f>
        <v>0</v>
      </c>
      <c r="W11" s="85">
        <f>C11+G11+K11+O11+S11</f>
        <v>35</v>
      </c>
      <c r="X11" s="85">
        <f t="shared" si="0"/>
        <v>3518375.5257668812</v>
      </c>
      <c r="Y11" s="85">
        <f t="shared" si="0"/>
        <v>45</v>
      </c>
      <c r="Z11" s="85">
        <f t="shared" si="0"/>
        <v>3468251.7650011624</v>
      </c>
      <c r="AA11" s="136">
        <f t="shared" si="1"/>
        <v>80</v>
      </c>
      <c r="AB11" s="136">
        <f t="shared" si="2"/>
        <v>6986600</v>
      </c>
      <c r="AC11" s="494">
        <f t="shared" ref="AC11:AC15" si="12">AC20</f>
        <v>43.278275556064465</v>
      </c>
      <c r="AD11" s="497">
        <v>3779600</v>
      </c>
      <c r="AE11" s="497">
        <f t="shared" ref="AE11:AE15" si="13">AB11-AD11</f>
        <v>3207000</v>
      </c>
    </row>
    <row r="12" spans="1:31" s="86" customFormat="1" ht="11.25" x14ac:dyDescent="0.2">
      <c r="A12" s="140">
        <v>3</v>
      </c>
      <c r="B12" s="486" t="s">
        <v>159</v>
      </c>
      <c r="C12" s="85"/>
      <c r="D12" s="85">
        <f t="shared" si="3"/>
        <v>0</v>
      </c>
      <c r="E12" s="85"/>
      <c r="F12" s="85">
        <f t="shared" si="4"/>
        <v>0</v>
      </c>
      <c r="G12" s="85"/>
      <c r="H12" s="85">
        <f t="shared" si="5"/>
        <v>0</v>
      </c>
      <c r="I12" s="85"/>
      <c r="J12" s="85">
        <f t="shared" si="6"/>
        <v>0</v>
      </c>
      <c r="K12" s="85">
        <v>19</v>
      </c>
      <c r="L12" s="85">
        <f t="shared" ref="L12:L15" si="14">K12*L$9</f>
        <v>1909975.2854163069</v>
      </c>
      <c r="M12" s="85">
        <v>11</v>
      </c>
      <c r="N12" s="85">
        <f t="shared" si="7"/>
        <v>847794.87588917301</v>
      </c>
      <c r="O12" s="85"/>
      <c r="P12" s="85">
        <f t="shared" si="8"/>
        <v>0</v>
      </c>
      <c r="Q12" s="85"/>
      <c r="R12" s="85">
        <f t="shared" si="9"/>
        <v>0</v>
      </c>
      <c r="S12" s="85"/>
      <c r="T12" s="85">
        <f t="shared" si="10"/>
        <v>0</v>
      </c>
      <c r="U12" s="85"/>
      <c r="V12" s="85">
        <f t="shared" si="11"/>
        <v>0</v>
      </c>
      <c r="W12" s="85">
        <f>C12+G12+K12+O12+S12</f>
        <v>19</v>
      </c>
      <c r="X12" s="85">
        <f t="shared" si="0"/>
        <v>1909975.2854163069</v>
      </c>
      <c r="Y12" s="85">
        <f t="shared" si="0"/>
        <v>11</v>
      </c>
      <c r="Z12" s="85">
        <f t="shared" si="0"/>
        <v>847794.87588917301</v>
      </c>
      <c r="AA12" s="136">
        <f t="shared" si="1"/>
        <v>30</v>
      </c>
      <c r="AB12" s="136">
        <f t="shared" si="2"/>
        <v>2757800</v>
      </c>
      <c r="AC12" s="494">
        <f t="shared" si="12"/>
        <v>16.229240699107983</v>
      </c>
      <c r="AD12" s="497">
        <v>1491900</v>
      </c>
      <c r="AE12" s="497">
        <f t="shared" si="13"/>
        <v>1265900</v>
      </c>
    </row>
    <row r="13" spans="1:31" s="86" customFormat="1" ht="11.25" x14ac:dyDescent="0.2">
      <c r="A13" s="457">
        <v>4</v>
      </c>
      <c r="B13" s="486" t="s">
        <v>234</v>
      </c>
      <c r="C13" s="85"/>
      <c r="D13" s="85">
        <f t="shared" si="3"/>
        <v>0</v>
      </c>
      <c r="E13" s="85"/>
      <c r="F13" s="85">
        <f t="shared" si="4"/>
        <v>0</v>
      </c>
      <c r="G13" s="85"/>
      <c r="H13" s="85">
        <f t="shared" si="5"/>
        <v>0</v>
      </c>
      <c r="I13" s="85"/>
      <c r="J13" s="85">
        <f t="shared" si="6"/>
        <v>0</v>
      </c>
      <c r="K13" s="85">
        <v>20</v>
      </c>
      <c r="L13" s="85">
        <f t="shared" si="14"/>
        <v>2010500.3004382178</v>
      </c>
      <c r="M13" s="85">
        <v>28</v>
      </c>
      <c r="N13" s="85">
        <f t="shared" si="7"/>
        <v>2158023.3204451678</v>
      </c>
      <c r="O13" s="85"/>
      <c r="P13" s="85">
        <f t="shared" si="8"/>
        <v>0</v>
      </c>
      <c r="Q13" s="85"/>
      <c r="R13" s="85">
        <f t="shared" si="9"/>
        <v>0</v>
      </c>
      <c r="S13" s="85"/>
      <c r="T13" s="85">
        <f t="shared" si="10"/>
        <v>0</v>
      </c>
      <c r="U13" s="85"/>
      <c r="V13" s="85">
        <f t="shared" si="11"/>
        <v>0</v>
      </c>
      <c r="W13" s="85">
        <f>C13+G13+K13+O13+S13</f>
        <v>20</v>
      </c>
      <c r="X13" s="85">
        <f t="shared" si="0"/>
        <v>2010500.3004382178</v>
      </c>
      <c r="Y13" s="85">
        <f t="shared" si="0"/>
        <v>28</v>
      </c>
      <c r="Z13" s="85">
        <f t="shared" si="0"/>
        <v>2158023.3204451678</v>
      </c>
      <c r="AA13" s="136">
        <f t="shared" si="1"/>
        <v>48</v>
      </c>
      <c r="AB13" s="136">
        <f t="shared" si="2"/>
        <v>4168500</v>
      </c>
      <c r="AC13" s="494">
        <f t="shared" si="12"/>
        <v>25.967326376394386</v>
      </c>
      <c r="AD13" s="497">
        <v>2255100</v>
      </c>
      <c r="AE13" s="497">
        <f t="shared" si="13"/>
        <v>1913400</v>
      </c>
    </row>
    <row r="14" spans="1:31" s="86" customFormat="1" ht="11.25" x14ac:dyDescent="0.2">
      <c r="A14" s="457">
        <v>5</v>
      </c>
      <c r="B14" s="486" t="s">
        <v>229</v>
      </c>
      <c r="C14" s="85"/>
      <c r="D14" s="85">
        <f t="shared" ref="D14" si="15">C14*D$9</f>
        <v>0</v>
      </c>
      <c r="E14" s="85"/>
      <c r="F14" s="85">
        <f t="shared" ref="F14" si="16">E14*F$9</f>
        <v>0</v>
      </c>
      <c r="G14" s="85"/>
      <c r="H14" s="85">
        <f t="shared" ref="H14" si="17">G14*H$9</f>
        <v>0</v>
      </c>
      <c r="I14" s="85"/>
      <c r="J14" s="85">
        <f t="shared" ref="J14" si="18">I14*J$9</f>
        <v>0</v>
      </c>
      <c r="K14" s="85">
        <v>26</v>
      </c>
      <c r="L14" s="85">
        <f t="shared" si="14"/>
        <v>2613650.3905696832</v>
      </c>
      <c r="M14" s="85">
        <v>6</v>
      </c>
      <c r="N14" s="85">
        <f t="shared" ref="N14" si="19">M14*N$9</f>
        <v>462433.56866682169</v>
      </c>
      <c r="O14" s="85"/>
      <c r="P14" s="85">
        <f t="shared" ref="P14" si="20">O14*P$9</f>
        <v>0</v>
      </c>
      <c r="Q14" s="85"/>
      <c r="R14" s="85">
        <f t="shared" ref="R14" si="21">Q14*R$9</f>
        <v>0</v>
      </c>
      <c r="S14" s="85"/>
      <c r="T14" s="85">
        <f t="shared" ref="T14" si="22">S14*T$9</f>
        <v>0</v>
      </c>
      <c r="U14" s="85"/>
      <c r="V14" s="85">
        <f t="shared" ref="V14" si="23">U14*V$9</f>
        <v>0</v>
      </c>
      <c r="W14" s="85">
        <f>C14+G14+K14+O14+S14</f>
        <v>26</v>
      </c>
      <c r="X14" s="85">
        <f t="shared" ref="X14" si="24">D14+H14+L14+P14+T14</f>
        <v>2613650.3905696832</v>
      </c>
      <c r="Y14" s="85">
        <f t="shared" ref="Y14" si="25">E14+I14+M14+Q14+U14</f>
        <v>6</v>
      </c>
      <c r="Z14" s="85">
        <f t="shared" ref="Z14" si="26">F14+J14+N14+R14+V14</f>
        <v>462433.56866682169</v>
      </c>
      <c r="AA14" s="136">
        <f t="shared" si="1"/>
        <v>32</v>
      </c>
      <c r="AB14" s="136">
        <f t="shared" si="2"/>
        <v>3076100</v>
      </c>
      <c r="AC14" s="494">
        <f t="shared" si="12"/>
        <v>17.311270764929617</v>
      </c>
      <c r="AD14" s="497">
        <v>1664100</v>
      </c>
      <c r="AE14" s="497">
        <f t="shared" si="13"/>
        <v>1412000</v>
      </c>
    </row>
    <row r="15" spans="1:31" s="86" customFormat="1" ht="11.25" x14ac:dyDescent="0.2">
      <c r="A15" s="457">
        <v>6</v>
      </c>
      <c r="B15" s="486" t="s">
        <v>433</v>
      </c>
      <c r="C15" s="85"/>
      <c r="D15" s="85">
        <f t="shared" si="3"/>
        <v>0</v>
      </c>
      <c r="E15" s="85"/>
      <c r="F15" s="85">
        <f t="shared" si="4"/>
        <v>0</v>
      </c>
      <c r="G15" s="85"/>
      <c r="H15" s="85">
        <f t="shared" si="5"/>
        <v>0</v>
      </c>
      <c r="I15" s="85"/>
      <c r="J15" s="85">
        <f t="shared" si="6"/>
        <v>0</v>
      </c>
      <c r="K15" s="85">
        <v>26</v>
      </c>
      <c r="L15" s="85">
        <f t="shared" si="14"/>
        <v>2613650.3905696832</v>
      </c>
      <c r="M15" s="85">
        <v>6</v>
      </c>
      <c r="N15" s="85">
        <f t="shared" si="7"/>
        <v>462433.56866682169</v>
      </c>
      <c r="O15" s="85"/>
      <c r="P15" s="85">
        <f t="shared" si="8"/>
        <v>0</v>
      </c>
      <c r="Q15" s="85"/>
      <c r="R15" s="85">
        <f t="shared" si="9"/>
        <v>0</v>
      </c>
      <c r="S15" s="85"/>
      <c r="T15" s="85">
        <f t="shared" si="10"/>
        <v>0</v>
      </c>
      <c r="U15" s="85"/>
      <c r="V15" s="85">
        <f t="shared" si="11"/>
        <v>0</v>
      </c>
      <c r="W15" s="85">
        <f>C15+G15+K15+O15+S15</f>
        <v>26</v>
      </c>
      <c r="X15" s="85">
        <f t="shared" si="0"/>
        <v>2613650.3905696832</v>
      </c>
      <c r="Y15" s="85">
        <f t="shared" si="0"/>
        <v>6</v>
      </c>
      <c r="Z15" s="85">
        <f t="shared" si="0"/>
        <v>462433.56866682169</v>
      </c>
      <c r="AA15" s="136">
        <f t="shared" si="1"/>
        <v>32</v>
      </c>
      <c r="AB15" s="136">
        <f t="shared" si="2"/>
        <v>3076100</v>
      </c>
      <c r="AC15" s="494">
        <f t="shared" si="12"/>
        <v>17.311270764929617</v>
      </c>
      <c r="AD15" s="497">
        <v>1664100</v>
      </c>
      <c r="AE15" s="497">
        <f t="shared" si="13"/>
        <v>1412000</v>
      </c>
    </row>
    <row r="16" spans="1:31" s="133" customFormat="1" ht="11.25" x14ac:dyDescent="0.2">
      <c r="A16" s="87"/>
      <c r="B16" s="88" t="s">
        <v>136</v>
      </c>
      <c r="C16" s="89">
        <f t="shared" ref="C16:AE16" si="27">SUM(C10:C15)</f>
        <v>0</v>
      </c>
      <c r="D16" s="89">
        <f t="shared" si="27"/>
        <v>0</v>
      </c>
      <c r="E16" s="89">
        <f t="shared" si="27"/>
        <v>0</v>
      </c>
      <c r="F16" s="89">
        <f t="shared" si="27"/>
        <v>0</v>
      </c>
      <c r="G16" s="89">
        <f t="shared" si="27"/>
        <v>0</v>
      </c>
      <c r="H16" s="89">
        <f t="shared" si="27"/>
        <v>0</v>
      </c>
      <c r="I16" s="89">
        <f t="shared" si="27"/>
        <v>0</v>
      </c>
      <c r="J16" s="89">
        <f t="shared" si="27"/>
        <v>0</v>
      </c>
      <c r="K16" s="89">
        <f t="shared" si="27"/>
        <v>126</v>
      </c>
      <c r="L16" s="89">
        <f t="shared" si="27"/>
        <v>12666151.892760772</v>
      </c>
      <c r="M16" s="89">
        <f t="shared" si="27"/>
        <v>96</v>
      </c>
      <c r="N16" s="89">
        <f t="shared" si="27"/>
        <v>7398937.0986691462</v>
      </c>
      <c r="O16" s="89">
        <f t="shared" si="27"/>
        <v>6</v>
      </c>
      <c r="P16" s="89">
        <f t="shared" si="27"/>
        <v>691059.11023508897</v>
      </c>
      <c r="Q16" s="89">
        <f t="shared" si="27"/>
        <v>20</v>
      </c>
      <c r="R16" s="89">
        <f t="shared" si="27"/>
        <v>2025581.8613441451</v>
      </c>
      <c r="S16" s="89">
        <f t="shared" si="27"/>
        <v>0</v>
      </c>
      <c r="T16" s="89">
        <f t="shared" si="27"/>
        <v>0</v>
      </c>
      <c r="U16" s="89">
        <f t="shared" si="27"/>
        <v>0</v>
      </c>
      <c r="V16" s="89">
        <f t="shared" si="27"/>
        <v>0</v>
      </c>
      <c r="W16" s="89">
        <f t="shared" si="27"/>
        <v>132</v>
      </c>
      <c r="X16" s="89">
        <f t="shared" si="27"/>
        <v>13357211.002995862</v>
      </c>
      <c r="Y16" s="89">
        <f t="shared" si="27"/>
        <v>116</v>
      </c>
      <c r="Z16" s="89">
        <f t="shared" si="27"/>
        <v>9424518.9600132909</v>
      </c>
      <c r="AA16" s="89">
        <f t="shared" si="27"/>
        <v>248</v>
      </c>
      <c r="AB16" s="89">
        <f t="shared" si="27"/>
        <v>22781700</v>
      </c>
      <c r="AC16" s="498">
        <f t="shared" si="27"/>
        <v>134.16261275599282</v>
      </c>
      <c r="AD16" s="498">
        <f t="shared" si="27"/>
        <v>12324400</v>
      </c>
      <c r="AE16" s="498">
        <f t="shared" si="27"/>
        <v>10457300</v>
      </c>
    </row>
    <row r="17" spans="28:30" ht="12.75" customHeight="1" x14ac:dyDescent="0.2">
      <c r="AB17" s="86"/>
    </row>
    <row r="18" spans="28:30" ht="12.75" customHeight="1" x14ac:dyDescent="0.2"/>
    <row r="19" spans="28:30" ht="12.75" customHeight="1" x14ac:dyDescent="0.2">
      <c r="AB19" s="80">
        <f>AB10/AA10</f>
        <v>104484.61538461539</v>
      </c>
      <c r="AC19" s="134">
        <f>AD10/AB19</f>
        <v>14.065228594566737</v>
      </c>
      <c r="AD19" s="134">
        <f>AA10-AC19</f>
        <v>11.934771405433263</v>
      </c>
    </row>
    <row r="20" spans="28:30" ht="12.75" customHeight="1" x14ac:dyDescent="0.2">
      <c r="AB20" s="80">
        <f t="shared" ref="AB20:AB24" si="28">AB11/AA11</f>
        <v>87332.5</v>
      </c>
      <c r="AC20" s="134">
        <f t="shared" ref="AC20:AC24" si="29">AD11/AB20</f>
        <v>43.278275556064465</v>
      </c>
      <c r="AD20" s="134">
        <f t="shared" ref="AD20:AD24" si="30">AA11-AC20</f>
        <v>36.721724443935535</v>
      </c>
    </row>
    <row r="21" spans="28:30" ht="12.75" customHeight="1" x14ac:dyDescent="0.2">
      <c r="AB21" s="80">
        <f t="shared" si="28"/>
        <v>91926.666666666672</v>
      </c>
      <c r="AC21" s="134">
        <f t="shared" si="29"/>
        <v>16.229240699107983</v>
      </c>
      <c r="AD21" s="134">
        <f t="shared" si="30"/>
        <v>13.770759300892017</v>
      </c>
    </row>
    <row r="22" spans="28:30" ht="12.75" customHeight="1" x14ac:dyDescent="0.2">
      <c r="AB22" s="80">
        <f t="shared" si="28"/>
        <v>86843.75</v>
      </c>
      <c r="AC22" s="134">
        <f t="shared" si="29"/>
        <v>25.967326376394386</v>
      </c>
      <c r="AD22" s="134">
        <f t="shared" si="30"/>
        <v>22.032673623605614</v>
      </c>
    </row>
    <row r="23" spans="28:30" ht="12.75" customHeight="1" x14ac:dyDescent="0.2">
      <c r="AB23" s="80">
        <f t="shared" si="28"/>
        <v>96128.125</v>
      </c>
      <c r="AC23" s="134">
        <f t="shared" si="29"/>
        <v>17.311270764929617</v>
      </c>
      <c r="AD23" s="134">
        <f t="shared" si="30"/>
        <v>14.688729235070383</v>
      </c>
    </row>
    <row r="24" spans="28:30" x14ac:dyDescent="0.2">
      <c r="AB24" s="80">
        <f t="shared" si="28"/>
        <v>96128.125</v>
      </c>
      <c r="AC24" s="134">
        <f t="shared" si="29"/>
        <v>17.311270764929617</v>
      </c>
      <c r="AD24" s="134">
        <f t="shared" si="30"/>
        <v>14.688729235070383</v>
      </c>
    </row>
    <row r="25" spans="28:30" x14ac:dyDescent="0.2">
      <c r="AC25" s="134">
        <f>SUM(AC19:AC24)</f>
        <v>134.16261275599282</v>
      </c>
      <c r="AD25" s="134">
        <f>SUM(AD19:AD24)</f>
        <v>113.83738724400719</v>
      </c>
    </row>
  </sheetData>
  <mergeCells count="32">
    <mergeCell ref="AC3:AD6"/>
    <mergeCell ref="AC7:AC8"/>
    <mergeCell ref="AD7:AD8"/>
    <mergeCell ref="AE7:AE8"/>
    <mergeCell ref="C1:Z1"/>
    <mergeCell ref="AA3:AB6"/>
    <mergeCell ref="C4:F4"/>
    <mergeCell ref="G4:J4"/>
    <mergeCell ref="K4:N4"/>
    <mergeCell ref="O4:R4"/>
    <mergeCell ref="K6:L6"/>
    <mergeCell ref="M6:N6"/>
    <mergeCell ref="O6:P6"/>
    <mergeCell ref="Q6:R6"/>
    <mergeCell ref="S6:T6"/>
    <mergeCell ref="U6:V6"/>
    <mergeCell ref="W6:X6"/>
    <mergeCell ref="A3:A7"/>
    <mergeCell ref="B3:B7"/>
    <mergeCell ref="C3:V3"/>
    <mergeCell ref="W3:Z5"/>
    <mergeCell ref="S4:V4"/>
    <mergeCell ref="C5:F5"/>
    <mergeCell ref="G5:J5"/>
    <mergeCell ref="K5:N5"/>
    <mergeCell ref="O5:R5"/>
    <mergeCell ref="S5:V5"/>
    <mergeCell ref="Y6:Z6"/>
    <mergeCell ref="C6:D6"/>
    <mergeCell ref="E6:F6"/>
    <mergeCell ref="G6:H6"/>
    <mergeCell ref="I6:J6"/>
  </mergeCells>
  <pageMargins left="0.15748031496062992" right="0.15748031496062992" top="0.74803149606299213" bottom="0.74803149606299213" header="0.51181102362204722" footer="0.51181102362204722"/>
  <pageSetup paperSize="9" scale="84" firstPageNumber="0" fitToWidth="7" orientation="landscape" horizontalDpi="300" verticalDpi="300" r:id="rId1"/>
  <headerFooter>
    <oddHeader>&amp;RРасчеты на реализацию программ дошкольного образования</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P49"/>
  <sheetViews>
    <sheetView view="pageBreakPreview" zoomScale="85" zoomScaleNormal="85" zoomScaleSheetLayoutView="85" workbookViewId="0">
      <pane xSplit="2" ySplit="9" topLeftCell="K16" activePane="bottomRight" state="frozen"/>
      <selection activeCell="I232" sqref="I232"/>
      <selection pane="topRight" activeCell="I232" sqref="I232"/>
      <selection pane="bottomLeft" activeCell="I232" sqref="I232"/>
      <selection pane="bottomRight" activeCell="AP33" sqref="AP33"/>
    </sheetView>
  </sheetViews>
  <sheetFormatPr defaultColWidth="9.140625" defaultRowHeight="12.75" x14ac:dyDescent="0.2"/>
  <cols>
    <col min="1" max="1" width="4.7109375" style="77" customWidth="1"/>
    <col min="2" max="2" width="24.42578125" style="78" customWidth="1"/>
    <col min="3" max="3" width="9.42578125" style="80" customWidth="1"/>
    <col min="4" max="4" width="10.28515625" style="80" customWidth="1"/>
    <col min="5" max="5" width="7.85546875" style="80" customWidth="1"/>
    <col min="6" max="6" width="9.7109375" style="80" customWidth="1"/>
    <col min="7" max="7" width="6" style="80" customWidth="1"/>
    <col min="8" max="8" width="10.7109375" style="80" customWidth="1"/>
    <col min="9" max="9" width="8.28515625" style="80" customWidth="1"/>
    <col min="10" max="10" width="12.28515625" style="80" customWidth="1"/>
    <col min="11" max="11" width="6" style="80" customWidth="1"/>
    <col min="12" max="12" width="10.7109375" style="80" customWidth="1"/>
    <col min="13" max="13" width="6.85546875" style="80" customWidth="1"/>
    <col min="14" max="14" width="12" style="80" customWidth="1"/>
    <col min="15" max="15" width="5.140625" style="80" customWidth="1"/>
    <col min="16" max="16" width="9.7109375" style="80" bestFit="1" customWidth="1"/>
    <col min="17" max="17" width="5.140625" style="80" customWidth="1"/>
    <col min="18" max="18" width="9.85546875" style="80" customWidth="1"/>
    <col min="19" max="19" width="5.140625" style="80" hidden="1" customWidth="1"/>
    <col min="20" max="20" width="9" style="80" hidden="1" customWidth="1"/>
    <col min="21" max="21" width="5.140625" style="80" hidden="1" customWidth="1"/>
    <col min="22" max="30" width="9.85546875" style="80" hidden="1" customWidth="1"/>
    <col min="31" max="31" width="9.140625" style="80"/>
    <col min="32" max="32" width="11" style="80" customWidth="1"/>
    <col min="33" max="33" width="9.140625" style="80"/>
    <col min="34" max="34" width="11.140625" style="80" customWidth="1"/>
    <col min="35" max="35" width="12.28515625" style="80" customWidth="1"/>
    <col min="36" max="36" width="14.28515625" style="80" customWidth="1"/>
    <col min="37" max="37" width="9.140625" style="80"/>
    <col min="38" max="38" width="9.85546875" style="80" bestFit="1" customWidth="1"/>
    <col min="39" max="39" width="13.5703125" style="80" bestFit="1" customWidth="1"/>
    <col min="40" max="41" width="9.140625" style="80"/>
    <col min="42" max="42" width="12.5703125" style="80" bestFit="1" customWidth="1"/>
    <col min="43" max="16384" width="9.140625" style="80"/>
  </cols>
  <sheetData>
    <row r="1" spans="1:39" ht="30" customHeight="1" x14ac:dyDescent="0.2">
      <c r="C1" s="582" t="s">
        <v>439</v>
      </c>
      <c r="D1" s="582"/>
      <c r="E1" s="582"/>
      <c r="F1" s="582"/>
      <c r="G1" s="582"/>
      <c r="H1" s="582"/>
      <c r="I1" s="582"/>
      <c r="J1" s="582"/>
      <c r="K1" s="582"/>
      <c r="L1" s="582"/>
      <c r="M1" s="582"/>
      <c r="N1" s="582"/>
      <c r="O1" s="582"/>
      <c r="P1" s="582"/>
      <c r="Q1" s="584"/>
      <c r="R1" s="584"/>
      <c r="S1" s="79"/>
      <c r="T1" s="79"/>
      <c r="U1" s="79"/>
      <c r="V1" s="79"/>
      <c r="W1" s="79"/>
      <c r="X1" s="79"/>
      <c r="Y1" s="79"/>
      <c r="Z1" s="79"/>
      <c r="AA1" s="79"/>
      <c r="AB1" s="79"/>
      <c r="AC1" s="79"/>
      <c r="AD1" s="79"/>
    </row>
    <row r="3" spans="1:39" s="86" customFormat="1" ht="21" customHeight="1" x14ac:dyDescent="0.2">
      <c r="A3" s="585" t="s">
        <v>127</v>
      </c>
      <c r="B3" s="580" t="s">
        <v>436</v>
      </c>
      <c r="C3" s="580" t="s">
        <v>134</v>
      </c>
      <c r="D3" s="580"/>
      <c r="E3" s="580"/>
      <c r="F3" s="580"/>
      <c r="G3" s="580"/>
      <c r="H3" s="580"/>
      <c r="I3" s="580"/>
      <c r="J3" s="580"/>
      <c r="K3" s="580"/>
      <c r="L3" s="580"/>
      <c r="M3" s="580"/>
      <c r="N3" s="580"/>
      <c r="O3" s="580"/>
      <c r="P3" s="580"/>
      <c r="Q3" s="580"/>
      <c r="R3" s="580"/>
      <c r="S3" s="580"/>
      <c r="T3" s="580"/>
      <c r="U3" s="580"/>
      <c r="V3" s="580"/>
      <c r="W3" s="580" t="s">
        <v>150</v>
      </c>
      <c r="X3" s="580"/>
      <c r="Y3" s="580"/>
      <c r="Z3" s="580"/>
      <c r="AA3" s="580"/>
      <c r="AB3" s="580"/>
      <c r="AC3" s="580"/>
      <c r="AD3" s="580"/>
      <c r="AE3" s="580" t="s">
        <v>135</v>
      </c>
      <c r="AF3" s="580"/>
      <c r="AG3" s="580"/>
      <c r="AH3" s="580"/>
      <c r="AI3" s="580" t="s">
        <v>437</v>
      </c>
      <c r="AJ3" s="580"/>
      <c r="AK3" s="581" t="s">
        <v>454</v>
      </c>
      <c r="AL3" s="581"/>
    </row>
    <row r="4" spans="1:39" s="86" customFormat="1" ht="10.15" customHeight="1" x14ac:dyDescent="0.2">
      <c r="A4" s="585"/>
      <c r="B4" s="580"/>
      <c r="C4" s="580" t="s">
        <v>137</v>
      </c>
      <c r="D4" s="580"/>
      <c r="E4" s="580"/>
      <c r="F4" s="580"/>
      <c r="G4" s="580" t="s">
        <v>138</v>
      </c>
      <c r="H4" s="580"/>
      <c r="I4" s="580"/>
      <c r="J4" s="580"/>
      <c r="K4" s="580" t="s">
        <v>139</v>
      </c>
      <c r="L4" s="580"/>
      <c r="M4" s="580"/>
      <c r="N4" s="580"/>
      <c r="O4" s="580" t="s">
        <v>140</v>
      </c>
      <c r="P4" s="580"/>
      <c r="Q4" s="580"/>
      <c r="R4" s="580"/>
      <c r="S4" s="580" t="s">
        <v>141</v>
      </c>
      <c r="T4" s="580"/>
      <c r="U4" s="580"/>
      <c r="V4" s="580"/>
      <c r="W4" s="580" t="s">
        <v>138</v>
      </c>
      <c r="X4" s="580"/>
      <c r="Y4" s="580"/>
      <c r="Z4" s="580"/>
      <c r="AA4" s="580" t="s">
        <v>139</v>
      </c>
      <c r="AB4" s="580"/>
      <c r="AC4" s="580"/>
      <c r="AD4" s="580"/>
      <c r="AE4" s="580"/>
      <c r="AF4" s="580"/>
      <c r="AG4" s="580"/>
      <c r="AH4" s="580"/>
      <c r="AI4" s="580"/>
      <c r="AJ4" s="580"/>
      <c r="AK4" s="581"/>
      <c r="AL4" s="581"/>
    </row>
    <row r="5" spans="1:39" s="86" customFormat="1" ht="22.9" customHeight="1" x14ac:dyDescent="0.2">
      <c r="A5" s="585"/>
      <c r="B5" s="580"/>
      <c r="C5" s="580" t="s">
        <v>142</v>
      </c>
      <c r="D5" s="580"/>
      <c r="E5" s="580"/>
      <c r="F5" s="580"/>
      <c r="G5" s="580" t="s">
        <v>447</v>
      </c>
      <c r="H5" s="580"/>
      <c r="I5" s="580"/>
      <c r="J5" s="580"/>
      <c r="K5" s="580" t="s">
        <v>446</v>
      </c>
      <c r="L5" s="580"/>
      <c r="M5" s="580"/>
      <c r="N5" s="580"/>
      <c r="O5" s="580" t="s">
        <v>145</v>
      </c>
      <c r="P5" s="580"/>
      <c r="Q5" s="580"/>
      <c r="R5" s="580"/>
      <c r="S5" s="580" t="s">
        <v>146</v>
      </c>
      <c r="T5" s="580"/>
      <c r="U5" s="580"/>
      <c r="V5" s="580"/>
      <c r="W5" s="580" t="s">
        <v>143</v>
      </c>
      <c r="X5" s="580"/>
      <c r="Y5" s="580"/>
      <c r="Z5" s="580"/>
      <c r="AA5" s="580" t="s">
        <v>144</v>
      </c>
      <c r="AB5" s="580"/>
      <c r="AC5" s="580"/>
      <c r="AD5" s="580"/>
      <c r="AE5" s="580"/>
      <c r="AF5" s="580"/>
      <c r="AG5" s="580"/>
      <c r="AH5" s="580"/>
      <c r="AI5" s="580"/>
      <c r="AJ5" s="580"/>
      <c r="AK5" s="581"/>
      <c r="AL5" s="581"/>
    </row>
    <row r="6" spans="1:39" s="86" customFormat="1" ht="16.899999999999999" customHeight="1" x14ac:dyDescent="0.2">
      <c r="A6" s="585"/>
      <c r="B6" s="580"/>
      <c r="C6" s="580" t="s">
        <v>147</v>
      </c>
      <c r="D6" s="580"/>
      <c r="E6" s="580" t="s">
        <v>148</v>
      </c>
      <c r="F6" s="580"/>
      <c r="G6" s="580" t="s">
        <v>147</v>
      </c>
      <c r="H6" s="580"/>
      <c r="I6" s="580" t="s">
        <v>148</v>
      </c>
      <c r="J6" s="580"/>
      <c r="K6" s="580" t="s">
        <v>147</v>
      </c>
      <c r="L6" s="580"/>
      <c r="M6" s="580" t="s">
        <v>148</v>
      </c>
      <c r="N6" s="580"/>
      <c r="O6" s="580" t="s">
        <v>147</v>
      </c>
      <c r="P6" s="580"/>
      <c r="Q6" s="580" t="s">
        <v>148</v>
      </c>
      <c r="R6" s="580"/>
      <c r="S6" s="580" t="s">
        <v>147</v>
      </c>
      <c r="T6" s="580"/>
      <c r="U6" s="580" t="s">
        <v>148</v>
      </c>
      <c r="V6" s="580"/>
      <c r="W6" s="580" t="s">
        <v>147</v>
      </c>
      <c r="X6" s="580"/>
      <c r="Y6" s="580" t="s">
        <v>148</v>
      </c>
      <c r="Z6" s="580"/>
      <c r="AA6" s="580" t="s">
        <v>147</v>
      </c>
      <c r="AB6" s="580"/>
      <c r="AC6" s="580" t="s">
        <v>148</v>
      </c>
      <c r="AD6" s="580"/>
      <c r="AE6" s="580" t="s">
        <v>147</v>
      </c>
      <c r="AF6" s="580"/>
      <c r="AG6" s="580" t="s">
        <v>148</v>
      </c>
      <c r="AH6" s="580"/>
      <c r="AI6" s="580"/>
      <c r="AJ6" s="580"/>
      <c r="AK6" s="581" t="s">
        <v>454</v>
      </c>
      <c r="AL6" s="581"/>
      <c r="AM6" s="491"/>
    </row>
    <row r="7" spans="1:39" s="86" customFormat="1" ht="15" hidden="1" customHeight="1" x14ac:dyDescent="0.2">
      <c r="A7" s="585"/>
      <c r="B7" s="580"/>
      <c r="C7" s="81">
        <v>19</v>
      </c>
      <c r="D7" s="81">
        <v>23</v>
      </c>
      <c r="E7" s="81">
        <v>19</v>
      </c>
      <c r="F7" s="81">
        <v>23</v>
      </c>
      <c r="G7" s="81">
        <v>19</v>
      </c>
      <c r="H7" s="81">
        <v>23</v>
      </c>
      <c r="I7" s="81">
        <v>19</v>
      </c>
      <c r="J7" s="81">
        <v>23</v>
      </c>
      <c r="K7" s="81">
        <v>19</v>
      </c>
      <c r="L7" s="81">
        <v>23</v>
      </c>
      <c r="M7" s="81">
        <v>15</v>
      </c>
      <c r="N7" s="81">
        <v>20</v>
      </c>
      <c r="O7" s="81">
        <v>15</v>
      </c>
      <c r="P7" s="81">
        <v>20</v>
      </c>
      <c r="Q7" s="81">
        <v>15</v>
      </c>
      <c r="R7" s="81">
        <v>20</v>
      </c>
      <c r="S7" s="81">
        <v>15</v>
      </c>
      <c r="T7" s="81">
        <v>20</v>
      </c>
      <c r="U7" s="81">
        <v>15</v>
      </c>
      <c r="V7" s="81">
        <v>20</v>
      </c>
      <c r="W7" s="81">
        <v>19</v>
      </c>
      <c r="X7" s="81">
        <v>23</v>
      </c>
      <c r="Y7" s="81">
        <v>19</v>
      </c>
      <c r="Z7" s="81">
        <v>23</v>
      </c>
      <c r="AA7" s="81">
        <v>19</v>
      </c>
      <c r="AB7" s="81">
        <v>23</v>
      </c>
      <c r="AC7" s="81">
        <v>19</v>
      </c>
      <c r="AD7" s="81">
        <v>23</v>
      </c>
      <c r="AE7" s="81">
        <v>15</v>
      </c>
      <c r="AF7" s="81">
        <v>20</v>
      </c>
      <c r="AG7" s="81">
        <v>15</v>
      </c>
      <c r="AH7" s="81">
        <v>20</v>
      </c>
      <c r="AI7" s="81">
        <v>15</v>
      </c>
      <c r="AJ7" s="81">
        <v>20</v>
      </c>
      <c r="AK7" s="573" t="s">
        <v>455</v>
      </c>
      <c r="AL7" s="573" t="s">
        <v>131</v>
      </c>
      <c r="AM7" s="573" t="s">
        <v>456</v>
      </c>
    </row>
    <row r="8" spans="1:39" s="132" customFormat="1" ht="23.45" customHeight="1" x14ac:dyDescent="0.2">
      <c r="A8" s="90"/>
      <c r="B8" s="82"/>
      <c r="C8" s="82" t="s">
        <v>149</v>
      </c>
      <c r="D8" s="82" t="s">
        <v>131</v>
      </c>
      <c r="E8" s="82" t="s">
        <v>149</v>
      </c>
      <c r="F8" s="82" t="s">
        <v>131</v>
      </c>
      <c r="G8" s="82" t="s">
        <v>149</v>
      </c>
      <c r="H8" s="82" t="s">
        <v>131</v>
      </c>
      <c r="I8" s="82" t="s">
        <v>149</v>
      </c>
      <c r="J8" s="82" t="s">
        <v>131</v>
      </c>
      <c r="K8" s="82" t="s">
        <v>149</v>
      </c>
      <c r="L8" s="82" t="s">
        <v>131</v>
      </c>
      <c r="M8" s="82" t="s">
        <v>149</v>
      </c>
      <c r="N8" s="82" t="s">
        <v>131</v>
      </c>
      <c r="O8" s="82" t="s">
        <v>149</v>
      </c>
      <c r="P8" s="82" t="s">
        <v>131</v>
      </c>
      <c r="Q8" s="82" t="s">
        <v>149</v>
      </c>
      <c r="R8" s="82" t="s">
        <v>131</v>
      </c>
      <c r="S8" s="82" t="s">
        <v>149</v>
      </c>
      <c r="T8" s="82" t="s">
        <v>131</v>
      </c>
      <c r="U8" s="82" t="s">
        <v>149</v>
      </c>
      <c r="V8" s="82" t="s">
        <v>131</v>
      </c>
      <c r="W8" s="82" t="s">
        <v>149</v>
      </c>
      <c r="X8" s="82" t="s">
        <v>131</v>
      </c>
      <c r="Y8" s="82" t="s">
        <v>149</v>
      </c>
      <c r="Z8" s="82" t="s">
        <v>131</v>
      </c>
      <c r="AA8" s="82" t="s">
        <v>149</v>
      </c>
      <c r="AB8" s="82" t="s">
        <v>131</v>
      </c>
      <c r="AC8" s="82" t="s">
        <v>149</v>
      </c>
      <c r="AD8" s="82" t="s">
        <v>131</v>
      </c>
      <c r="AE8" s="82" t="s">
        <v>149</v>
      </c>
      <c r="AF8" s="82" t="s">
        <v>131</v>
      </c>
      <c r="AG8" s="82" t="s">
        <v>149</v>
      </c>
      <c r="AH8" s="82" t="s">
        <v>131</v>
      </c>
      <c r="AI8" s="82" t="s">
        <v>149</v>
      </c>
      <c r="AJ8" s="82" t="s">
        <v>131</v>
      </c>
      <c r="AK8" s="573"/>
      <c r="AL8" s="573"/>
      <c r="AM8" s="573"/>
    </row>
    <row r="9" spans="1:39" s="86" customFormat="1" ht="13.9" customHeight="1" x14ac:dyDescent="0.2">
      <c r="A9" s="91">
        <v>3</v>
      </c>
      <c r="B9" s="92"/>
      <c r="C9" s="93"/>
      <c r="D9" s="93">
        <f>'Нормативы ДО'!D605</f>
        <v>49244.753294797039</v>
      </c>
      <c r="E9" s="93"/>
      <c r="F9" s="93"/>
      <c r="G9" s="93"/>
      <c r="H9" s="93">
        <f>'Нормативы ДО'!E605</f>
        <v>85873.511671306929</v>
      </c>
      <c r="I9" s="93"/>
      <c r="J9" s="93"/>
      <c r="K9" s="93"/>
      <c r="L9" s="93">
        <f>'Нормативы ДО'!F605</f>
        <v>100525.01502191089</v>
      </c>
      <c r="M9" s="93"/>
      <c r="N9" s="93">
        <f>'Нормативы ДО'!J605</f>
        <v>77072.261444470278</v>
      </c>
      <c r="O9" s="93"/>
      <c r="P9" s="93">
        <f>'Нормативы ДО'!G605</f>
        <v>115176.51837251484</v>
      </c>
      <c r="Q9" s="93"/>
      <c r="R9" s="93">
        <f>'Нормативы ДО'!L605</f>
        <v>101279.09306720726</v>
      </c>
      <c r="S9" s="93"/>
      <c r="T9" s="93"/>
      <c r="U9" s="93"/>
      <c r="V9" s="93"/>
      <c r="W9" s="93"/>
      <c r="X9" s="93">
        <f>'Норматив ДОУ_КОПО'!F599</f>
        <v>0</v>
      </c>
      <c r="Y9" s="93"/>
      <c r="Z9" s="93"/>
      <c r="AA9" s="93"/>
      <c r="AB9" s="93"/>
      <c r="AC9" s="93"/>
      <c r="AD9" s="93"/>
      <c r="AE9" s="98"/>
      <c r="AF9" s="98"/>
      <c r="AG9" s="98"/>
      <c r="AH9" s="98"/>
      <c r="AI9" s="98"/>
      <c r="AJ9" s="98"/>
      <c r="AK9" s="492"/>
      <c r="AL9" s="493"/>
      <c r="AM9" s="492"/>
    </row>
    <row r="10" spans="1:39" s="86" customFormat="1" ht="21" customHeight="1" x14ac:dyDescent="0.2">
      <c r="A10" s="488">
        <v>1</v>
      </c>
      <c r="B10" s="486" t="s">
        <v>160</v>
      </c>
      <c r="C10" s="93">
        <v>15</v>
      </c>
      <c r="D10" s="93">
        <f>C10*D$9</f>
        <v>738671.2994219556</v>
      </c>
      <c r="E10" s="93"/>
      <c r="F10" s="93">
        <f t="shared" ref="F10:F26" si="0">E10*F$9</f>
        <v>0</v>
      </c>
      <c r="G10" s="93"/>
      <c r="H10" s="93">
        <f>G10*H$9</f>
        <v>0</v>
      </c>
      <c r="I10" s="93"/>
      <c r="J10" s="93">
        <f>I10*J$9</f>
        <v>0</v>
      </c>
      <c r="K10" s="93">
        <v>40</v>
      </c>
      <c r="L10" s="93">
        <f>K10*L$9</f>
        <v>4021000.6008764356</v>
      </c>
      <c r="M10" s="93"/>
      <c r="N10" s="93">
        <f>M10*N$9</f>
        <v>0</v>
      </c>
      <c r="O10" s="93"/>
      <c r="P10" s="93">
        <f>O10*P$9</f>
        <v>0</v>
      </c>
      <c r="Q10" s="93"/>
      <c r="R10" s="93">
        <f>Q10*R$9</f>
        <v>0</v>
      </c>
      <c r="S10" s="93"/>
      <c r="T10" s="93">
        <f>S10*T$9</f>
        <v>0</v>
      </c>
      <c r="U10" s="93"/>
      <c r="V10" s="93">
        <f>U10*V$9</f>
        <v>0</v>
      </c>
      <c r="W10" s="93"/>
      <c r="X10" s="93">
        <f>W10*X$9</f>
        <v>0</v>
      </c>
      <c r="Y10" s="93"/>
      <c r="Z10" s="93">
        <f>Y10*Z$9</f>
        <v>0</v>
      </c>
      <c r="AA10" s="93"/>
      <c r="AB10" s="93">
        <f>AA10*AB$9</f>
        <v>0</v>
      </c>
      <c r="AC10" s="93"/>
      <c r="AD10" s="93">
        <f>AC10*AD$9</f>
        <v>0</v>
      </c>
      <c r="AE10" s="95">
        <f t="shared" ref="AE10:AG16" si="1">C10+G10+K10+O10+S10+W10+AA10</f>
        <v>55</v>
      </c>
      <c r="AF10" s="95">
        <f t="shared" si="1"/>
        <v>4759671.9002983915</v>
      </c>
      <c r="AG10" s="95">
        <f t="shared" si="1"/>
        <v>0</v>
      </c>
      <c r="AH10" s="95">
        <f t="shared" ref="AH10:AH15" si="2">F10+J10+N10+R10+V10+Z10+AD10</f>
        <v>0</v>
      </c>
      <c r="AI10" s="95">
        <f t="shared" ref="AI10:AI15" si="3">AE10+AG10</f>
        <v>55</v>
      </c>
      <c r="AJ10" s="95">
        <f t="shared" ref="AJ10:AJ14" si="4">ROUND(AF10+AH10,-2)</f>
        <v>4759700</v>
      </c>
      <c r="AK10" s="494">
        <f>AK32</f>
        <v>23.83984284723827</v>
      </c>
      <c r="AL10" s="494">
        <v>2063100</v>
      </c>
      <c r="AM10" s="494">
        <f>AJ10-AL10</f>
        <v>2696600</v>
      </c>
    </row>
    <row r="11" spans="1:39" s="86" customFormat="1" ht="21" customHeight="1" x14ac:dyDescent="0.2">
      <c r="A11" s="488">
        <v>2</v>
      </c>
      <c r="B11" s="486" t="s">
        <v>166</v>
      </c>
      <c r="C11" s="93"/>
      <c r="D11" s="93">
        <f t="shared" ref="D11:D26" si="5">C11*D$9</f>
        <v>0</v>
      </c>
      <c r="E11" s="93"/>
      <c r="F11" s="93">
        <f t="shared" si="0"/>
        <v>0</v>
      </c>
      <c r="G11" s="93"/>
      <c r="H11" s="93">
        <f t="shared" ref="H11:H26" si="6">G11*H$9</f>
        <v>0</v>
      </c>
      <c r="I11" s="93"/>
      <c r="J11" s="93">
        <f t="shared" ref="J11:J26" si="7">I11*J$9</f>
        <v>0</v>
      </c>
      <c r="K11" s="93">
        <v>21</v>
      </c>
      <c r="L11" s="93">
        <f t="shared" ref="L11:L26" si="8">K11*L$9</f>
        <v>2111025.3154601287</v>
      </c>
      <c r="M11" s="93">
        <v>29</v>
      </c>
      <c r="N11" s="93">
        <f t="shared" ref="N11:N26" si="9">M11*N$9</f>
        <v>2235095.5818896382</v>
      </c>
      <c r="O11" s="93"/>
      <c r="P11" s="93">
        <f t="shared" ref="P11:P26" si="10">O11*P$9</f>
        <v>0</v>
      </c>
      <c r="Q11" s="93"/>
      <c r="R11" s="93">
        <f t="shared" ref="R11:R26" si="11">Q11*R$9</f>
        <v>0</v>
      </c>
      <c r="S11" s="93"/>
      <c r="T11" s="93">
        <f t="shared" ref="T11:T26" si="12">S11*T$9</f>
        <v>0</v>
      </c>
      <c r="U11" s="93"/>
      <c r="V11" s="93">
        <f t="shared" ref="V11:V26" si="13">U11*V$9</f>
        <v>0</v>
      </c>
      <c r="W11" s="93"/>
      <c r="X11" s="93">
        <f t="shared" ref="X11:X26" si="14">W11*X$9</f>
        <v>0</v>
      </c>
      <c r="Y11" s="93"/>
      <c r="Z11" s="93">
        <f t="shared" ref="Z11:Z26" si="15">Y11*Z$9</f>
        <v>0</v>
      </c>
      <c r="AA11" s="93"/>
      <c r="AB11" s="93">
        <f t="shared" ref="AB11:AB26" si="16">AA11*AB$9</f>
        <v>0</v>
      </c>
      <c r="AC11" s="93"/>
      <c r="AD11" s="93">
        <f t="shared" ref="AD11:AD26" si="17">AC11*AD$9</f>
        <v>0</v>
      </c>
      <c r="AE11" s="95">
        <f t="shared" si="1"/>
        <v>21</v>
      </c>
      <c r="AF11" s="95">
        <f t="shared" si="1"/>
        <v>2111025.3154601287</v>
      </c>
      <c r="AG11" s="95">
        <f t="shared" si="1"/>
        <v>29</v>
      </c>
      <c r="AH11" s="95">
        <f>F11+J11+N11+R11+V11+Z11+AD11</f>
        <v>2235095.5818896382</v>
      </c>
      <c r="AI11" s="95">
        <f>AE11+AG11</f>
        <v>50</v>
      </c>
      <c r="AJ11" s="95">
        <f t="shared" si="4"/>
        <v>4346100</v>
      </c>
      <c r="AK11" s="494">
        <f t="shared" ref="AK11:AK25" si="18">AK33</f>
        <v>21.67345436138147</v>
      </c>
      <c r="AL11" s="494">
        <v>1883900</v>
      </c>
      <c r="AM11" s="494">
        <f t="shared" ref="AM11:AM26" si="19">AJ11-AL11</f>
        <v>2462200</v>
      </c>
    </row>
    <row r="12" spans="1:39" s="86" customFormat="1" ht="21" customHeight="1" x14ac:dyDescent="0.2">
      <c r="A12" s="488">
        <v>3</v>
      </c>
      <c r="B12" s="486" t="s">
        <v>165</v>
      </c>
      <c r="C12" s="93"/>
      <c r="D12" s="93">
        <f t="shared" si="5"/>
        <v>0</v>
      </c>
      <c r="E12" s="93"/>
      <c r="F12" s="93">
        <f t="shared" si="0"/>
        <v>0</v>
      </c>
      <c r="G12" s="93"/>
      <c r="H12" s="93">
        <f t="shared" si="6"/>
        <v>0</v>
      </c>
      <c r="I12" s="93"/>
      <c r="J12" s="93">
        <f t="shared" si="7"/>
        <v>0</v>
      </c>
      <c r="K12" s="93"/>
      <c r="L12" s="93">
        <f t="shared" si="8"/>
        <v>0</v>
      </c>
      <c r="M12" s="93">
        <v>25</v>
      </c>
      <c r="N12" s="93">
        <f t="shared" si="9"/>
        <v>1926806.5361117569</v>
      </c>
      <c r="O12" s="93"/>
      <c r="P12" s="93">
        <f t="shared" si="10"/>
        <v>0</v>
      </c>
      <c r="Q12" s="93"/>
      <c r="R12" s="93">
        <f t="shared" si="11"/>
        <v>0</v>
      </c>
      <c r="S12" s="93"/>
      <c r="T12" s="93">
        <f t="shared" si="12"/>
        <v>0</v>
      </c>
      <c r="U12" s="93"/>
      <c r="V12" s="93">
        <f t="shared" si="13"/>
        <v>0</v>
      </c>
      <c r="W12" s="93"/>
      <c r="X12" s="93">
        <f t="shared" si="14"/>
        <v>0</v>
      </c>
      <c r="Y12" s="93"/>
      <c r="Z12" s="93">
        <f t="shared" si="15"/>
        <v>0</v>
      </c>
      <c r="AA12" s="93"/>
      <c r="AB12" s="93">
        <f t="shared" si="16"/>
        <v>0</v>
      </c>
      <c r="AC12" s="93"/>
      <c r="AD12" s="93">
        <f t="shared" si="17"/>
        <v>0</v>
      </c>
      <c r="AE12" s="95">
        <f t="shared" si="1"/>
        <v>0</v>
      </c>
      <c r="AF12" s="95">
        <f t="shared" si="1"/>
        <v>0</v>
      </c>
      <c r="AG12" s="95">
        <f t="shared" si="1"/>
        <v>25</v>
      </c>
      <c r="AH12" s="95">
        <f t="shared" si="2"/>
        <v>1926806.5361117569</v>
      </c>
      <c r="AI12" s="95">
        <f t="shared" si="3"/>
        <v>25</v>
      </c>
      <c r="AJ12" s="95">
        <f>ROUND(AF12+AH12,-2)</f>
        <v>1926800</v>
      </c>
      <c r="AK12" s="494">
        <f t="shared" si="18"/>
        <v>10.836620303093211</v>
      </c>
      <c r="AL12" s="494">
        <v>835200</v>
      </c>
      <c r="AM12" s="494">
        <f t="shared" si="19"/>
        <v>1091600</v>
      </c>
    </row>
    <row r="13" spans="1:39" s="86" customFormat="1" ht="21" customHeight="1" x14ac:dyDescent="0.2">
      <c r="A13" s="488">
        <v>4</v>
      </c>
      <c r="B13" s="486" t="s">
        <v>167</v>
      </c>
      <c r="C13" s="93"/>
      <c r="D13" s="93">
        <f t="shared" si="5"/>
        <v>0</v>
      </c>
      <c r="E13" s="93"/>
      <c r="F13" s="93">
        <f t="shared" si="0"/>
        <v>0</v>
      </c>
      <c r="G13" s="93"/>
      <c r="H13" s="93">
        <f t="shared" si="6"/>
        <v>0</v>
      </c>
      <c r="I13" s="93"/>
      <c r="J13" s="93">
        <f t="shared" si="7"/>
        <v>0</v>
      </c>
      <c r="K13" s="93">
        <v>37</v>
      </c>
      <c r="L13" s="93">
        <f t="shared" si="8"/>
        <v>3719425.555810703</v>
      </c>
      <c r="M13" s="93">
        <v>103</v>
      </c>
      <c r="N13" s="93">
        <f t="shared" si="9"/>
        <v>7938442.9287804384</v>
      </c>
      <c r="O13" s="93"/>
      <c r="P13" s="93">
        <f t="shared" si="10"/>
        <v>0</v>
      </c>
      <c r="Q13" s="93"/>
      <c r="R13" s="93">
        <f t="shared" si="11"/>
        <v>0</v>
      </c>
      <c r="S13" s="93"/>
      <c r="T13" s="93">
        <f t="shared" si="12"/>
        <v>0</v>
      </c>
      <c r="U13" s="93"/>
      <c r="V13" s="93">
        <f t="shared" si="13"/>
        <v>0</v>
      </c>
      <c r="W13" s="93"/>
      <c r="X13" s="93">
        <f t="shared" si="14"/>
        <v>0</v>
      </c>
      <c r="Y13" s="93"/>
      <c r="Z13" s="93">
        <f t="shared" si="15"/>
        <v>0</v>
      </c>
      <c r="AA13" s="93"/>
      <c r="AB13" s="93">
        <f t="shared" si="16"/>
        <v>0</v>
      </c>
      <c r="AC13" s="93"/>
      <c r="AD13" s="93">
        <f t="shared" si="17"/>
        <v>0</v>
      </c>
      <c r="AE13" s="95">
        <f t="shared" si="1"/>
        <v>37</v>
      </c>
      <c r="AF13" s="95">
        <f t="shared" si="1"/>
        <v>3719425.555810703</v>
      </c>
      <c r="AG13" s="95">
        <f t="shared" si="1"/>
        <v>103</v>
      </c>
      <c r="AH13" s="95">
        <f t="shared" si="2"/>
        <v>7938442.9287804384</v>
      </c>
      <c r="AI13" s="95">
        <f t="shared" si="3"/>
        <v>140</v>
      </c>
      <c r="AJ13" s="95">
        <f t="shared" si="4"/>
        <v>11657900</v>
      </c>
      <c r="AK13" s="494">
        <f t="shared" si="18"/>
        <v>60.685200593588895</v>
      </c>
      <c r="AL13" s="494">
        <v>5053300</v>
      </c>
      <c r="AM13" s="494">
        <f t="shared" si="19"/>
        <v>6604600</v>
      </c>
    </row>
    <row r="14" spans="1:39" s="86" customFormat="1" ht="21" customHeight="1" x14ac:dyDescent="0.2">
      <c r="A14" s="488">
        <v>5</v>
      </c>
      <c r="B14" s="486" t="s">
        <v>164</v>
      </c>
      <c r="C14" s="93"/>
      <c r="D14" s="93">
        <f t="shared" si="5"/>
        <v>0</v>
      </c>
      <c r="E14" s="93"/>
      <c r="F14" s="93">
        <f t="shared" si="0"/>
        <v>0</v>
      </c>
      <c r="G14" s="93"/>
      <c r="H14" s="93">
        <f t="shared" si="6"/>
        <v>0</v>
      </c>
      <c r="I14" s="93"/>
      <c r="J14" s="93">
        <f t="shared" si="7"/>
        <v>0</v>
      </c>
      <c r="K14" s="93"/>
      <c r="L14" s="93">
        <f t="shared" si="8"/>
        <v>0</v>
      </c>
      <c r="M14" s="93"/>
      <c r="N14" s="93">
        <f t="shared" si="9"/>
        <v>0</v>
      </c>
      <c r="O14" s="93">
        <v>91</v>
      </c>
      <c r="P14" s="93">
        <f t="shared" si="10"/>
        <v>10481063.171898851</v>
      </c>
      <c r="Q14" s="93">
        <v>127</v>
      </c>
      <c r="R14" s="93">
        <f>Q14*R$9</f>
        <v>12862444.819535322</v>
      </c>
      <c r="S14" s="93"/>
      <c r="T14" s="93">
        <f t="shared" si="12"/>
        <v>0</v>
      </c>
      <c r="U14" s="93"/>
      <c r="V14" s="93">
        <f t="shared" si="13"/>
        <v>0</v>
      </c>
      <c r="W14" s="93"/>
      <c r="X14" s="93">
        <f t="shared" si="14"/>
        <v>0</v>
      </c>
      <c r="Y14" s="93"/>
      <c r="Z14" s="93">
        <f t="shared" si="15"/>
        <v>0</v>
      </c>
      <c r="AA14" s="93"/>
      <c r="AB14" s="93">
        <f t="shared" si="16"/>
        <v>0</v>
      </c>
      <c r="AC14" s="93">
        <v>0</v>
      </c>
      <c r="AD14" s="93">
        <f t="shared" si="17"/>
        <v>0</v>
      </c>
      <c r="AE14" s="95">
        <f t="shared" si="1"/>
        <v>91</v>
      </c>
      <c r="AF14" s="95">
        <f t="shared" si="1"/>
        <v>10481063.171898851</v>
      </c>
      <c r="AG14" s="95">
        <f t="shared" si="1"/>
        <v>127</v>
      </c>
      <c r="AH14" s="95">
        <f t="shared" si="2"/>
        <v>12862444.819535322</v>
      </c>
      <c r="AI14" s="95">
        <f t="shared" si="3"/>
        <v>218</v>
      </c>
      <c r="AJ14" s="95">
        <f t="shared" si="4"/>
        <v>23343500</v>
      </c>
      <c r="AK14" s="494">
        <f t="shared" si="18"/>
        <v>94.496395142116654</v>
      </c>
      <c r="AL14" s="494">
        <v>10118700</v>
      </c>
      <c r="AM14" s="494">
        <f t="shared" si="19"/>
        <v>13224800</v>
      </c>
    </row>
    <row r="15" spans="1:39" s="86" customFormat="1" ht="21" customHeight="1" x14ac:dyDescent="0.2">
      <c r="A15" s="488">
        <v>6</v>
      </c>
      <c r="B15" s="486" t="s">
        <v>168</v>
      </c>
      <c r="C15" s="93"/>
      <c r="D15" s="93">
        <f t="shared" si="5"/>
        <v>0</v>
      </c>
      <c r="E15" s="93"/>
      <c r="F15" s="93">
        <f t="shared" si="0"/>
        <v>0</v>
      </c>
      <c r="G15" s="93"/>
      <c r="H15" s="93">
        <f t="shared" si="6"/>
        <v>0</v>
      </c>
      <c r="I15" s="93"/>
      <c r="J15" s="93">
        <f t="shared" si="7"/>
        <v>0</v>
      </c>
      <c r="K15" s="93">
        <v>0</v>
      </c>
      <c r="L15" s="93">
        <f t="shared" si="8"/>
        <v>0</v>
      </c>
      <c r="M15" s="93">
        <v>0</v>
      </c>
      <c r="N15" s="93">
        <f t="shared" si="9"/>
        <v>0</v>
      </c>
      <c r="O15" s="93">
        <v>112</v>
      </c>
      <c r="P15" s="93">
        <f t="shared" si="10"/>
        <v>12899770.057721661</v>
      </c>
      <c r="Q15" s="93">
        <v>218</v>
      </c>
      <c r="R15" s="93">
        <f t="shared" si="11"/>
        <v>22078842.288651183</v>
      </c>
      <c r="S15" s="93"/>
      <c r="T15" s="93">
        <f t="shared" si="12"/>
        <v>0</v>
      </c>
      <c r="U15" s="93"/>
      <c r="V15" s="93">
        <f t="shared" si="13"/>
        <v>0</v>
      </c>
      <c r="W15" s="93"/>
      <c r="X15" s="93">
        <f t="shared" si="14"/>
        <v>0</v>
      </c>
      <c r="Y15" s="93"/>
      <c r="Z15" s="93">
        <f t="shared" si="15"/>
        <v>0</v>
      </c>
      <c r="AA15" s="93"/>
      <c r="AB15" s="93">
        <f t="shared" si="16"/>
        <v>0</v>
      </c>
      <c r="AC15" s="93"/>
      <c r="AD15" s="93">
        <f t="shared" si="17"/>
        <v>0</v>
      </c>
      <c r="AE15" s="95">
        <f t="shared" si="1"/>
        <v>112</v>
      </c>
      <c r="AF15" s="95">
        <f t="shared" si="1"/>
        <v>12899770.057721661</v>
      </c>
      <c r="AG15" s="95">
        <f t="shared" si="1"/>
        <v>218</v>
      </c>
      <c r="AH15" s="95">
        <f t="shared" si="2"/>
        <v>22078842.288651183</v>
      </c>
      <c r="AI15" s="95">
        <f t="shared" si="3"/>
        <v>330</v>
      </c>
      <c r="AJ15" s="95">
        <f>ROUND(AF15+AH15,-2)</f>
        <v>34978600</v>
      </c>
      <c r="AK15" s="494">
        <f t="shared" si="18"/>
        <v>143.04440429291054</v>
      </c>
      <c r="AL15" s="494">
        <v>15162100</v>
      </c>
      <c r="AM15" s="494">
        <f t="shared" si="19"/>
        <v>19816500</v>
      </c>
    </row>
    <row r="16" spans="1:39" s="86" customFormat="1" ht="21" customHeight="1" x14ac:dyDescent="0.2">
      <c r="A16" s="488">
        <v>7</v>
      </c>
      <c r="B16" s="486" t="s">
        <v>440</v>
      </c>
      <c r="C16" s="93"/>
      <c r="D16" s="93">
        <f t="shared" ref="D16:D21" si="20">C16*D$9</f>
        <v>0</v>
      </c>
      <c r="E16" s="93"/>
      <c r="F16" s="93">
        <f t="shared" si="0"/>
        <v>0</v>
      </c>
      <c r="G16" s="93"/>
      <c r="H16" s="93">
        <f t="shared" ref="H16:H21" si="21">G16*H$9</f>
        <v>0</v>
      </c>
      <c r="I16" s="93"/>
      <c r="J16" s="93">
        <f t="shared" ref="J16:J21" si="22">I16*J$9</f>
        <v>0</v>
      </c>
      <c r="K16" s="93">
        <v>0</v>
      </c>
      <c r="L16" s="93">
        <f t="shared" ref="L16:L21" si="23">K16*L$9</f>
        <v>0</v>
      </c>
      <c r="M16" s="93">
        <v>0</v>
      </c>
      <c r="N16" s="93">
        <f t="shared" ref="N16:N21" si="24">M16*N$9</f>
        <v>0</v>
      </c>
      <c r="O16" s="93">
        <v>191</v>
      </c>
      <c r="P16" s="93">
        <f t="shared" ref="P16:P21" si="25">O16*P$9</f>
        <v>21998715.009150334</v>
      </c>
      <c r="Q16" s="93">
        <v>165</v>
      </c>
      <c r="R16" s="93">
        <f t="shared" ref="R16:R21" si="26">Q16*R$9</f>
        <v>16711050.356089197</v>
      </c>
      <c r="S16" s="93"/>
      <c r="T16" s="93">
        <f t="shared" ref="T16:T21" si="27">S16*T$9</f>
        <v>0</v>
      </c>
      <c r="U16" s="93"/>
      <c r="V16" s="93">
        <f t="shared" ref="V16:V21" si="28">U16*V$9</f>
        <v>0</v>
      </c>
      <c r="W16" s="93"/>
      <c r="X16" s="93">
        <f t="shared" ref="X16:X21" si="29">W16*X$9</f>
        <v>0</v>
      </c>
      <c r="Y16" s="93"/>
      <c r="Z16" s="93">
        <f t="shared" ref="Z16:Z21" si="30">Y16*Z$9</f>
        <v>0</v>
      </c>
      <c r="AA16" s="93"/>
      <c r="AB16" s="93">
        <f t="shared" ref="AB16:AB21" si="31">AA16*AB$9</f>
        <v>0</v>
      </c>
      <c r="AC16" s="93"/>
      <c r="AD16" s="93">
        <f t="shared" ref="AD16:AD21" si="32">AC16*AD$9</f>
        <v>0</v>
      </c>
      <c r="AE16" s="95">
        <f t="shared" si="1"/>
        <v>191</v>
      </c>
      <c r="AF16" s="95">
        <f t="shared" si="1"/>
        <v>21998715.009150334</v>
      </c>
      <c r="AG16" s="95">
        <f t="shared" si="1"/>
        <v>165</v>
      </c>
      <c r="AH16" s="95">
        <f t="shared" ref="AH16" si="33">F16+J16+N16+R16+V16+Z16+AD16</f>
        <v>16711050.356089197</v>
      </c>
      <c r="AI16" s="95">
        <f t="shared" ref="AI16" si="34">AE16+AG16</f>
        <v>356</v>
      </c>
      <c r="AJ16" s="95">
        <f t="shared" ref="AJ16" si="35">ROUND(AF16+AH16,-2)</f>
        <v>38709800</v>
      </c>
      <c r="AK16" s="494">
        <f t="shared" si="18"/>
        <v>154.31406000547665</v>
      </c>
      <c r="AL16" s="494">
        <v>16779400</v>
      </c>
      <c r="AM16" s="494">
        <f t="shared" si="19"/>
        <v>21930400</v>
      </c>
    </row>
    <row r="17" spans="1:39" s="86" customFormat="1" ht="21" customHeight="1" x14ac:dyDescent="0.2">
      <c r="A17" s="488">
        <v>8</v>
      </c>
      <c r="B17" s="486" t="s">
        <v>174</v>
      </c>
      <c r="C17" s="93"/>
      <c r="D17" s="93">
        <f t="shared" si="20"/>
        <v>0</v>
      </c>
      <c r="E17" s="93"/>
      <c r="F17" s="93">
        <f t="shared" si="0"/>
        <v>0</v>
      </c>
      <c r="G17" s="93"/>
      <c r="H17" s="93">
        <f t="shared" si="21"/>
        <v>0</v>
      </c>
      <c r="I17" s="93"/>
      <c r="J17" s="93">
        <f t="shared" si="22"/>
        <v>0</v>
      </c>
      <c r="K17" s="93">
        <v>60</v>
      </c>
      <c r="L17" s="93">
        <f t="shared" si="23"/>
        <v>6031500.9013146535</v>
      </c>
      <c r="M17" s="93">
        <v>26</v>
      </c>
      <c r="N17" s="93">
        <f t="shared" si="24"/>
        <v>2003878.7975562273</v>
      </c>
      <c r="O17" s="93"/>
      <c r="P17" s="93">
        <f t="shared" si="25"/>
        <v>0</v>
      </c>
      <c r="Q17" s="93"/>
      <c r="R17" s="93">
        <f t="shared" si="26"/>
        <v>0</v>
      </c>
      <c r="S17" s="93"/>
      <c r="T17" s="93">
        <f t="shared" si="27"/>
        <v>0</v>
      </c>
      <c r="U17" s="93"/>
      <c r="V17" s="93">
        <f t="shared" si="28"/>
        <v>0</v>
      </c>
      <c r="W17" s="93"/>
      <c r="X17" s="93">
        <f t="shared" si="29"/>
        <v>0</v>
      </c>
      <c r="Y17" s="93"/>
      <c r="Z17" s="93">
        <f t="shared" si="30"/>
        <v>0</v>
      </c>
      <c r="AA17" s="93"/>
      <c r="AB17" s="93">
        <f t="shared" si="31"/>
        <v>0</v>
      </c>
      <c r="AC17" s="93"/>
      <c r="AD17" s="93">
        <f t="shared" si="32"/>
        <v>0</v>
      </c>
      <c r="AE17" s="95">
        <f t="shared" ref="AE17:AE26" si="36">C17+G17+K17+O17+S17+W17+AA17</f>
        <v>60</v>
      </c>
      <c r="AF17" s="95">
        <f t="shared" ref="AF17:AF26" si="37">D17+H17+L17+P17+T17+X17+AB17</f>
        <v>6031500.9013146535</v>
      </c>
      <c r="AG17" s="95">
        <f t="shared" ref="AG17:AG26" si="38">E17+I17+M17+Q17+U17+Y17+AC17</f>
        <v>26</v>
      </c>
      <c r="AH17" s="95">
        <f t="shared" ref="AH17:AH26" si="39">F17+J17+N17+R17+V17+Z17+AD17</f>
        <v>2003878.7975562273</v>
      </c>
      <c r="AI17" s="95">
        <f t="shared" ref="AI17:AI26" si="40">AE17+AG17</f>
        <v>86</v>
      </c>
      <c r="AJ17" s="95">
        <f t="shared" ref="AJ17:AJ26" si="41">ROUND(AF17+AH17,-2)</f>
        <v>8035400</v>
      </c>
      <c r="AK17" s="494">
        <f t="shared" si="18"/>
        <v>37.27836822062374</v>
      </c>
      <c r="AL17" s="494">
        <v>3483100</v>
      </c>
      <c r="AM17" s="494">
        <f t="shared" si="19"/>
        <v>4552300</v>
      </c>
    </row>
    <row r="18" spans="1:39" s="86" customFormat="1" ht="21" customHeight="1" x14ac:dyDescent="0.2">
      <c r="A18" s="488">
        <v>9</v>
      </c>
      <c r="B18" s="486" t="s">
        <v>169</v>
      </c>
      <c r="C18" s="93"/>
      <c r="D18" s="93">
        <f t="shared" si="20"/>
        <v>0</v>
      </c>
      <c r="E18" s="93"/>
      <c r="F18" s="93">
        <f t="shared" si="0"/>
        <v>0</v>
      </c>
      <c r="G18" s="93"/>
      <c r="H18" s="93">
        <f t="shared" si="21"/>
        <v>0</v>
      </c>
      <c r="I18" s="93"/>
      <c r="J18" s="93">
        <f t="shared" si="22"/>
        <v>0</v>
      </c>
      <c r="K18" s="93"/>
      <c r="L18" s="93">
        <f t="shared" si="23"/>
        <v>0</v>
      </c>
      <c r="M18" s="93"/>
      <c r="N18" s="93">
        <f t="shared" si="24"/>
        <v>0</v>
      </c>
      <c r="O18" s="93">
        <v>13</v>
      </c>
      <c r="P18" s="93">
        <f t="shared" si="25"/>
        <v>1497294.7388426929</v>
      </c>
      <c r="Q18" s="93">
        <v>55</v>
      </c>
      <c r="R18" s="93">
        <f t="shared" si="26"/>
        <v>5570350.118696399</v>
      </c>
      <c r="S18" s="93"/>
      <c r="T18" s="93">
        <f t="shared" si="27"/>
        <v>0</v>
      </c>
      <c r="U18" s="93"/>
      <c r="V18" s="93">
        <f t="shared" si="28"/>
        <v>0</v>
      </c>
      <c r="W18" s="93"/>
      <c r="X18" s="93">
        <f t="shared" si="29"/>
        <v>0</v>
      </c>
      <c r="Y18" s="93"/>
      <c r="Z18" s="93">
        <f t="shared" si="30"/>
        <v>0</v>
      </c>
      <c r="AA18" s="93"/>
      <c r="AB18" s="93">
        <f t="shared" si="31"/>
        <v>0</v>
      </c>
      <c r="AC18" s="93"/>
      <c r="AD18" s="93">
        <f t="shared" si="32"/>
        <v>0</v>
      </c>
      <c r="AE18" s="95">
        <f t="shared" si="36"/>
        <v>13</v>
      </c>
      <c r="AF18" s="95">
        <f t="shared" si="37"/>
        <v>1497294.7388426929</v>
      </c>
      <c r="AG18" s="95">
        <f t="shared" si="38"/>
        <v>55</v>
      </c>
      <c r="AH18" s="95">
        <f t="shared" si="39"/>
        <v>5570350.118696399</v>
      </c>
      <c r="AI18" s="95">
        <f t="shared" si="40"/>
        <v>68</v>
      </c>
      <c r="AJ18" s="95">
        <f t="shared" si="41"/>
        <v>7067600</v>
      </c>
      <c r="AK18" s="494">
        <f t="shared" si="18"/>
        <v>29.476031467542022</v>
      </c>
      <c r="AL18" s="494">
        <v>3063600</v>
      </c>
      <c r="AM18" s="494">
        <f t="shared" si="19"/>
        <v>4004000</v>
      </c>
    </row>
    <row r="19" spans="1:39" s="86" customFormat="1" ht="21" customHeight="1" x14ac:dyDescent="0.2">
      <c r="A19" s="488">
        <v>10</v>
      </c>
      <c r="B19" s="486" t="s">
        <v>175</v>
      </c>
      <c r="C19" s="93"/>
      <c r="D19" s="93">
        <f t="shared" si="20"/>
        <v>0</v>
      </c>
      <c r="E19" s="93"/>
      <c r="F19" s="93">
        <f t="shared" si="0"/>
        <v>0</v>
      </c>
      <c r="G19" s="93"/>
      <c r="H19" s="93">
        <f t="shared" si="21"/>
        <v>0</v>
      </c>
      <c r="I19" s="93"/>
      <c r="J19" s="93">
        <f t="shared" si="22"/>
        <v>0</v>
      </c>
      <c r="K19" s="93"/>
      <c r="L19" s="93">
        <f t="shared" si="23"/>
        <v>0</v>
      </c>
      <c r="M19" s="93"/>
      <c r="N19" s="93">
        <f t="shared" si="24"/>
        <v>0</v>
      </c>
      <c r="O19" s="93">
        <v>35</v>
      </c>
      <c r="P19" s="93">
        <f t="shared" si="25"/>
        <v>4031178.1430380195</v>
      </c>
      <c r="Q19" s="93">
        <v>40</v>
      </c>
      <c r="R19" s="93">
        <f t="shared" si="26"/>
        <v>4051163.7226882903</v>
      </c>
      <c r="S19" s="93"/>
      <c r="T19" s="93">
        <f t="shared" si="27"/>
        <v>0</v>
      </c>
      <c r="U19" s="93"/>
      <c r="V19" s="93">
        <f t="shared" si="28"/>
        <v>0</v>
      </c>
      <c r="W19" s="93"/>
      <c r="X19" s="93">
        <f t="shared" si="29"/>
        <v>0</v>
      </c>
      <c r="Y19" s="93"/>
      <c r="Z19" s="93">
        <f t="shared" si="30"/>
        <v>0</v>
      </c>
      <c r="AA19" s="93"/>
      <c r="AB19" s="93">
        <f t="shared" si="31"/>
        <v>0</v>
      </c>
      <c r="AC19" s="93"/>
      <c r="AD19" s="93">
        <f t="shared" si="32"/>
        <v>0</v>
      </c>
      <c r="AE19" s="95">
        <f t="shared" si="36"/>
        <v>35</v>
      </c>
      <c r="AF19" s="95">
        <f t="shared" si="37"/>
        <v>4031178.1430380195</v>
      </c>
      <c r="AG19" s="95">
        <f t="shared" si="38"/>
        <v>40</v>
      </c>
      <c r="AH19" s="95">
        <f t="shared" si="39"/>
        <v>4051163.7226882903</v>
      </c>
      <c r="AI19" s="95">
        <f t="shared" si="40"/>
        <v>75</v>
      </c>
      <c r="AJ19" s="95">
        <f t="shared" si="41"/>
        <v>8082300</v>
      </c>
      <c r="AK19" s="494">
        <f t="shared" si="18"/>
        <v>32.510857058015667</v>
      </c>
      <c r="AL19" s="494">
        <v>3503500</v>
      </c>
      <c r="AM19" s="494">
        <f t="shared" si="19"/>
        <v>4578800</v>
      </c>
    </row>
    <row r="20" spans="1:39" s="86" customFormat="1" ht="21" customHeight="1" x14ac:dyDescent="0.2">
      <c r="A20" s="488">
        <v>11</v>
      </c>
      <c r="B20" s="486" t="s">
        <v>228</v>
      </c>
      <c r="C20" s="93"/>
      <c r="D20" s="93">
        <f t="shared" si="20"/>
        <v>0</v>
      </c>
      <c r="E20" s="93"/>
      <c r="F20" s="93">
        <f t="shared" si="0"/>
        <v>0</v>
      </c>
      <c r="G20" s="93"/>
      <c r="H20" s="93">
        <f t="shared" si="21"/>
        <v>0</v>
      </c>
      <c r="I20" s="93"/>
      <c r="J20" s="93">
        <f t="shared" si="22"/>
        <v>0</v>
      </c>
      <c r="K20" s="93">
        <v>152</v>
      </c>
      <c r="L20" s="93">
        <f t="shared" si="23"/>
        <v>15279802.283330455</v>
      </c>
      <c r="M20" s="93">
        <v>266</v>
      </c>
      <c r="N20" s="93">
        <f t="shared" si="24"/>
        <v>20501221.544229094</v>
      </c>
      <c r="O20" s="93"/>
      <c r="P20" s="93">
        <f t="shared" si="25"/>
        <v>0</v>
      </c>
      <c r="Q20" s="93"/>
      <c r="R20" s="93">
        <f t="shared" si="26"/>
        <v>0</v>
      </c>
      <c r="S20" s="93"/>
      <c r="T20" s="93">
        <f t="shared" si="27"/>
        <v>0</v>
      </c>
      <c r="U20" s="93"/>
      <c r="V20" s="93">
        <f t="shared" si="28"/>
        <v>0</v>
      </c>
      <c r="W20" s="93"/>
      <c r="X20" s="93">
        <f t="shared" si="29"/>
        <v>0</v>
      </c>
      <c r="Y20" s="93"/>
      <c r="Z20" s="93">
        <f t="shared" si="30"/>
        <v>0</v>
      </c>
      <c r="AA20" s="93"/>
      <c r="AB20" s="93">
        <f t="shared" si="31"/>
        <v>0</v>
      </c>
      <c r="AC20" s="93"/>
      <c r="AD20" s="93">
        <f t="shared" si="32"/>
        <v>0</v>
      </c>
      <c r="AE20" s="95">
        <f t="shared" si="36"/>
        <v>152</v>
      </c>
      <c r="AF20" s="95">
        <f t="shared" si="37"/>
        <v>15279802.283330455</v>
      </c>
      <c r="AG20" s="95">
        <f t="shared" si="38"/>
        <v>266</v>
      </c>
      <c r="AH20" s="95">
        <f t="shared" si="39"/>
        <v>20501221.544229094</v>
      </c>
      <c r="AI20" s="95">
        <f t="shared" si="40"/>
        <v>418</v>
      </c>
      <c r="AJ20" s="95">
        <f t="shared" si="41"/>
        <v>35781000</v>
      </c>
      <c r="AK20" s="494">
        <f t="shared" si="18"/>
        <v>181.18940778625526</v>
      </c>
      <c r="AL20" s="494">
        <v>15509900</v>
      </c>
      <c r="AM20" s="494">
        <f t="shared" si="19"/>
        <v>20271100</v>
      </c>
    </row>
    <row r="21" spans="1:39" s="86" customFormat="1" ht="21" customHeight="1" x14ac:dyDescent="0.2">
      <c r="A21" s="488">
        <v>12</v>
      </c>
      <c r="B21" s="486" t="s">
        <v>154</v>
      </c>
      <c r="C21" s="93"/>
      <c r="D21" s="93">
        <f t="shared" si="20"/>
        <v>0</v>
      </c>
      <c r="E21" s="93"/>
      <c r="F21" s="93">
        <f t="shared" si="0"/>
        <v>0</v>
      </c>
      <c r="G21" s="93"/>
      <c r="H21" s="93">
        <f t="shared" si="21"/>
        <v>0</v>
      </c>
      <c r="I21" s="93"/>
      <c r="J21" s="93">
        <f t="shared" si="22"/>
        <v>0</v>
      </c>
      <c r="K21" s="93"/>
      <c r="L21" s="93">
        <f t="shared" si="23"/>
        <v>0</v>
      </c>
      <c r="M21" s="93">
        <v>25</v>
      </c>
      <c r="N21" s="93">
        <f t="shared" si="24"/>
        <v>1926806.5361117569</v>
      </c>
      <c r="O21" s="93"/>
      <c r="P21" s="93">
        <f t="shared" si="25"/>
        <v>0</v>
      </c>
      <c r="Q21" s="93"/>
      <c r="R21" s="93">
        <f t="shared" si="26"/>
        <v>0</v>
      </c>
      <c r="S21" s="93"/>
      <c r="T21" s="93">
        <f t="shared" si="27"/>
        <v>0</v>
      </c>
      <c r="U21" s="93"/>
      <c r="V21" s="93">
        <f t="shared" si="28"/>
        <v>0</v>
      </c>
      <c r="W21" s="93"/>
      <c r="X21" s="93">
        <f t="shared" si="29"/>
        <v>0</v>
      </c>
      <c r="Y21" s="93"/>
      <c r="Z21" s="93">
        <f t="shared" si="30"/>
        <v>0</v>
      </c>
      <c r="AA21" s="93"/>
      <c r="AB21" s="93">
        <f t="shared" si="31"/>
        <v>0</v>
      </c>
      <c r="AC21" s="93"/>
      <c r="AD21" s="93">
        <f t="shared" si="32"/>
        <v>0</v>
      </c>
      <c r="AE21" s="95">
        <f t="shared" si="36"/>
        <v>0</v>
      </c>
      <c r="AF21" s="95">
        <f t="shared" si="37"/>
        <v>0</v>
      </c>
      <c r="AG21" s="95">
        <f t="shared" si="38"/>
        <v>25</v>
      </c>
      <c r="AH21" s="95">
        <f t="shared" si="39"/>
        <v>1926806.5361117569</v>
      </c>
      <c r="AI21" s="95">
        <f t="shared" si="40"/>
        <v>25</v>
      </c>
      <c r="AJ21" s="95">
        <f t="shared" si="41"/>
        <v>1926800</v>
      </c>
      <c r="AK21" s="494">
        <f t="shared" si="18"/>
        <v>10.836620303093211</v>
      </c>
      <c r="AL21" s="494">
        <v>835200</v>
      </c>
      <c r="AM21" s="494">
        <f t="shared" si="19"/>
        <v>1091600</v>
      </c>
    </row>
    <row r="22" spans="1:39" s="86" customFormat="1" ht="21" customHeight="1" x14ac:dyDescent="0.2">
      <c r="A22" s="488">
        <v>13</v>
      </c>
      <c r="B22" s="486" t="s">
        <v>441</v>
      </c>
      <c r="C22" s="93"/>
      <c r="D22" s="93">
        <f t="shared" si="5"/>
        <v>0</v>
      </c>
      <c r="E22" s="93"/>
      <c r="F22" s="93">
        <f t="shared" si="0"/>
        <v>0</v>
      </c>
      <c r="G22" s="93"/>
      <c r="H22" s="93">
        <f t="shared" si="6"/>
        <v>0</v>
      </c>
      <c r="I22" s="93"/>
      <c r="J22" s="93">
        <f t="shared" si="7"/>
        <v>0</v>
      </c>
      <c r="K22" s="93"/>
      <c r="L22" s="93">
        <f t="shared" si="8"/>
        <v>0</v>
      </c>
      <c r="M22" s="93"/>
      <c r="N22" s="93">
        <f t="shared" si="9"/>
        <v>0</v>
      </c>
      <c r="O22" s="93">
        <v>39</v>
      </c>
      <c r="P22" s="93">
        <f t="shared" si="10"/>
        <v>4491884.2165280785</v>
      </c>
      <c r="Q22" s="93">
        <v>33</v>
      </c>
      <c r="R22" s="93">
        <f t="shared" si="11"/>
        <v>3342210.0712178396</v>
      </c>
      <c r="S22" s="93"/>
      <c r="T22" s="93">
        <f t="shared" si="12"/>
        <v>0</v>
      </c>
      <c r="U22" s="93"/>
      <c r="V22" s="93">
        <f t="shared" si="13"/>
        <v>0</v>
      </c>
      <c r="W22" s="93"/>
      <c r="X22" s="93">
        <f t="shared" si="14"/>
        <v>0</v>
      </c>
      <c r="Y22" s="93"/>
      <c r="Z22" s="93">
        <f t="shared" si="15"/>
        <v>0</v>
      </c>
      <c r="AA22" s="93"/>
      <c r="AB22" s="93">
        <f t="shared" si="16"/>
        <v>0</v>
      </c>
      <c r="AC22" s="93"/>
      <c r="AD22" s="93">
        <f t="shared" si="17"/>
        <v>0</v>
      </c>
      <c r="AE22" s="95">
        <f t="shared" si="36"/>
        <v>39</v>
      </c>
      <c r="AF22" s="95">
        <f>D22+H22+L22+P22+T22+X22+AB22</f>
        <v>4491884.2165280785</v>
      </c>
      <c r="AG22" s="95">
        <f t="shared" si="38"/>
        <v>33</v>
      </c>
      <c r="AH22" s="95">
        <f t="shared" si="39"/>
        <v>3342210.0712178396</v>
      </c>
      <c r="AI22" s="95">
        <f t="shared" si="40"/>
        <v>72</v>
      </c>
      <c r="AJ22" s="95">
        <f t="shared" si="41"/>
        <v>7834100</v>
      </c>
      <c r="AK22" s="494">
        <f t="shared" si="18"/>
        <v>31.209405036953832</v>
      </c>
      <c r="AL22" s="494">
        <v>3395800</v>
      </c>
      <c r="AM22" s="494">
        <f t="shared" si="19"/>
        <v>4438300</v>
      </c>
    </row>
    <row r="23" spans="1:39" s="86" customFormat="1" ht="21" customHeight="1" x14ac:dyDescent="0.2">
      <c r="A23" s="488">
        <v>14</v>
      </c>
      <c r="B23" s="486" t="s">
        <v>442</v>
      </c>
      <c r="C23" s="93"/>
      <c r="D23" s="93">
        <f t="shared" si="5"/>
        <v>0</v>
      </c>
      <c r="E23" s="93"/>
      <c r="F23" s="93">
        <f t="shared" si="0"/>
        <v>0</v>
      </c>
      <c r="G23" s="93">
        <v>20</v>
      </c>
      <c r="H23" s="93">
        <f t="shared" si="6"/>
        <v>1717470.2334261385</v>
      </c>
      <c r="I23" s="93"/>
      <c r="J23" s="93">
        <f t="shared" si="7"/>
        <v>0</v>
      </c>
      <c r="K23" s="93"/>
      <c r="L23" s="93">
        <f t="shared" si="8"/>
        <v>0</v>
      </c>
      <c r="M23" s="93"/>
      <c r="N23" s="93">
        <f t="shared" si="9"/>
        <v>0</v>
      </c>
      <c r="O23" s="93"/>
      <c r="P23" s="93">
        <f t="shared" si="10"/>
        <v>0</v>
      </c>
      <c r="Q23" s="93"/>
      <c r="R23" s="93">
        <f t="shared" si="11"/>
        <v>0</v>
      </c>
      <c r="S23" s="93"/>
      <c r="T23" s="93">
        <f t="shared" si="12"/>
        <v>0</v>
      </c>
      <c r="U23" s="93"/>
      <c r="V23" s="93">
        <f t="shared" si="13"/>
        <v>0</v>
      </c>
      <c r="W23" s="93"/>
      <c r="X23" s="93">
        <f t="shared" si="14"/>
        <v>0</v>
      </c>
      <c r="Y23" s="93"/>
      <c r="Z23" s="93">
        <f t="shared" si="15"/>
        <v>0</v>
      </c>
      <c r="AA23" s="93"/>
      <c r="AB23" s="93">
        <f t="shared" si="16"/>
        <v>0</v>
      </c>
      <c r="AC23" s="93"/>
      <c r="AD23" s="93">
        <f t="shared" si="17"/>
        <v>0</v>
      </c>
      <c r="AE23" s="95">
        <f t="shared" si="36"/>
        <v>20</v>
      </c>
      <c r="AF23" s="95">
        <f t="shared" si="37"/>
        <v>1717470.2334261385</v>
      </c>
      <c r="AG23" s="95">
        <f t="shared" si="38"/>
        <v>0</v>
      </c>
      <c r="AH23" s="95">
        <f t="shared" si="39"/>
        <v>0</v>
      </c>
      <c r="AI23" s="95">
        <f t="shared" si="40"/>
        <v>20</v>
      </c>
      <c r="AJ23" s="95">
        <f t="shared" si="41"/>
        <v>1717500</v>
      </c>
      <c r="AK23" s="494">
        <f t="shared" si="18"/>
        <v>8.6695778748180494</v>
      </c>
      <c r="AL23" s="494">
        <v>744500</v>
      </c>
      <c r="AM23" s="494">
        <f t="shared" si="19"/>
        <v>973000</v>
      </c>
    </row>
    <row r="24" spans="1:39" s="86" customFormat="1" ht="21" customHeight="1" x14ac:dyDescent="0.2">
      <c r="A24" s="488">
        <v>15</v>
      </c>
      <c r="B24" s="486" t="s">
        <v>443</v>
      </c>
      <c r="C24" s="93"/>
      <c r="D24" s="93">
        <f t="shared" si="5"/>
        <v>0</v>
      </c>
      <c r="E24" s="93"/>
      <c r="F24" s="93">
        <f t="shared" si="0"/>
        <v>0</v>
      </c>
      <c r="G24" s="93"/>
      <c r="H24" s="93">
        <f t="shared" si="6"/>
        <v>0</v>
      </c>
      <c r="I24" s="93"/>
      <c r="J24" s="93">
        <f t="shared" si="7"/>
        <v>0</v>
      </c>
      <c r="K24" s="93">
        <v>64</v>
      </c>
      <c r="L24" s="93">
        <f t="shared" si="8"/>
        <v>6433600.961402297</v>
      </c>
      <c r="M24" s="93">
        <v>36</v>
      </c>
      <c r="N24" s="93">
        <f t="shared" si="9"/>
        <v>2774601.4120009299</v>
      </c>
      <c r="O24" s="93"/>
      <c r="P24" s="93">
        <f t="shared" si="10"/>
        <v>0</v>
      </c>
      <c r="Q24" s="93"/>
      <c r="R24" s="93">
        <f t="shared" si="11"/>
        <v>0</v>
      </c>
      <c r="S24" s="93"/>
      <c r="T24" s="93">
        <f t="shared" si="12"/>
        <v>0</v>
      </c>
      <c r="U24" s="93"/>
      <c r="V24" s="93">
        <f t="shared" si="13"/>
        <v>0</v>
      </c>
      <c r="W24" s="93"/>
      <c r="X24" s="93">
        <f t="shared" si="14"/>
        <v>0</v>
      </c>
      <c r="Y24" s="93"/>
      <c r="Z24" s="93">
        <f t="shared" si="15"/>
        <v>0</v>
      </c>
      <c r="AA24" s="93"/>
      <c r="AB24" s="93">
        <f t="shared" si="16"/>
        <v>0</v>
      </c>
      <c r="AC24" s="93"/>
      <c r="AD24" s="93">
        <f t="shared" si="17"/>
        <v>0</v>
      </c>
      <c r="AE24" s="95">
        <f t="shared" si="36"/>
        <v>64</v>
      </c>
      <c r="AF24" s="95">
        <f t="shared" si="37"/>
        <v>6433600.961402297</v>
      </c>
      <c r="AG24" s="95">
        <f t="shared" si="38"/>
        <v>36</v>
      </c>
      <c r="AH24" s="95">
        <f t="shared" si="39"/>
        <v>2774601.4120009299</v>
      </c>
      <c r="AI24" s="95">
        <f t="shared" si="40"/>
        <v>100</v>
      </c>
      <c r="AJ24" s="95">
        <f t="shared" si="41"/>
        <v>9208200</v>
      </c>
      <c r="AK24" s="494">
        <f t="shared" si="18"/>
        <v>43.346147998523058</v>
      </c>
      <c r="AL24" s="494">
        <v>3991400</v>
      </c>
      <c r="AM24" s="494">
        <f t="shared" si="19"/>
        <v>5216800</v>
      </c>
    </row>
    <row r="25" spans="1:39" s="86" customFormat="1" ht="21" customHeight="1" x14ac:dyDescent="0.2">
      <c r="A25" s="488">
        <v>16</v>
      </c>
      <c r="B25" s="486" t="s">
        <v>444</v>
      </c>
      <c r="C25" s="93"/>
      <c r="D25" s="93">
        <f t="shared" si="5"/>
        <v>0</v>
      </c>
      <c r="E25" s="93"/>
      <c r="F25" s="93">
        <f t="shared" si="0"/>
        <v>0</v>
      </c>
      <c r="G25" s="93"/>
      <c r="H25" s="93">
        <f t="shared" si="6"/>
        <v>0</v>
      </c>
      <c r="I25" s="93"/>
      <c r="J25" s="93">
        <f t="shared" si="7"/>
        <v>0</v>
      </c>
      <c r="K25" s="93">
        <v>35</v>
      </c>
      <c r="L25" s="93">
        <f t="shared" si="8"/>
        <v>3518375.5257668812</v>
      </c>
      <c r="M25" s="93">
        <v>5</v>
      </c>
      <c r="N25" s="93">
        <f t="shared" si="9"/>
        <v>385361.30722235137</v>
      </c>
      <c r="O25" s="93"/>
      <c r="P25" s="93">
        <f t="shared" si="10"/>
        <v>0</v>
      </c>
      <c r="Q25" s="93"/>
      <c r="R25" s="93">
        <f t="shared" si="11"/>
        <v>0</v>
      </c>
      <c r="S25" s="93"/>
      <c r="T25" s="93">
        <f t="shared" si="12"/>
        <v>0</v>
      </c>
      <c r="U25" s="93"/>
      <c r="V25" s="93">
        <f t="shared" si="13"/>
        <v>0</v>
      </c>
      <c r="W25" s="93"/>
      <c r="X25" s="93">
        <f t="shared" si="14"/>
        <v>0</v>
      </c>
      <c r="Y25" s="93"/>
      <c r="Z25" s="93">
        <f t="shared" si="15"/>
        <v>0</v>
      </c>
      <c r="AA25" s="93"/>
      <c r="AB25" s="93">
        <f t="shared" si="16"/>
        <v>0</v>
      </c>
      <c r="AC25" s="93"/>
      <c r="AD25" s="93">
        <f t="shared" si="17"/>
        <v>0</v>
      </c>
      <c r="AE25" s="95">
        <f t="shared" si="36"/>
        <v>35</v>
      </c>
      <c r="AF25" s="95">
        <f t="shared" si="37"/>
        <v>3518375.5257668812</v>
      </c>
      <c r="AG25" s="95">
        <f t="shared" si="38"/>
        <v>5</v>
      </c>
      <c r="AH25" s="95">
        <f t="shared" si="39"/>
        <v>385361.30722235137</v>
      </c>
      <c r="AI25" s="95">
        <f t="shared" si="40"/>
        <v>40</v>
      </c>
      <c r="AJ25" s="95">
        <f t="shared" si="41"/>
        <v>3903700</v>
      </c>
      <c r="AK25" s="494">
        <f t="shared" si="18"/>
        <v>17.338422522222508</v>
      </c>
      <c r="AL25" s="494">
        <v>1692100</v>
      </c>
      <c r="AM25" s="494">
        <f t="shared" si="19"/>
        <v>2211600</v>
      </c>
    </row>
    <row r="26" spans="1:39" s="86" customFormat="1" ht="21" customHeight="1" x14ac:dyDescent="0.2">
      <c r="A26" s="488">
        <v>17</v>
      </c>
      <c r="B26" s="486" t="s">
        <v>445</v>
      </c>
      <c r="C26" s="93"/>
      <c r="D26" s="93">
        <f t="shared" si="5"/>
        <v>0</v>
      </c>
      <c r="E26" s="93"/>
      <c r="F26" s="93">
        <f t="shared" si="0"/>
        <v>0</v>
      </c>
      <c r="G26" s="93"/>
      <c r="H26" s="93">
        <f t="shared" si="6"/>
        <v>0</v>
      </c>
      <c r="I26" s="93"/>
      <c r="J26" s="93">
        <f t="shared" si="7"/>
        <v>0</v>
      </c>
      <c r="K26" s="93">
        <v>26</v>
      </c>
      <c r="L26" s="93">
        <f t="shared" si="8"/>
        <v>2613650.3905696832</v>
      </c>
      <c r="M26" s="93"/>
      <c r="N26" s="93">
        <f t="shared" si="9"/>
        <v>0</v>
      </c>
      <c r="O26" s="93"/>
      <c r="P26" s="93">
        <f t="shared" si="10"/>
        <v>0</v>
      </c>
      <c r="Q26" s="93"/>
      <c r="R26" s="93">
        <f t="shared" si="11"/>
        <v>0</v>
      </c>
      <c r="S26" s="93"/>
      <c r="T26" s="93">
        <f t="shared" si="12"/>
        <v>0</v>
      </c>
      <c r="U26" s="93"/>
      <c r="V26" s="93">
        <f t="shared" si="13"/>
        <v>0</v>
      </c>
      <c r="W26" s="93"/>
      <c r="X26" s="93">
        <f t="shared" si="14"/>
        <v>0</v>
      </c>
      <c r="Y26" s="93"/>
      <c r="Z26" s="93">
        <f t="shared" si="15"/>
        <v>0</v>
      </c>
      <c r="AA26" s="93"/>
      <c r="AB26" s="93">
        <f t="shared" si="16"/>
        <v>0</v>
      </c>
      <c r="AC26" s="93"/>
      <c r="AD26" s="93">
        <f t="shared" si="17"/>
        <v>0</v>
      </c>
      <c r="AE26" s="95">
        <f t="shared" si="36"/>
        <v>26</v>
      </c>
      <c r="AF26" s="95">
        <f t="shared" si="37"/>
        <v>2613650.3905696832</v>
      </c>
      <c r="AG26" s="95">
        <f t="shared" si="38"/>
        <v>0</v>
      </c>
      <c r="AH26" s="95">
        <f t="shared" si="39"/>
        <v>0</v>
      </c>
      <c r="AI26" s="95">
        <f t="shared" si="40"/>
        <v>26</v>
      </c>
      <c r="AJ26" s="95">
        <f t="shared" si="41"/>
        <v>2613700</v>
      </c>
      <c r="AK26" s="494">
        <f>AK48</f>
        <v>11.269617783219191</v>
      </c>
      <c r="AL26" s="494">
        <v>1132900</v>
      </c>
      <c r="AM26" s="494">
        <f t="shared" si="19"/>
        <v>1480800</v>
      </c>
    </row>
    <row r="27" spans="1:39" s="133" customFormat="1" ht="11.25" x14ac:dyDescent="0.2">
      <c r="A27" s="96"/>
      <c r="B27" s="88" t="s">
        <v>136</v>
      </c>
      <c r="C27" s="97">
        <f t="shared" ref="C27:AM27" si="42">SUM(C10:C26)</f>
        <v>15</v>
      </c>
      <c r="D27" s="97">
        <f t="shared" si="42"/>
        <v>738671.2994219556</v>
      </c>
      <c r="E27" s="97">
        <f t="shared" si="42"/>
        <v>0</v>
      </c>
      <c r="F27" s="97">
        <f t="shared" si="42"/>
        <v>0</v>
      </c>
      <c r="G27" s="97">
        <f t="shared" si="42"/>
        <v>20</v>
      </c>
      <c r="H27" s="97">
        <f t="shared" si="42"/>
        <v>1717470.2334261385</v>
      </c>
      <c r="I27" s="97">
        <f t="shared" si="42"/>
        <v>0</v>
      </c>
      <c r="J27" s="97">
        <f t="shared" si="42"/>
        <v>0</v>
      </c>
      <c r="K27" s="97">
        <f t="shared" si="42"/>
        <v>435</v>
      </c>
      <c r="L27" s="97">
        <f t="shared" si="42"/>
        <v>43728381.534531236</v>
      </c>
      <c r="M27" s="97">
        <f t="shared" si="42"/>
        <v>515</v>
      </c>
      <c r="N27" s="97">
        <f t="shared" si="42"/>
        <v>39692214.643902197</v>
      </c>
      <c r="O27" s="97">
        <f t="shared" si="42"/>
        <v>481</v>
      </c>
      <c r="P27" s="97">
        <f t="shared" si="42"/>
        <v>55399905.337179638</v>
      </c>
      <c r="Q27" s="97">
        <f t="shared" si="42"/>
        <v>638</v>
      </c>
      <c r="R27" s="97">
        <f t="shared" si="42"/>
        <v>64616061.376878232</v>
      </c>
      <c r="S27" s="97">
        <f t="shared" si="42"/>
        <v>0</v>
      </c>
      <c r="T27" s="97">
        <f t="shared" si="42"/>
        <v>0</v>
      </c>
      <c r="U27" s="97">
        <f t="shared" si="42"/>
        <v>0</v>
      </c>
      <c r="V27" s="97">
        <f t="shared" si="42"/>
        <v>0</v>
      </c>
      <c r="W27" s="97">
        <f t="shared" si="42"/>
        <v>0</v>
      </c>
      <c r="X27" s="97">
        <f t="shared" si="42"/>
        <v>0</v>
      </c>
      <c r="Y27" s="97">
        <f t="shared" si="42"/>
        <v>0</v>
      </c>
      <c r="Z27" s="97">
        <f t="shared" si="42"/>
        <v>0</v>
      </c>
      <c r="AA27" s="97">
        <f t="shared" si="42"/>
        <v>0</v>
      </c>
      <c r="AB27" s="97">
        <f t="shared" si="42"/>
        <v>0</v>
      </c>
      <c r="AC27" s="97">
        <f t="shared" si="42"/>
        <v>0</v>
      </c>
      <c r="AD27" s="97">
        <f t="shared" si="42"/>
        <v>0</v>
      </c>
      <c r="AE27" s="97">
        <f t="shared" si="42"/>
        <v>951</v>
      </c>
      <c r="AF27" s="97">
        <f t="shared" si="42"/>
        <v>101584428.40455897</v>
      </c>
      <c r="AG27" s="97">
        <f t="shared" si="42"/>
        <v>1153</v>
      </c>
      <c r="AH27" s="97">
        <f t="shared" si="42"/>
        <v>104308276.02078041</v>
      </c>
      <c r="AI27" s="97">
        <f t="shared" si="42"/>
        <v>2104</v>
      </c>
      <c r="AJ27" s="97">
        <f t="shared" si="42"/>
        <v>205892700</v>
      </c>
      <c r="AK27" s="495">
        <f t="shared" si="42"/>
        <v>912.0144335970723</v>
      </c>
      <c r="AL27" s="495">
        <f t="shared" si="42"/>
        <v>89247700</v>
      </c>
      <c r="AM27" s="495">
        <f t="shared" si="42"/>
        <v>116645000</v>
      </c>
    </row>
    <row r="28" spans="1:39" ht="12.75" customHeight="1" x14ac:dyDescent="0.2"/>
    <row r="29" spans="1:39" ht="12.75" customHeight="1" x14ac:dyDescent="0.2">
      <c r="AI29" s="134">
        <f>AI27+ИП!AA16+ЧООУ!CI16</f>
        <v>3556</v>
      </c>
    </row>
    <row r="30" spans="1:39" ht="12.75" customHeight="1" x14ac:dyDescent="0.2">
      <c r="F30" s="134"/>
    </row>
    <row r="31" spans="1:39" ht="12.75" customHeight="1" x14ac:dyDescent="0.2">
      <c r="AK31" s="134"/>
      <c r="AL31" s="134"/>
    </row>
    <row r="32" spans="1:39" ht="12.75" customHeight="1" x14ac:dyDescent="0.2">
      <c r="AJ32" s="80">
        <f>AJ10/AI10</f>
        <v>86540</v>
      </c>
      <c r="AK32" s="134">
        <f>AL10/AJ32</f>
        <v>23.83984284723827</v>
      </c>
      <c r="AL32" s="134">
        <f>AI10-AK32</f>
        <v>31.16015715276173</v>
      </c>
    </row>
    <row r="33" spans="36:42" ht="12.75" customHeight="1" x14ac:dyDescent="0.2">
      <c r="AJ33" s="80">
        <f t="shared" ref="AJ33:AJ48" si="43">AJ11/AI11</f>
        <v>86922</v>
      </c>
      <c r="AK33" s="134">
        <f t="shared" ref="AK33:AK48" si="44">AL11/AJ33</f>
        <v>21.67345436138147</v>
      </c>
      <c r="AL33" s="134">
        <f t="shared" ref="AL33:AL48" si="45">AI11-AK33</f>
        <v>28.32654563861853</v>
      </c>
      <c r="AP33" s="134"/>
    </row>
    <row r="34" spans="36:42" ht="12.75" customHeight="1" x14ac:dyDescent="0.2">
      <c r="AJ34" s="80">
        <f t="shared" si="43"/>
        <v>77072</v>
      </c>
      <c r="AK34" s="134">
        <f t="shared" si="44"/>
        <v>10.836620303093211</v>
      </c>
      <c r="AL34" s="134">
        <f t="shared" si="45"/>
        <v>14.163379696906789</v>
      </c>
    </row>
    <row r="35" spans="36:42" x14ac:dyDescent="0.2">
      <c r="AJ35" s="80">
        <f t="shared" si="43"/>
        <v>83270.71428571429</v>
      </c>
      <c r="AK35" s="134">
        <f t="shared" si="44"/>
        <v>60.685200593588895</v>
      </c>
      <c r="AL35" s="134">
        <f t="shared" si="45"/>
        <v>79.314799406411112</v>
      </c>
    </row>
    <row r="36" spans="36:42" x14ac:dyDescent="0.2">
      <c r="AJ36" s="80">
        <f t="shared" si="43"/>
        <v>107080.27522935779</v>
      </c>
      <c r="AK36" s="134">
        <f t="shared" si="44"/>
        <v>94.496395142116654</v>
      </c>
      <c r="AL36" s="134">
        <f t="shared" si="45"/>
        <v>123.50360485788335</v>
      </c>
    </row>
    <row r="37" spans="36:42" x14ac:dyDescent="0.2">
      <c r="AJ37" s="80">
        <f t="shared" si="43"/>
        <v>105995.75757575757</v>
      </c>
      <c r="AK37" s="134">
        <f t="shared" si="44"/>
        <v>143.04440429291054</v>
      </c>
      <c r="AL37" s="134">
        <f t="shared" si="45"/>
        <v>186.95559570708946</v>
      </c>
    </row>
    <row r="38" spans="36:42" x14ac:dyDescent="0.2">
      <c r="AJ38" s="80">
        <f t="shared" si="43"/>
        <v>108735.39325842696</v>
      </c>
      <c r="AK38" s="134">
        <f t="shared" si="44"/>
        <v>154.31406000547665</v>
      </c>
      <c r="AL38" s="134">
        <f t="shared" si="45"/>
        <v>201.68593999452335</v>
      </c>
    </row>
    <row r="39" spans="36:42" x14ac:dyDescent="0.2">
      <c r="AJ39" s="80">
        <f t="shared" si="43"/>
        <v>93434.883720930229</v>
      </c>
      <c r="AK39" s="134">
        <f t="shared" si="44"/>
        <v>37.27836822062374</v>
      </c>
      <c r="AL39" s="134">
        <f t="shared" si="45"/>
        <v>48.72163177937626</v>
      </c>
    </row>
    <row r="40" spans="36:42" x14ac:dyDescent="0.2">
      <c r="AJ40" s="80">
        <f t="shared" si="43"/>
        <v>103935.29411764706</v>
      </c>
      <c r="AK40" s="134">
        <f t="shared" si="44"/>
        <v>29.476031467542022</v>
      </c>
      <c r="AL40" s="134">
        <f t="shared" si="45"/>
        <v>38.523968532457978</v>
      </c>
    </row>
    <row r="41" spans="36:42" x14ac:dyDescent="0.2">
      <c r="AJ41" s="80">
        <f t="shared" si="43"/>
        <v>107764</v>
      </c>
      <c r="AK41" s="134">
        <f t="shared" si="44"/>
        <v>32.510857058015667</v>
      </c>
      <c r="AL41" s="134">
        <f t="shared" si="45"/>
        <v>42.489142941984333</v>
      </c>
    </row>
    <row r="42" spans="36:42" x14ac:dyDescent="0.2">
      <c r="AJ42" s="80">
        <f t="shared" si="43"/>
        <v>85600.478468899528</v>
      </c>
      <c r="AK42" s="134">
        <f t="shared" si="44"/>
        <v>181.18940778625526</v>
      </c>
      <c r="AL42" s="134">
        <f t="shared" si="45"/>
        <v>236.81059221374474</v>
      </c>
    </row>
    <row r="43" spans="36:42" x14ac:dyDescent="0.2">
      <c r="AJ43" s="80">
        <f t="shared" si="43"/>
        <v>77072</v>
      </c>
      <c r="AK43" s="134">
        <f t="shared" si="44"/>
        <v>10.836620303093211</v>
      </c>
      <c r="AL43" s="134">
        <f t="shared" si="45"/>
        <v>14.163379696906789</v>
      </c>
    </row>
    <row r="44" spans="36:42" x14ac:dyDescent="0.2">
      <c r="AJ44" s="80">
        <f t="shared" si="43"/>
        <v>108806.94444444444</v>
      </c>
      <c r="AK44" s="134">
        <f t="shared" si="44"/>
        <v>31.209405036953832</v>
      </c>
      <c r="AL44" s="134">
        <f t="shared" si="45"/>
        <v>40.790594963046168</v>
      </c>
    </row>
    <row r="45" spans="36:42" x14ac:dyDescent="0.2">
      <c r="AJ45" s="80">
        <f t="shared" si="43"/>
        <v>85875</v>
      </c>
      <c r="AK45" s="134">
        <f t="shared" si="44"/>
        <v>8.6695778748180494</v>
      </c>
      <c r="AL45" s="134">
        <f t="shared" si="45"/>
        <v>11.330422125181951</v>
      </c>
    </row>
    <row r="46" spans="36:42" x14ac:dyDescent="0.2">
      <c r="AJ46" s="80">
        <f t="shared" si="43"/>
        <v>92082</v>
      </c>
      <c r="AK46" s="134">
        <f t="shared" si="44"/>
        <v>43.346147998523058</v>
      </c>
      <c r="AL46" s="134">
        <f t="shared" si="45"/>
        <v>56.653852001476942</v>
      </c>
    </row>
    <row r="47" spans="36:42" x14ac:dyDescent="0.2">
      <c r="AJ47" s="80">
        <f t="shared" si="43"/>
        <v>97592.5</v>
      </c>
      <c r="AK47" s="134">
        <f t="shared" si="44"/>
        <v>17.338422522222508</v>
      </c>
      <c r="AL47" s="134">
        <f t="shared" si="45"/>
        <v>22.661577477777492</v>
      </c>
    </row>
    <row r="48" spans="36:42" x14ac:dyDescent="0.2">
      <c r="AJ48" s="80">
        <f t="shared" si="43"/>
        <v>100526.92307692308</v>
      </c>
      <c r="AK48" s="134">
        <f t="shared" si="44"/>
        <v>11.269617783219191</v>
      </c>
      <c r="AL48" s="134">
        <f t="shared" si="45"/>
        <v>14.730382216780809</v>
      </c>
    </row>
    <row r="49" spans="37:38" x14ac:dyDescent="0.2">
      <c r="AK49" s="134">
        <f>SUM(AK32:AK48)</f>
        <v>912.0144335970723</v>
      </c>
      <c r="AL49" s="134">
        <f>SUM(AL32:AL48)</f>
        <v>1191.9855664029278</v>
      </c>
    </row>
  </sheetData>
  <mergeCells count="41">
    <mergeCell ref="AK3:AL6"/>
    <mergeCell ref="AK7:AK8"/>
    <mergeCell ref="AL7:AL8"/>
    <mergeCell ref="AM7:AM8"/>
    <mergeCell ref="A3:A7"/>
    <mergeCell ref="B3:B7"/>
    <mergeCell ref="C3:V3"/>
    <mergeCell ref="W3:AD3"/>
    <mergeCell ref="K5:N5"/>
    <mergeCell ref="O5:R5"/>
    <mergeCell ref="S5:V5"/>
    <mergeCell ref="W5:Z5"/>
    <mergeCell ref="K6:L6"/>
    <mergeCell ref="M6:N6"/>
    <mergeCell ref="O6:P6"/>
    <mergeCell ref="Q6:R6"/>
    <mergeCell ref="C1:R1"/>
    <mergeCell ref="AI3:AJ6"/>
    <mergeCell ref="C4:F4"/>
    <mergeCell ref="G4:J4"/>
    <mergeCell ref="K4:N4"/>
    <mergeCell ref="O4:R4"/>
    <mergeCell ref="S4:V4"/>
    <mergeCell ref="W4:Z4"/>
    <mergeCell ref="AA4:AD4"/>
    <mergeCell ref="C5:F5"/>
    <mergeCell ref="G5:J5"/>
    <mergeCell ref="AE3:AH5"/>
    <mergeCell ref="AA5:AD5"/>
    <mergeCell ref="C6:D6"/>
    <mergeCell ref="E6:F6"/>
    <mergeCell ref="G6:H6"/>
    <mergeCell ref="S6:T6"/>
    <mergeCell ref="I6:J6"/>
    <mergeCell ref="AG6:AH6"/>
    <mergeCell ref="U6:V6"/>
    <mergeCell ref="W6:X6"/>
    <mergeCell ref="Y6:Z6"/>
    <mergeCell ref="AA6:AB6"/>
    <mergeCell ref="AC6:AD6"/>
    <mergeCell ref="AE6:AF6"/>
  </mergeCells>
  <pageMargins left="0.15748031496062992" right="0.15748031496062992" top="0.74803149606299213" bottom="0.74803149606299213" header="0.51181102362204722" footer="0.51181102362204722"/>
  <pageSetup paperSize="9" scale="55" firstPageNumber="0" orientation="landscape" horizontalDpi="300" verticalDpi="300" r:id="rId1"/>
  <headerFooter>
    <oddHeader>&amp;RРасчеты на реализацию программ дошкольного образования</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85" zoomScaleNormal="85" workbookViewId="0">
      <pane xSplit="2" ySplit="2" topLeftCell="C3" activePane="bottomRight" state="frozen"/>
      <selection pane="topRight" activeCell="C1" sqref="C1"/>
      <selection pane="bottomLeft" activeCell="A3" sqref="A3"/>
      <selection pane="bottomRight" activeCell="F1" sqref="F1:F1048576"/>
    </sheetView>
  </sheetViews>
  <sheetFormatPr defaultColWidth="8.85546875" defaultRowHeight="12.75" x14ac:dyDescent="0.2"/>
  <cols>
    <col min="1" max="1" width="5" style="25" bestFit="1" customWidth="1"/>
    <col min="2" max="2" width="50.7109375" style="25" customWidth="1"/>
    <col min="3" max="3" width="24.42578125" style="19" customWidth="1"/>
    <col min="4" max="5" width="21.42578125" style="19" customWidth="1"/>
    <col min="6" max="6" width="11.85546875" style="449" customWidth="1"/>
    <col min="7" max="16384" width="8.85546875" style="19"/>
  </cols>
  <sheetData>
    <row r="1" spans="1:6" x14ac:dyDescent="0.2">
      <c r="A1" s="27"/>
      <c r="B1" s="27"/>
    </row>
    <row r="2" spans="1:6" s="445" customFormat="1" x14ac:dyDescent="0.2">
      <c r="A2" s="440" t="s">
        <v>127</v>
      </c>
      <c r="B2" s="441" t="s">
        <v>436</v>
      </c>
      <c r="C2" s="442" t="s">
        <v>449</v>
      </c>
      <c r="D2" s="442" t="s">
        <v>450</v>
      </c>
      <c r="E2" s="443" t="s">
        <v>430</v>
      </c>
      <c r="F2" s="444" t="s">
        <v>429</v>
      </c>
    </row>
    <row r="3" spans="1:6" s="445" customFormat="1" x14ac:dyDescent="0.2">
      <c r="A3" s="440"/>
      <c r="B3" s="50" t="s">
        <v>428</v>
      </c>
      <c r="C3" s="451">
        <f>SUM(C4:C13)</f>
        <v>82694400</v>
      </c>
      <c r="D3" s="451">
        <f t="shared" ref="D3" si="0">SUM(D4:D13)</f>
        <v>78501400</v>
      </c>
      <c r="E3" s="452"/>
      <c r="F3" s="453"/>
    </row>
    <row r="4" spans="1:6" x14ac:dyDescent="0.2">
      <c r="A4" s="43">
        <v>1</v>
      </c>
      <c r="B4" s="44" t="str">
        <f>ЧООУ!B6</f>
        <v>ЧОУ Гимназия "Грэйс"</v>
      </c>
      <c r="C4" s="450">
        <f>ЧООУ_КОПО!CJ6</f>
        <v>9010600</v>
      </c>
      <c r="D4" s="450">
        <f>ЧООУ!CJ6</f>
        <v>8668100</v>
      </c>
      <c r="E4" s="450">
        <f>D4-C4</f>
        <v>-342500</v>
      </c>
      <c r="F4" s="485">
        <f>E4/C4</f>
        <v>-3.801078729496371E-2</v>
      </c>
    </row>
    <row r="5" spans="1:6" x14ac:dyDescent="0.2">
      <c r="A5" s="43">
        <v>2</v>
      </c>
      <c r="B5" s="44" t="str">
        <f>ЧООУ!B7</f>
        <v>ЧОУ "Школа "Лужки""</v>
      </c>
      <c r="C5" s="450">
        <f>ЧООУ_КОПО!CJ7</f>
        <v>7330900</v>
      </c>
      <c r="D5" s="450">
        <f>ЧООУ!CJ7</f>
        <v>5701500</v>
      </c>
      <c r="E5" s="450">
        <f t="shared" ref="E5:E22" si="1">D5-C5</f>
        <v>-1629400</v>
      </c>
      <c r="F5" s="485">
        <f t="shared" ref="F5:F22" si="2">E5/C5</f>
        <v>-0.22226466054645405</v>
      </c>
    </row>
    <row r="6" spans="1:6" x14ac:dyDescent="0.2">
      <c r="A6" s="43">
        <v>3</v>
      </c>
      <c r="B6" s="44" t="str">
        <f>ЧООУ!B8</f>
        <v>ЧОУ "Гатчинская гимназия Апекс"</v>
      </c>
      <c r="C6" s="450">
        <f>ЧООУ_КОПО!CJ8</f>
        <v>10203200</v>
      </c>
      <c r="D6" s="450">
        <f>ЧООУ!CJ8</f>
        <v>9371900</v>
      </c>
      <c r="E6" s="450">
        <f t="shared" si="1"/>
        <v>-831300</v>
      </c>
      <c r="F6" s="485">
        <f t="shared" si="2"/>
        <v>-8.147443939156343E-2</v>
      </c>
    </row>
    <row r="7" spans="1:6" x14ac:dyDescent="0.2">
      <c r="A7" s="43">
        <v>4</v>
      </c>
      <c r="B7" s="44" t="str">
        <f>ЧООУ!B9</f>
        <v>ЧОУ "Первая академическая гимназия г.Гатчины"</v>
      </c>
      <c r="C7" s="450">
        <f>ЧООУ_КОПО!CJ9</f>
        <v>8806200</v>
      </c>
      <c r="D7" s="450">
        <f>ЧООУ!CJ9</f>
        <v>8016400</v>
      </c>
      <c r="E7" s="450">
        <f t="shared" si="1"/>
        <v>-789800</v>
      </c>
      <c r="F7" s="485">
        <f t="shared" si="2"/>
        <v>-8.9686811564579499E-2</v>
      </c>
    </row>
    <row r="8" spans="1:6" x14ac:dyDescent="0.2">
      <c r="A8" s="43">
        <v>5</v>
      </c>
      <c r="B8" s="44" t="str">
        <f>ЧООУ!B10</f>
        <v>АНО ОУ "Школа имени императора Александра III"</v>
      </c>
      <c r="C8" s="450">
        <f>ЧООУ_КОПО!CJ10</f>
        <v>11129000</v>
      </c>
      <c r="D8" s="450">
        <f>ЧООУ!CJ10</f>
        <v>11469500</v>
      </c>
      <c r="E8" s="450">
        <f t="shared" si="1"/>
        <v>340500</v>
      </c>
      <c r="F8" s="485">
        <f t="shared" si="2"/>
        <v>3.0595740857219875E-2</v>
      </c>
    </row>
    <row r="9" spans="1:6" ht="13.15" customHeight="1" x14ac:dyDescent="0.2">
      <c r="A9" s="43">
        <v>6</v>
      </c>
      <c r="B9" s="44" t="str">
        <f>ЧООУ!B11</f>
        <v>ЧОУ "Кингисеппская СОШ Православной культуры"</v>
      </c>
      <c r="C9" s="450">
        <f>ЧООУ_КОПО!CJ11</f>
        <v>8315200</v>
      </c>
      <c r="D9" s="450">
        <f>ЧООУ!CJ11</f>
        <v>7677000</v>
      </c>
      <c r="E9" s="450">
        <f t="shared" si="1"/>
        <v>-638200</v>
      </c>
      <c r="F9" s="485">
        <f t="shared" si="2"/>
        <v>-7.6751010198191263E-2</v>
      </c>
    </row>
    <row r="10" spans="1:6" x14ac:dyDescent="0.2">
      <c r="A10" s="43">
        <v>7</v>
      </c>
      <c r="B10" s="44" t="str">
        <f>ЧООУ!B12</f>
        <v>НОУ школа "Истоки"</v>
      </c>
      <c r="C10" s="450">
        <f>ЧООУ_КОПО!CJ12</f>
        <v>4310500</v>
      </c>
      <c r="D10" s="450">
        <f>ЧООУ!CJ12</f>
        <v>5053500</v>
      </c>
      <c r="E10" s="450">
        <f t="shared" si="1"/>
        <v>743000</v>
      </c>
      <c r="F10" s="485">
        <f t="shared" si="2"/>
        <v>0.17236979468739125</v>
      </c>
    </row>
    <row r="11" spans="1:6" ht="25.5" x14ac:dyDescent="0.2">
      <c r="A11" s="43">
        <v>8</v>
      </c>
      <c r="B11" s="44" t="str">
        <f>ЧООУ!B13</f>
        <v xml:space="preserve">НОУ СО "Школа Русской Культуры преподобных Сергия и Германа Валаамсяких" </v>
      </c>
      <c r="C11" s="450">
        <f>ЧООУ_КОПО!CJ13</f>
        <v>2748400</v>
      </c>
      <c r="D11" s="450">
        <f>ЧООУ!CJ13</f>
        <v>2673200</v>
      </c>
      <c r="E11" s="450">
        <f t="shared" si="1"/>
        <v>-75200</v>
      </c>
      <c r="F11" s="485">
        <f t="shared" si="2"/>
        <v>-2.7361373890263427E-2</v>
      </c>
    </row>
    <row r="12" spans="1:6" x14ac:dyDescent="0.2">
      <c r="A12" s="43">
        <v>9</v>
      </c>
      <c r="B12" s="44" t="str">
        <f>ЧООУ!B14</f>
        <v>АНО "Сосновоборская частная школа"</v>
      </c>
      <c r="C12" s="450">
        <f>ЧООУ_КОПО!CJ14</f>
        <v>13014200</v>
      </c>
      <c r="D12" s="450">
        <f>ЧООУ!CJ14</f>
        <v>12248300</v>
      </c>
      <c r="E12" s="450">
        <f t="shared" ref="E12" si="3">D12-C12</f>
        <v>-765900</v>
      </c>
      <c r="F12" s="485">
        <f t="shared" si="2"/>
        <v>-5.8851101104946901E-2</v>
      </c>
    </row>
    <row r="13" spans="1:6" x14ac:dyDescent="0.2">
      <c r="A13" s="43">
        <v>10</v>
      </c>
      <c r="B13" s="44" t="str">
        <f>ЧООУ!B15</f>
        <v>ЧООУ «Деловая волна»</v>
      </c>
      <c r="C13" s="450">
        <f>ЧООУ_КОПО!CJ15</f>
        <v>7826200</v>
      </c>
      <c r="D13" s="450">
        <f>ЧООУ!CJ15</f>
        <v>7622000</v>
      </c>
      <c r="E13" s="450">
        <f t="shared" ref="E13" si="4">D13-C13</f>
        <v>-204200</v>
      </c>
      <c r="F13" s="485">
        <f t="shared" si="2"/>
        <v>-2.6091845340011754E-2</v>
      </c>
    </row>
    <row r="14" spans="1:6" s="445" customFormat="1" x14ac:dyDescent="0.2">
      <c r="A14" s="26"/>
      <c r="B14" s="454" t="s">
        <v>426</v>
      </c>
      <c r="C14" s="451">
        <f>SUM(C15:C20)</f>
        <v>24020600</v>
      </c>
      <c r="D14" s="451">
        <f>SUM(D15:D20)</f>
        <v>22781700</v>
      </c>
      <c r="E14" s="452"/>
      <c r="F14" s="485"/>
    </row>
    <row r="15" spans="1:6" x14ac:dyDescent="0.2">
      <c r="A15" s="43">
        <v>1</v>
      </c>
      <c r="B15" s="44" t="s">
        <v>153</v>
      </c>
      <c r="C15" s="450">
        <f>ИП_КОПО!AB12</f>
        <v>2711000</v>
      </c>
      <c r="D15" s="450">
        <f>ИП!AB10</f>
        <v>2716600</v>
      </c>
      <c r="E15" s="450">
        <f t="shared" si="1"/>
        <v>5600</v>
      </c>
      <c r="F15" s="485">
        <f t="shared" si="2"/>
        <v>2.0656584286241238E-3</v>
      </c>
    </row>
    <row r="16" spans="1:6" x14ac:dyDescent="0.2">
      <c r="A16" s="43">
        <v>2</v>
      </c>
      <c r="B16" s="44" t="s">
        <v>156</v>
      </c>
      <c r="C16" s="450">
        <f>ИП_КОПО!AB13</f>
        <v>7474800</v>
      </c>
      <c r="D16" s="450">
        <f>ИП!AB11</f>
        <v>6986600</v>
      </c>
      <c r="E16" s="450">
        <f t="shared" si="1"/>
        <v>-488200</v>
      </c>
      <c r="F16" s="485">
        <f t="shared" si="2"/>
        <v>-6.5312784288542841E-2</v>
      </c>
    </row>
    <row r="17" spans="1:6" x14ac:dyDescent="0.2">
      <c r="A17" s="43">
        <v>3</v>
      </c>
      <c r="B17" s="44" t="s">
        <v>159</v>
      </c>
      <c r="C17" s="450">
        <f>ИП_КОПО!AB14</f>
        <v>2918400</v>
      </c>
      <c r="D17" s="450">
        <f>ИП!AB12</f>
        <v>2757800</v>
      </c>
      <c r="E17" s="450">
        <f t="shared" si="1"/>
        <v>-160600</v>
      </c>
      <c r="F17" s="485">
        <f t="shared" si="2"/>
        <v>-5.5030153508771933E-2</v>
      </c>
    </row>
    <row r="18" spans="1:6" x14ac:dyDescent="0.2">
      <c r="A18" s="43">
        <v>4</v>
      </c>
      <c r="B18" s="44" t="s">
        <v>234</v>
      </c>
      <c r="C18" s="450">
        <f>ИП_КОПО!AB15</f>
        <v>4465200</v>
      </c>
      <c r="D18" s="450">
        <f>ИП!AB13</f>
        <v>4168500</v>
      </c>
      <c r="E18" s="450">
        <f t="shared" si="1"/>
        <v>-296700</v>
      </c>
      <c r="F18" s="485">
        <f t="shared" si="2"/>
        <v>-6.644719161515722E-2</v>
      </c>
    </row>
    <row r="19" spans="1:6" x14ac:dyDescent="0.2">
      <c r="A19" s="43">
        <v>5</v>
      </c>
      <c r="B19" s="44" t="s">
        <v>229</v>
      </c>
      <c r="C19" s="450">
        <f>ИП_КОПО!AB16</f>
        <v>3225600</v>
      </c>
      <c r="D19" s="450">
        <f>ИП!AB14</f>
        <v>3076100</v>
      </c>
      <c r="E19" s="450">
        <f t="shared" ref="E19:E20" si="5">D19-C19</f>
        <v>-149500</v>
      </c>
      <c r="F19" s="485">
        <f t="shared" ref="F19:F20" si="6">E19/C19</f>
        <v>-4.6347966269841272E-2</v>
      </c>
    </row>
    <row r="20" spans="1:6" x14ac:dyDescent="0.2">
      <c r="A20" s="43">
        <v>6</v>
      </c>
      <c r="B20" s="44" t="s">
        <v>433</v>
      </c>
      <c r="C20" s="450">
        <f>ИП_КОПО!AB17</f>
        <v>3225600</v>
      </c>
      <c r="D20" s="450">
        <f>ИП!AB15</f>
        <v>3076100</v>
      </c>
      <c r="E20" s="450">
        <f t="shared" si="5"/>
        <v>-149500</v>
      </c>
      <c r="F20" s="485">
        <f t="shared" si="6"/>
        <v>-4.6347966269841272E-2</v>
      </c>
    </row>
    <row r="21" spans="1:6" s="445" customFormat="1" x14ac:dyDescent="0.2">
      <c r="A21" s="26"/>
      <c r="B21" s="454" t="s">
        <v>427</v>
      </c>
      <c r="C21" s="451">
        <f>SUM(C22:C38)</f>
        <v>219694600</v>
      </c>
      <c r="D21" s="451">
        <f>SUM(D22:D38)</f>
        <v>205892700</v>
      </c>
      <c r="E21" s="455"/>
      <c r="F21" s="485"/>
    </row>
    <row r="22" spans="1:6" x14ac:dyDescent="0.2">
      <c r="A22" s="44">
        <v>1</v>
      </c>
      <c r="B22" s="44" t="s">
        <v>160</v>
      </c>
      <c r="C22" s="450">
        <f>ЧДОУ_КОПО!AJ12</f>
        <v>4976600</v>
      </c>
      <c r="D22" s="450">
        <f>ЧДОУ!AJ10</f>
        <v>4759700</v>
      </c>
      <c r="E22" s="450">
        <f t="shared" si="1"/>
        <v>-216900</v>
      </c>
      <c r="F22" s="485">
        <f t="shared" si="2"/>
        <v>-4.3583972993610096E-2</v>
      </c>
    </row>
    <row r="23" spans="1:6" x14ac:dyDescent="0.2">
      <c r="A23" s="44">
        <v>2</v>
      </c>
      <c r="B23" s="44" t="s">
        <v>166</v>
      </c>
      <c r="C23" s="450">
        <f>ЧДОУ_КОПО!AJ13</f>
        <v>4793500</v>
      </c>
      <c r="D23" s="450">
        <f>ЧДОУ!AJ11</f>
        <v>4346100</v>
      </c>
      <c r="E23" s="450">
        <f t="shared" ref="E23:E37" si="7">D23-C23</f>
        <v>-447400</v>
      </c>
      <c r="F23" s="485">
        <f t="shared" ref="F23:F37" si="8">E23/C23</f>
        <v>-9.3334724105559611E-2</v>
      </c>
    </row>
    <row r="24" spans="1:6" ht="25.5" x14ac:dyDescent="0.2">
      <c r="A24" s="44">
        <v>3</v>
      </c>
      <c r="B24" s="44" t="s">
        <v>165</v>
      </c>
      <c r="C24" s="450">
        <f>ЧДОУ_КОПО!AJ14</f>
        <v>2184300</v>
      </c>
      <c r="D24" s="450">
        <f>ЧДОУ!AJ12</f>
        <v>1926800</v>
      </c>
      <c r="E24" s="450">
        <f t="shared" si="7"/>
        <v>-257500</v>
      </c>
      <c r="F24" s="485">
        <f t="shared" si="8"/>
        <v>-0.11788673716980268</v>
      </c>
    </row>
    <row r="25" spans="1:6" x14ac:dyDescent="0.2">
      <c r="A25" s="44">
        <v>4</v>
      </c>
      <c r="B25" s="44" t="s">
        <v>167</v>
      </c>
      <c r="C25" s="450">
        <f>ЧДОУ_КОПО!AJ15</f>
        <v>12980700</v>
      </c>
      <c r="D25" s="450">
        <f>ЧДОУ!AJ13</f>
        <v>11657900</v>
      </c>
      <c r="E25" s="450">
        <f t="shared" si="7"/>
        <v>-1322800</v>
      </c>
      <c r="F25" s="485">
        <f t="shared" si="8"/>
        <v>-0.10190513608665172</v>
      </c>
    </row>
    <row r="26" spans="1:6" x14ac:dyDescent="0.2">
      <c r="A26" s="44">
        <v>5</v>
      </c>
      <c r="B26" s="44" t="s">
        <v>164</v>
      </c>
      <c r="C26" s="450">
        <f>ЧДОУ_КОПО!AJ16</f>
        <v>24370900</v>
      </c>
      <c r="D26" s="450">
        <f>ЧДОУ!AJ14</f>
        <v>23343500</v>
      </c>
      <c r="E26" s="450">
        <f t="shared" si="7"/>
        <v>-1027400</v>
      </c>
      <c r="F26" s="485">
        <f t="shared" si="8"/>
        <v>-4.215683458550977E-2</v>
      </c>
    </row>
    <row r="27" spans="1:6" x14ac:dyDescent="0.2">
      <c r="A27" s="44">
        <v>6</v>
      </c>
      <c r="B27" s="44" t="s">
        <v>168</v>
      </c>
      <c r="C27" s="450">
        <f>ЧДОУ_КОПО!AJ17</f>
        <v>36283800</v>
      </c>
      <c r="D27" s="450">
        <f>ЧДОУ!AJ15</f>
        <v>34978600</v>
      </c>
      <c r="E27" s="450">
        <f t="shared" si="7"/>
        <v>-1305200</v>
      </c>
      <c r="F27" s="485">
        <f t="shared" si="8"/>
        <v>-3.5971976474349437E-2</v>
      </c>
    </row>
    <row r="28" spans="1:6" x14ac:dyDescent="0.2">
      <c r="A28" s="44">
        <v>7</v>
      </c>
      <c r="B28" s="44" t="s">
        <v>440</v>
      </c>
      <c r="C28" s="450">
        <f>ЧДОУ_КОПО!AJ18</f>
        <v>40799000</v>
      </c>
      <c r="D28" s="450">
        <f>ЧДОУ!AJ16</f>
        <v>38709800</v>
      </c>
      <c r="E28" s="450">
        <f t="shared" si="7"/>
        <v>-2089200</v>
      </c>
      <c r="F28" s="485">
        <f t="shared" si="8"/>
        <v>-5.120713742983897E-2</v>
      </c>
    </row>
    <row r="29" spans="1:6" x14ac:dyDescent="0.2">
      <c r="A29" s="44">
        <v>8</v>
      </c>
      <c r="B29" s="44" t="s">
        <v>174</v>
      </c>
      <c r="C29" s="450">
        <f>ЧДОУ_КОПО!AJ19</f>
        <v>8727900</v>
      </c>
      <c r="D29" s="450">
        <f>ЧДОУ!AJ17</f>
        <v>8035400</v>
      </c>
      <c r="E29" s="450">
        <f t="shared" si="7"/>
        <v>-692500</v>
      </c>
      <c r="F29" s="485">
        <f t="shared" si="8"/>
        <v>-7.9343255536841628E-2</v>
      </c>
    </row>
    <row r="30" spans="1:6" x14ac:dyDescent="0.2">
      <c r="A30" s="484">
        <v>9</v>
      </c>
      <c r="B30" s="484" t="s">
        <v>169</v>
      </c>
      <c r="C30" s="450">
        <f>ЧДОУ_КОПО!AJ20</f>
        <v>7238800</v>
      </c>
      <c r="D30" s="450">
        <f>ЧДОУ!AJ18</f>
        <v>7067600</v>
      </c>
      <c r="E30" s="450">
        <f t="shared" si="7"/>
        <v>-171200</v>
      </c>
      <c r="F30" s="485">
        <f t="shared" si="8"/>
        <v>-2.3650328783776316E-2</v>
      </c>
    </row>
    <row r="31" spans="1:6" x14ac:dyDescent="0.2">
      <c r="A31" s="484">
        <v>10</v>
      </c>
      <c r="B31" s="484" t="s">
        <v>175</v>
      </c>
      <c r="C31" s="450">
        <f>ЧДОУ_КОПО!AJ21</f>
        <v>8471600</v>
      </c>
      <c r="D31" s="450">
        <f>ЧДОУ!AJ19</f>
        <v>8082300</v>
      </c>
      <c r="E31" s="450">
        <f t="shared" si="7"/>
        <v>-389300</v>
      </c>
      <c r="F31" s="485">
        <f t="shared" si="8"/>
        <v>-4.5953538882855659E-2</v>
      </c>
    </row>
    <row r="32" spans="1:6" x14ac:dyDescent="0.2">
      <c r="A32" s="484">
        <v>11</v>
      </c>
      <c r="B32" s="484" t="s">
        <v>228</v>
      </c>
      <c r="C32" s="450">
        <f>ЧДОУ_КОПО!AJ22</f>
        <v>39596800</v>
      </c>
      <c r="D32" s="450">
        <f>ЧДОУ!AJ20</f>
        <v>35781000</v>
      </c>
      <c r="E32" s="450">
        <f t="shared" si="7"/>
        <v>-3815800</v>
      </c>
      <c r="F32" s="485">
        <f t="shared" si="8"/>
        <v>-9.6366373040245673E-2</v>
      </c>
    </row>
    <row r="33" spans="1:6" x14ac:dyDescent="0.2">
      <c r="A33" s="484">
        <v>12</v>
      </c>
      <c r="B33" s="484" t="s">
        <v>154</v>
      </c>
      <c r="C33" s="450">
        <f>ЧДОУ_КОПО!AJ23</f>
        <v>2184300</v>
      </c>
      <c r="D33" s="450">
        <f>ЧДОУ!AJ21</f>
        <v>1926800</v>
      </c>
      <c r="E33" s="450">
        <f t="shared" si="7"/>
        <v>-257500</v>
      </c>
      <c r="F33" s="485">
        <f t="shared" si="8"/>
        <v>-0.11788673716980268</v>
      </c>
    </row>
    <row r="34" spans="1:6" x14ac:dyDescent="0.2">
      <c r="A34" s="44">
        <v>13</v>
      </c>
      <c r="B34" s="44" t="s">
        <v>441</v>
      </c>
      <c r="C34" s="450">
        <f>ЧДОУ_КОПО!AJ24</f>
        <v>8260200</v>
      </c>
      <c r="D34" s="450">
        <f>ЧДОУ!AJ22</f>
        <v>7834100</v>
      </c>
      <c r="E34" s="450">
        <f t="shared" si="7"/>
        <v>-426100</v>
      </c>
      <c r="F34" s="485">
        <f t="shared" si="8"/>
        <v>-5.1584707392072833E-2</v>
      </c>
    </row>
    <row r="35" spans="1:6" x14ac:dyDescent="0.2">
      <c r="A35" s="44">
        <v>14</v>
      </c>
      <c r="B35" s="44" t="s">
        <v>442</v>
      </c>
      <c r="C35" s="450">
        <f>ЧДОУ_КОПО!AJ25</f>
        <v>1793500</v>
      </c>
      <c r="D35" s="450">
        <f>ЧДОУ!AJ23</f>
        <v>1717500</v>
      </c>
      <c r="E35" s="450">
        <f t="shared" si="7"/>
        <v>-76000</v>
      </c>
      <c r="F35" s="485">
        <f t="shared" si="8"/>
        <v>-4.2375243936437136E-2</v>
      </c>
    </row>
    <row r="36" spans="1:6" x14ac:dyDescent="0.2">
      <c r="A36" s="44">
        <v>15</v>
      </c>
      <c r="B36" s="44" t="s">
        <v>443</v>
      </c>
      <c r="C36" s="450">
        <f>ЧДОУ_КОПО!AJ26</f>
        <v>10032000</v>
      </c>
      <c r="D36" s="450">
        <f>ЧДОУ!AJ24</f>
        <v>9208200</v>
      </c>
      <c r="E36" s="450">
        <f t="shared" si="7"/>
        <v>-823800</v>
      </c>
      <c r="F36" s="485">
        <f t="shared" si="8"/>
        <v>-8.2117224880382769E-2</v>
      </c>
    </row>
    <row r="37" spans="1:6" x14ac:dyDescent="0.2">
      <c r="A37" s="44">
        <v>16</v>
      </c>
      <c r="B37" s="44" t="s">
        <v>444</v>
      </c>
      <c r="C37" s="450">
        <f>ЧДОУ_КОПО!AJ27</f>
        <v>4203000</v>
      </c>
      <c r="D37" s="450">
        <f>ЧДОУ!AJ25</f>
        <v>3903700</v>
      </c>
      <c r="E37" s="450">
        <f t="shared" si="7"/>
        <v>-299300</v>
      </c>
      <c r="F37" s="485">
        <f t="shared" si="8"/>
        <v>-7.1211039733523676E-2</v>
      </c>
    </row>
    <row r="38" spans="1:6" x14ac:dyDescent="0.2">
      <c r="A38" s="484">
        <v>17</v>
      </c>
      <c r="B38" s="484" t="s">
        <v>445</v>
      </c>
      <c r="C38" s="450">
        <f>ЧДОУ_КОПО!AJ28</f>
        <v>2797700</v>
      </c>
      <c r="D38" s="450">
        <f>ЧДОУ!AJ26</f>
        <v>2613700</v>
      </c>
      <c r="E38" s="450">
        <f t="shared" ref="E38" si="9">D38-C38</f>
        <v>-184000</v>
      </c>
      <c r="F38" s="485">
        <f t="shared" ref="F38" si="10">E38/C38</f>
        <v>-6.5768309682953857E-2</v>
      </c>
    </row>
    <row r="39" spans="1:6" x14ac:dyDescent="0.2">
      <c r="A39" s="446"/>
      <c r="B39" s="446" t="s">
        <v>448</v>
      </c>
      <c r="C39" s="447">
        <f>C21+C14+C3</f>
        <v>326409600</v>
      </c>
      <c r="D39" s="447">
        <f>D21+D14+D3</f>
        <v>307175800</v>
      </c>
      <c r="E39" s="447"/>
      <c r="F39" s="448"/>
    </row>
    <row r="40" spans="1:6" x14ac:dyDescent="0.2">
      <c r="D40" s="456">
        <f>D39-C39</f>
        <v>-19233800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42"/>
    <pageSetUpPr fitToPage="1"/>
  </sheetPr>
  <dimension ref="A1:H84"/>
  <sheetViews>
    <sheetView zoomScale="75" zoomScaleNormal="75" zoomScaleSheetLayoutView="100" workbookViewId="0">
      <pane xSplit="1" ySplit="2" topLeftCell="B27" activePane="bottomRight" state="frozen"/>
      <selection pane="topRight" activeCell="B1" sqref="B1"/>
      <selection pane="bottomLeft" activeCell="A58" sqref="A58"/>
      <selection pane="bottomRight" activeCell="C6" sqref="C6"/>
    </sheetView>
  </sheetViews>
  <sheetFormatPr defaultColWidth="9.140625" defaultRowHeight="15" x14ac:dyDescent="0.2"/>
  <cols>
    <col min="1" max="1" width="13.28515625" style="1" customWidth="1"/>
    <col min="2" max="2" width="57.85546875" style="1" customWidth="1"/>
    <col min="3" max="3" width="16.7109375" style="2" customWidth="1"/>
    <col min="4" max="4" width="13.7109375" style="2" customWidth="1"/>
    <col min="5" max="5" width="15.28515625" style="2" customWidth="1"/>
    <col min="6" max="6" width="15" style="1" customWidth="1"/>
    <col min="7" max="8" width="14.5703125" style="1" customWidth="1"/>
    <col min="9" max="16384" width="9.140625" style="1"/>
  </cols>
  <sheetData>
    <row r="1" spans="1:6" x14ac:dyDescent="0.2">
      <c r="A1" s="592" t="s">
        <v>0</v>
      </c>
      <c r="B1" s="592"/>
      <c r="C1" s="593" t="s">
        <v>1</v>
      </c>
      <c r="D1" s="594"/>
      <c r="E1" s="595"/>
      <c r="F1" s="596"/>
    </row>
    <row r="2" spans="1:6" ht="45" x14ac:dyDescent="0.2">
      <c r="A2" s="592"/>
      <c r="B2" s="592"/>
      <c r="C2" s="4" t="s">
        <v>2</v>
      </c>
      <c r="D2" s="4" t="s">
        <v>3</v>
      </c>
      <c r="E2" s="4" t="s">
        <v>4</v>
      </c>
      <c r="F2" s="596"/>
    </row>
    <row r="3" spans="1:6" x14ac:dyDescent="0.2">
      <c r="A3" s="586" t="s">
        <v>5</v>
      </c>
      <c r="B3" s="586"/>
      <c r="C3" s="4">
        <v>3345</v>
      </c>
      <c r="D3" s="4">
        <v>6020</v>
      </c>
      <c r="E3" s="4">
        <v>2590</v>
      </c>
      <c r="F3" s="3"/>
    </row>
    <row r="4" spans="1:6" x14ac:dyDescent="0.2">
      <c r="A4" s="586" t="s">
        <v>6</v>
      </c>
      <c r="B4" s="586"/>
      <c r="C4" s="4">
        <v>4</v>
      </c>
      <c r="D4" s="4">
        <v>5</v>
      </c>
      <c r="E4" s="4">
        <v>2</v>
      </c>
      <c r="F4" s="3"/>
    </row>
    <row r="5" spans="1:6" x14ac:dyDescent="0.2">
      <c r="A5" s="586" t="s">
        <v>7</v>
      </c>
      <c r="B5" s="586"/>
      <c r="C5" s="4">
        <v>34</v>
      </c>
      <c r="D5" s="4">
        <v>34</v>
      </c>
      <c r="E5" s="4">
        <v>35</v>
      </c>
      <c r="F5" s="3"/>
    </row>
    <row r="6" spans="1:6" x14ac:dyDescent="0.2">
      <c r="A6" s="586" t="s">
        <v>8</v>
      </c>
      <c r="B6" s="586"/>
      <c r="C6" s="5">
        <f>C3/C4/C5</f>
        <v>24.595588235294116</v>
      </c>
      <c r="D6" s="5">
        <f>ROUND(D3/D4/D5,0)</f>
        <v>35</v>
      </c>
      <c r="E6" s="5">
        <f>E3/E4/E5</f>
        <v>37</v>
      </c>
      <c r="F6" s="3"/>
    </row>
    <row r="7" spans="1:6" ht="29.25" customHeight="1" x14ac:dyDescent="0.2">
      <c r="A7" s="586" t="s">
        <v>9</v>
      </c>
      <c r="B7" s="586"/>
      <c r="C7" s="5">
        <f>C6</f>
        <v>24.595588235294116</v>
      </c>
      <c r="D7" s="5">
        <f>D6</f>
        <v>35</v>
      </c>
      <c r="E7" s="5">
        <f>E6</f>
        <v>37</v>
      </c>
      <c r="F7" s="3"/>
    </row>
    <row r="8" spans="1:6" ht="30.75" customHeight="1" x14ac:dyDescent="0.2">
      <c r="A8" s="586" t="s">
        <v>10</v>
      </c>
      <c r="B8" s="586"/>
      <c r="C8" s="5">
        <f>(21+23*3)/4</f>
        <v>22.5</v>
      </c>
      <c r="D8" s="5">
        <f>(29+30+32+33*2)/5</f>
        <v>31.4</v>
      </c>
      <c r="E8" s="5">
        <v>34</v>
      </c>
      <c r="F8" s="3"/>
    </row>
    <row r="9" spans="1:6" x14ac:dyDescent="0.2">
      <c r="A9" s="587" t="s">
        <v>11</v>
      </c>
      <c r="B9" s="587"/>
      <c r="C9" s="6"/>
      <c r="D9" s="6"/>
      <c r="E9" s="6"/>
    </row>
    <row r="10" spans="1:6" x14ac:dyDescent="0.2">
      <c r="A10" s="586" t="s">
        <v>12</v>
      </c>
      <c r="B10" s="586"/>
      <c r="C10" s="7">
        <f>ROUND(C6,0)</f>
        <v>25</v>
      </c>
      <c r="D10" s="7">
        <f>ROUND(D6,0)</f>
        <v>35</v>
      </c>
      <c r="E10" s="7">
        <f>ROUND(E6,0)</f>
        <v>37</v>
      </c>
    </row>
    <row r="11" spans="1:6" ht="32.25" customHeight="1" x14ac:dyDescent="0.2">
      <c r="A11" s="586" t="s">
        <v>13</v>
      </c>
      <c r="B11" s="586"/>
      <c r="C11" s="7">
        <v>25</v>
      </c>
      <c r="D11" s="7">
        <v>26</v>
      </c>
      <c r="E11" s="7">
        <v>26</v>
      </c>
    </row>
    <row r="12" spans="1:6" x14ac:dyDescent="0.2">
      <c r="A12" s="586" t="s">
        <v>14</v>
      </c>
      <c r="B12" s="586"/>
      <c r="C12" s="7">
        <v>8</v>
      </c>
      <c r="D12" s="7">
        <v>10</v>
      </c>
      <c r="E12" s="7">
        <v>11</v>
      </c>
    </row>
    <row r="13" spans="1:6" x14ac:dyDescent="0.2">
      <c r="A13" s="586" t="s">
        <v>15</v>
      </c>
      <c r="B13" s="586"/>
      <c r="C13" s="7">
        <v>9</v>
      </c>
      <c r="D13" s="7">
        <v>17</v>
      </c>
      <c r="E13" s="7">
        <v>19</v>
      </c>
    </row>
    <row r="14" spans="1:6" x14ac:dyDescent="0.2">
      <c r="A14" s="586" t="s">
        <v>16</v>
      </c>
      <c r="B14" s="586"/>
      <c r="C14" s="7">
        <v>10</v>
      </c>
      <c r="D14" s="7">
        <v>10</v>
      </c>
      <c r="E14" s="7">
        <v>10</v>
      </c>
    </row>
    <row r="15" spans="1:6" x14ac:dyDescent="0.2">
      <c r="A15" s="587" t="s">
        <v>17</v>
      </c>
      <c r="B15" s="587"/>
      <c r="C15" s="6"/>
      <c r="D15" s="6"/>
      <c r="E15" s="6"/>
    </row>
    <row r="16" spans="1:6" ht="32.25" customHeight="1" x14ac:dyDescent="0.2">
      <c r="A16" s="586" t="s">
        <v>18</v>
      </c>
      <c r="B16" s="586"/>
      <c r="C16" s="7">
        <v>25</v>
      </c>
      <c r="D16" s="7">
        <v>25</v>
      </c>
      <c r="E16" s="7">
        <v>25</v>
      </c>
    </row>
    <row r="17" spans="1:5" ht="45" customHeight="1" x14ac:dyDescent="0.2">
      <c r="A17" s="586" t="s">
        <v>19</v>
      </c>
      <c r="B17" s="586"/>
      <c r="C17" s="7">
        <v>25</v>
      </c>
      <c r="D17" s="7">
        <v>25</v>
      </c>
      <c r="E17" s="7">
        <v>25</v>
      </c>
    </row>
    <row r="18" spans="1:5" ht="44.25" customHeight="1" x14ac:dyDescent="0.2">
      <c r="A18" s="586" t="s">
        <v>20</v>
      </c>
      <c r="B18" s="586"/>
      <c r="C18" s="7">
        <v>23</v>
      </c>
      <c r="D18" s="7">
        <v>23</v>
      </c>
      <c r="E18" s="7">
        <v>23</v>
      </c>
    </row>
    <row r="19" spans="1:5" ht="45" customHeight="1" x14ac:dyDescent="0.2">
      <c r="A19" s="586" t="s">
        <v>21</v>
      </c>
      <c r="B19" s="586"/>
      <c r="C19" s="7">
        <v>15</v>
      </c>
      <c r="D19" s="7">
        <v>15</v>
      </c>
      <c r="E19" s="7">
        <v>15</v>
      </c>
    </row>
    <row r="20" spans="1:5" ht="44.25" customHeight="1" x14ac:dyDescent="0.2">
      <c r="A20" s="586" t="s">
        <v>22</v>
      </c>
      <c r="B20" s="586"/>
      <c r="C20" s="7">
        <v>10</v>
      </c>
      <c r="D20" s="7">
        <v>10</v>
      </c>
      <c r="E20" s="7">
        <v>10</v>
      </c>
    </row>
    <row r="21" spans="1:5" ht="46.5" customHeight="1" x14ac:dyDescent="0.2">
      <c r="A21" s="586" t="s">
        <v>23</v>
      </c>
      <c r="B21" s="586"/>
      <c r="C21" s="7">
        <v>20</v>
      </c>
      <c r="D21" s="7">
        <v>20</v>
      </c>
      <c r="E21" s="7">
        <v>20</v>
      </c>
    </row>
    <row r="22" spans="1:5" ht="49.5" customHeight="1" x14ac:dyDescent="0.2">
      <c r="A22" s="586" t="s">
        <v>24</v>
      </c>
      <c r="B22" s="586"/>
      <c r="C22" s="7">
        <v>18</v>
      </c>
      <c r="D22" s="7">
        <v>18</v>
      </c>
      <c r="E22" s="7">
        <v>18</v>
      </c>
    </row>
    <row r="23" spans="1:5" ht="45" customHeight="1" x14ac:dyDescent="0.2">
      <c r="A23" s="586" t="s">
        <v>25</v>
      </c>
      <c r="B23" s="586"/>
      <c r="C23" s="7">
        <v>15</v>
      </c>
      <c r="D23" s="7">
        <v>15</v>
      </c>
      <c r="E23" s="7">
        <v>15</v>
      </c>
    </row>
    <row r="24" spans="1:5" s="8" customFormat="1" ht="51" customHeight="1" x14ac:dyDescent="0.2">
      <c r="A24" s="586" t="s">
        <v>26</v>
      </c>
      <c r="B24" s="586"/>
      <c r="C24" s="7">
        <v>11</v>
      </c>
      <c r="D24" s="7">
        <v>11</v>
      </c>
      <c r="E24" s="7">
        <v>11</v>
      </c>
    </row>
    <row r="25" spans="1:5" s="8" customFormat="1" ht="45" customHeight="1" x14ac:dyDescent="0.2">
      <c r="A25" s="586" t="s">
        <v>27</v>
      </c>
      <c r="B25" s="586"/>
      <c r="C25" s="7">
        <v>7</v>
      </c>
      <c r="D25" s="7">
        <v>7</v>
      </c>
      <c r="E25" s="7">
        <v>7</v>
      </c>
    </row>
    <row r="26" spans="1:5" ht="45" customHeight="1" x14ac:dyDescent="0.2">
      <c r="A26" s="586" t="s">
        <v>28</v>
      </c>
      <c r="B26" s="586"/>
      <c r="C26" s="7">
        <v>20</v>
      </c>
      <c r="D26" s="7">
        <v>20</v>
      </c>
      <c r="E26" s="7">
        <v>20</v>
      </c>
    </row>
    <row r="27" spans="1:5" ht="33" customHeight="1" x14ac:dyDescent="0.2">
      <c r="A27" s="586" t="s">
        <v>29</v>
      </c>
      <c r="B27" s="586"/>
      <c r="C27" s="7">
        <v>14</v>
      </c>
      <c r="D27" s="7">
        <v>14</v>
      </c>
      <c r="E27" s="7">
        <v>14</v>
      </c>
    </row>
    <row r="28" spans="1:5" x14ac:dyDescent="0.2">
      <c r="A28" s="588" t="s">
        <v>30</v>
      </c>
      <c r="B28" s="36" t="s">
        <v>31</v>
      </c>
      <c r="C28" s="9">
        <v>20</v>
      </c>
      <c r="D28" s="7">
        <f>C28</f>
        <v>20</v>
      </c>
      <c r="E28" s="7">
        <f>D28</f>
        <v>20</v>
      </c>
    </row>
    <row r="29" spans="1:5" x14ac:dyDescent="0.2">
      <c r="A29" s="588"/>
      <c r="B29" s="36" t="s">
        <v>32</v>
      </c>
      <c r="C29" s="9">
        <v>25</v>
      </c>
      <c r="D29" s="7">
        <f t="shared" ref="D29:E29" si="0">C29</f>
        <v>25</v>
      </c>
      <c r="E29" s="7">
        <f t="shared" si="0"/>
        <v>25</v>
      </c>
    </row>
    <row r="30" spans="1:5" x14ac:dyDescent="0.2">
      <c r="A30" s="588"/>
      <c r="B30" s="36" t="s">
        <v>33</v>
      </c>
      <c r="C30" s="9">
        <v>20</v>
      </c>
      <c r="D30" s="7">
        <f t="shared" ref="D30:E30" si="1">C30</f>
        <v>20</v>
      </c>
      <c r="E30" s="7">
        <f t="shared" si="1"/>
        <v>20</v>
      </c>
    </row>
    <row r="31" spans="1:5" x14ac:dyDescent="0.2">
      <c r="A31" s="588"/>
      <c r="B31" s="36" t="s">
        <v>34</v>
      </c>
      <c r="C31" s="9">
        <v>25</v>
      </c>
      <c r="D31" s="7">
        <f t="shared" ref="D31:E31" si="2">C31</f>
        <v>25</v>
      </c>
      <c r="E31" s="7">
        <f t="shared" si="2"/>
        <v>25</v>
      </c>
    </row>
    <row r="32" spans="1:5" x14ac:dyDescent="0.2">
      <c r="A32" s="588"/>
      <c r="B32" s="36" t="s">
        <v>35</v>
      </c>
      <c r="C32" s="9">
        <v>25</v>
      </c>
      <c r="D32" s="7">
        <f t="shared" ref="D32:E32" si="3">C32</f>
        <v>25</v>
      </c>
      <c r="E32" s="7">
        <f t="shared" si="3"/>
        <v>25</v>
      </c>
    </row>
    <row r="33" spans="1:5" x14ac:dyDescent="0.2">
      <c r="A33" s="588"/>
      <c r="B33" s="36" t="s">
        <v>36</v>
      </c>
      <c r="C33" s="9">
        <v>20</v>
      </c>
      <c r="D33" s="7">
        <f t="shared" ref="D33:E33" si="4">C33</f>
        <v>20</v>
      </c>
      <c r="E33" s="7">
        <f t="shared" si="4"/>
        <v>20</v>
      </c>
    </row>
    <row r="34" spans="1:5" x14ac:dyDescent="0.2">
      <c r="A34" s="588"/>
      <c r="B34" s="36" t="s">
        <v>37</v>
      </c>
      <c r="C34" s="9">
        <v>25</v>
      </c>
      <c r="D34" s="7">
        <f t="shared" ref="D34:E34" si="5">C34</f>
        <v>25</v>
      </c>
      <c r="E34" s="7">
        <f t="shared" si="5"/>
        <v>25</v>
      </c>
    </row>
    <row r="35" spans="1:5" x14ac:dyDescent="0.2">
      <c r="A35" s="588"/>
      <c r="B35" s="36" t="s">
        <v>38</v>
      </c>
      <c r="C35" s="9">
        <v>20</v>
      </c>
      <c r="D35" s="7">
        <f t="shared" ref="D35:E35" si="6">C35</f>
        <v>20</v>
      </c>
      <c r="E35" s="7">
        <f t="shared" si="6"/>
        <v>20</v>
      </c>
    </row>
    <row r="36" spans="1:5" ht="25.5" x14ac:dyDescent="0.2">
      <c r="A36" s="588"/>
      <c r="B36" s="36" t="s">
        <v>39</v>
      </c>
      <c r="C36" s="9">
        <v>0</v>
      </c>
      <c r="D36" s="7">
        <f t="shared" ref="D36:E36" si="7">C36</f>
        <v>0</v>
      </c>
      <c r="E36" s="7">
        <f t="shared" si="7"/>
        <v>0</v>
      </c>
    </row>
    <row r="37" spans="1:5" x14ac:dyDescent="0.2">
      <c r="A37" s="588" t="s">
        <v>40</v>
      </c>
      <c r="B37" s="36" t="s">
        <v>31</v>
      </c>
      <c r="C37" s="9">
        <v>6</v>
      </c>
      <c r="D37" s="7">
        <f t="shared" ref="D37:E37" si="8">C37</f>
        <v>6</v>
      </c>
      <c r="E37" s="7">
        <f t="shared" si="8"/>
        <v>6</v>
      </c>
    </row>
    <row r="38" spans="1:5" x14ac:dyDescent="0.2">
      <c r="A38" s="588"/>
      <c r="B38" s="36" t="s">
        <v>32</v>
      </c>
      <c r="C38" s="9">
        <v>7</v>
      </c>
      <c r="D38" s="7">
        <f t="shared" ref="D38:E38" si="9">C38</f>
        <v>7</v>
      </c>
      <c r="E38" s="7">
        <f t="shared" si="9"/>
        <v>7</v>
      </c>
    </row>
    <row r="39" spans="1:5" x14ac:dyDescent="0.2">
      <c r="A39" s="588"/>
      <c r="B39" s="36" t="s">
        <v>33</v>
      </c>
      <c r="C39" s="9">
        <v>9</v>
      </c>
      <c r="D39" s="7">
        <f t="shared" ref="D39:E39" si="10">C39</f>
        <v>9</v>
      </c>
      <c r="E39" s="7">
        <f t="shared" si="10"/>
        <v>9</v>
      </c>
    </row>
    <row r="40" spans="1:5" x14ac:dyDescent="0.2">
      <c r="A40" s="588"/>
      <c r="B40" s="36" t="s">
        <v>34</v>
      </c>
      <c r="C40" s="9">
        <v>12</v>
      </c>
      <c r="D40" s="7">
        <f t="shared" ref="D40:E40" si="11">C40</f>
        <v>12</v>
      </c>
      <c r="E40" s="7">
        <f t="shared" si="11"/>
        <v>12</v>
      </c>
    </row>
    <row r="41" spans="1:5" x14ac:dyDescent="0.2">
      <c r="A41" s="588"/>
      <c r="B41" s="36" t="s">
        <v>35</v>
      </c>
      <c r="C41" s="9">
        <v>12</v>
      </c>
      <c r="D41" s="7">
        <f t="shared" ref="D41:E41" si="12">C41</f>
        <v>12</v>
      </c>
      <c r="E41" s="7">
        <f t="shared" si="12"/>
        <v>12</v>
      </c>
    </row>
    <row r="42" spans="1:5" x14ac:dyDescent="0.2">
      <c r="A42" s="588"/>
      <c r="B42" s="36" t="s">
        <v>36</v>
      </c>
      <c r="C42" s="9">
        <v>5</v>
      </c>
      <c r="D42" s="7">
        <f t="shared" ref="D42:E42" si="13">C42</f>
        <v>5</v>
      </c>
      <c r="E42" s="7">
        <f t="shared" si="13"/>
        <v>5</v>
      </c>
    </row>
    <row r="43" spans="1:5" x14ac:dyDescent="0.2">
      <c r="A43" s="588"/>
      <c r="B43" s="36" t="s">
        <v>37</v>
      </c>
      <c r="C43" s="9">
        <v>12</v>
      </c>
      <c r="D43" s="7">
        <f t="shared" ref="D43:E43" si="14">C43</f>
        <v>12</v>
      </c>
      <c r="E43" s="7">
        <f t="shared" si="14"/>
        <v>12</v>
      </c>
    </row>
    <row r="44" spans="1:5" x14ac:dyDescent="0.2">
      <c r="A44" s="588"/>
      <c r="B44" s="36" t="s">
        <v>38</v>
      </c>
      <c r="C44" s="9">
        <v>12</v>
      </c>
      <c r="D44" s="7">
        <f t="shared" ref="D44:E44" si="15">C44</f>
        <v>12</v>
      </c>
      <c r="E44" s="7">
        <f t="shared" si="15"/>
        <v>12</v>
      </c>
    </row>
    <row r="45" spans="1:5" ht="25.5" x14ac:dyDescent="0.2">
      <c r="A45" s="588"/>
      <c r="B45" s="36" t="s">
        <v>39</v>
      </c>
      <c r="C45" s="9">
        <v>0</v>
      </c>
      <c r="D45" s="7">
        <f t="shared" ref="D45:E45" si="16">C45</f>
        <v>0</v>
      </c>
      <c r="E45" s="7">
        <f t="shared" si="16"/>
        <v>0</v>
      </c>
    </row>
    <row r="46" spans="1:5" x14ac:dyDescent="0.2">
      <c r="A46" s="588" t="s">
        <v>41</v>
      </c>
      <c r="B46" s="36" t="s">
        <v>31</v>
      </c>
      <c r="C46" s="9">
        <v>5</v>
      </c>
      <c r="D46" s="7">
        <f t="shared" ref="D46:E46" si="17">C46</f>
        <v>5</v>
      </c>
      <c r="E46" s="7">
        <f t="shared" si="17"/>
        <v>5</v>
      </c>
    </row>
    <row r="47" spans="1:5" x14ac:dyDescent="0.2">
      <c r="A47" s="588"/>
      <c r="B47" s="36" t="s">
        <v>32</v>
      </c>
      <c r="C47" s="9">
        <v>5</v>
      </c>
      <c r="D47" s="7">
        <f t="shared" ref="D47:E47" si="18">C47</f>
        <v>5</v>
      </c>
      <c r="E47" s="7">
        <f t="shared" si="18"/>
        <v>5</v>
      </c>
    </row>
    <row r="48" spans="1:5" x14ac:dyDescent="0.2">
      <c r="A48" s="588"/>
      <c r="B48" s="36" t="s">
        <v>33</v>
      </c>
      <c r="C48" s="9">
        <v>7</v>
      </c>
      <c r="D48" s="7">
        <f t="shared" ref="D48:E48" si="19">C48</f>
        <v>7</v>
      </c>
      <c r="E48" s="7">
        <f t="shared" si="19"/>
        <v>7</v>
      </c>
    </row>
    <row r="49" spans="1:5" x14ac:dyDescent="0.2">
      <c r="A49" s="588"/>
      <c r="B49" s="36" t="s">
        <v>34</v>
      </c>
      <c r="C49" s="9">
        <v>9</v>
      </c>
      <c r="D49" s="7">
        <f t="shared" ref="D49:E49" si="20">C49</f>
        <v>9</v>
      </c>
      <c r="E49" s="7">
        <f t="shared" si="20"/>
        <v>9</v>
      </c>
    </row>
    <row r="50" spans="1:5" x14ac:dyDescent="0.2">
      <c r="A50" s="588"/>
      <c r="B50" s="36" t="s">
        <v>35</v>
      </c>
      <c r="C50" s="9">
        <v>0</v>
      </c>
      <c r="D50" s="7">
        <f t="shared" ref="D50:E50" si="21">C50</f>
        <v>0</v>
      </c>
      <c r="E50" s="7">
        <f t="shared" si="21"/>
        <v>0</v>
      </c>
    </row>
    <row r="51" spans="1:5" x14ac:dyDescent="0.2">
      <c r="A51" s="588"/>
      <c r="B51" s="36" t="s">
        <v>36</v>
      </c>
      <c r="C51" s="9">
        <v>5</v>
      </c>
      <c r="D51" s="7">
        <f t="shared" ref="D51:E51" si="22">C51</f>
        <v>5</v>
      </c>
      <c r="E51" s="7">
        <f t="shared" si="22"/>
        <v>5</v>
      </c>
    </row>
    <row r="52" spans="1:5" x14ac:dyDescent="0.2">
      <c r="A52" s="588"/>
      <c r="B52" s="36" t="s">
        <v>37</v>
      </c>
      <c r="C52" s="9">
        <v>0</v>
      </c>
      <c r="D52" s="7">
        <f t="shared" ref="D52:E52" si="23">C52</f>
        <v>0</v>
      </c>
      <c r="E52" s="7">
        <f t="shared" si="23"/>
        <v>0</v>
      </c>
    </row>
    <row r="53" spans="1:5" x14ac:dyDescent="0.2">
      <c r="A53" s="588"/>
      <c r="B53" s="36" t="s">
        <v>38</v>
      </c>
      <c r="C53" s="9">
        <v>9</v>
      </c>
      <c r="D53" s="7">
        <f t="shared" ref="D53:E53" si="24">C53</f>
        <v>9</v>
      </c>
      <c r="E53" s="7">
        <f t="shared" si="24"/>
        <v>9</v>
      </c>
    </row>
    <row r="54" spans="1:5" ht="25.5" x14ac:dyDescent="0.2">
      <c r="A54" s="588"/>
      <c r="B54" s="36" t="s">
        <v>39</v>
      </c>
      <c r="C54" s="9">
        <v>12</v>
      </c>
      <c r="D54" s="7">
        <f t="shared" ref="D54:E54" si="25">C54</f>
        <v>12</v>
      </c>
      <c r="E54" s="7">
        <f t="shared" si="25"/>
        <v>12</v>
      </c>
    </row>
    <row r="55" spans="1:5" x14ac:dyDescent="0.2">
      <c r="A55" s="588" t="s">
        <v>42</v>
      </c>
      <c r="B55" s="36" t="s">
        <v>31</v>
      </c>
      <c r="C55" s="9">
        <v>5</v>
      </c>
      <c r="D55" s="7">
        <f t="shared" ref="D55:E55" si="26">C55</f>
        <v>5</v>
      </c>
      <c r="E55" s="7">
        <f t="shared" si="26"/>
        <v>5</v>
      </c>
    </row>
    <row r="56" spans="1:5" x14ac:dyDescent="0.2">
      <c r="A56" s="588"/>
      <c r="B56" s="36" t="s">
        <v>32</v>
      </c>
      <c r="C56" s="9">
        <v>0</v>
      </c>
      <c r="D56" s="7">
        <f t="shared" ref="D56:E56" si="27">C56</f>
        <v>0</v>
      </c>
      <c r="E56" s="7">
        <f t="shared" si="27"/>
        <v>0</v>
      </c>
    </row>
    <row r="57" spans="1:5" x14ac:dyDescent="0.2">
      <c r="A57" s="588"/>
      <c r="B57" s="36" t="s">
        <v>33</v>
      </c>
      <c r="C57" s="9">
        <v>5</v>
      </c>
      <c r="D57" s="7">
        <f t="shared" ref="D57:E57" si="28">C57</f>
        <v>5</v>
      </c>
      <c r="E57" s="7">
        <f t="shared" si="28"/>
        <v>5</v>
      </c>
    </row>
    <row r="58" spans="1:5" x14ac:dyDescent="0.2">
      <c r="A58" s="588"/>
      <c r="B58" s="36" t="s">
        <v>34</v>
      </c>
      <c r="C58" s="9">
        <v>0</v>
      </c>
      <c r="D58" s="7">
        <f t="shared" ref="D58:E58" si="29">C58</f>
        <v>0</v>
      </c>
      <c r="E58" s="7">
        <f t="shared" si="29"/>
        <v>0</v>
      </c>
    </row>
    <row r="59" spans="1:5" x14ac:dyDescent="0.2">
      <c r="A59" s="588"/>
      <c r="B59" s="36" t="s">
        <v>35</v>
      </c>
      <c r="C59" s="9">
        <v>0</v>
      </c>
      <c r="D59" s="7">
        <f t="shared" ref="D59:E59" si="30">C59</f>
        <v>0</v>
      </c>
      <c r="E59" s="7">
        <f t="shared" si="30"/>
        <v>0</v>
      </c>
    </row>
    <row r="60" spans="1:5" x14ac:dyDescent="0.2">
      <c r="A60" s="588"/>
      <c r="B60" s="36" t="s">
        <v>36</v>
      </c>
      <c r="C60" s="9">
        <v>5</v>
      </c>
      <c r="D60" s="7">
        <f t="shared" ref="D60:E60" si="31">C60</f>
        <v>5</v>
      </c>
      <c r="E60" s="7">
        <f t="shared" si="31"/>
        <v>5</v>
      </c>
    </row>
    <row r="61" spans="1:5" x14ac:dyDescent="0.2">
      <c r="A61" s="588"/>
      <c r="B61" s="36" t="s">
        <v>37</v>
      </c>
      <c r="C61" s="9">
        <v>0</v>
      </c>
      <c r="D61" s="7">
        <f t="shared" ref="D61:E61" si="32">C61</f>
        <v>0</v>
      </c>
      <c r="E61" s="7">
        <f t="shared" si="32"/>
        <v>0</v>
      </c>
    </row>
    <row r="62" spans="1:5" x14ac:dyDescent="0.2">
      <c r="A62" s="588"/>
      <c r="B62" s="36" t="s">
        <v>38</v>
      </c>
      <c r="C62" s="9">
        <v>5</v>
      </c>
      <c r="D62" s="7">
        <f t="shared" ref="D62:E62" si="33">C62</f>
        <v>5</v>
      </c>
      <c r="E62" s="7">
        <f t="shared" si="33"/>
        <v>5</v>
      </c>
    </row>
    <row r="63" spans="1:5" ht="25.5" x14ac:dyDescent="0.2">
      <c r="A63" s="588"/>
      <c r="B63" s="36" t="s">
        <v>39</v>
      </c>
      <c r="C63" s="9">
        <v>5</v>
      </c>
      <c r="D63" s="7">
        <f t="shared" ref="D63:E63" si="34">C63</f>
        <v>5</v>
      </c>
      <c r="E63" s="7">
        <f t="shared" si="34"/>
        <v>5</v>
      </c>
    </row>
    <row r="64" spans="1:5" x14ac:dyDescent="0.2">
      <c r="A64" s="589" t="s">
        <v>43</v>
      </c>
      <c r="B64" s="589"/>
      <c r="C64" s="7">
        <v>18</v>
      </c>
      <c r="D64" s="7">
        <v>18</v>
      </c>
      <c r="E64" s="7">
        <v>18</v>
      </c>
    </row>
    <row r="65" spans="1:8" s="8" customFormat="1" ht="45" customHeight="1" x14ac:dyDescent="0.2">
      <c r="A65" s="587" t="s">
        <v>44</v>
      </c>
      <c r="B65" s="587"/>
      <c r="C65" s="30">
        <v>1.429</v>
      </c>
      <c r="D65" s="28">
        <v>1.52</v>
      </c>
      <c r="E65" s="29">
        <v>1.56</v>
      </c>
      <c r="G65" s="591"/>
      <c r="H65" s="591"/>
    </row>
    <row r="66" spans="1:8" ht="33" customHeight="1" x14ac:dyDescent="0.2">
      <c r="A66" s="587" t="s">
        <v>45</v>
      </c>
      <c r="B66" s="587"/>
      <c r="C66" s="6"/>
      <c r="D66" s="6"/>
      <c r="E66" s="6"/>
    </row>
    <row r="67" spans="1:8" ht="71.25" customHeight="1" x14ac:dyDescent="0.2">
      <c r="A67" s="590" t="s">
        <v>46</v>
      </c>
      <c r="B67" s="590"/>
      <c r="C67" s="10">
        <v>0.3</v>
      </c>
      <c r="D67" s="10">
        <v>0.3</v>
      </c>
      <c r="E67" s="10">
        <v>0.3</v>
      </c>
      <c r="G67" s="11"/>
    </row>
    <row r="68" spans="1:8" ht="45" customHeight="1" x14ac:dyDescent="0.2">
      <c r="A68" s="590" t="s">
        <v>47</v>
      </c>
      <c r="B68" s="590"/>
      <c r="C68" s="12">
        <v>0.30499999999999999</v>
      </c>
      <c r="D68" s="12">
        <v>0.30499999999999999</v>
      </c>
      <c r="E68" s="12">
        <v>0.30499999999999999</v>
      </c>
      <c r="G68" s="11"/>
    </row>
    <row r="69" spans="1:8" ht="53.25" customHeight="1" x14ac:dyDescent="0.2">
      <c r="A69" s="590" t="s">
        <v>48</v>
      </c>
      <c r="B69" s="590"/>
      <c r="C69" s="37">
        <v>0.36199999999999999</v>
      </c>
      <c r="D69" s="37">
        <v>0.36199999999999999</v>
      </c>
      <c r="E69" s="37">
        <v>0.36199999999999999</v>
      </c>
      <c r="G69" s="11"/>
    </row>
    <row r="70" spans="1:8" ht="47.25" customHeight="1" x14ac:dyDescent="0.2">
      <c r="A70" s="586" t="s">
        <v>49</v>
      </c>
      <c r="B70" s="586"/>
      <c r="C70" s="6">
        <v>0.28000000000000003</v>
      </c>
      <c r="D70" s="6">
        <f>C70</f>
        <v>0.28000000000000003</v>
      </c>
      <c r="E70" s="6">
        <f>C70</f>
        <v>0.28000000000000003</v>
      </c>
    </row>
    <row r="71" spans="1:8" ht="72" customHeight="1" x14ac:dyDescent="0.2">
      <c r="A71" s="586" t="s">
        <v>50</v>
      </c>
      <c r="B71" s="586"/>
      <c r="C71" s="13">
        <v>0.41</v>
      </c>
      <c r="D71" s="13">
        <f>C71</f>
        <v>0.41</v>
      </c>
      <c r="E71" s="13">
        <f>D71</f>
        <v>0.41</v>
      </c>
    </row>
    <row r="72" spans="1:8" ht="45" customHeight="1" x14ac:dyDescent="0.2">
      <c r="A72" s="586" t="s">
        <v>51</v>
      </c>
      <c r="B72" s="586"/>
      <c r="C72" s="13"/>
      <c r="D72" s="13"/>
      <c r="E72" s="13"/>
    </row>
    <row r="73" spans="1:8" ht="29.25" customHeight="1" x14ac:dyDescent="0.2">
      <c r="A73" s="586" t="s">
        <v>52</v>
      </c>
      <c r="B73" s="586"/>
      <c r="C73" s="14">
        <v>0.61</v>
      </c>
      <c r="D73" s="14">
        <f>C73</f>
        <v>0.61</v>
      </c>
      <c r="E73" s="14">
        <f>C73</f>
        <v>0.61</v>
      </c>
    </row>
    <row r="74" spans="1:8" ht="33.75" customHeight="1" x14ac:dyDescent="0.2">
      <c r="A74" s="587" t="s">
        <v>53</v>
      </c>
      <c r="B74" s="587"/>
      <c r="C74" s="6"/>
      <c r="D74" s="6"/>
      <c r="E74" s="6"/>
    </row>
    <row r="75" spans="1:8" ht="36.75" customHeight="1" x14ac:dyDescent="0.2">
      <c r="A75" s="586" t="s">
        <v>54</v>
      </c>
      <c r="B75" s="586"/>
      <c r="C75" s="6">
        <v>0.03</v>
      </c>
      <c r="D75" s="6">
        <v>0.03</v>
      </c>
      <c r="E75" s="6">
        <v>0.03</v>
      </c>
    </row>
    <row r="76" spans="1:8" x14ac:dyDescent="0.2">
      <c r="A76" s="586" t="s">
        <v>55</v>
      </c>
      <c r="B76" s="586"/>
      <c r="C76" s="6"/>
      <c r="D76" s="6"/>
      <c r="E76" s="6"/>
    </row>
    <row r="77" spans="1:8" ht="32.25" customHeight="1" x14ac:dyDescent="0.2">
      <c r="A77" s="586" t="s">
        <v>56</v>
      </c>
      <c r="B77" s="586"/>
      <c r="C77" s="6">
        <v>0.12</v>
      </c>
      <c r="D77" s="6">
        <v>0.12</v>
      </c>
      <c r="E77" s="6">
        <v>0.12</v>
      </c>
    </row>
    <row r="78" spans="1:8" ht="27.75" customHeight="1" x14ac:dyDescent="0.2">
      <c r="A78" s="586" t="s">
        <v>57</v>
      </c>
      <c r="B78" s="586"/>
      <c r="C78" s="6">
        <v>0.15</v>
      </c>
      <c r="D78" s="6">
        <v>0.15</v>
      </c>
      <c r="E78" s="6">
        <v>0.15</v>
      </c>
    </row>
    <row r="79" spans="1:8" x14ac:dyDescent="0.2">
      <c r="A79" s="586" t="s">
        <v>58</v>
      </c>
      <c r="B79" s="586"/>
      <c r="C79" s="6">
        <v>0.15</v>
      </c>
      <c r="D79" s="6">
        <v>0.15</v>
      </c>
      <c r="E79" s="6">
        <v>0.15</v>
      </c>
    </row>
    <row r="80" spans="1:8" x14ac:dyDescent="0.2">
      <c r="A80" s="587" t="s">
        <v>59</v>
      </c>
      <c r="B80" s="587"/>
      <c r="C80" s="6"/>
      <c r="D80" s="6"/>
      <c r="E80" s="6"/>
    </row>
    <row r="81" spans="1:6" x14ac:dyDescent="0.2">
      <c r="A81" s="586" t="s">
        <v>60</v>
      </c>
      <c r="B81" s="586"/>
      <c r="C81" s="6">
        <v>0.3</v>
      </c>
      <c r="D81" s="6">
        <v>0.3</v>
      </c>
      <c r="E81" s="6">
        <v>0.3</v>
      </c>
    </row>
    <row r="82" spans="1:6" ht="27" customHeight="1" x14ac:dyDescent="0.2">
      <c r="A82" s="586" t="s">
        <v>61</v>
      </c>
      <c r="B82" s="586"/>
      <c r="C82" s="6">
        <v>0.35</v>
      </c>
      <c r="D82" s="6">
        <v>0.35</v>
      </c>
      <c r="E82" s="6">
        <v>0.35</v>
      </c>
    </row>
    <row r="83" spans="1:6" ht="39.75" customHeight="1" x14ac:dyDescent="0.2">
      <c r="A83" s="586" t="s">
        <v>62</v>
      </c>
      <c r="B83" s="586"/>
      <c r="C83" s="15">
        <v>6.9000000000000006E-2</v>
      </c>
      <c r="D83" s="15">
        <f>C83</f>
        <v>6.9000000000000006E-2</v>
      </c>
      <c r="E83" s="15">
        <f>C83</f>
        <v>6.9000000000000006E-2</v>
      </c>
      <c r="F83" s="16"/>
    </row>
    <row r="84" spans="1:6" ht="48.75" customHeight="1" x14ac:dyDescent="0.2">
      <c r="A84" s="586" t="s">
        <v>63</v>
      </c>
      <c r="B84" s="586"/>
      <c r="C84" s="15">
        <v>8.5000000000000006E-2</v>
      </c>
      <c r="D84" s="15">
        <v>8.5000000000000006E-2</v>
      </c>
      <c r="E84" s="15">
        <v>8.5000000000000006E-2</v>
      </c>
    </row>
  </sheetData>
  <sheetProtection selectLockedCells="1" selectUnlockedCells="1"/>
  <mergeCells count="54">
    <mergeCell ref="A11:B11"/>
    <mergeCell ref="A1:B2"/>
    <mergeCell ref="C1:E1"/>
    <mergeCell ref="F1:F2"/>
    <mergeCell ref="A3:B3"/>
    <mergeCell ref="A4:B4"/>
    <mergeCell ref="A5:B5"/>
    <mergeCell ref="A6:B6"/>
    <mergeCell ref="A7:B7"/>
    <mergeCell ref="A8:B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G65:H65"/>
    <mergeCell ref="A66:B66"/>
    <mergeCell ref="A24:B24"/>
    <mergeCell ref="A25:B25"/>
    <mergeCell ref="A26:B26"/>
    <mergeCell ref="A27:B27"/>
    <mergeCell ref="A28:A36"/>
    <mergeCell ref="A37:A45"/>
    <mergeCell ref="A72:B72"/>
    <mergeCell ref="A46:A54"/>
    <mergeCell ref="A55:A63"/>
    <mergeCell ref="A64:B64"/>
    <mergeCell ref="A65:B65"/>
    <mergeCell ref="A67:B67"/>
    <mergeCell ref="A68:B68"/>
    <mergeCell ref="A69:B69"/>
    <mergeCell ref="A70:B70"/>
    <mergeCell ref="A71:B71"/>
    <mergeCell ref="A84:B84"/>
    <mergeCell ref="A73:B73"/>
    <mergeCell ref="A74:B74"/>
    <mergeCell ref="A75:B75"/>
    <mergeCell ref="A76:B76"/>
    <mergeCell ref="A77:B77"/>
    <mergeCell ref="A78:B78"/>
    <mergeCell ref="A79:B79"/>
    <mergeCell ref="A80:B80"/>
    <mergeCell ref="A81:B81"/>
    <mergeCell ref="A82:B82"/>
    <mergeCell ref="A83:B83"/>
  </mergeCells>
  <printOptions horizontalCentered="1"/>
  <pageMargins left="0.23622047244094491" right="0.23622047244094491" top="0.74803149606299213" bottom="0.74803149606299213" header="0.31496062992125984" footer="0.31496062992125984"/>
  <pageSetup paperSize="9" scale="69" firstPageNumber="0" fitToHeight="2" orientation="portrait" horizontalDpi="300" verticalDpi="300" r:id="rId1"/>
  <headerFooter alignWithMargins="0">
    <oddHeader>&amp;RРасчеты на реализацию общего образования</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L677"/>
  <sheetViews>
    <sheetView zoomScale="75" zoomScaleNormal="75" workbookViewId="0">
      <pane xSplit="3" ySplit="3" topLeftCell="D4" activePane="bottomRight" state="frozen"/>
      <selection activeCell="A3" sqref="A3:V7"/>
      <selection pane="topRight" activeCell="A3" sqref="A3:V7"/>
      <selection pane="bottomLeft" activeCell="A3" sqref="A3:V7"/>
      <selection pane="bottomRight" activeCell="A3" sqref="A3:V55"/>
    </sheetView>
  </sheetViews>
  <sheetFormatPr defaultColWidth="9.140625" defaultRowHeight="12.75" x14ac:dyDescent="0.2"/>
  <cols>
    <col min="1" max="1" width="19.42578125" style="17" customWidth="1"/>
    <col min="2" max="2" width="11.140625" style="17" customWidth="1"/>
    <col min="3" max="3" width="42" style="17" customWidth="1"/>
    <col min="4" max="4" width="16.140625" style="18" customWidth="1"/>
    <col min="5" max="5" width="12.7109375" style="18" customWidth="1"/>
    <col min="6" max="6" width="15.28515625" style="18" customWidth="1"/>
    <col min="7" max="7" width="13" style="18" customWidth="1"/>
    <col min="8" max="8" width="15" style="19" customWidth="1"/>
    <col min="9" max="9" width="14.28515625" style="19" customWidth="1"/>
    <col min="10" max="10" width="14.85546875" style="19" customWidth="1"/>
    <col min="11" max="11" width="13" style="19" customWidth="1"/>
    <col min="12" max="12" width="9.140625" style="19" hidden="1" customWidth="1"/>
    <col min="13" max="20" width="0" style="20" hidden="1" customWidth="1"/>
    <col min="21" max="16384" width="9.140625" style="20"/>
  </cols>
  <sheetData>
    <row r="1" spans="1:12" ht="17.45" customHeight="1" x14ac:dyDescent="0.25">
      <c r="A1" s="21" t="s">
        <v>64</v>
      </c>
      <c r="B1" s="22"/>
      <c r="C1" s="22"/>
      <c r="D1" s="604"/>
      <c r="E1" s="604"/>
      <c r="F1" s="604"/>
      <c r="G1" s="74"/>
    </row>
    <row r="2" spans="1:12" ht="27.6" customHeight="1" x14ac:dyDescent="0.2">
      <c r="A2" s="605" t="s">
        <v>171</v>
      </c>
      <c r="B2" s="605"/>
      <c r="C2" s="605"/>
      <c r="D2" s="606" t="s">
        <v>65</v>
      </c>
      <c r="E2" s="606"/>
      <c r="F2" s="606"/>
      <c r="G2" s="606"/>
      <c r="H2" s="606" t="s">
        <v>66</v>
      </c>
      <c r="I2" s="606"/>
      <c r="J2" s="606"/>
      <c r="K2" s="606"/>
    </row>
    <row r="3" spans="1:12" s="24" customFormat="1" ht="39" customHeight="1" x14ac:dyDescent="0.2">
      <c r="A3" s="605">
        <v>10340</v>
      </c>
      <c r="B3" s="605"/>
      <c r="C3" s="605"/>
      <c r="D3" s="75" t="s">
        <v>67</v>
      </c>
      <c r="E3" s="75" t="s">
        <v>68</v>
      </c>
      <c r="F3" s="75" t="s">
        <v>69</v>
      </c>
      <c r="G3" s="75" t="s">
        <v>70</v>
      </c>
      <c r="H3" s="75" t="s">
        <v>67</v>
      </c>
      <c r="I3" s="75" t="s">
        <v>68</v>
      </c>
      <c r="J3" s="75" t="s">
        <v>71</v>
      </c>
      <c r="K3" s="75" t="s">
        <v>70</v>
      </c>
      <c r="L3" s="23"/>
    </row>
    <row r="4" spans="1:12" ht="27" customHeight="1" x14ac:dyDescent="0.2">
      <c r="A4" s="606" t="s">
        <v>227</v>
      </c>
      <c r="B4" s="606"/>
      <c r="C4" s="606"/>
      <c r="D4" s="55">
        <f>(1.7*0.2+2*0.8)*$A$3</f>
        <v>20059.600000000002</v>
      </c>
      <c r="E4" s="55">
        <f>2*$A$3</f>
        <v>20680</v>
      </c>
      <c r="F4" s="55">
        <f>2*$A$3</f>
        <v>20680</v>
      </c>
      <c r="G4" s="55">
        <f t="shared" ref="G4:G15" si="0">F4</f>
        <v>20680</v>
      </c>
      <c r="H4" s="55">
        <f>D4</f>
        <v>20059.600000000002</v>
      </c>
      <c r="I4" s="55">
        <f>E4</f>
        <v>20680</v>
      </c>
      <c r="J4" s="55">
        <f>F4</f>
        <v>20680</v>
      </c>
      <c r="K4" s="55">
        <f t="shared" ref="K4:K15" si="1">J4</f>
        <v>20680</v>
      </c>
    </row>
    <row r="5" spans="1:12" ht="12.75" customHeight="1" x14ac:dyDescent="0.2">
      <c r="A5" s="597" t="s">
        <v>72</v>
      </c>
      <c r="B5" s="598" t="s">
        <v>73</v>
      </c>
      <c r="C5" s="598"/>
      <c r="D5" s="56">
        <f>'Исходные для нормативов'!$C$10</f>
        <v>25</v>
      </c>
      <c r="E5" s="56">
        <f>'Исходные для нормативов'!$D$10</f>
        <v>35</v>
      </c>
      <c r="F5" s="56">
        <f>'Исходные для нормативов'!$E$10</f>
        <v>37</v>
      </c>
      <c r="G5" s="55">
        <f t="shared" si="0"/>
        <v>37</v>
      </c>
      <c r="H5" s="57">
        <f>'Исходные для нормативов'!$C$10</f>
        <v>25</v>
      </c>
      <c r="I5" s="57">
        <f>'Исходные для нормативов'!$D$10</f>
        <v>35</v>
      </c>
      <c r="J5" s="57">
        <f>'Исходные для нормативов'!$E$10</f>
        <v>37</v>
      </c>
      <c r="K5" s="55">
        <f t="shared" si="1"/>
        <v>37</v>
      </c>
    </row>
    <row r="6" spans="1:12" ht="28.9" customHeight="1" x14ac:dyDescent="0.2">
      <c r="A6" s="597"/>
      <c r="B6" s="599" t="s">
        <v>74</v>
      </c>
      <c r="C6" s="599"/>
      <c r="D6" s="56">
        <f>'Исходные для нормативов'!$C$10</f>
        <v>25</v>
      </c>
      <c r="E6" s="56">
        <f>'Исходные для нормативов'!$D$10</f>
        <v>35</v>
      </c>
      <c r="F6" s="56">
        <f>'Исходные для нормативов'!$E$10</f>
        <v>37</v>
      </c>
      <c r="G6" s="55">
        <f t="shared" si="0"/>
        <v>37</v>
      </c>
      <c r="H6" s="57">
        <f>'Исходные для нормативов'!$C$10</f>
        <v>25</v>
      </c>
      <c r="I6" s="57">
        <f>'Исходные для нормативов'!$D$10</f>
        <v>35</v>
      </c>
      <c r="J6" s="57">
        <f>'Исходные для нормативов'!$E$10</f>
        <v>37</v>
      </c>
      <c r="K6" s="55">
        <f t="shared" si="1"/>
        <v>37</v>
      </c>
    </row>
    <row r="7" spans="1:12" ht="13.15" customHeight="1" x14ac:dyDescent="0.2">
      <c r="A7" s="597"/>
      <c r="B7" s="598" t="s">
        <v>75</v>
      </c>
      <c r="C7" s="598"/>
      <c r="D7" s="56">
        <f>'Исходные для нормативов'!$C$10</f>
        <v>25</v>
      </c>
      <c r="E7" s="56">
        <f>'Исходные для нормативов'!$D$10</f>
        <v>35</v>
      </c>
      <c r="F7" s="56">
        <f>'Исходные для нормативов'!$E$10</f>
        <v>37</v>
      </c>
      <c r="G7" s="55">
        <f t="shared" si="0"/>
        <v>37</v>
      </c>
      <c r="H7" s="57">
        <f>'Исходные для нормативов'!$C$10</f>
        <v>25</v>
      </c>
      <c r="I7" s="57">
        <f>'Исходные для нормативов'!$D$10</f>
        <v>35</v>
      </c>
      <c r="J7" s="57">
        <f>'Исходные для нормативов'!$E$10</f>
        <v>37</v>
      </c>
      <c r="K7" s="55">
        <f t="shared" si="1"/>
        <v>37</v>
      </c>
    </row>
    <row r="8" spans="1:12" s="19" customFormat="1" ht="13.15" customHeight="1" x14ac:dyDescent="0.2">
      <c r="A8" s="597"/>
      <c r="B8" s="598" t="s">
        <v>76</v>
      </c>
      <c r="C8" s="598"/>
      <c r="D8" s="56">
        <f>'Исходные для нормативов'!$C$10</f>
        <v>25</v>
      </c>
      <c r="E8" s="56">
        <f>'Исходные для нормативов'!$D$10</f>
        <v>35</v>
      </c>
      <c r="F8" s="56">
        <f>'Исходные для нормативов'!$E$10</f>
        <v>37</v>
      </c>
      <c r="G8" s="55">
        <f t="shared" si="0"/>
        <v>37</v>
      </c>
      <c r="H8" s="57">
        <f>'Исходные для нормативов'!$C$10</f>
        <v>25</v>
      </c>
      <c r="I8" s="57">
        <f>'Исходные для нормативов'!$D$10</f>
        <v>35</v>
      </c>
      <c r="J8" s="57">
        <f>'Исходные для нормативов'!$E$10</f>
        <v>37</v>
      </c>
      <c r="K8" s="55">
        <f t="shared" si="1"/>
        <v>37</v>
      </c>
    </row>
    <row r="9" spans="1:12" ht="13.15" customHeight="1" x14ac:dyDescent="0.2">
      <c r="A9" s="597"/>
      <c r="B9" s="598" t="s">
        <v>77</v>
      </c>
      <c r="C9" s="598"/>
      <c r="D9" s="56">
        <f>'Исходные для нормативов'!$C$10</f>
        <v>25</v>
      </c>
      <c r="E9" s="56">
        <f>'Исходные для нормативов'!$D$10</f>
        <v>35</v>
      </c>
      <c r="F9" s="56">
        <f>'Исходные для нормативов'!$E$10</f>
        <v>37</v>
      </c>
      <c r="G9" s="55">
        <f t="shared" si="0"/>
        <v>37</v>
      </c>
      <c r="H9" s="57">
        <f>'Исходные для нормативов'!$C$10</f>
        <v>25</v>
      </c>
      <c r="I9" s="57">
        <f>'Исходные для нормативов'!$D$10</f>
        <v>35</v>
      </c>
      <c r="J9" s="57">
        <f>'Исходные для нормативов'!$E$10</f>
        <v>37</v>
      </c>
      <c r="K9" s="55">
        <f t="shared" si="1"/>
        <v>37</v>
      </c>
    </row>
    <row r="10" spans="1:12" ht="13.15" customHeight="1" x14ac:dyDescent="0.2">
      <c r="A10" s="597"/>
      <c r="B10" s="598" t="s">
        <v>78</v>
      </c>
      <c r="C10" s="598"/>
      <c r="D10" s="56">
        <f>'Исходные для нормативов'!$C$10</f>
        <v>25</v>
      </c>
      <c r="E10" s="56">
        <f>'Исходные для нормативов'!$D$10</f>
        <v>35</v>
      </c>
      <c r="F10" s="56">
        <f>'Исходные для нормативов'!$E$10</f>
        <v>37</v>
      </c>
      <c r="G10" s="55">
        <f t="shared" si="0"/>
        <v>37</v>
      </c>
      <c r="H10" s="57">
        <f>'Исходные для нормативов'!$C$10</f>
        <v>25</v>
      </c>
      <c r="I10" s="57">
        <f>'Исходные для нормативов'!$D$10</f>
        <v>35</v>
      </c>
      <c r="J10" s="57">
        <f>'Исходные для нормативов'!$E$10</f>
        <v>37</v>
      </c>
      <c r="K10" s="55">
        <f t="shared" si="1"/>
        <v>37</v>
      </c>
    </row>
    <row r="11" spans="1:12" ht="13.15" customHeight="1" x14ac:dyDescent="0.2">
      <c r="A11" s="597"/>
      <c r="B11" s="598" t="s">
        <v>79</v>
      </c>
      <c r="C11" s="598"/>
      <c r="D11" s="56">
        <f>'Исходные для нормативов'!$C$10</f>
        <v>25</v>
      </c>
      <c r="E11" s="56">
        <f>'Исходные для нормативов'!$D$10</f>
        <v>35</v>
      </c>
      <c r="F11" s="56">
        <f>'Исходные для нормативов'!$E$10</f>
        <v>37</v>
      </c>
      <c r="G11" s="55">
        <f t="shared" si="0"/>
        <v>37</v>
      </c>
      <c r="H11" s="57">
        <f>'Исходные для нормативов'!$C$10</f>
        <v>25</v>
      </c>
      <c r="I11" s="57">
        <f>'Исходные для нормативов'!$D$10</f>
        <v>35</v>
      </c>
      <c r="J11" s="57">
        <f>'Исходные для нормативов'!$E$10</f>
        <v>37</v>
      </c>
      <c r="K11" s="55">
        <f t="shared" si="1"/>
        <v>37</v>
      </c>
    </row>
    <row r="12" spans="1:12" ht="13.15" customHeight="1" x14ac:dyDescent="0.2">
      <c r="A12" s="597"/>
      <c r="B12" s="598" t="s">
        <v>80</v>
      </c>
      <c r="C12" s="598"/>
      <c r="D12" s="56">
        <f>'Исходные для нормативов'!$C$10</f>
        <v>25</v>
      </c>
      <c r="E12" s="56">
        <f>'Исходные для нормативов'!$D$10</f>
        <v>35</v>
      </c>
      <c r="F12" s="56">
        <f>'Исходные для нормативов'!$E$10</f>
        <v>37</v>
      </c>
      <c r="G12" s="55">
        <f t="shared" si="0"/>
        <v>37</v>
      </c>
      <c r="H12" s="57">
        <f>'Исходные для нормативов'!$C$10</f>
        <v>25</v>
      </c>
      <c r="I12" s="57">
        <f>'Исходные для нормативов'!$D$10</f>
        <v>35</v>
      </c>
      <c r="J12" s="57">
        <f>'Исходные для нормативов'!$E$10</f>
        <v>37</v>
      </c>
      <c r="K12" s="55">
        <f t="shared" si="1"/>
        <v>37</v>
      </c>
    </row>
    <row r="13" spans="1:12" ht="13.15" customHeight="1" x14ac:dyDescent="0.2">
      <c r="A13" s="597"/>
      <c r="B13" s="598" t="s">
        <v>81</v>
      </c>
      <c r="C13" s="598"/>
      <c r="D13" s="56">
        <f>'Исходные для нормативов'!$C$10</f>
        <v>25</v>
      </c>
      <c r="E13" s="56">
        <f>'Исходные для нормативов'!$D$10</f>
        <v>35</v>
      </c>
      <c r="F13" s="56">
        <f>'Исходные для нормативов'!$E$10</f>
        <v>37</v>
      </c>
      <c r="G13" s="55">
        <f t="shared" si="0"/>
        <v>37</v>
      </c>
      <c r="H13" s="57">
        <f>'Исходные для нормативов'!$C$10</f>
        <v>25</v>
      </c>
      <c r="I13" s="57">
        <f>'Исходные для нормативов'!$D$10</f>
        <v>35</v>
      </c>
      <c r="J13" s="57">
        <f>'Исходные для нормативов'!$E$10</f>
        <v>37</v>
      </c>
      <c r="K13" s="55">
        <f t="shared" si="1"/>
        <v>37</v>
      </c>
    </row>
    <row r="14" spans="1:12" ht="13.15" customHeight="1" x14ac:dyDescent="0.2">
      <c r="A14" s="597"/>
      <c r="B14" s="598" t="s">
        <v>82</v>
      </c>
      <c r="C14" s="598"/>
      <c r="D14" s="56">
        <f>'Исходные для нормативов'!$C$10</f>
        <v>25</v>
      </c>
      <c r="E14" s="56">
        <f>'Исходные для нормативов'!$D$10</f>
        <v>35</v>
      </c>
      <c r="F14" s="56">
        <f>'Исходные для нормативов'!$E$10</f>
        <v>37</v>
      </c>
      <c r="G14" s="55">
        <f t="shared" si="0"/>
        <v>37</v>
      </c>
      <c r="H14" s="57">
        <f>'Исходные для нормативов'!$C$10</f>
        <v>25</v>
      </c>
      <c r="I14" s="57">
        <f>'Исходные для нормативов'!$D$10</f>
        <v>35</v>
      </c>
      <c r="J14" s="57">
        <f>'Исходные для нормативов'!$E$10</f>
        <v>37</v>
      </c>
      <c r="K14" s="55">
        <f t="shared" si="1"/>
        <v>37</v>
      </c>
    </row>
    <row r="15" spans="1:12" ht="13.15" customHeight="1" x14ac:dyDescent="0.2">
      <c r="A15" s="597"/>
      <c r="B15" s="598" t="s">
        <v>83</v>
      </c>
      <c r="C15" s="598"/>
      <c r="D15" s="56">
        <f>'Исходные для нормативов'!$C$10</f>
        <v>25</v>
      </c>
      <c r="E15" s="56">
        <f>'Исходные для нормативов'!$D$10</f>
        <v>35</v>
      </c>
      <c r="F15" s="56">
        <f>'Исходные для нормативов'!$E$10</f>
        <v>37</v>
      </c>
      <c r="G15" s="55">
        <f t="shared" si="0"/>
        <v>37</v>
      </c>
      <c r="H15" s="57">
        <f>'Исходные для нормативов'!$C$10</f>
        <v>25</v>
      </c>
      <c r="I15" s="57">
        <f>'Исходные для нормативов'!$D$10</f>
        <v>35</v>
      </c>
      <c r="J15" s="57">
        <f>'Исходные для нормативов'!$E$10</f>
        <v>37</v>
      </c>
      <c r="K15" s="55">
        <f t="shared" si="1"/>
        <v>37</v>
      </c>
    </row>
    <row r="16" spans="1:12" ht="13.15" customHeight="1" x14ac:dyDescent="0.2">
      <c r="A16" s="597"/>
      <c r="B16" s="598" t="s">
        <v>84</v>
      </c>
      <c r="C16" s="598"/>
      <c r="D16" s="56">
        <f>'Исходные для нормативов'!C11</f>
        <v>25</v>
      </c>
      <c r="E16" s="56">
        <f>'Исходные для нормативов'!D11</f>
        <v>26</v>
      </c>
      <c r="F16" s="56">
        <f>'Исходные для нормативов'!E11</f>
        <v>26</v>
      </c>
      <c r="G16" s="55"/>
      <c r="H16" s="57">
        <f>'Исходные для нормативов'!C11</f>
        <v>25</v>
      </c>
      <c r="I16" s="57">
        <f>'Исходные для нормативов'!D11</f>
        <v>26</v>
      </c>
      <c r="J16" s="57">
        <f>'Исходные для нормативов'!E11</f>
        <v>26</v>
      </c>
      <c r="K16" s="55"/>
    </row>
    <row r="17" spans="1:11" ht="13.15" customHeight="1" x14ac:dyDescent="0.2">
      <c r="A17" s="597"/>
      <c r="B17" s="598" t="s">
        <v>85</v>
      </c>
      <c r="C17" s="598"/>
      <c r="D17" s="56">
        <f>'Исходные для нормативов'!C11</f>
        <v>25</v>
      </c>
      <c r="E17" s="56">
        <f>'Исходные для нормативов'!D11</f>
        <v>26</v>
      </c>
      <c r="F17" s="56">
        <f>'Исходные для нормативов'!E11</f>
        <v>26</v>
      </c>
      <c r="G17" s="55"/>
      <c r="H17" s="57">
        <f>'Исходные для нормативов'!C11</f>
        <v>25</v>
      </c>
      <c r="I17" s="57">
        <f>'Исходные для нормативов'!D11</f>
        <v>26</v>
      </c>
      <c r="J17" s="57">
        <f>'Исходные для нормативов'!E11</f>
        <v>26</v>
      </c>
      <c r="K17" s="55"/>
    </row>
    <row r="18" spans="1:11" s="19" customFormat="1" ht="13.15" customHeight="1" x14ac:dyDescent="0.2">
      <c r="A18" s="597"/>
      <c r="B18" s="598" t="s">
        <v>86</v>
      </c>
      <c r="C18" s="598"/>
      <c r="D18" s="56">
        <f>'Исходные для нормативов'!C12</f>
        <v>8</v>
      </c>
      <c r="E18" s="56">
        <f>'Исходные для нормативов'!D12</f>
        <v>10</v>
      </c>
      <c r="F18" s="56">
        <f>'Исходные для нормативов'!E12</f>
        <v>11</v>
      </c>
      <c r="G18" s="55"/>
      <c r="H18" s="57">
        <f>'Исходные для нормативов'!C12</f>
        <v>8</v>
      </c>
      <c r="I18" s="57">
        <f>'Исходные для нормативов'!D12</f>
        <v>10</v>
      </c>
      <c r="J18" s="57">
        <f>'Исходные для нормативов'!E12</f>
        <v>11</v>
      </c>
      <c r="K18" s="55"/>
    </row>
    <row r="19" spans="1:11" ht="13.15" customHeight="1" x14ac:dyDescent="0.2">
      <c r="A19" s="597"/>
      <c r="B19" s="598" t="s">
        <v>87</v>
      </c>
      <c r="C19" s="598"/>
      <c r="D19" s="56">
        <f>'Исходные для нормативов'!C13</f>
        <v>9</v>
      </c>
      <c r="E19" s="56">
        <f>'Исходные для нормативов'!D13</f>
        <v>17</v>
      </c>
      <c r="F19" s="56">
        <f>'Исходные для нормативов'!E13</f>
        <v>19</v>
      </c>
      <c r="G19" s="55"/>
      <c r="H19" s="57">
        <f>'Исходные для нормативов'!C13</f>
        <v>9</v>
      </c>
      <c r="I19" s="57">
        <f>'Исходные для нормативов'!D13</f>
        <v>17</v>
      </c>
      <c r="J19" s="57">
        <f>'Исходные для нормативов'!E13</f>
        <v>19</v>
      </c>
      <c r="K19" s="55"/>
    </row>
    <row r="20" spans="1:11" ht="13.9" customHeight="1" x14ac:dyDescent="0.2">
      <c r="A20" s="597"/>
      <c r="B20" s="600" t="s">
        <v>88</v>
      </c>
      <c r="C20" s="73" t="s">
        <v>89</v>
      </c>
      <c r="D20" s="56">
        <f>'Исходные для нормативов'!C7</f>
        <v>24.595588235294116</v>
      </c>
      <c r="E20" s="56">
        <f>'Исходные для нормативов'!D7</f>
        <v>35</v>
      </c>
      <c r="F20" s="56">
        <f>'Исходные для нормативов'!E7</f>
        <v>37</v>
      </c>
      <c r="G20" s="55"/>
      <c r="H20" s="57">
        <f>'Исходные для нормативов'!C7</f>
        <v>24.595588235294116</v>
      </c>
      <c r="I20" s="57">
        <f>'Исходные для нормативов'!D7</f>
        <v>35</v>
      </c>
      <c r="J20" s="57">
        <f>'Исходные для нормативов'!E7</f>
        <v>37</v>
      </c>
      <c r="K20" s="55"/>
    </row>
    <row r="21" spans="1:11" ht="15" x14ac:dyDescent="0.2">
      <c r="A21" s="597"/>
      <c r="B21" s="600"/>
      <c r="C21" s="73" t="s">
        <v>90</v>
      </c>
      <c r="D21" s="56">
        <f t="shared" ref="D21:F28" si="2">D20</f>
        <v>24.595588235294116</v>
      </c>
      <c r="E21" s="56">
        <f t="shared" si="2"/>
        <v>35</v>
      </c>
      <c r="F21" s="56">
        <f t="shared" si="2"/>
        <v>37</v>
      </c>
      <c r="G21" s="55"/>
      <c r="H21" s="56">
        <f t="shared" ref="H21:J28" si="3">H20</f>
        <v>24.595588235294116</v>
      </c>
      <c r="I21" s="56">
        <f t="shared" si="3"/>
        <v>35</v>
      </c>
      <c r="J21" s="56">
        <f t="shared" si="3"/>
        <v>37</v>
      </c>
      <c r="K21" s="55"/>
    </row>
    <row r="22" spans="1:11" ht="15" x14ac:dyDescent="0.2">
      <c r="A22" s="597"/>
      <c r="B22" s="600"/>
      <c r="C22" s="73" t="s">
        <v>91</v>
      </c>
      <c r="D22" s="56">
        <f t="shared" si="2"/>
        <v>24.595588235294116</v>
      </c>
      <c r="E22" s="56">
        <f t="shared" si="2"/>
        <v>35</v>
      </c>
      <c r="F22" s="56">
        <f t="shared" si="2"/>
        <v>37</v>
      </c>
      <c r="G22" s="55"/>
      <c r="H22" s="56">
        <f t="shared" si="3"/>
        <v>24.595588235294116</v>
      </c>
      <c r="I22" s="56">
        <f t="shared" si="3"/>
        <v>35</v>
      </c>
      <c r="J22" s="56">
        <f t="shared" si="3"/>
        <v>37</v>
      </c>
      <c r="K22" s="55"/>
    </row>
    <row r="23" spans="1:11" ht="15" x14ac:dyDescent="0.2">
      <c r="A23" s="597"/>
      <c r="B23" s="600"/>
      <c r="C23" s="73" t="s">
        <v>92</v>
      </c>
      <c r="D23" s="56">
        <f t="shared" si="2"/>
        <v>24.595588235294116</v>
      </c>
      <c r="E23" s="56">
        <f t="shared" si="2"/>
        <v>35</v>
      </c>
      <c r="F23" s="56">
        <f t="shared" si="2"/>
        <v>37</v>
      </c>
      <c r="G23" s="55"/>
      <c r="H23" s="56">
        <f t="shared" si="3"/>
        <v>24.595588235294116</v>
      </c>
      <c r="I23" s="56">
        <f t="shared" si="3"/>
        <v>35</v>
      </c>
      <c r="J23" s="56">
        <f t="shared" si="3"/>
        <v>37</v>
      </c>
      <c r="K23" s="55"/>
    </row>
    <row r="24" spans="1:11" ht="15" x14ac:dyDescent="0.2">
      <c r="A24" s="597"/>
      <c r="B24" s="600"/>
      <c r="C24" s="73" t="s">
        <v>93</v>
      </c>
      <c r="D24" s="56">
        <f t="shared" si="2"/>
        <v>24.595588235294116</v>
      </c>
      <c r="E24" s="56">
        <f t="shared" si="2"/>
        <v>35</v>
      </c>
      <c r="F24" s="56">
        <f t="shared" si="2"/>
        <v>37</v>
      </c>
      <c r="G24" s="55"/>
      <c r="H24" s="56">
        <f t="shared" si="3"/>
        <v>24.595588235294116</v>
      </c>
      <c r="I24" s="56">
        <f t="shared" si="3"/>
        <v>35</v>
      </c>
      <c r="J24" s="56">
        <f t="shared" si="3"/>
        <v>37</v>
      </c>
      <c r="K24" s="55"/>
    </row>
    <row r="25" spans="1:11" ht="30" x14ac:dyDescent="0.2">
      <c r="A25" s="597"/>
      <c r="B25" s="600"/>
      <c r="C25" s="73" t="s">
        <v>94</v>
      </c>
      <c r="D25" s="56">
        <f t="shared" si="2"/>
        <v>24.595588235294116</v>
      </c>
      <c r="E25" s="56">
        <f t="shared" si="2"/>
        <v>35</v>
      </c>
      <c r="F25" s="56">
        <f t="shared" si="2"/>
        <v>37</v>
      </c>
      <c r="G25" s="55"/>
      <c r="H25" s="56">
        <f t="shared" si="3"/>
        <v>24.595588235294116</v>
      </c>
      <c r="I25" s="56">
        <f t="shared" si="3"/>
        <v>35</v>
      </c>
      <c r="J25" s="56">
        <f t="shared" si="3"/>
        <v>37</v>
      </c>
      <c r="K25" s="55"/>
    </row>
    <row r="26" spans="1:11" ht="15" x14ac:dyDescent="0.2">
      <c r="A26" s="597"/>
      <c r="B26" s="600"/>
      <c r="C26" s="73" t="s">
        <v>95</v>
      </c>
      <c r="D26" s="56">
        <f t="shared" si="2"/>
        <v>24.595588235294116</v>
      </c>
      <c r="E26" s="56">
        <f t="shared" si="2"/>
        <v>35</v>
      </c>
      <c r="F26" s="56">
        <f t="shared" si="2"/>
        <v>37</v>
      </c>
      <c r="G26" s="55"/>
      <c r="H26" s="56">
        <f t="shared" si="3"/>
        <v>24.595588235294116</v>
      </c>
      <c r="I26" s="56">
        <f t="shared" si="3"/>
        <v>35</v>
      </c>
      <c r="J26" s="56">
        <f t="shared" si="3"/>
        <v>37</v>
      </c>
      <c r="K26" s="55"/>
    </row>
    <row r="27" spans="1:11" ht="30" x14ac:dyDescent="0.2">
      <c r="A27" s="597"/>
      <c r="B27" s="600"/>
      <c r="C27" s="73" t="s">
        <v>96</v>
      </c>
      <c r="D27" s="56">
        <f t="shared" si="2"/>
        <v>24.595588235294116</v>
      </c>
      <c r="E27" s="56">
        <f t="shared" si="2"/>
        <v>35</v>
      </c>
      <c r="F27" s="56">
        <f t="shared" si="2"/>
        <v>37</v>
      </c>
      <c r="G27" s="55"/>
      <c r="H27" s="56">
        <f t="shared" si="3"/>
        <v>24.595588235294116</v>
      </c>
      <c r="I27" s="56">
        <f t="shared" si="3"/>
        <v>35</v>
      </c>
      <c r="J27" s="56">
        <f t="shared" si="3"/>
        <v>37</v>
      </c>
      <c r="K27" s="55"/>
    </row>
    <row r="28" spans="1:11" ht="30" x14ac:dyDescent="0.2">
      <c r="A28" s="597"/>
      <c r="B28" s="600"/>
      <c r="C28" s="73" t="s">
        <v>97</v>
      </c>
      <c r="D28" s="56">
        <f t="shared" si="2"/>
        <v>24.595588235294116</v>
      </c>
      <c r="E28" s="56">
        <f t="shared" si="2"/>
        <v>35</v>
      </c>
      <c r="F28" s="56">
        <f t="shared" si="2"/>
        <v>37</v>
      </c>
      <c r="G28" s="55"/>
      <c r="H28" s="56">
        <f t="shared" si="3"/>
        <v>24.595588235294116</v>
      </c>
      <c r="I28" s="56">
        <f t="shared" si="3"/>
        <v>35</v>
      </c>
      <c r="J28" s="56">
        <f t="shared" si="3"/>
        <v>37</v>
      </c>
      <c r="K28" s="55"/>
    </row>
    <row r="29" spans="1:11" ht="13.9" customHeight="1" x14ac:dyDescent="0.2">
      <c r="A29" s="597"/>
      <c r="B29" s="600" t="s">
        <v>98</v>
      </c>
      <c r="C29" s="73" t="s">
        <v>89</v>
      </c>
      <c r="D29" s="58">
        <f>'Исходные для нормативов'!C8</f>
        <v>22.5</v>
      </c>
      <c r="E29" s="58">
        <f>'Исходные для нормативов'!D8</f>
        <v>31.4</v>
      </c>
      <c r="F29" s="58">
        <f>'Исходные для нормативов'!E8</f>
        <v>34</v>
      </c>
      <c r="G29" s="55"/>
      <c r="H29" s="59">
        <f>'Исходные для нормативов'!C8</f>
        <v>22.5</v>
      </c>
      <c r="I29" s="59">
        <f>'Исходные для нормативов'!D8</f>
        <v>31.4</v>
      </c>
      <c r="J29" s="59">
        <f>'Исходные для нормативов'!E8</f>
        <v>34</v>
      </c>
      <c r="K29" s="55"/>
    </row>
    <row r="30" spans="1:11" ht="15" x14ac:dyDescent="0.2">
      <c r="A30" s="597"/>
      <c r="B30" s="600"/>
      <c r="C30" s="73" t="s">
        <v>90</v>
      </c>
      <c r="D30" s="58">
        <f t="shared" ref="D30:F45" si="4">D29</f>
        <v>22.5</v>
      </c>
      <c r="E30" s="58">
        <f t="shared" si="4"/>
        <v>31.4</v>
      </c>
      <c r="F30" s="58">
        <f t="shared" si="4"/>
        <v>34</v>
      </c>
      <c r="G30" s="55"/>
      <c r="H30" s="60">
        <f t="shared" ref="H30:J45" si="5">H29</f>
        <v>22.5</v>
      </c>
      <c r="I30" s="60">
        <f t="shared" si="5"/>
        <v>31.4</v>
      </c>
      <c r="J30" s="60">
        <f t="shared" si="5"/>
        <v>34</v>
      </c>
      <c r="K30" s="55"/>
    </row>
    <row r="31" spans="1:11" ht="15" x14ac:dyDescent="0.2">
      <c r="A31" s="597"/>
      <c r="B31" s="600"/>
      <c r="C31" s="73" t="s">
        <v>91</v>
      </c>
      <c r="D31" s="58">
        <f t="shared" si="4"/>
        <v>22.5</v>
      </c>
      <c r="E31" s="58">
        <f t="shared" si="4"/>
        <v>31.4</v>
      </c>
      <c r="F31" s="58">
        <f t="shared" si="4"/>
        <v>34</v>
      </c>
      <c r="G31" s="55"/>
      <c r="H31" s="60">
        <f t="shared" si="5"/>
        <v>22.5</v>
      </c>
      <c r="I31" s="60">
        <f t="shared" si="5"/>
        <v>31.4</v>
      </c>
      <c r="J31" s="60">
        <f t="shared" si="5"/>
        <v>34</v>
      </c>
      <c r="K31" s="55"/>
    </row>
    <row r="32" spans="1:11" ht="15" x14ac:dyDescent="0.2">
      <c r="A32" s="597"/>
      <c r="B32" s="600"/>
      <c r="C32" s="73" t="s">
        <v>92</v>
      </c>
      <c r="D32" s="58">
        <f t="shared" si="4"/>
        <v>22.5</v>
      </c>
      <c r="E32" s="58">
        <f t="shared" si="4"/>
        <v>31.4</v>
      </c>
      <c r="F32" s="58">
        <f t="shared" si="4"/>
        <v>34</v>
      </c>
      <c r="G32" s="55"/>
      <c r="H32" s="60">
        <f t="shared" si="5"/>
        <v>22.5</v>
      </c>
      <c r="I32" s="60">
        <f t="shared" si="5"/>
        <v>31.4</v>
      </c>
      <c r="J32" s="60">
        <f t="shared" si="5"/>
        <v>34</v>
      </c>
      <c r="K32" s="55"/>
    </row>
    <row r="33" spans="1:11" ht="15" x14ac:dyDescent="0.2">
      <c r="A33" s="597"/>
      <c r="B33" s="600"/>
      <c r="C33" s="73" t="s">
        <v>93</v>
      </c>
      <c r="D33" s="58">
        <f t="shared" si="4"/>
        <v>22.5</v>
      </c>
      <c r="E33" s="58">
        <f t="shared" si="4"/>
        <v>31.4</v>
      </c>
      <c r="F33" s="58">
        <f t="shared" si="4"/>
        <v>34</v>
      </c>
      <c r="G33" s="55"/>
      <c r="H33" s="60">
        <f t="shared" si="5"/>
        <v>22.5</v>
      </c>
      <c r="I33" s="60">
        <f t="shared" si="5"/>
        <v>31.4</v>
      </c>
      <c r="J33" s="60">
        <f t="shared" si="5"/>
        <v>34</v>
      </c>
      <c r="K33" s="55"/>
    </row>
    <row r="34" spans="1:11" ht="30" x14ac:dyDescent="0.2">
      <c r="A34" s="597"/>
      <c r="B34" s="600"/>
      <c r="C34" s="73" t="s">
        <v>94</v>
      </c>
      <c r="D34" s="58">
        <f t="shared" si="4"/>
        <v>22.5</v>
      </c>
      <c r="E34" s="58">
        <f t="shared" si="4"/>
        <v>31.4</v>
      </c>
      <c r="F34" s="58">
        <f t="shared" si="4"/>
        <v>34</v>
      </c>
      <c r="G34" s="55"/>
      <c r="H34" s="60">
        <f t="shared" si="5"/>
        <v>22.5</v>
      </c>
      <c r="I34" s="60">
        <f t="shared" si="5"/>
        <v>31.4</v>
      </c>
      <c r="J34" s="60">
        <f t="shared" si="5"/>
        <v>34</v>
      </c>
      <c r="K34" s="55"/>
    </row>
    <row r="35" spans="1:11" ht="15" x14ac:dyDescent="0.2">
      <c r="A35" s="597"/>
      <c r="B35" s="600"/>
      <c r="C35" s="73" t="s">
        <v>95</v>
      </c>
      <c r="D35" s="58">
        <f t="shared" si="4"/>
        <v>22.5</v>
      </c>
      <c r="E35" s="58">
        <f t="shared" si="4"/>
        <v>31.4</v>
      </c>
      <c r="F35" s="58">
        <f t="shared" si="4"/>
        <v>34</v>
      </c>
      <c r="G35" s="55"/>
      <c r="H35" s="60">
        <f t="shared" si="5"/>
        <v>22.5</v>
      </c>
      <c r="I35" s="60">
        <f t="shared" si="5"/>
        <v>31.4</v>
      </c>
      <c r="J35" s="60">
        <f t="shared" si="5"/>
        <v>34</v>
      </c>
      <c r="K35" s="55"/>
    </row>
    <row r="36" spans="1:11" ht="30" x14ac:dyDescent="0.2">
      <c r="A36" s="597"/>
      <c r="B36" s="600"/>
      <c r="C36" s="73" t="s">
        <v>96</v>
      </c>
      <c r="D36" s="58">
        <f t="shared" si="4"/>
        <v>22.5</v>
      </c>
      <c r="E36" s="58">
        <f t="shared" si="4"/>
        <v>31.4</v>
      </c>
      <c r="F36" s="58">
        <f t="shared" si="4"/>
        <v>34</v>
      </c>
      <c r="G36" s="55"/>
      <c r="H36" s="60">
        <f t="shared" si="5"/>
        <v>22.5</v>
      </c>
      <c r="I36" s="60">
        <f t="shared" si="5"/>
        <v>31.4</v>
      </c>
      <c r="J36" s="60">
        <f t="shared" si="5"/>
        <v>34</v>
      </c>
      <c r="K36" s="55"/>
    </row>
    <row r="37" spans="1:11" ht="30" x14ac:dyDescent="0.2">
      <c r="A37" s="597"/>
      <c r="B37" s="600"/>
      <c r="C37" s="73" t="s">
        <v>97</v>
      </c>
      <c r="D37" s="58">
        <f t="shared" si="4"/>
        <v>22.5</v>
      </c>
      <c r="E37" s="58">
        <f t="shared" si="4"/>
        <v>31.4</v>
      </c>
      <c r="F37" s="58">
        <f t="shared" si="4"/>
        <v>34</v>
      </c>
      <c r="G37" s="55"/>
      <c r="H37" s="60">
        <f t="shared" si="5"/>
        <v>22.5</v>
      </c>
      <c r="I37" s="60">
        <f t="shared" si="5"/>
        <v>31.4</v>
      </c>
      <c r="J37" s="60">
        <f t="shared" si="5"/>
        <v>34</v>
      </c>
      <c r="K37" s="55"/>
    </row>
    <row r="38" spans="1:11" ht="13.9" customHeight="1" x14ac:dyDescent="0.2">
      <c r="A38" s="597"/>
      <c r="B38" s="600" t="s">
        <v>99</v>
      </c>
      <c r="C38" s="73" t="s">
        <v>89</v>
      </c>
      <c r="D38" s="58">
        <f t="shared" si="4"/>
        <v>22.5</v>
      </c>
      <c r="E38" s="58">
        <f t="shared" si="4"/>
        <v>31.4</v>
      </c>
      <c r="F38" s="58">
        <f t="shared" si="4"/>
        <v>34</v>
      </c>
      <c r="G38" s="55"/>
      <c r="H38" s="60">
        <f t="shared" si="5"/>
        <v>22.5</v>
      </c>
      <c r="I38" s="60">
        <f t="shared" si="5"/>
        <v>31.4</v>
      </c>
      <c r="J38" s="60">
        <f t="shared" si="5"/>
        <v>34</v>
      </c>
      <c r="K38" s="55"/>
    </row>
    <row r="39" spans="1:11" ht="15" x14ac:dyDescent="0.2">
      <c r="A39" s="597"/>
      <c r="B39" s="600"/>
      <c r="C39" s="73" t="s">
        <v>90</v>
      </c>
      <c r="D39" s="58">
        <f t="shared" si="4"/>
        <v>22.5</v>
      </c>
      <c r="E39" s="58">
        <f t="shared" si="4"/>
        <v>31.4</v>
      </c>
      <c r="F39" s="58">
        <f t="shared" si="4"/>
        <v>34</v>
      </c>
      <c r="G39" s="55"/>
      <c r="H39" s="60">
        <f t="shared" si="5"/>
        <v>22.5</v>
      </c>
      <c r="I39" s="60">
        <f t="shared" si="5"/>
        <v>31.4</v>
      </c>
      <c r="J39" s="60">
        <f t="shared" si="5"/>
        <v>34</v>
      </c>
      <c r="K39" s="55"/>
    </row>
    <row r="40" spans="1:11" ht="15" x14ac:dyDescent="0.2">
      <c r="A40" s="597"/>
      <c r="B40" s="600"/>
      <c r="C40" s="73" t="s">
        <v>91</v>
      </c>
      <c r="D40" s="58">
        <f t="shared" si="4"/>
        <v>22.5</v>
      </c>
      <c r="E40" s="58">
        <f t="shared" si="4"/>
        <v>31.4</v>
      </c>
      <c r="F40" s="58">
        <f t="shared" si="4"/>
        <v>34</v>
      </c>
      <c r="G40" s="55"/>
      <c r="H40" s="60">
        <f t="shared" si="5"/>
        <v>22.5</v>
      </c>
      <c r="I40" s="60">
        <f t="shared" si="5"/>
        <v>31.4</v>
      </c>
      <c r="J40" s="60">
        <f t="shared" si="5"/>
        <v>34</v>
      </c>
      <c r="K40" s="55"/>
    </row>
    <row r="41" spans="1:11" ht="15" x14ac:dyDescent="0.2">
      <c r="A41" s="597"/>
      <c r="B41" s="600"/>
      <c r="C41" s="73" t="s">
        <v>92</v>
      </c>
      <c r="D41" s="58">
        <f t="shared" si="4"/>
        <v>22.5</v>
      </c>
      <c r="E41" s="58">
        <f t="shared" si="4"/>
        <v>31.4</v>
      </c>
      <c r="F41" s="58">
        <f t="shared" si="4"/>
        <v>34</v>
      </c>
      <c r="G41" s="55"/>
      <c r="H41" s="60">
        <f t="shared" si="5"/>
        <v>22.5</v>
      </c>
      <c r="I41" s="60">
        <f t="shared" si="5"/>
        <v>31.4</v>
      </c>
      <c r="J41" s="60">
        <f t="shared" si="5"/>
        <v>34</v>
      </c>
      <c r="K41" s="55"/>
    </row>
    <row r="42" spans="1:11" ht="15" x14ac:dyDescent="0.2">
      <c r="A42" s="597"/>
      <c r="B42" s="600"/>
      <c r="C42" s="73" t="s">
        <v>93</v>
      </c>
      <c r="D42" s="58">
        <f t="shared" si="4"/>
        <v>22.5</v>
      </c>
      <c r="E42" s="58">
        <f t="shared" si="4"/>
        <v>31.4</v>
      </c>
      <c r="F42" s="58">
        <f t="shared" si="4"/>
        <v>34</v>
      </c>
      <c r="G42" s="55"/>
      <c r="H42" s="60">
        <f t="shared" si="5"/>
        <v>22.5</v>
      </c>
      <c r="I42" s="60">
        <f t="shared" si="5"/>
        <v>31.4</v>
      </c>
      <c r="J42" s="60">
        <f t="shared" si="5"/>
        <v>34</v>
      </c>
      <c r="K42" s="55"/>
    </row>
    <row r="43" spans="1:11" ht="30" x14ac:dyDescent="0.2">
      <c r="A43" s="597"/>
      <c r="B43" s="600"/>
      <c r="C43" s="73" t="s">
        <v>94</v>
      </c>
      <c r="D43" s="58">
        <f t="shared" si="4"/>
        <v>22.5</v>
      </c>
      <c r="E43" s="58">
        <f t="shared" si="4"/>
        <v>31.4</v>
      </c>
      <c r="F43" s="58">
        <f t="shared" si="4"/>
        <v>34</v>
      </c>
      <c r="G43" s="55"/>
      <c r="H43" s="60">
        <f t="shared" si="5"/>
        <v>22.5</v>
      </c>
      <c r="I43" s="60">
        <f t="shared" si="5"/>
        <v>31.4</v>
      </c>
      <c r="J43" s="60">
        <f t="shared" si="5"/>
        <v>34</v>
      </c>
      <c r="K43" s="55"/>
    </row>
    <row r="44" spans="1:11" ht="15" x14ac:dyDescent="0.2">
      <c r="A44" s="597"/>
      <c r="B44" s="600"/>
      <c r="C44" s="73" t="s">
        <v>95</v>
      </c>
      <c r="D44" s="58">
        <f t="shared" si="4"/>
        <v>22.5</v>
      </c>
      <c r="E44" s="58">
        <f t="shared" si="4"/>
        <v>31.4</v>
      </c>
      <c r="F44" s="58">
        <f t="shared" si="4"/>
        <v>34</v>
      </c>
      <c r="G44" s="55"/>
      <c r="H44" s="60">
        <f t="shared" si="5"/>
        <v>22.5</v>
      </c>
      <c r="I44" s="60">
        <f t="shared" si="5"/>
        <v>31.4</v>
      </c>
      <c r="J44" s="60">
        <f t="shared" si="5"/>
        <v>34</v>
      </c>
      <c r="K44" s="55"/>
    </row>
    <row r="45" spans="1:11" ht="30" x14ac:dyDescent="0.2">
      <c r="A45" s="597"/>
      <c r="B45" s="600"/>
      <c r="C45" s="73" t="s">
        <v>96</v>
      </c>
      <c r="D45" s="58">
        <f t="shared" si="4"/>
        <v>22.5</v>
      </c>
      <c r="E45" s="58">
        <f t="shared" si="4"/>
        <v>31.4</v>
      </c>
      <c r="F45" s="58">
        <f t="shared" si="4"/>
        <v>34</v>
      </c>
      <c r="G45" s="55"/>
      <c r="H45" s="60">
        <f t="shared" si="5"/>
        <v>22.5</v>
      </c>
      <c r="I45" s="60">
        <f t="shared" si="5"/>
        <v>31.4</v>
      </c>
      <c r="J45" s="60">
        <f t="shared" si="5"/>
        <v>34</v>
      </c>
      <c r="K45" s="55"/>
    </row>
    <row r="46" spans="1:11" ht="30" x14ac:dyDescent="0.2">
      <c r="A46" s="597"/>
      <c r="B46" s="600"/>
      <c r="C46" s="73" t="s">
        <v>97</v>
      </c>
      <c r="D46" s="58">
        <f t="shared" ref="D46:F55" si="6">D45</f>
        <v>22.5</v>
      </c>
      <c r="E46" s="58">
        <f t="shared" si="6"/>
        <v>31.4</v>
      </c>
      <c r="F46" s="58">
        <f t="shared" si="6"/>
        <v>34</v>
      </c>
      <c r="G46" s="55"/>
      <c r="H46" s="60">
        <f t="shared" ref="H46:J55" si="7">H45</f>
        <v>22.5</v>
      </c>
      <c r="I46" s="60">
        <f t="shared" si="7"/>
        <v>31.4</v>
      </c>
      <c r="J46" s="60">
        <f t="shared" si="7"/>
        <v>34</v>
      </c>
      <c r="K46" s="55"/>
    </row>
    <row r="47" spans="1:11" ht="13.9" customHeight="1" x14ac:dyDescent="0.2">
      <c r="A47" s="597"/>
      <c r="B47" s="600" t="s">
        <v>100</v>
      </c>
      <c r="C47" s="73" t="s">
        <v>89</v>
      </c>
      <c r="D47" s="58">
        <f t="shared" si="6"/>
        <v>22.5</v>
      </c>
      <c r="E47" s="58">
        <f t="shared" si="6"/>
        <v>31.4</v>
      </c>
      <c r="F47" s="58">
        <f t="shared" si="6"/>
        <v>34</v>
      </c>
      <c r="G47" s="55"/>
      <c r="H47" s="60">
        <f t="shared" si="7"/>
        <v>22.5</v>
      </c>
      <c r="I47" s="60">
        <f t="shared" si="7"/>
        <v>31.4</v>
      </c>
      <c r="J47" s="60">
        <f t="shared" si="7"/>
        <v>34</v>
      </c>
      <c r="K47" s="55"/>
    </row>
    <row r="48" spans="1:11" ht="15" x14ac:dyDescent="0.2">
      <c r="A48" s="597"/>
      <c r="B48" s="600"/>
      <c r="C48" s="73" t="s">
        <v>90</v>
      </c>
      <c r="D48" s="58">
        <f t="shared" si="6"/>
        <v>22.5</v>
      </c>
      <c r="E48" s="58">
        <f t="shared" si="6"/>
        <v>31.4</v>
      </c>
      <c r="F48" s="58">
        <f t="shared" si="6"/>
        <v>34</v>
      </c>
      <c r="G48" s="55"/>
      <c r="H48" s="60">
        <f t="shared" si="7"/>
        <v>22.5</v>
      </c>
      <c r="I48" s="60">
        <f t="shared" si="7"/>
        <v>31.4</v>
      </c>
      <c r="J48" s="60">
        <f t="shared" si="7"/>
        <v>34</v>
      </c>
      <c r="K48" s="55"/>
    </row>
    <row r="49" spans="1:11" ht="15" x14ac:dyDescent="0.2">
      <c r="A49" s="597"/>
      <c r="B49" s="600"/>
      <c r="C49" s="73" t="s">
        <v>91</v>
      </c>
      <c r="D49" s="58">
        <f t="shared" si="6"/>
        <v>22.5</v>
      </c>
      <c r="E49" s="58">
        <f t="shared" si="6"/>
        <v>31.4</v>
      </c>
      <c r="F49" s="58">
        <f t="shared" si="6"/>
        <v>34</v>
      </c>
      <c r="G49" s="55"/>
      <c r="H49" s="60">
        <f t="shared" si="7"/>
        <v>22.5</v>
      </c>
      <c r="I49" s="60">
        <f t="shared" si="7"/>
        <v>31.4</v>
      </c>
      <c r="J49" s="60">
        <f t="shared" si="7"/>
        <v>34</v>
      </c>
      <c r="K49" s="55"/>
    </row>
    <row r="50" spans="1:11" ht="15" x14ac:dyDescent="0.2">
      <c r="A50" s="597"/>
      <c r="B50" s="600"/>
      <c r="C50" s="73" t="s">
        <v>92</v>
      </c>
      <c r="D50" s="58">
        <f t="shared" si="6"/>
        <v>22.5</v>
      </c>
      <c r="E50" s="58">
        <f t="shared" si="6"/>
        <v>31.4</v>
      </c>
      <c r="F50" s="58">
        <f t="shared" si="6"/>
        <v>34</v>
      </c>
      <c r="G50" s="55"/>
      <c r="H50" s="60">
        <f t="shared" si="7"/>
        <v>22.5</v>
      </c>
      <c r="I50" s="60">
        <f t="shared" si="7"/>
        <v>31.4</v>
      </c>
      <c r="J50" s="60">
        <f t="shared" si="7"/>
        <v>34</v>
      </c>
      <c r="K50" s="55"/>
    </row>
    <row r="51" spans="1:11" ht="15" x14ac:dyDescent="0.2">
      <c r="A51" s="597"/>
      <c r="B51" s="600"/>
      <c r="C51" s="73" t="s">
        <v>93</v>
      </c>
      <c r="D51" s="58">
        <f t="shared" si="6"/>
        <v>22.5</v>
      </c>
      <c r="E51" s="58">
        <f t="shared" si="6"/>
        <v>31.4</v>
      </c>
      <c r="F51" s="58">
        <f t="shared" si="6"/>
        <v>34</v>
      </c>
      <c r="G51" s="55"/>
      <c r="H51" s="60">
        <f t="shared" si="7"/>
        <v>22.5</v>
      </c>
      <c r="I51" s="60">
        <f t="shared" si="7"/>
        <v>31.4</v>
      </c>
      <c r="J51" s="60">
        <f t="shared" si="7"/>
        <v>34</v>
      </c>
      <c r="K51" s="55"/>
    </row>
    <row r="52" spans="1:11" ht="30" x14ac:dyDescent="0.2">
      <c r="A52" s="597"/>
      <c r="B52" s="600"/>
      <c r="C52" s="73" t="s">
        <v>94</v>
      </c>
      <c r="D52" s="58">
        <f t="shared" si="6"/>
        <v>22.5</v>
      </c>
      <c r="E52" s="58">
        <f t="shared" si="6"/>
        <v>31.4</v>
      </c>
      <c r="F52" s="58">
        <f t="shared" si="6"/>
        <v>34</v>
      </c>
      <c r="G52" s="55"/>
      <c r="H52" s="60">
        <f t="shared" si="7"/>
        <v>22.5</v>
      </c>
      <c r="I52" s="60">
        <f t="shared" si="7"/>
        <v>31.4</v>
      </c>
      <c r="J52" s="60">
        <f t="shared" si="7"/>
        <v>34</v>
      </c>
      <c r="K52" s="55"/>
    </row>
    <row r="53" spans="1:11" ht="15" x14ac:dyDescent="0.2">
      <c r="A53" s="597"/>
      <c r="B53" s="600"/>
      <c r="C53" s="73" t="s">
        <v>95</v>
      </c>
      <c r="D53" s="58">
        <f t="shared" si="6"/>
        <v>22.5</v>
      </c>
      <c r="E53" s="58">
        <f t="shared" si="6"/>
        <v>31.4</v>
      </c>
      <c r="F53" s="58">
        <f t="shared" si="6"/>
        <v>34</v>
      </c>
      <c r="G53" s="55"/>
      <c r="H53" s="60">
        <f t="shared" si="7"/>
        <v>22.5</v>
      </c>
      <c r="I53" s="60">
        <f t="shared" si="7"/>
        <v>31.4</v>
      </c>
      <c r="J53" s="60">
        <f t="shared" si="7"/>
        <v>34</v>
      </c>
      <c r="K53" s="55"/>
    </row>
    <row r="54" spans="1:11" ht="30" x14ac:dyDescent="0.2">
      <c r="A54" s="597"/>
      <c r="B54" s="600"/>
      <c r="C54" s="73" t="s">
        <v>96</v>
      </c>
      <c r="D54" s="58">
        <f t="shared" si="6"/>
        <v>22.5</v>
      </c>
      <c r="E54" s="58">
        <f t="shared" si="6"/>
        <v>31.4</v>
      </c>
      <c r="F54" s="58">
        <f t="shared" si="6"/>
        <v>34</v>
      </c>
      <c r="G54" s="55"/>
      <c r="H54" s="60">
        <f t="shared" si="7"/>
        <v>22.5</v>
      </c>
      <c r="I54" s="60">
        <f t="shared" si="7"/>
        <v>31.4</v>
      </c>
      <c r="J54" s="60">
        <f t="shared" si="7"/>
        <v>34</v>
      </c>
      <c r="K54" s="55"/>
    </row>
    <row r="55" spans="1:11" ht="30" x14ac:dyDescent="0.2">
      <c r="A55" s="597"/>
      <c r="B55" s="600"/>
      <c r="C55" s="73" t="s">
        <v>97</v>
      </c>
      <c r="D55" s="58">
        <f t="shared" si="6"/>
        <v>22.5</v>
      </c>
      <c r="E55" s="58">
        <f t="shared" si="6"/>
        <v>31.4</v>
      </c>
      <c r="F55" s="58">
        <f t="shared" si="6"/>
        <v>34</v>
      </c>
      <c r="G55" s="55"/>
      <c r="H55" s="60">
        <f t="shared" si="7"/>
        <v>22.5</v>
      </c>
      <c r="I55" s="60">
        <f t="shared" si="7"/>
        <v>31.4</v>
      </c>
      <c r="J55" s="60">
        <f t="shared" si="7"/>
        <v>34</v>
      </c>
      <c r="K55" s="55"/>
    </row>
    <row r="56" spans="1:11" ht="13.15" customHeight="1" x14ac:dyDescent="0.2">
      <c r="A56" s="602" t="s">
        <v>16</v>
      </c>
      <c r="B56" s="602"/>
      <c r="C56" s="602"/>
      <c r="D56" s="61">
        <v>0</v>
      </c>
      <c r="E56" s="61">
        <v>0</v>
      </c>
      <c r="F56" s="61">
        <v>0</v>
      </c>
      <c r="G56" s="55">
        <f t="shared" ref="G56:G67" si="8">F56</f>
        <v>0</v>
      </c>
      <c r="H56" s="62">
        <v>10</v>
      </c>
      <c r="I56" s="62">
        <v>10</v>
      </c>
      <c r="J56" s="62">
        <v>10</v>
      </c>
      <c r="K56" s="55">
        <f t="shared" ref="K56:K67" si="9">J56</f>
        <v>10</v>
      </c>
    </row>
    <row r="57" spans="1:11" ht="13.15" customHeight="1" x14ac:dyDescent="0.2">
      <c r="A57" s="597" t="s">
        <v>101</v>
      </c>
      <c r="B57" s="598" t="s">
        <v>102</v>
      </c>
      <c r="C57" s="598"/>
      <c r="D57" s="63">
        <f>'Исходные для нормативов'!C16</f>
        <v>25</v>
      </c>
      <c r="E57" s="63">
        <f>'Исходные для нормативов'!D16</f>
        <v>25</v>
      </c>
      <c r="F57" s="63">
        <f>'Исходные для нормативов'!E16</f>
        <v>25</v>
      </c>
      <c r="G57" s="55">
        <f t="shared" si="8"/>
        <v>25</v>
      </c>
      <c r="H57" s="62">
        <f t="shared" ref="H57:J108" si="10">D57</f>
        <v>25</v>
      </c>
      <c r="I57" s="62">
        <f t="shared" si="10"/>
        <v>25</v>
      </c>
      <c r="J57" s="62">
        <f t="shared" si="10"/>
        <v>25</v>
      </c>
      <c r="K57" s="55">
        <f t="shared" si="9"/>
        <v>25</v>
      </c>
    </row>
    <row r="58" spans="1:11" ht="22.9" customHeight="1" x14ac:dyDescent="0.2">
      <c r="A58" s="597"/>
      <c r="B58" s="599" t="s">
        <v>74</v>
      </c>
      <c r="C58" s="599"/>
      <c r="D58" s="63">
        <f>'Исходные для нормативов'!C16</f>
        <v>25</v>
      </c>
      <c r="E58" s="63">
        <f>'Исходные для нормативов'!D16</f>
        <v>25</v>
      </c>
      <c r="F58" s="63">
        <f>'Исходные для нормативов'!E16</f>
        <v>25</v>
      </c>
      <c r="G58" s="55">
        <f t="shared" si="8"/>
        <v>25</v>
      </c>
      <c r="H58" s="62">
        <f t="shared" si="10"/>
        <v>25</v>
      </c>
      <c r="I58" s="62">
        <f t="shared" si="10"/>
        <v>25</v>
      </c>
      <c r="J58" s="62">
        <f t="shared" si="10"/>
        <v>25</v>
      </c>
      <c r="K58" s="55">
        <f t="shared" si="9"/>
        <v>25</v>
      </c>
    </row>
    <row r="59" spans="1:11" ht="13.15" customHeight="1" x14ac:dyDescent="0.2">
      <c r="A59" s="597"/>
      <c r="B59" s="598" t="s">
        <v>75</v>
      </c>
      <c r="C59" s="598"/>
      <c r="D59" s="63">
        <f>'Исходные для нормативов'!C17</f>
        <v>25</v>
      </c>
      <c r="E59" s="63">
        <f>'Исходные для нормативов'!D17</f>
        <v>25</v>
      </c>
      <c r="F59" s="63">
        <f>'Исходные для нормативов'!E17</f>
        <v>25</v>
      </c>
      <c r="G59" s="55">
        <f t="shared" si="8"/>
        <v>25</v>
      </c>
      <c r="H59" s="62">
        <f t="shared" si="10"/>
        <v>25</v>
      </c>
      <c r="I59" s="62">
        <f t="shared" si="10"/>
        <v>25</v>
      </c>
      <c r="J59" s="62">
        <f t="shared" si="10"/>
        <v>25</v>
      </c>
      <c r="K59" s="55">
        <f t="shared" si="9"/>
        <v>25</v>
      </c>
    </row>
    <row r="60" spans="1:11" ht="13.15" customHeight="1" x14ac:dyDescent="0.2">
      <c r="A60" s="597"/>
      <c r="B60" s="598" t="s">
        <v>76</v>
      </c>
      <c r="C60" s="598"/>
      <c r="D60" s="63">
        <f>'Исходные для нормативов'!C18</f>
        <v>23</v>
      </c>
      <c r="E60" s="63">
        <f>'Исходные для нормативов'!D18</f>
        <v>23</v>
      </c>
      <c r="F60" s="63">
        <f>'Исходные для нормативов'!E18</f>
        <v>23</v>
      </c>
      <c r="G60" s="55">
        <f t="shared" si="8"/>
        <v>23</v>
      </c>
      <c r="H60" s="62">
        <f t="shared" si="10"/>
        <v>23</v>
      </c>
      <c r="I60" s="62">
        <f t="shared" si="10"/>
        <v>23</v>
      </c>
      <c r="J60" s="62">
        <f t="shared" si="10"/>
        <v>23</v>
      </c>
      <c r="K60" s="55">
        <f t="shared" si="9"/>
        <v>23</v>
      </c>
    </row>
    <row r="61" spans="1:11" ht="13.15" customHeight="1" x14ac:dyDescent="0.2">
      <c r="A61" s="597"/>
      <c r="B61" s="598" t="s">
        <v>77</v>
      </c>
      <c r="C61" s="598"/>
      <c r="D61" s="63">
        <f>'Исходные для нормативов'!C19</f>
        <v>15</v>
      </c>
      <c r="E61" s="63">
        <f>'Исходные для нормативов'!D19</f>
        <v>15</v>
      </c>
      <c r="F61" s="63">
        <f>'Исходные для нормативов'!E19</f>
        <v>15</v>
      </c>
      <c r="G61" s="55">
        <f t="shared" si="8"/>
        <v>15</v>
      </c>
      <c r="H61" s="62">
        <f t="shared" si="10"/>
        <v>15</v>
      </c>
      <c r="I61" s="62">
        <f t="shared" si="10"/>
        <v>15</v>
      </c>
      <c r="J61" s="62">
        <f t="shared" si="10"/>
        <v>15</v>
      </c>
      <c r="K61" s="55">
        <f t="shared" si="9"/>
        <v>15</v>
      </c>
    </row>
    <row r="62" spans="1:11" ht="13.15" customHeight="1" x14ac:dyDescent="0.2">
      <c r="A62" s="597"/>
      <c r="B62" s="598" t="s">
        <v>78</v>
      </c>
      <c r="C62" s="598"/>
      <c r="D62" s="63">
        <f>'Исходные для нормативов'!C20</f>
        <v>10</v>
      </c>
      <c r="E62" s="63">
        <f>'Исходные для нормативов'!D20</f>
        <v>10</v>
      </c>
      <c r="F62" s="63">
        <f>'Исходные для нормативов'!E20</f>
        <v>10</v>
      </c>
      <c r="G62" s="55">
        <f t="shared" si="8"/>
        <v>10</v>
      </c>
      <c r="H62" s="62">
        <f t="shared" si="10"/>
        <v>10</v>
      </c>
      <c r="I62" s="62">
        <f t="shared" si="10"/>
        <v>10</v>
      </c>
      <c r="J62" s="62">
        <f t="shared" si="10"/>
        <v>10</v>
      </c>
      <c r="K62" s="55">
        <f t="shared" si="9"/>
        <v>10</v>
      </c>
    </row>
    <row r="63" spans="1:11" ht="13.15" customHeight="1" x14ac:dyDescent="0.2">
      <c r="A63" s="597"/>
      <c r="B63" s="598" t="s">
        <v>79</v>
      </c>
      <c r="C63" s="598"/>
      <c r="D63" s="63">
        <f>'Исходные для нормативов'!C21</f>
        <v>20</v>
      </c>
      <c r="E63" s="63">
        <f>'Исходные для нормативов'!D21</f>
        <v>20</v>
      </c>
      <c r="F63" s="63">
        <f>'Исходные для нормативов'!E21</f>
        <v>20</v>
      </c>
      <c r="G63" s="55">
        <f t="shared" si="8"/>
        <v>20</v>
      </c>
      <c r="H63" s="62">
        <f t="shared" si="10"/>
        <v>20</v>
      </c>
      <c r="I63" s="62">
        <f t="shared" si="10"/>
        <v>20</v>
      </c>
      <c r="J63" s="62">
        <f t="shared" si="10"/>
        <v>20</v>
      </c>
      <c r="K63" s="55">
        <f t="shared" si="9"/>
        <v>20</v>
      </c>
    </row>
    <row r="64" spans="1:11" ht="13.15" customHeight="1" x14ac:dyDescent="0.2">
      <c r="A64" s="597"/>
      <c r="B64" s="598" t="s">
        <v>80</v>
      </c>
      <c r="C64" s="598"/>
      <c r="D64" s="63">
        <f>'Исходные для нормативов'!C22</f>
        <v>18</v>
      </c>
      <c r="E64" s="63">
        <f>'Исходные для нормативов'!D22</f>
        <v>18</v>
      </c>
      <c r="F64" s="63">
        <f>'Исходные для нормативов'!E22</f>
        <v>18</v>
      </c>
      <c r="G64" s="55">
        <f t="shared" si="8"/>
        <v>18</v>
      </c>
      <c r="H64" s="62">
        <f t="shared" si="10"/>
        <v>18</v>
      </c>
      <c r="I64" s="62">
        <f t="shared" si="10"/>
        <v>18</v>
      </c>
      <c r="J64" s="62">
        <f t="shared" si="10"/>
        <v>18</v>
      </c>
      <c r="K64" s="55">
        <f t="shared" si="9"/>
        <v>18</v>
      </c>
    </row>
    <row r="65" spans="1:11" ht="13.15" customHeight="1" x14ac:dyDescent="0.2">
      <c r="A65" s="597"/>
      <c r="B65" s="598" t="s">
        <v>81</v>
      </c>
      <c r="C65" s="598"/>
      <c r="D65" s="63">
        <f>'Исходные для нормативов'!C23</f>
        <v>15</v>
      </c>
      <c r="E65" s="63">
        <f>'Исходные для нормативов'!D23</f>
        <v>15</v>
      </c>
      <c r="F65" s="63">
        <f>'Исходные для нормативов'!E23</f>
        <v>15</v>
      </c>
      <c r="G65" s="55">
        <f t="shared" si="8"/>
        <v>15</v>
      </c>
      <c r="H65" s="62">
        <f t="shared" si="10"/>
        <v>15</v>
      </c>
      <c r="I65" s="62">
        <f t="shared" si="10"/>
        <v>15</v>
      </c>
      <c r="J65" s="62">
        <f t="shared" si="10"/>
        <v>15</v>
      </c>
      <c r="K65" s="55">
        <f t="shared" si="9"/>
        <v>15</v>
      </c>
    </row>
    <row r="66" spans="1:11" ht="13.15" customHeight="1" x14ac:dyDescent="0.2">
      <c r="A66" s="597"/>
      <c r="B66" s="598" t="s">
        <v>82</v>
      </c>
      <c r="C66" s="598"/>
      <c r="D66" s="63">
        <f>'Исходные для нормативов'!C24</f>
        <v>11</v>
      </c>
      <c r="E66" s="63">
        <f>'Исходные для нормативов'!D24</f>
        <v>11</v>
      </c>
      <c r="F66" s="63">
        <f>'Исходные для нормативов'!E24</f>
        <v>11</v>
      </c>
      <c r="G66" s="55">
        <f t="shared" si="8"/>
        <v>11</v>
      </c>
      <c r="H66" s="62">
        <f t="shared" si="10"/>
        <v>11</v>
      </c>
      <c r="I66" s="62">
        <f t="shared" si="10"/>
        <v>11</v>
      </c>
      <c r="J66" s="62">
        <f t="shared" si="10"/>
        <v>11</v>
      </c>
      <c r="K66" s="55">
        <f t="shared" si="9"/>
        <v>11</v>
      </c>
    </row>
    <row r="67" spans="1:11" ht="13.15" customHeight="1" x14ac:dyDescent="0.2">
      <c r="A67" s="597"/>
      <c r="B67" s="598" t="s">
        <v>83</v>
      </c>
      <c r="C67" s="598"/>
      <c r="D67" s="63">
        <f>'Исходные для нормативов'!C25</f>
        <v>7</v>
      </c>
      <c r="E67" s="63">
        <f>'Исходные для нормативов'!D25</f>
        <v>7</v>
      </c>
      <c r="F67" s="63">
        <f>'Исходные для нормативов'!E25</f>
        <v>7</v>
      </c>
      <c r="G67" s="55">
        <f t="shared" si="8"/>
        <v>7</v>
      </c>
      <c r="H67" s="62">
        <f t="shared" si="10"/>
        <v>7</v>
      </c>
      <c r="I67" s="62">
        <f t="shared" si="10"/>
        <v>7</v>
      </c>
      <c r="J67" s="62">
        <f t="shared" si="10"/>
        <v>7</v>
      </c>
      <c r="K67" s="55">
        <f t="shared" si="9"/>
        <v>7</v>
      </c>
    </row>
    <row r="68" spans="1:11" ht="13.15" customHeight="1" x14ac:dyDescent="0.2">
      <c r="A68" s="597"/>
      <c r="B68" s="598" t="s">
        <v>84</v>
      </c>
      <c r="C68" s="598"/>
      <c r="D68" s="63">
        <f>'Исходные для нормативов'!C16</f>
        <v>25</v>
      </c>
      <c r="E68" s="63">
        <f>'Исходные для нормативов'!D16</f>
        <v>25</v>
      </c>
      <c r="F68" s="63">
        <f>'Исходные для нормативов'!E16</f>
        <v>25</v>
      </c>
      <c r="G68" s="55"/>
      <c r="H68" s="62">
        <f t="shared" si="10"/>
        <v>25</v>
      </c>
      <c r="I68" s="62">
        <f t="shared" si="10"/>
        <v>25</v>
      </c>
      <c r="J68" s="62">
        <f t="shared" si="10"/>
        <v>25</v>
      </c>
      <c r="K68" s="55"/>
    </row>
    <row r="69" spans="1:11" ht="13.15" customHeight="1" x14ac:dyDescent="0.2">
      <c r="A69" s="597"/>
      <c r="B69" s="598" t="s">
        <v>85</v>
      </c>
      <c r="C69" s="598"/>
      <c r="D69" s="63">
        <f>'Исходные для нормативов'!C16</f>
        <v>25</v>
      </c>
      <c r="E69" s="63">
        <f>'Исходные для нормативов'!D16</f>
        <v>25</v>
      </c>
      <c r="F69" s="63">
        <f>'Исходные для нормативов'!E16</f>
        <v>25</v>
      </c>
      <c r="G69" s="55"/>
      <c r="H69" s="62">
        <f t="shared" si="10"/>
        <v>25</v>
      </c>
      <c r="I69" s="62">
        <f t="shared" si="10"/>
        <v>25</v>
      </c>
      <c r="J69" s="62">
        <f t="shared" si="10"/>
        <v>25</v>
      </c>
      <c r="K69" s="55"/>
    </row>
    <row r="70" spans="1:11" s="19" customFormat="1" ht="13.15" customHeight="1" x14ac:dyDescent="0.2">
      <c r="A70" s="597"/>
      <c r="B70" s="598" t="s">
        <v>86</v>
      </c>
      <c r="C70" s="598"/>
      <c r="D70" s="63">
        <v>1</v>
      </c>
      <c r="E70" s="63">
        <v>1</v>
      </c>
      <c r="F70" s="63">
        <v>1</v>
      </c>
      <c r="G70" s="55"/>
      <c r="H70" s="62">
        <f t="shared" si="10"/>
        <v>1</v>
      </c>
      <c r="I70" s="62">
        <f t="shared" si="10"/>
        <v>1</v>
      </c>
      <c r="J70" s="62">
        <f t="shared" si="10"/>
        <v>1</v>
      </c>
      <c r="K70" s="55"/>
    </row>
    <row r="71" spans="1:11" ht="13.15" customHeight="1" x14ac:dyDescent="0.2">
      <c r="A71" s="597"/>
      <c r="B71" s="598" t="s">
        <v>87</v>
      </c>
      <c r="C71" s="598"/>
      <c r="D71" s="63">
        <v>1</v>
      </c>
      <c r="E71" s="63">
        <v>1</v>
      </c>
      <c r="F71" s="63">
        <v>1</v>
      </c>
      <c r="G71" s="55"/>
      <c r="H71" s="62">
        <f t="shared" si="10"/>
        <v>1</v>
      </c>
      <c r="I71" s="62">
        <f t="shared" si="10"/>
        <v>1</v>
      </c>
      <c r="J71" s="62">
        <f t="shared" si="10"/>
        <v>1</v>
      </c>
      <c r="K71" s="55"/>
    </row>
    <row r="72" spans="1:11" ht="13.9" customHeight="1" x14ac:dyDescent="0.2">
      <c r="A72" s="597"/>
      <c r="B72" s="600" t="s">
        <v>88</v>
      </c>
      <c r="C72" s="73" t="s">
        <v>89</v>
      </c>
      <c r="D72" s="63">
        <f>'Исходные для нормативов'!C28</f>
        <v>20</v>
      </c>
      <c r="E72" s="63">
        <f>D72</f>
        <v>20</v>
      </c>
      <c r="F72" s="63">
        <f>E72</f>
        <v>20</v>
      </c>
      <c r="G72" s="55"/>
      <c r="H72" s="62">
        <f t="shared" si="10"/>
        <v>20</v>
      </c>
      <c r="I72" s="62">
        <f t="shared" si="10"/>
        <v>20</v>
      </c>
      <c r="J72" s="62">
        <f t="shared" si="10"/>
        <v>20</v>
      </c>
      <c r="K72" s="55"/>
    </row>
    <row r="73" spans="1:11" ht="15" x14ac:dyDescent="0.2">
      <c r="A73" s="597"/>
      <c r="B73" s="600"/>
      <c r="C73" s="73" t="s">
        <v>90</v>
      </c>
      <c r="D73" s="63">
        <f>'Исходные для нормативов'!C29</f>
        <v>25</v>
      </c>
      <c r="E73" s="63">
        <f t="shared" ref="E73:F73" si="11">D73</f>
        <v>25</v>
      </c>
      <c r="F73" s="63">
        <f t="shared" si="11"/>
        <v>25</v>
      </c>
      <c r="G73" s="55"/>
      <c r="H73" s="62">
        <f t="shared" si="10"/>
        <v>25</v>
      </c>
      <c r="I73" s="62">
        <f t="shared" si="10"/>
        <v>25</v>
      </c>
      <c r="J73" s="62">
        <f t="shared" si="10"/>
        <v>25</v>
      </c>
      <c r="K73" s="55"/>
    </row>
    <row r="74" spans="1:11" ht="15" x14ac:dyDescent="0.2">
      <c r="A74" s="597"/>
      <c r="B74" s="600"/>
      <c r="C74" s="73" t="s">
        <v>91</v>
      </c>
      <c r="D74" s="63">
        <f>'Исходные для нормативов'!C30</f>
        <v>20</v>
      </c>
      <c r="E74" s="63">
        <f t="shared" ref="E74:F74" si="12">D74</f>
        <v>20</v>
      </c>
      <c r="F74" s="63">
        <f t="shared" si="12"/>
        <v>20</v>
      </c>
      <c r="G74" s="55"/>
      <c r="H74" s="62">
        <f t="shared" si="10"/>
        <v>20</v>
      </c>
      <c r="I74" s="62">
        <f t="shared" si="10"/>
        <v>20</v>
      </c>
      <c r="J74" s="62">
        <f t="shared" si="10"/>
        <v>20</v>
      </c>
      <c r="K74" s="55"/>
    </row>
    <row r="75" spans="1:11" ht="15" x14ac:dyDescent="0.2">
      <c r="A75" s="597"/>
      <c r="B75" s="600"/>
      <c r="C75" s="73" t="s">
        <v>92</v>
      </c>
      <c r="D75" s="63">
        <f>'Исходные для нормативов'!C31</f>
        <v>25</v>
      </c>
      <c r="E75" s="63">
        <f t="shared" ref="E75:F75" si="13">D75</f>
        <v>25</v>
      </c>
      <c r="F75" s="63">
        <f t="shared" si="13"/>
        <v>25</v>
      </c>
      <c r="G75" s="55"/>
      <c r="H75" s="62">
        <f t="shared" si="10"/>
        <v>25</v>
      </c>
      <c r="I75" s="62">
        <f t="shared" si="10"/>
        <v>25</v>
      </c>
      <c r="J75" s="62">
        <f t="shared" si="10"/>
        <v>25</v>
      </c>
      <c r="K75" s="55"/>
    </row>
    <row r="76" spans="1:11" ht="15" x14ac:dyDescent="0.2">
      <c r="A76" s="597"/>
      <c r="B76" s="600"/>
      <c r="C76" s="73" t="s">
        <v>93</v>
      </c>
      <c r="D76" s="63">
        <f>'Исходные для нормативов'!C32</f>
        <v>25</v>
      </c>
      <c r="E76" s="63">
        <f t="shared" ref="E76:F76" si="14">D76</f>
        <v>25</v>
      </c>
      <c r="F76" s="63">
        <f t="shared" si="14"/>
        <v>25</v>
      </c>
      <c r="G76" s="55"/>
      <c r="H76" s="62">
        <f t="shared" si="10"/>
        <v>25</v>
      </c>
      <c r="I76" s="62">
        <f t="shared" si="10"/>
        <v>25</v>
      </c>
      <c r="J76" s="62">
        <f t="shared" si="10"/>
        <v>25</v>
      </c>
      <c r="K76" s="55"/>
    </row>
    <row r="77" spans="1:11" ht="30" x14ac:dyDescent="0.2">
      <c r="A77" s="597"/>
      <c r="B77" s="600"/>
      <c r="C77" s="73" t="s">
        <v>94</v>
      </c>
      <c r="D77" s="63">
        <f>'Исходные для нормативов'!C33</f>
        <v>20</v>
      </c>
      <c r="E77" s="63">
        <f t="shared" ref="E77:F77" si="15">D77</f>
        <v>20</v>
      </c>
      <c r="F77" s="63">
        <f t="shared" si="15"/>
        <v>20</v>
      </c>
      <c r="G77" s="55"/>
      <c r="H77" s="62">
        <f t="shared" si="10"/>
        <v>20</v>
      </c>
      <c r="I77" s="62">
        <f t="shared" si="10"/>
        <v>20</v>
      </c>
      <c r="J77" s="62">
        <f t="shared" si="10"/>
        <v>20</v>
      </c>
      <c r="K77" s="55"/>
    </row>
    <row r="78" spans="1:11" ht="15" x14ac:dyDescent="0.2">
      <c r="A78" s="597"/>
      <c r="B78" s="600"/>
      <c r="C78" s="73" t="s">
        <v>95</v>
      </c>
      <c r="D78" s="63">
        <f>'Исходные для нормативов'!C34</f>
        <v>25</v>
      </c>
      <c r="E78" s="63">
        <f t="shared" ref="E78:F78" si="16">D78</f>
        <v>25</v>
      </c>
      <c r="F78" s="63">
        <f t="shared" si="16"/>
        <v>25</v>
      </c>
      <c r="G78" s="55"/>
      <c r="H78" s="62">
        <f t="shared" si="10"/>
        <v>25</v>
      </c>
      <c r="I78" s="62">
        <f t="shared" si="10"/>
        <v>25</v>
      </c>
      <c r="J78" s="62">
        <f t="shared" si="10"/>
        <v>25</v>
      </c>
      <c r="K78" s="55"/>
    </row>
    <row r="79" spans="1:11" ht="30" x14ac:dyDescent="0.2">
      <c r="A79" s="597"/>
      <c r="B79" s="600"/>
      <c r="C79" s="73" t="s">
        <v>96</v>
      </c>
      <c r="D79" s="63">
        <f>'Исходные для нормативов'!C35</f>
        <v>20</v>
      </c>
      <c r="E79" s="63">
        <f t="shared" ref="E79:F79" si="17">D79</f>
        <v>20</v>
      </c>
      <c r="F79" s="63">
        <f t="shared" si="17"/>
        <v>20</v>
      </c>
      <c r="G79" s="55"/>
      <c r="H79" s="62">
        <f t="shared" si="10"/>
        <v>20</v>
      </c>
      <c r="I79" s="62">
        <f t="shared" si="10"/>
        <v>20</v>
      </c>
      <c r="J79" s="62">
        <f t="shared" si="10"/>
        <v>20</v>
      </c>
      <c r="K79" s="55"/>
    </row>
    <row r="80" spans="1:11" ht="30" x14ac:dyDescent="0.2">
      <c r="A80" s="597"/>
      <c r="B80" s="600"/>
      <c r="C80" s="73" t="s">
        <v>97</v>
      </c>
      <c r="D80" s="63">
        <f>'Исходные для нормативов'!C36</f>
        <v>0</v>
      </c>
      <c r="E80" s="63">
        <f t="shared" ref="E80:F80" si="18">D80</f>
        <v>0</v>
      </c>
      <c r="F80" s="63">
        <f t="shared" si="18"/>
        <v>0</v>
      </c>
      <c r="G80" s="55"/>
      <c r="H80" s="62">
        <f t="shared" si="10"/>
        <v>0</v>
      </c>
      <c r="I80" s="62">
        <f t="shared" si="10"/>
        <v>0</v>
      </c>
      <c r="J80" s="62">
        <f t="shared" si="10"/>
        <v>0</v>
      </c>
      <c r="K80" s="55"/>
    </row>
    <row r="81" spans="1:11" ht="13.9" customHeight="1" x14ac:dyDescent="0.2">
      <c r="A81" s="597"/>
      <c r="B81" s="600" t="s">
        <v>98</v>
      </c>
      <c r="C81" s="73" t="s">
        <v>89</v>
      </c>
      <c r="D81" s="63">
        <f>'Исходные для нормативов'!C37</f>
        <v>6</v>
      </c>
      <c r="E81" s="63">
        <f t="shared" ref="E81:F81" si="19">D81</f>
        <v>6</v>
      </c>
      <c r="F81" s="63">
        <f t="shared" si="19"/>
        <v>6</v>
      </c>
      <c r="G81" s="55"/>
      <c r="H81" s="62">
        <f t="shared" si="10"/>
        <v>6</v>
      </c>
      <c r="I81" s="62">
        <f t="shared" si="10"/>
        <v>6</v>
      </c>
      <c r="J81" s="62">
        <f t="shared" si="10"/>
        <v>6</v>
      </c>
      <c r="K81" s="55"/>
    </row>
    <row r="82" spans="1:11" ht="15" x14ac:dyDescent="0.2">
      <c r="A82" s="597"/>
      <c r="B82" s="600"/>
      <c r="C82" s="73" t="s">
        <v>90</v>
      </c>
      <c r="D82" s="63">
        <f>'Исходные для нормативов'!C38</f>
        <v>7</v>
      </c>
      <c r="E82" s="63">
        <f t="shared" ref="E82:F82" si="20">D82</f>
        <v>7</v>
      </c>
      <c r="F82" s="63">
        <f t="shared" si="20"/>
        <v>7</v>
      </c>
      <c r="G82" s="55"/>
      <c r="H82" s="62">
        <f t="shared" si="10"/>
        <v>7</v>
      </c>
      <c r="I82" s="62">
        <f t="shared" si="10"/>
        <v>7</v>
      </c>
      <c r="J82" s="62">
        <f t="shared" si="10"/>
        <v>7</v>
      </c>
      <c r="K82" s="55"/>
    </row>
    <row r="83" spans="1:11" ht="15" x14ac:dyDescent="0.2">
      <c r="A83" s="597"/>
      <c r="B83" s="600"/>
      <c r="C83" s="73" t="s">
        <v>91</v>
      </c>
      <c r="D83" s="63">
        <f>'Исходные для нормативов'!C39</f>
        <v>9</v>
      </c>
      <c r="E83" s="63">
        <f t="shared" ref="E83:F83" si="21">D83</f>
        <v>9</v>
      </c>
      <c r="F83" s="63">
        <f t="shared" si="21"/>
        <v>9</v>
      </c>
      <c r="G83" s="55"/>
      <c r="H83" s="62">
        <f t="shared" si="10"/>
        <v>9</v>
      </c>
      <c r="I83" s="62">
        <f t="shared" si="10"/>
        <v>9</v>
      </c>
      <c r="J83" s="62">
        <f t="shared" si="10"/>
        <v>9</v>
      </c>
      <c r="K83" s="55"/>
    </row>
    <row r="84" spans="1:11" ht="15" x14ac:dyDescent="0.2">
      <c r="A84" s="597"/>
      <c r="B84" s="600"/>
      <c r="C84" s="73" t="s">
        <v>92</v>
      </c>
      <c r="D84" s="63">
        <f>'Исходные для нормативов'!C40</f>
        <v>12</v>
      </c>
      <c r="E84" s="63">
        <f t="shared" ref="E84:F84" si="22">D84</f>
        <v>12</v>
      </c>
      <c r="F84" s="63">
        <f t="shared" si="22"/>
        <v>12</v>
      </c>
      <c r="G84" s="55"/>
      <c r="H84" s="62">
        <f t="shared" si="10"/>
        <v>12</v>
      </c>
      <c r="I84" s="62">
        <f t="shared" si="10"/>
        <v>12</v>
      </c>
      <c r="J84" s="62">
        <f t="shared" si="10"/>
        <v>12</v>
      </c>
      <c r="K84" s="55"/>
    </row>
    <row r="85" spans="1:11" ht="15" x14ac:dyDescent="0.2">
      <c r="A85" s="597"/>
      <c r="B85" s="600"/>
      <c r="C85" s="73" t="s">
        <v>93</v>
      </c>
      <c r="D85" s="63">
        <f>'Исходные для нормативов'!C41</f>
        <v>12</v>
      </c>
      <c r="E85" s="63">
        <f t="shared" ref="E85:F85" si="23">D85</f>
        <v>12</v>
      </c>
      <c r="F85" s="63">
        <f t="shared" si="23"/>
        <v>12</v>
      </c>
      <c r="G85" s="55"/>
      <c r="H85" s="62">
        <f t="shared" si="10"/>
        <v>12</v>
      </c>
      <c r="I85" s="62">
        <f t="shared" si="10"/>
        <v>12</v>
      </c>
      <c r="J85" s="62">
        <f t="shared" si="10"/>
        <v>12</v>
      </c>
      <c r="K85" s="55"/>
    </row>
    <row r="86" spans="1:11" ht="30" x14ac:dyDescent="0.2">
      <c r="A86" s="597"/>
      <c r="B86" s="600"/>
      <c r="C86" s="73" t="s">
        <v>94</v>
      </c>
      <c r="D86" s="63">
        <f>'Исходные для нормативов'!C42</f>
        <v>5</v>
      </c>
      <c r="E86" s="63">
        <f t="shared" ref="E86:F86" si="24">D86</f>
        <v>5</v>
      </c>
      <c r="F86" s="63">
        <f t="shared" si="24"/>
        <v>5</v>
      </c>
      <c r="G86" s="55"/>
      <c r="H86" s="62">
        <f t="shared" si="10"/>
        <v>5</v>
      </c>
      <c r="I86" s="62">
        <f t="shared" si="10"/>
        <v>5</v>
      </c>
      <c r="J86" s="62">
        <f t="shared" si="10"/>
        <v>5</v>
      </c>
      <c r="K86" s="55"/>
    </row>
    <row r="87" spans="1:11" ht="15" x14ac:dyDescent="0.2">
      <c r="A87" s="597"/>
      <c r="B87" s="600"/>
      <c r="C87" s="73" t="s">
        <v>95</v>
      </c>
      <c r="D87" s="63">
        <f>'Исходные для нормативов'!C43</f>
        <v>12</v>
      </c>
      <c r="E87" s="63">
        <f t="shared" ref="E87:F87" si="25">D87</f>
        <v>12</v>
      </c>
      <c r="F87" s="63">
        <f t="shared" si="25"/>
        <v>12</v>
      </c>
      <c r="G87" s="55"/>
      <c r="H87" s="62">
        <f t="shared" si="10"/>
        <v>12</v>
      </c>
      <c r="I87" s="62">
        <f t="shared" si="10"/>
        <v>12</v>
      </c>
      <c r="J87" s="62">
        <f t="shared" si="10"/>
        <v>12</v>
      </c>
      <c r="K87" s="55"/>
    </row>
    <row r="88" spans="1:11" ht="30" x14ac:dyDescent="0.2">
      <c r="A88" s="597"/>
      <c r="B88" s="600"/>
      <c r="C88" s="73" t="s">
        <v>96</v>
      </c>
      <c r="D88" s="63">
        <f>'Исходные для нормативов'!C44</f>
        <v>12</v>
      </c>
      <c r="E88" s="63">
        <f t="shared" ref="E88:F88" si="26">D88</f>
        <v>12</v>
      </c>
      <c r="F88" s="63">
        <f t="shared" si="26"/>
        <v>12</v>
      </c>
      <c r="G88" s="55"/>
      <c r="H88" s="62">
        <f t="shared" si="10"/>
        <v>12</v>
      </c>
      <c r="I88" s="62">
        <f t="shared" si="10"/>
        <v>12</v>
      </c>
      <c r="J88" s="62">
        <f t="shared" si="10"/>
        <v>12</v>
      </c>
      <c r="K88" s="55"/>
    </row>
    <row r="89" spans="1:11" ht="30" x14ac:dyDescent="0.2">
      <c r="A89" s="597"/>
      <c r="B89" s="600"/>
      <c r="C89" s="73" t="s">
        <v>97</v>
      </c>
      <c r="D89" s="63">
        <f>'Исходные для нормативов'!C45</f>
        <v>0</v>
      </c>
      <c r="E89" s="63">
        <f t="shared" ref="E89:F89" si="27">D89</f>
        <v>0</v>
      </c>
      <c r="F89" s="63">
        <f t="shared" si="27"/>
        <v>0</v>
      </c>
      <c r="G89" s="55"/>
      <c r="H89" s="62">
        <f t="shared" si="10"/>
        <v>0</v>
      </c>
      <c r="I89" s="62">
        <f t="shared" si="10"/>
        <v>0</v>
      </c>
      <c r="J89" s="62">
        <f t="shared" si="10"/>
        <v>0</v>
      </c>
      <c r="K89" s="55"/>
    </row>
    <row r="90" spans="1:11" ht="13.9" customHeight="1" x14ac:dyDescent="0.2">
      <c r="A90" s="597"/>
      <c r="B90" s="600" t="s">
        <v>99</v>
      </c>
      <c r="C90" s="73" t="s">
        <v>89</v>
      </c>
      <c r="D90" s="63">
        <f>'Исходные для нормативов'!C46</f>
        <v>5</v>
      </c>
      <c r="E90" s="63">
        <f t="shared" ref="E90:F90" si="28">D90</f>
        <v>5</v>
      </c>
      <c r="F90" s="63">
        <f t="shared" si="28"/>
        <v>5</v>
      </c>
      <c r="G90" s="55"/>
      <c r="H90" s="62">
        <f t="shared" si="10"/>
        <v>5</v>
      </c>
      <c r="I90" s="62">
        <f t="shared" si="10"/>
        <v>5</v>
      </c>
      <c r="J90" s="62">
        <f t="shared" si="10"/>
        <v>5</v>
      </c>
      <c r="K90" s="55"/>
    </row>
    <row r="91" spans="1:11" ht="15" x14ac:dyDescent="0.2">
      <c r="A91" s="597"/>
      <c r="B91" s="600"/>
      <c r="C91" s="73" t="s">
        <v>90</v>
      </c>
      <c r="D91" s="63">
        <f>'Исходные для нормативов'!C47</f>
        <v>5</v>
      </c>
      <c r="E91" s="63">
        <f t="shared" ref="E91:F91" si="29">D91</f>
        <v>5</v>
      </c>
      <c r="F91" s="63">
        <f t="shared" si="29"/>
        <v>5</v>
      </c>
      <c r="G91" s="55"/>
      <c r="H91" s="62">
        <f t="shared" si="10"/>
        <v>5</v>
      </c>
      <c r="I91" s="62">
        <f t="shared" si="10"/>
        <v>5</v>
      </c>
      <c r="J91" s="62">
        <f t="shared" si="10"/>
        <v>5</v>
      </c>
      <c r="K91" s="55"/>
    </row>
    <row r="92" spans="1:11" ht="15" x14ac:dyDescent="0.2">
      <c r="A92" s="597"/>
      <c r="B92" s="600"/>
      <c r="C92" s="73" t="s">
        <v>91</v>
      </c>
      <c r="D92" s="63">
        <f>'Исходные для нормативов'!C48</f>
        <v>7</v>
      </c>
      <c r="E92" s="63">
        <f t="shared" ref="E92:F92" si="30">D92</f>
        <v>7</v>
      </c>
      <c r="F92" s="63">
        <f t="shared" si="30"/>
        <v>7</v>
      </c>
      <c r="G92" s="55"/>
      <c r="H92" s="62">
        <f t="shared" si="10"/>
        <v>7</v>
      </c>
      <c r="I92" s="62">
        <f t="shared" si="10"/>
        <v>7</v>
      </c>
      <c r="J92" s="62">
        <f t="shared" si="10"/>
        <v>7</v>
      </c>
      <c r="K92" s="55"/>
    </row>
    <row r="93" spans="1:11" ht="15" x14ac:dyDescent="0.2">
      <c r="A93" s="597"/>
      <c r="B93" s="600"/>
      <c r="C93" s="73" t="s">
        <v>92</v>
      </c>
      <c r="D93" s="63">
        <f>'Исходные для нормативов'!C49</f>
        <v>9</v>
      </c>
      <c r="E93" s="63">
        <f t="shared" ref="E93:F93" si="31">D93</f>
        <v>9</v>
      </c>
      <c r="F93" s="63">
        <f t="shared" si="31"/>
        <v>9</v>
      </c>
      <c r="G93" s="55"/>
      <c r="H93" s="62">
        <f t="shared" si="10"/>
        <v>9</v>
      </c>
      <c r="I93" s="62">
        <f t="shared" si="10"/>
        <v>9</v>
      </c>
      <c r="J93" s="62">
        <f t="shared" si="10"/>
        <v>9</v>
      </c>
      <c r="K93" s="55"/>
    </row>
    <row r="94" spans="1:11" ht="15" x14ac:dyDescent="0.2">
      <c r="A94" s="597"/>
      <c r="B94" s="600"/>
      <c r="C94" s="73" t="s">
        <v>93</v>
      </c>
      <c r="D94" s="63">
        <f>'Исходные для нормативов'!C50</f>
        <v>0</v>
      </c>
      <c r="E94" s="63">
        <f t="shared" ref="E94:F94" si="32">D94</f>
        <v>0</v>
      </c>
      <c r="F94" s="63">
        <f t="shared" si="32"/>
        <v>0</v>
      </c>
      <c r="G94" s="55"/>
      <c r="H94" s="62">
        <f t="shared" si="10"/>
        <v>0</v>
      </c>
      <c r="I94" s="62">
        <f t="shared" si="10"/>
        <v>0</v>
      </c>
      <c r="J94" s="62">
        <f t="shared" si="10"/>
        <v>0</v>
      </c>
      <c r="K94" s="55"/>
    </row>
    <row r="95" spans="1:11" ht="30" x14ac:dyDescent="0.2">
      <c r="A95" s="597"/>
      <c r="B95" s="600"/>
      <c r="C95" s="73" t="s">
        <v>94</v>
      </c>
      <c r="D95" s="63">
        <f>'Исходные для нормативов'!C51</f>
        <v>5</v>
      </c>
      <c r="E95" s="63">
        <f t="shared" ref="E95:F95" si="33">D95</f>
        <v>5</v>
      </c>
      <c r="F95" s="63">
        <f t="shared" si="33"/>
        <v>5</v>
      </c>
      <c r="G95" s="55"/>
      <c r="H95" s="62">
        <f t="shared" si="10"/>
        <v>5</v>
      </c>
      <c r="I95" s="62">
        <f t="shared" si="10"/>
        <v>5</v>
      </c>
      <c r="J95" s="62">
        <f t="shared" si="10"/>
        <v>5</v>
      </c>
      <c r="K95" s="55"/>
    </row>
    <row r="96" spans="1:11" ht="15" x14ac:dyDescent="0.2">
      <c r="A96" s="597"/>
      <c r="B96" s="600"/>
      <c r="C96" s="73" t="s">
        <v>95</v>
      </c>
      <c r="D96" s="63">
        <f>'Исходные для нормативов'!C52</f>
        <v>0</v>
      </c>
      <c r="E96" s="63">
        <f t="shared" ref="E96:F96" si="34">D96</f>
        <v>0</v>
      </c>
      <c r="F96" s="63">
        <f t="shared" si="34"/>
        <v>0</v>
      </c>
      <c r="G96" s="55"/>
      <c r="H96" s="62">
        <f t="shared" si="10"/>
        <v>0</v>
      </c>
      <c r="I96" s="62">
        <f t="shared" si="10"/>
        <v>0</v>
      </c>
      <c r="J96" s="62">
        <f t="shared" si="10"/>
        <v>0</v>
      </c>
      <c r="K96" s="55"/>
    </row>
    <row r="97" spans="1:11" ht="30" x14ac:dyDescent="0.2">
      <c r="A97" s="597"/>
      <c r="B97" s="600"/>
      <c r="C97" s="73" t="s">
        <v>96</v>
      </c>
      <c r="D97" s="63">
        <f>'Исходные для нормативов'!C53</f>
        <v>9</v>
      </c>
      <c r="E97" s="63">
        <f t="shared" ref="E97:F97" si="35">D97</f>
        <v>9</v>
      </c>
      <c r="F97" s="63">
        <f t="shared" si="35"/>
        <v>9</v>
      </c>
      <c r="G97" s="55"/>
      <c r="H97" s="62">
        <f t="shared" si="10"/>
        <v>9</v>
      </c>
      <c r="I97" s="62">
        <f t="shared" si="10"/>
        <v>9</v>
      </c>
      <c r="J97" s="62">
        <f t="shared" si="10"/>
        <v>9</v>
      </c>
      <c r="K97" s="55"/>
    </row>
    <row r="98" spans="1:11" ht="30" x14ac:dyDescent="0.2">
      <c r="A98" s="597"/>
      <c r="B98" s="600"/>
      <c r="C98" s="73" t="s">
        <v>97</v>
      </c>
      <c r="D98" s="63">
        <f>'Исходные для нормативов'!C54</f>
        <v>12</v>
      </c>
      <c r="E98" s="63">
        <f t="shared" ref="E98:F98" si="36">D98</f>
        <v>12</v>
      </c>
      <c r="F98" s="63">
        <f t="shared" si="36"/>
        <v>12</v>
      </c>
      <c r="G98" s="55"/>
      <c r="H98" s="62">
        <f t="shared" si="10"/>
        <v>12</v>
      </c>
      <c r="I98" s="62">
        <f t="shared" si="10"/>
        <v>12</v>
      </c>
      <c r="J98" s="62">
        <f t="shared" si="10"/>
        <v>12</v>
      </c>
      <c r="K98" s="55"/>
    </row>
    <row r="99" spans="1:11" ht="13.9" customHeight="1" x14ac:dyDescent="0.2">
      <c r="A99" s="597"/>
      <c r="B99" s="600" t="s">
        <v>100</v>
      </c>
      <c r="C99" s="73" t="s">
        <v>89</v>
      </c>
      <c r="D99" s="63">
        <f>'Исходные для нормативов'!C55</f>
        <v>5</v>
      </c>
      <c r="E99" s="63">
        <f t="shared" ref="E99:F99" si="37">D99</f>
        <v>5</v>
      </c>
      <c r="F99" s="63">
        <f t="shared" si="37"/>
        <v>5</v>
      </c>
      <c r="G99" s="55"/>
      <c r="H99" s="62">
        <f t="shared" si="10"/>
        <v>5</v>
      </c>
      <c r="I99" s="62">
        <f t="shared" si="10"/>
        <v>5</v>
      </c>
      <c r="J99" s="62">
        <f t="shared" si="10"/>
        <v>5</v>
      </c>
      <c r="K99" s="55"/>
    </row>
    <row r="100" spans="1:11" ht="15" x14ac:dyDescent="0.2">
      <c r="A100" s="597"/>
      <c r="B100" s="600"/>
      <c r="C100" s="73" t="s">
        <v>90</v>
      </c>
      <c r="D100" s="63">
        <f>'Исходные для нормативов'!C56</f>
        <v>0</v>
      </c>
      <c r="E100" s="63">
        <f t="shared" ref="E100:F100" si="38">D100</f>
        <v>0</v>
      </c>
      <c r="F100" s="63">
        <f t="shared" si="38"/>
        <v>0</v>
      </c>
      <c r="G100" s="55"/>
      <c r="H100" s="62">
        <f t="shared" si="10"/>
        <v>0</v>
      </c>
      <c r="I100" s="62">
        <f t="shared" si="10"/>
        <v>0</v>
      </c>
      <c r="J100" s="62">
        <f t="shared" si="10"/>
        <v>0</v>
      </c>
      <c r="K100" s="55"/>
    </row>
    <row r="101" spans="1:11" ht="15" x14ac:dyDescent="0.2">
      <c r="A101" s="597"/>
      <c r="B101" s="600"/>
      <c r="C101" s="73" t="s">
        <v>91</v>
      </c>
      <c r="D101" s="63">
        <f>'Исходные для нормативов'!C57</f>
        <v>5</v>
      </c>
      <c r="E101" s="63">
        <f t="shared" ref="E101:F101" si="39">D101</f>
        <v>5</v>
      </c>
      <c r="F101" s="63">
        <f t="shared" si="39"/>
        <v>5</v>
      </c>
      <c r="G101" s="55"/>
      <c r="H101" s="62">
        <f t="shared" si="10"/>
        <v>5</v>
      </c>
      <c r="I101" s="62">
        <f t="shared" si="10"/>
        <v>5</v>
      </c>
      <c r="J101" s="62">
        <f t="shared" si="10"/>
        <v>5</v>
      </c>
      <c r="K101" s="55"/>
    </row>
    <row r="102" spans="1:11" ht="15" x14ac:dyDescent="0.2">
      <c r="A102" s="597"/>
      <c r="B102" s="600"/>
      <c r="C102" s="73" t="s">
        <v>92</v>
      </c>
      <c r="D102" s="63">
        <f>'Исходные для нормативов'!C58</f>
        <v>0</v>
      </c>
      <c r="E102" s="63">
        <f t="shared" ref="E102:F102" si="40">D102</f>
        <v>0</v>
      </c>
      <c r="F102" s="63">
        <f t="shared" si="40"/>
        <v>0</v>
      </c>
      <c r="G102" s="55"/>
      <c r="H102" s="62">
        <f t="shared" si="10"/>
        <v>0</v>
      </c>
      <c r="I102" s="62">
        <f t="shared" si="10"/>
        <v>0</v>
      </c>
      <c r="J102" s="62">
        <f t="shared" si="10"/>
        <v>0</v>
      </c>
      <c r="K102" s="55"/>
    </row>
    <row r="103" spans="1:11" ht="15" x14ac:dyDescent="0.2">
      <c r="A103" s="597"/>
      <c r="B103" s="600"/>
      <c r="C103" s="73" t="s">
        <v>93</v>
      </c>
      <c r="D103" s="63">
        <f>'Исходные для нормативов'!C59</f>
        <v>0</v>
      </c>
      <c r="E103" s="63">
        <f t="shared" ref="E103:F103" si="41">D103</f>
        <v>0</v>
      </c>
      <c r="F103" s="63">
        <f t="shared" si="41"/>
        <v>0</v>
      </c>
      <c r="G103" s="55"/>
      <c r="H103" s="62">
        <f t="shared" si="10"/>
        <v>0</v>
      </c>
      <c r="I103" s="62">
        <f t="shared" si="10"/>
        <v>0</v>
      </c>
      <c r="J103" s="62">
        <f t="shared" si="10"/>
        <v>0</v>
      </c>
      <c r="K103" s="55"/>
    </row>
    <row r="104" spans="1:11" ht="30" x14ac:dyDescent="0.2">
      <c r="A104" s="597"/>
      <c r="B104" s="600"/>
      <c r="C104" s="73" t="s">
        <v>94</v>
      </c>
      <c r="D104" s="63">
        <f>'Исходные для нормативов'!C60</f>
        <v>5</v>
      </c>
      <c r="E104" s="63">
        <f t="shared" ref="E104:F104" si="42">D104</f>
        <v>5</v>
      </c>
      <c r="F104" s="63">
        <f t="shared" si="42"/>
        <v>5</v>
      </c>
      <c r="G104" s="55"/>
      <c r="H104" s="62">
        <f t="shared" si="10"/>
        <v>5</v>
      </c>
      <c r="I104" s="62">
        <f t="shared" si="10"/>
        <v>5</v>
      </c>
      <c r="J104" s="62">
        <f t="shared" si="10"/>
        <v>5</v>
      </c>
      <c r="K104" s="55"/>
    </row>
    <row r="105" spans="1:11" ht="15" x14ac:dyDescent="0.2">
      <c r="A105" s="597"/>
      <c r="B105" s="600"/>
      <c r="C105" s="73" t="s">
        <v>95</v>
      </c>
      <c r="D105" s="63">
        <f>'Исходные для нормативов'!C61</f>
        <v>0</v>
      </c>
      <c r="E105" s="63">
        <f t="shared" ref="E105:F105" si="43">D105</f>
        <v>0</v>
      </c>
      <c r="F105" s="63">
        <f t="shared" si="43"/>
        <v>0</v>
      </c>
      <c r="G105" s="55"/>
      <c r="H105" s="62">
        <f t="shared" si="10"/>
        <v>0</v>
      </c>
      <c r="I105" s="62">
        <f t="shared" si="10"/>
        <v>0</v>
      </c>
      <c r="J105" s="62">
        <f t="shared" si="10"/>
        <v>0</v>
      </c>
      <c r="K105" s="55"/>
    </row>
    <row r="106" spans="1:11" ht="30" x14ac:dyDescent="0.2">
      <c r="A106" s="597"/>
      <c r="B106" s="600"/>
      <c r="C106" s="73" t="s">
        <v>96</v>
      </c>
      <c r="D106" s="63">
        <f>'Исходные для нормативов'!C62</f>
        <v>5</v>
      </c>
      <c r="E106" s="63">
        <f t="shared" ref="E106:F106" si="44">D106</f>
        <v>5</v>
      </c>
      <c r="F106" s="63">
        <f t="shared" si="44"/>
        <v>5</v>
      </c>
      <c r="G106" s="55"/>
      <c r="H106" s="62">
        <f t="shared" si="10"/>
        <v>5</v>
      </c>
      <c r="I106" s="62">
        <f t="shared" si="10"/>
        <v>5</v>
      </c>
      <c r="J106" s="62">
        <f t="shared" si="10"/>
        <v>5</v>
      </c>
      <c r="K106" s="55"/>
    </row>
    <row r="107" spans="1:11" ht="30" x14ac:dyDescent="0.2">
      <c r="A107" s="597"/>
      <c r="B107" s="600"/>
      <c r="C107" s="73" t="s">
        <v>97</v>
      </c>
      <c r="D107" s="63">
        <f>'Исходные для нормативов'!C63</f>
        <v>5</v>
      </c>
      <c r="E107" s="63">
        <f t="shared" ref="E107:F107" si="45">D107</f>
        <v>5</v>
      </c>
      <c r="F107" s="63">
        <f t="shared" si="45"/>
        <v>5</v>
      </c>
      <c r="G107" s="55"/>
      <c r="H107" s="62">
        <f t="shared" si="10"/>
        <v>5</v>
      </c>
      <c r="I107" s="62">
        <f t="shared" si="10"/>
        <v>5</v>
      </c>
      <c r="J107" s="62">
        <f t="shared" si="10"/>
        <v>5</v>
      </c>
      <c r="K107" s="55"/>
    </row>
    <row r="108" spans="1:11" ht="13.15" customHeight="1" x14ac:dyDescent="0.2">
      <c r="A108" s="602" t="s">
        <v>103</v>
      </c>
      <c r="B108" s="602"/>
      <c r="C108" s="602"/>
      <c r="D108" s="63">
        <f>'Исходные для нормативов'!C64</f>
        <v>18</v>
      </c>
      <c r="E108" s="63">
        <f>'Исходные для нормативов'!D64</f>
        <v>18</v>
      </c>
      <c r="F108" s="63">
        <f>'Исходные для нормативов'!E64</f>
        <v>18</v>
      </c>
      <c r="G108" s="55">
        <f>F108</f>
        <v>18</v>
      </c>
      <c r="H108" s="62">
        <f t="shared" si="10"/>
        <v>18</v>
      </c>
      <c r="I108" s="62">
        <f t="shared" si="10"/>
        <v>18</v>
      </c>
      <c r="J108" s="62">
        <f t="shared" si="10"/>
        <v>18</v>
      </c>
      <c r="K108" s="55">
        <f>J108</f>
        <v>18</v>
      </c>
    </row>
    <row r="109" spans="1:11" ht="13.15" customHeight="1" x14ac:dyDescent="0.2">
      <c r="A109" s="597" t="s">
        <v>104</v>
      </c>
      <c r="B109" s="598" t="s">
        <v>102</v>
      </c>
      <c r="C109" s="598"/>
      <c r="D109" s="61">
        <f t="shared" ref="D109:D122" si="46">(D5+$D$56)/D57/$D$108</f>
        <v>5.5555555555555552E-2</v>
      </c>
      <c r="E109" s="61">
        <f t="shared" ref="E109:E122" si="47">(E5+$E$56)/E57/$E$108</f>
        <v>7.7777777777777779E-2</v>
      </c>
      <c r="F109" s="61">
        <f t="shared" ref="F109:F122" si="48">(F5+$F$56)/F57/$F$108</f>
        <v>8.2222222222222224E-2</v>
      </c>
      <c r="G109" s="61">
        <f t="shared" ref="G109:G119" si="49">(G5+$G$56)/G57/$G$108</f>
        <v>8.2222222222222224E-2</v>
      </c>
      <c r="H109" s="64">
        <f t="shared" ref="H109:H119" si="50">(H5+$H$56)/H57/$H$108</f>
        <v>7.7777777777777779E-2</v>
      </c>
      <c r="I109" s="64">
        <f t="shared" ref="I109:I119" si="51">(I5+$I$56)/I57/$I$108</f>
        <v>0.1</v>
      </c>
      <c r="J109" s="64">
        <f t="shared" ref="J109:J119" si="52">(J5+$J$56)/J57/$J$108</f>
        <v>0.10444444444444444</v>
      </c>
      <c r="K109" s="61">
        <f t="shared" ref="K109:K119" si="53">(K5+$K$56)/K57/$K$108</f>
        <v>0.10444444444444444</v>
      </c>
    </row>
    <row r="110" spans="1:11" ht="22.9" customHeight="1" x14ac:dyDescent="0.2">
      <c r="A110" s="597"/>
      <c r="B110" s="599" t="s">
        <v>105</v>
      </c>
      <c r="C110" s="599"/>
      <c r="D110" s="61">
        <f t="shared" si="46"/>
        <v>5.5555555555555552E-2</v>
      </c>
      <c r="E110" s="61">
        <f t="shared" si="47"/>
        <v>7.7777777777777779E-2</v>
      </c>
      <c r="F110" s="61">
        <f t="shared" si="48"/>
        <v>8.2222222222222224E-2</v>
      </c>
      <c r="G110" s="61">
        <f t="shared" si="49"/>
        <v>8.2222222222222224E-2</v>
      </c>
      <c r="H110" s="64">
        <f t="shared" si="50"/>
        <v>7.7777777777777779E-2</v>
      </c>
      <c r="I110" s="64">
        <f t="shared" si="51"/>
        <v>0.1</v>
      </c>
      <c r="J110" s="64">
        <f t="shared" si="52"/>
        <v>0.10444444444444444</v>
      </c>
      <c r="K110" s="61">
        <f t="shared" si="53"/>
        <v>0.10444444444444444</v>
      </c>
    </row>
    <row r="111" spans="1:11" ht="13.15" customHeight="1" x14ac:dyDescent="0.2">
      <c r="A111" s="597"/>
      <c r="B111" s="598" t="s">
        <v>75</v>
      </c>
      <c r="C111" s="598"/>
      <c r="D111" s="61">
        <f t="shared" si="46"/>
        <v>5.5555555555555552E-2</v>
      </c>
      <c r="E111" s="61">
        <f t="shared" si="47"/>
        <v>7.7777777777777779E-2</v>
      </c>
      <c r="F111" s="61">
        <f t="shared" si="48"/>
        <v>8.2222222222222224E-2</v>
      </c>
      <c r="G111" s="61">
        <f t="shared" si="49"/>
        <v>8.2222222222222224E-2</v>
      </c>
      <c r="H111" s="64">
        <f t="shared" si="50"/>
        <v>7.7777777777777779E-2</v>
      </c>
      <c r="I111" s="64">
        <f t="shared" si="51"/>
        <v>0.1</v>
      </c>
      <c r="J111" s="64">
        <f t="shared" si="52"/>
        <v>0.10444444444444444</v>
      </c>
      <c r="K111" s="61">
        <f t="shared" si="53"/>
        <v>0.10444444444444444</v>
      </c>
    </row>
    <row r="112" spans="1:11" ht="13.15" customHeight="1" x14ac:dyDescent="0.2">
      <c r="A112" s="597"/>
      <c r="B112" s="598" t="s">
        <v>76</v>
      </c>
      <c r="C112" s="598"/>
      <c r="D112" s="61">
        <f t="shared" si="46"/>
        <v>6.0386473429951688E-2</v>
      </c>
      <c r="E112" s="61">
        <f t="shared" si="47"/>
        <v>8.4541062801932368E-2</v>
      </c>
      <c r="F112" s="61">
        <f t="shared" si="48"/>
        <v>8.9371980676328511E-2</v>
      </c>
      <c r="G112" s="61">
        <f t="shared" si="49"/>
        <v>8.9371980676328511E-2</v>
      </c>
      <c r="H112" s="64">
        <f t="shared" si="50"/>
        <v>8.4541062801932368E-2</v>
      </c>
      <c r="I112" s="64">
        <f t="shared" si="51"/>
        <v>0.10869565217391304</v>
      </c>
      <c r="J112" s="64">
        <f t="shared" si="52"/>
        <v>0.11352657004830918</v>
      </c>
      <c r="K112" s="61">
        <f t="shared" si="53"/>
        <v>0.11352657004830918</v>
      </c>
    </row>
    <row r="113" spans="1:11" ht="13.15" customHeight="1" x14ac:dyDescent="0.2">
      <c r="A113" s="597"/>
      <c r="B113" s="598" t="s">
        <v>77</v>
      </c>
      <c r="C113" s="598"/>
      <c r="D113" s="61">
        <f t="shared" si="46"/>
        <v>9.2592592592592601E-2</v>
      </c>
      <c r="E113" s="61">
        <f t="shared" si="47"/>
        <v>0.12962962962962965</v>
      </c>
      <c r="F113" s="61">
        <f t="shared" si="48"/>
        <v>0.13703703703703704</v>
      </c>
      <c r="G113" s="61">
        <f t="shared" si="49"/>
        <v>0.13703703703703704</v>
      </c>
      <c r="H113" s="64">
        <f t="shared" si="50"/>
        <v>0.12962962962962965</v>
      </c>
      <c r="I113" s="64">
        <f t="shared" si="51"/>
        <v>0.16666666666666666</v>
      </c>
      <c r="J113" s="64">
        <f t="shared" si="52"/>
        <v>0.17407407407407408</v>
      </c>
      <c r="K113" s="61">
        <f t="shared" si="53"/>
        <v>0.17407407407407408</v>
      </c>
    </row>
    <row r="114" spans="1:11" ht="13.15" customHeight="1" x14ac:dyDescent="0.2">
      <c r="A114" s="597"/>
      <c r="B114" s="598" t="s">
        <v>78</v>
      </c>
      <c r="C114" s="598"/>
      <c r="D114" s="61">
        <f t="shared" si="46"/>
        <v>0.1388888888888889</v>
      </c>
      <c r="E114" s="61">
        <f t="shared" si="47"/>
        <v>0.19444444444444445</v>
      </c>
      <c r="F114" s="61">
        <f t="shared" si="48"/>
        <v>0.20555555555555557</v>
      </c>
      <c r="G114" s="61">
        <f t="shared" si="49"/>
        <v>0.20555555555555557</v>
      </c>
      <c r="H114" s="64">
        <f t="shared" si="50"/>
        <v>0.19444444444444445</v>
      </c>
      <c r="I114" s="64">
        <f t="shared" si="51"/>
        <v>0.25</v>
      </c>
      <c r="J114" s="64">
        <f t="shared" si="52"/>
        <v>0.26111111111111113</v>
      </c>
      <c r="K114" s="61">
        <f t="shared" si="53"/>
        <v>0.26111111111111113</v>
      </c>
    </row>
    <row r="115" spans="1:11" ht="13.15" customHeight="1" x14ac:dyDescent="0.2">
      <c r="A115" s="597"/>
      <c r="B115" s="598" t="s">
        <v>79</v>
      </c>
      <c r="C115" s="598"/>
      <c r="D115" s="61">
        <f t="shared" si="46"/>
        <v>6.9444444444444448E-2</v>
      </c>
      <c r="E115" s="61">
        <f t="shared" si="47"/>
        <v>9.7222222222222224E-2</v>
      </c>
      <c r="F115" s="61">
        <f t="shared" si="48"/>
        <v>0.10277777777777779</v>
      </c>
      <c r="G115" s="61">
        <f t="shared" si="49"/>
        <v>0.10277777777777779</v>
      </c>
      <c r="H115" s="64">
        <f t="shared" si="50"/>
        <v>9.7222222222222224E-2</v>
      </c>
      <c r="I115" s="64">
        <f t="shared" si="51"/>
        <v>0.125</v>
      </c>
      <c r="J115" s="64">
        <f t="shared" si="52"/>
        <v>0.13055555555555556</v>
      </c>
      <c r="K115" s="61">
        <f t="shared" si="53"/>
        <v>0.13055555555555556</v>
      </c>
    </row>
    <row r="116" spans="1:11" ht="13.15" customHeight="1" x14ac:dyDescent="0.2">
      <c r="A116" s="597"/>
      <c r="B116" s="598" t="s">
        <v>80</v>
      </c>
      <c r="C116" s="598"/>
      <c r="D116" s="61">
        <f t="shared" si="46"/>
        <v>7.716049382716049E-2</v>
      </c>
      <c r="E116" s="61">
        <f t="shared" si="47"/>
        <v>0.10802469135802469</v>
      </c>
      <c r="F116" s="61">
        <f t="shared" si="48"/>
        <v>0.11419753086419752</v>
      </c>
      <c r="G116" s="61">
        <f t="shared" si="49"/>
        <v>0.11419753086419752</v>
      </c>
      <c r="H116" s="64">
        <f t="shared" si="50"/>
        <v>0.10802469135802469</v>
      </c>
      <c r="I116" s="64">
        <f t="shared" si="51"/>
        <v>0.1388888888888889</v>
      </c>
      <c r="J116" s="64">
        <f t="shared" si="52"/>
        <v>0.14506172839506173</v>
      </c>
      <c r="K116" s="61">
        <f t="shared" si="53"/>
        <v>0.14506172839506173</v>
      </c>
    </row>
    <row r="117" spans="1:11" ht="13.15" customHeight="1" x14ac:dyDescent="0.2">
      <c r="A117" s="597"/>
      <c r="B117" s="598" t="s">
        <v>81</v>
      </c>
      <c r="C117" s="598"/>
      <c r="D117" s="61">
        <f t="shared" si="46"/>
        <v>9.2592592592592601E-2</v>
      </c>
      <c r="E117" s="61">
        <f t="shared" si="47"/>
        <v>0.12962962962962965</v>
      </c>
      <c r="F117" s="61">
        <f t="shared" si="48"/>
        <v>0.13703703703703704</v>
      </c>
      <c r="G117" s="61">
        <f t="shared" si="49"/>
        <v>0.13703703703703704</v>
      </c>
      <c r="H117" s="64">
        <f t="shared" si="50"/>
        <v>0.12962962962962965</v>
      </c>
      <c r="I117" s="64">
        <f t="shared" si="51"/>
        <v>0.16666666666666666</v>
      </c>
      <c r="J117" s="64">
        <f t="shared" si="52"/>
        <v>0.17407407407407408</v>
      </c>
      <c r="K117" s="61">
        <f t="shared" si="53"/>
        <v>0.17407407407407408</v>
      </c>
    </row>
    <row r="118" spans="1:11" ht="13.15" customHeight="1" x14ac:dyDescent="0.2">
      <c r="A118" s="597"/>
      <c r="B118" s="598" t="s">
        <v>82</v>
      </c>
      <c r="C118" s="598"/>
      <c r="D118" s="61">
        <f t="shared" si="46"/>
        <v>0.12626262626262627</v>
      </c>
      <c r="E118" s="61">
        <f t="shared" si="47"/>
        <v>0.17676767676767677</v>
      </c>
      <c r="F118" s="61">
        <f t="shared" si="48"/>
        <v>0.18686868686868688</v>
      </c>
      <c r="G118" s="61">
        <f t="shared" si="49"/>
        <v>0.18686868686868688</v>
      </c>
      <c r="H118" s="64">
        <f t="shared" si="50"/>
        <v>0.17676767676767677</v>
      </c>
      <c r="I118" s="64">
        <f t="shared" si="51"/>
        <v>0.22727272727272727</v>
      </c>
      <c r="J118" s="64">
        <f t="shared" si="52"/>
        <v>0.23737373737373735</v>
      </c>
      <c r="K118" s="61">
        <f t="shared" si="53"/>
        <v>0.23737373737373735</v>
      </c>
    </row>
    <row r="119" spans="1:11" ht="13.15" customHeight="1" x14ac:dyDescent="0.2">
      <c r="A119" s="597"/>
      <c r="B119" s="598" t="s">
        <v>83</v>
      </c>
      <c r="C119" s="598"/>
      <c r="D119" s="61">
        <f t="shared" si="46"/>
        <v>0.19841269841269843</v>
      </c>
      <c r="E119" s="61">
        <f t="shared" si="47"/>
        <v>0.27777777777777779</v>
      </c>
      <c r="F119" s="61">
        <f t="shared" si="48"/>
        <v>0.29365079365079366</v>
      </c>
      <c r="G119" s="61">
        <f t="shared" si="49"/>
        <v>0.29365079365079366</v>
      </c>
      <c r="H119" s="64">
        <f t="shared" si="50"/>
        <v>0.27777777777777779</v>
      </c>
      <c r="I119" s="64">
        <f t="shared" si="51"/>
        <v>0.35714285714285715</v>
      </c>
      <c r="J119" s="64">
        <f t="shared" si="52"/>
        <v>0.37301587301587302</v>
      </c>
      <c r="K119" s="61">
        <f t="shared" si="53"/>
        <v>0.37301587301587302</v>
      </c>
    </row>
    <row r="120" spans="1:11" ht="13.15" customHeight="1" x14ac:dyDescent="0.2">
      <c r="A120" s="597"/>
      <c r="B120" s="598" t="s">
        <v>84</v>
      </c>
      <c r="C120" s="598"/>
      <c r="D120" s="61">
        <f t="shared" si="46"/>
        <v>5.5555555555555552E-2</v>
      </c>
      <c r="E120" s="61">
        <f t="shared" si="47"/>
        <v>5.7777777777777782E-2</v>
      </c>
      <c r="F120" s="61">
        <f t="shared" si="48"/>
        <v>5.7777777777777782E-2</v>
      </c>
      <c r="G120" s="61"/>
      <c r="H120" s="64">
        <f>(H16)/H68/$H$108</f>
        <v>5.5555555555555552E-2</v>
      </c>
      <c r="I120" s="64">
        <f>(I16)/I68/$I$108</f>
        <v>5.7777777777777782E-2</v>
      </c>
      <c r="J120" s="64">
        <f>(J16)/J68/$J$108</f>
        <v>5.7777777777777782E-2</v>
      </c>
      <c r="K120" s="61"/>
    </row>
    <row r="121" spans="1:11" ht="13.15" customHeight="1" x14ac:dyDescent="0.2">
      <c r="A121" s="597"/>
      <c r="B121" s="598" t="s">
        <v>85</v>
      </c>
      <c r="C121" s="598"/>
      <c r="D121" s="61">
        <f t="shared" si="46"/>
        <v>5.5555555555555552E-2</v>
      </c>
      <c r="E121" s="61">
        <f t="shared" si="47"/>
        <v>5.7777777777777782E-2</v>
      </c>
      <c r="F121" s="61">
        <f t="shared" si="48"/>
        <v>5.7777777777777782E-2</v>
      </c>
      <c r="G121" s="61"/>
      <c r="H121" s="64">
        <f>(H17)/H69/$H$108</f>
        <v>5.5555555555555552E-2</v>
      </c>
      <c r="I121" s="64">
        <f>(I17)/I69/$I$108</f>
        <v>5.7777777777777782E-2</v>
      </c>
      <c r="J121" s="64">
        <f>(J17)/J69/$J$108</f>
        <v>5.7777777777777782E-2</v>
      </c>
      <c r="K121" s="61"/>
    </row>
    <row r="122" spans="1:11" s="19" customFormat="1" ht="13.15" customHeight="1" x14ac:dyDescent="0.2">
      <c r="A122" s="597"/>
      <c r="B122" s="598" t="s">
        <v>86</v>
      </c>
      <c r="C122" s="598"/>
      <c r="D122" s="61">
        <f t="shared" si="46"/>
        <v>0.44444444444444442</v>
      </c>
      <c r="E122" s="61">
        <f t="shared" si="47"/>
        <v>0.55555555555555558</v>
      </c>
      <c r="F122" s="61">
        <f t="shared" si="48"/>
        <v>0.61111111111111116</v>
      </c>
      <c r="G122" s="61"/>
      <c r="H122" s="64">
        <f>(H18)/H70/$H$108</f>
        <v>0.44444444444444442</v>
      </c>
      <c r="I122" s="64">
        <f>(I18)/I70/$I$108</f>
        <v>0.55555555555555558</v>
      </c>
      <c r="J122" s="64">
        <f>(J18)/J70/$J$108</f>
        <v>0.61111111111111116</v>
      </c>
      <c r="K122" s="61"/>
    </row>
    <row r="123" spans="1:11" s="19" customFormat="1" ht="13.15" customHeight="1" x14ac:dyDescent="0.2">
      <c r="A123" s="597"/>
      <c r="B123" s="598" t="s">
        <v>87</v>
      </c>
      <c r="C123" s="598"/>
      <c r="D123" s="61">
        <f>(D19)/D71/10/4/D108</f>
        <v>1.2500000000000001E-2</v>
      </c>
      <c r="E123" s="61">
        <f>(E19)/E71/10/4/E108</f>
        <v>2.361111111111111E-2</v>
      </c>
      <c r="F123" s="61">
        <f>(F19)/F71/10/4/F108</f>
        <v>2.6388888888888889E-2</v>
      </c>
      <c r="G123" s="61"/>
      <c r="H123" s="64">
        <f>(H19)/H71/10/4/H108</f>
        <v>1.2500000000000001E-2</v>
      </c>
      <c r="I123" s="64">
        <f>(I19)/I71/10/4/I108</f>
        <v>2.361111111111111E-2</v>
      </c>
      <c r="J123" s="64">
        <f>(J19)/J71/10/4/J108</f>
        <v>2.6388888888888889E-2</v>
      </c>
      <c r="K123" s="61"/>
    </row>
    <row r="124" spans="1:11" ht="13.9" customHeight="1" x14ac:dyDescent="0.2">
      <c r="A124" s="597"/>
      <c r="B124" s="600" t="s">
        <v>88</v>
      </c>
      <c r="C124" s="73" t="s">
        <v>89</v>
      </c>
      <c r="D124" s="61">
        <f t="shared" ref="D124:D131" si="54">(D20+$D$56)/D72/$D$108</f>
        <v>6.8321078431372542E-2</v>
      </c>
      <c r="E124" s="61">
        <f t="shared" ref="E124:E131" si="55">(E20+$E$56)/E72/$E$108</f>
        <v>9.7222222222222224E-2</v>
      </c>
      <c r="F124" s="61">
        <f t="shared" ref="F124:F131" si="56">(F20+$F$56)/F72/$F$108</f>
        <v>0.10277777777777779</v>
      </c>
      <c r="G124" s="61"/>
      <c r="H124" s="64">
        <f t="shared" ref="H124:H131" si="57">(H20+$H$56)/H72/$H$108</f>
        <v>9.6098856209150318E-2</v>
      </c>
      <c r="I124" s="64">
        <f t="shared" ref="I124:I131" si="58">(I20+$I$56)/I72/$I$108</f>
        <v>0.125</v>
      </c>
      <c r="J124" s="64">
        <f t="shared" ref="J124:J131" si="59">(J20+$J$56)/J72/$J$108</f>
        <v>0.13055555555555556</v>
      </c>
      <c r="K124" s="61"/>
    </row>
    <row r="125" spans="1:11" ht="15" x14ac:dyDescent="0.2">
      <c r="A125" s="597"/>
      <c r="B125" s="600"/>
      <c r="C125" s="73" t="s">
        <v>90</v>
      </c>
      <c r="D125" s="61">
        <f t="shared" si="54"/>
        <v>5.4656862745098039E-2</v>
      </c>
      <c r="E125" s="61">
        <f t="shared" si="55"/>
        <v>7.7777777777777779E-2</v>
      </c>
      <c r="F125" s="61">
        <f t="shared" si="56"/>
        <v>8.2222222222222224E-2</v>
      </c>
      <c r="G125" s="61"/>
      <c r="H125" s="64">
        <f t="shared" si="57"/>
        <v>7.6879084967320266E-2</v>
      </c>
      <c r="I125" s="64">
        <f t="shared" si="58"/>
        <v>0.1</v>
      </c>
      <c r="J125" s="64">
        <f t="shared" si="59"/>
        <v>0.10444444444444444</v>
      </c>
      <c r="K125" s="61"/>
    </row>
    <row r="126" spans="1:11" ht="15" x14ac:dyDescent="0.2">
      <c r="A126" s="597"/>
      <c r="B126" s="600"/>
      <c r="C126" s="73" t="s">
        <v>91</v>
      </c>
      <c r="D126" s="61">
        <f t="shared" si="54"/>
        <v>6.8321078431372542E-2</v>
      </c>
      <c r="E126" s="61">
        <f t="shared" si="55"/>
        <v>9.7222222222222224E-2</v>
      </c>
      <c r="F126" s="61">
        <f t="shared" si="56"/>
        <v>0.10277777777777779</v>
      </c>
      <c r="G126" s="61"/>
      <c r="H126" s="64">
        <f t="shared" si="57"/>
        <v>9.6098856209150318E-2</v>
      </c>
      <c r="I126" s="64">
        <f t="shared" si="58"/>
        <v>0.125</v>
      </c>
      <c r="J126" s="64">
        <f t="shared" si="59"/>
        <v>0.13055555555555556</v>
      </c>
      <c r="K126" s="61"/>
    </row>
    <row r="127" spans="1:11" ht="15" x14ac:dyDescent="0.2">
      <c r="A127" s="597"/>
      <c r="B127" s="600"/>
      <c r="C127" s="73" t="s">
        <v>92</v>
      </c>
      <c r="D127" s="61">
        <f t="shared" si="54"/>
        <v>5.4656862745098039E-2</v>
      </c>
      <c r="E127" s="61">
        <f t="shared" si="55"/>
        <v>7.7777777777777779E-2</v>
      </c>
      <c r="F127" s="61">
        <f t="shared" si="56"/>
        <v>8.2222222222222224E-2</v>
      </c>
      <c r="G127" s="61"/>
      <c r="H127" s="64">
        <f t="shared" si="57"/>
        <v>7.6879084967320266E-2</v>
      </c>
      <c r="I127" s="64">
        <f t="shared" si="58"/>
        <v>0.1</v>
      </c>
      <c r="J127" s="64">
        <f t="shared" si="59"/>
        <v>0.10444444444444444</v>
      </c>
      <c r="K127" s="61"/>
    </row>
    <row r="128" spans="1:11" ht="15" x14ac:dyDescent="0.2">
      <c r="A128" s="597"/>
      <c r="B128" s="600"/>
      <c r="C128" s="73" t="s">
        <v>93</v>
      </c>
      <c r="D128" s="61">
        <f t="shared" si="54"/>
        <v>5.4656862745098039E-2</v>
      </c>
      <c r="E128" s="61">
        <f t="shared" si="55"/>
        <v>7.7777777777777779E-2</v>
      </c>
      <c r="F128" s="61">
        <f t="shared" si="56"/>
        <v>8.2222222222222224E-2</v>
      </c>
      <c r="G128" s="61"/>
      <c r="H128" s="64">
        <f t="shared" si="57"/>
        <v>7.6879084967320266E-2</v>
      </c>
      <c r="I128" s="64">
        <f t="shared" si="58"/>
        <v>0.1</v>
      </c>
      <c r="J128" s="64">
        <f t="shared" si="59"/>
        <v>0.10444444444444444</v>
      </c>
      <c r="K128" s="61"/>
    </row>
    <row r="129" spans="1:11" ht="30" x14ac:dyDescent="0.2">
      <c r="A129" s="597"/>
      <c r="B129" s="600"/>
      <c r="C129" s="73" t="s">
        <v>94</v>
      </c>
      <c r="D129" s="61">
        <f t="shared" si="54"/>
        <v>6.8321078431372542E-2</v>
      </c>
      <c r="E129" s="61">
        <f t="shared" si="55"/>
        <v>9.7222222222222224E-2</v>
      </c>
      <c r="F129" s="61">
        <f t="shared" si="56"/>
        <v>0.10277777777777779</v>
      </c>
      <c r="G129" s="61"/>
      <c r="H129" s="64">
        <f t="shared" si="57"/>
        <v>9.6098856209150318E-2</v>
      </c>
      <c r="I129" s="64">
        <f t="shared" si="58"/>
        <v>0.125</v>
      </c>
      <c r="J129" s="64">
        <f t="shared" si="59"/>
        <v>0.13055555555555556</v>
      </c>
      <c r="K129" s="61"/>
    </row>
    <row r="130" spans="1:11" ht="15" x14ac:dyDescent="0.2">
      <c r="A130" s="597"/>
      <c r="B130" s="600"/>
      <c r="C130" s="73" t="s">
        <v>95</v>
      </c>
      <c r="D130" s="61">
        <f t="shared" si="54"/>
        <v>5.4656862745098039E-2</v>
      </c>
      <c r="E130" s="61">
        <f t="shared" si="55"/>
        <v>7.7777777777777779E-2</v>
      </c>
      <c r="F130" s="61">
        <f t="shared" si="56"/>
        <v>8.2222222222222224E-2</v>
      </c>
      <c r="G130" s="61"/>
      <c r="H130" s="64">
        <f t="shared" si="57"/>
        <v>7.6879084967320266E-2</v>
      </c>
      <c r="I130" s="64">
        <f t="shared" si="58"/>
        <v>0.1</v>
      </c>
      <c r="J130" s="64">
        <f t="shared" si="59"/>
        <v>0.10444444444444444</v>
      </c>
      <c r="K130" s="61"/>
    </row>
    <row r="131" spans="1:11" ht="30" x14ac:dyDescent="0.2">
      <c r="A131" s="597"/>
      <c r="B131" s="600"/>
      <c r="C131" s="73" t="s">
        <v>96</v>
      </c>
      <c r="D131" s="61">
        <f t="shared" si="54"/>
        <v>6.8321078431372542E-2</v>
      </c>
      <c r="E131" s="61">
        <f t="shared" si="55"/>
        <v>9.7222222222222224E-2</v>
      </c>
      <c r="F131" s="61">
        <f t="shared" si="56"/>
        <v>0.10277777777777779</v>
      </c>
      <c r="G131" s="61"/>
      <c r="H131" s="64">
        <f t="shared" si="57"/>
        <v>9.6098856209150318E-2</v>
      </c>
      <c r="I131" s="64">
        <f t="shared" si="58"/>
        <v>0.125</v>
      </c>
      <c r="J131" s="64">
        <f t="shared" si="59"/>
        <v>0.13055555555555556</v>
      </c>
      <c r="K131" s="61"/>
    </row>
    <row r="132" spans="1:11" ht="30" x14ac:dyDescent="0.2">
      <c r="A132" s="597"/>
      <c r="B132" s="600"/>
      <c r="C132" s="73" t="s">
        <v>97</v>
      </c>
      <c r="D132" s="61"/>
      <c r="E132" s="61"/>
      <c r="F132" s="61"/>
      <c r="G132" s="61"/>
      <c r="H132" s="64"/>
      <c r="I132" s="64"/>
      <c r="J132" s="64"/>
      <c r="K132" s="61"/>
    </row>
    <row r="133" spans="1:11" ht="13.9" customHeight="1" x14ac:dyDescent="0.2">
      <c r="A133" s="597"/>
      <c r="B133" s="600" t="s">
        <v>98</v>
      </c>
      <c r="C133" s="73" t="s">
        <v>89</v>
      </c>
      <c r="D133" s="61">
        <f t="shared" ref="D133:D140" si="60">(D29+$D$56)/D81/$D$108</f>
        <v>0.20833333333333334</v>
      </c>
      <c r="E133" s="61">
        <f t="shared" ref="E133:E140" si="61">(E29+$E$56)/E81/$E$108</f>
        <v>0.29074074074074074</v>
      </c>
      <c r="F133" s="61">
        <f t="shared" ref="F133:F140" si="62">(F29+$F$56)/F81/$F$108</f>
        <v>0.31481481481481483</v>
      </c>
      <c r="G133" s="61"/>
      <c r="H133" s="64">
        <f t="shared" ref="H133:H140" si="63">(H29+$H$56)/H81/$H$108</f>
        <v>0.30092592592592593</v>
      </c>
      <c r="I133" s="64">
        <f t="shared" ref="I133:I140" si="64">(I29+$I$56)/I81/$I$108</f>
        <v>0.3833333333333333</v>
      </c>
      <c r="J133" s="64">
        <f t="shared" ref="J133:J140" si="65">(J29+$J$56)/J81/$J$108</f>
        <v>0.40740740740740738</v>
      </c>
      <c r="K133" s="61"/>
    </row>
    <row r="134" spans="1:11" ht="15" x14ac:dyDescent="0.2">
      <c r="A134" s="597"/>
      <c r="B134" s="600"/>
      <c r="C134" s="73" t="s">
        <v>90</v>
      </c>
      <c r="D134" s="61">
        <f t="shared" si="60"/>
        <v>0.17857142857142858</v>
      </c>
      <c r="E134" s="61">
        <f t="shared" si="61"/>
        <v>0.24920634920634921</v>
      </c>
      <c r="F134" s="61">
        <f t="shared" si="62"/>
        <v>0.26984126984126983</v>
      </c>
      <c r="G134" s="61"/>
      <c r="H134" s="64">
        <f t="shared" si="63"/>
        <v>0.25793650793650796</v>
      </c>
      <c r="I134" s="64">
        <f t="shared" si="64"/>
        <v>0.32857142857142851</v>
      </c>
      <c r="J134" s="64">
        <f t="shared" si="65"/>
        <v>0.34920634920634919</v>
      </c>
      <c r="K134" s="61"/>
    </row>
    <row r="135" spans="1:11" ht="15" x14ac:dyDescent="0.2">
      <c r="A135" s="597"/>
      <c r="B135" s="600"/>
      <c r="C135" s="73" t="s">
        <v>91</v>
      </c>
      <c r="D135" s="61">
        <f t="shared" si="60"/>
        <v>0.1388888888888889</v>
      </c>
      <c r="E135" s="61">
        <f t="shared" si="61"/>
        <v>0.19382716049382717</v>
      </c>
      <c r="F135" s="61">
        <f t="shared" si="62"/>
        <v>0.20987654320987653</v>
      </c>
      <c r="G135" s="61"/>
      <c r="H135" s="64">
        <f t="shared" si="63"/>
        <v>0.20061728395061729</v>
      </c>
      <c r="I135" s="64">
        <f t="shared" si="64"/>
        <v>0.25555555555555554</v>
      </c>
      <c r="J135" s="64">
        <f t="shared" si="65"/>
        <v>0.27160493827160498</v>
      </c>
      <c r="K135" s="61"/>
    </row>
    <row r="136" spans="1:11" ht="15" x14ac:dyDescent="0.2">
      <c r="A136" s="597"/>
      <c r="B136" s="600"/>
      <c r="C136" s="73" t="s">
        <v>92</v>
      </c>
      <c r="D136" s="61">
        <f t="shared" si="60"/>
        <v>0.10416666666666667</v>
      </c>
      <c r="E136" s="61">
        <f t="shared" si="61"/>
        <v>0.14537037037037037</v>
      </c>
      <c r="F136" s="61">
        <f t="shared" si="62"/>
        <v>0.15740740740740741</v>
      </c>
      <c r="G136" s="61"/>
      <c r="H136" s="64">
        <f t="shared" si="63"/>
        <v>0.15046296296296297</v>
      </c>
      <c r="I136" s="64">
        <f t="shared" si="64"/>
        <v>0.19166666666666665</v>
      </c>
      <c r="J136" s="64">
        <f t="shared" si="65"/>
        <v>0.20370370370370369</v>
      </c>
      <c r="K136" s="61"/>
    </row>
    <row r="137" spans="1:11" ht="15" x14ac:dyDescent="0.2">
      <c r="A137" s="597"/>
      <c r="B137" s="600"/>
      <c r="C137" s="73" t="s">
        <v>93</v>
      </c>
      <c r="D137" s="61">
        <f t="shared" si="60"/>
        <v>0.10416666666666667</v>
      </c>
      <c r="E137" s="61">
        <f t="shared" si="61"/>
        <v>0.14537037037037037</v>
      </c>
      <c r="F137" s="61">
        <f t="shared" si="62"/>
        <v>0.15740740740740741</v>
      </c>
      <c r="G137" s="61"/>
      <c r="H137" s="64">
        <f t="shared" si="63"/>
        <v>0.15046296296296297</v>
      </c>
      <c r="I137" s="64">
        <f t="shared" si="64"/>
        <v>0.19166666666666665</v>
      </c>
      <c r="J137" s="64">
        <f t="shared" si="65"/>
        <v>0.20370370370370369</v>
      </c>
      <c r="K137" s="61"/>
    </row>
    <row r="138" spans="1:11" ht="30" x14ac:dyDescent="0.2">
      <c r="A138" s="597"/>
      <c r="B138" s="600"/>
      <c r="C138" s="73" t="s">
        <v>94</v>
      </c>
      <c r="D138" s="61">
        <f t="shared" si="60"/>
        <v>0.25</v>
      </c>
      <c r="E138" s="61">
        <f t="shared" si="61"/>
        <v>0.34888888888888886</v>
      </c>
      <c r="F138" s="61">
        <f t="shared" si="62"/>
        <v>0.37777777777777777</v>
      </c>
      <c r="G138" s="61"/>
      <c r="H138" s="64">
        <f t="shared" si="63"/>
        <v>0.3611111111111111</v>
      </c>
      <c r="I138" s="64">
        <f t="shared" si="64"/>
        <v>0.45999999999999996</v>
      </c>
      <c r="J138" s="64">
        <f t="shared" si="65"/>
        <v>0.48888888888888893</v>
      </c>
      <c r="K138" s="61"/>
    </row>
    <row r="139" spans="1:11" ht="15" x14ac:dyDescent="0.2">
      <c r="A139" s="597"/>
      <c r="B139" s="600"/>
      <c r="C139" s="73" t="s">
        <v>95</v>
      </c>
      <c r="D139" s="61">
        <f t="shared" si="60"/>
        <v>0.10416666666666667</v>
      </c>
      <c r="E139" s="61">
        <f t="shared" si="61"/>
        <v>0.14537037037037037</v>
      </c>
      <c r="F139" s="61">
        <f t="shared" si="62"/>
        <v>0.15740740740740741</v>
      </c>
      <c r="G139" s="61"/>
      <c r="H139" s="64">
        <f t="shared" si="63"/>
        <v>0.15046296296296297</v>
      </c>
      <c r="I139" s="64">
        <f t="shared" si="64"/>
        <v>0.19166666666666665</v>
      </c>
      <c r="J139" s="64">
        <f t="shared" si="65"/>
        <v>0.20370370370370369</v>
      </c>
      <c r="K139" s="61"/>
    </row>
    <row r="140" spans="1:11" ht="30" x14ac:dyDescent="0.2">
      <c r="A140" s="597"/>
      <c r="B140" s="600"/>
      <c r="C140" s="73" t="s">
        <v>96</v>
      </c>
      <c r="D140" s="61">
        <f t="shared" si="60"/>
        <v>0.10416666666666667</v>
      </c>
      <c r="E140" s="61">
        <f t="shared" si="61"/>
        <v>0.14537037037037037</v>
      </c>
      <c r="F140" s="61">
        <f t="shared" si="62"/>
        <v>0.15740740740740741</v>
      </c>
      <c r="G140" s="61"/>
      <c r="H140" s="64">
        <f t="shared" si="63"/>
        <v>0.15046296296296297</v>
      </c>
      <c r="I140" s="64">
        <f t="shared" si="64"/>
        <v>0.19166666666666665</v>
      </c>
      <c r="J140" s="64">
        <f t="shared" si="65"/>
        <v>0.20370370370370369</v>
      </c>
      <c r="K140" s="61"/>
    </row>
    <row r="141" spans="1:11" ht="30" x14ac:dyDescent="0.2">
      <c r="A141" s="597"/>
      <c r="B141" s="600"/>
      <c r="C141" s="73" t="s">
        <v>97</v>
      </c>
      <c r="D141" s="61"/>
      <c r="E141" s="61"/>
      <c r="F141" s="61"/>
      <c r="G141" s="61"/>
      <c r="H141" s="64"/>
      <c r="I141" s="64"/>
      <c r="J141" s="64"/>
      <c r="K141" s="61"/>
    </row>
    <row r="142" spans="1:11" ht="13.9" customHeight="1" x14ac:dyDescent="0.2">
      <c r="A142" s="597"/>
      <c r="B142" s="600" t="s">
        <v>99</v>
      </c>
      <c r="C142" s="73" t="s">
        <v>89</v>
      </c>
      <c r="D142" s="61">
        <f>(D38+$D$56)/D90/$D$108</f>
        <v>0.25</v>
      </c>
      <c r="E142" s="61">
        <f>(E38+$E$56)/E90/$E$108</f>
        <v>0.34888888888888886</v>
      </c>
      <c r="F142" s="61">
        <f>(F38+$F$56)/F90/$F$108</f>
        <v>0.37777777777777777</v>
      </c>
      <c r="G142" s="61"/>
      <c r="H142" s="64">
        <f>(H38+$H$56)/H90/$H$108</f>
        <v>0.3611111111111111</v>
      </c>
      <c r="I142" s="64">
        <f>(I38+$I$56)/I90/$I$108</f>
        <v>0.45999999999999996</v>
      </c>
      <c r="J142" s="64">
        <f>(J38+$J$56)/J90/$J$108</f>
        <v>0.48888888888888893</v>
      </c>
      <c r="K142" s="61"/>
    </row>
    <row r="143" spans="1:11" ht="15" x14ac:dyDescent="0.2">
      <c r="A143" s="597"/>
      <c r="B143" s="600"/>
      <c r="C143" s="73" t="s">
        <v>90</v>
      </c>
      <c r="D143" s="61">
        <f>(D39+$D$56)/D91/$D$108</f>
        <v>0.25</v>
      </c>
      <c r="E143" s="61">
        <f>(E39+$E$56)/E91/$E$108</f>
        <v>0.34888888888888886</v>
      </c>
      <c r="F143" s="61">
        <f>(F39+$F$56)/F91/$F$108</f>
        <v>0.37777777777777777</v>
      </c>
      <c r="G143" s="61"/>
      <c r="H143" s="64">
        <f>(H39+$H$56)/H91/$H$108</f>
        <v>0.3611111111111111</v>
      </c>
      <c r="I143" s="64">
        <f>(I39+$I$56)/I91/$I$108</f>
        <v>0.45999999999999996</v>
      </c>
      <c r="J143" s="64">
        <f>(J39+$J$56)/J91/$J$108</f>
        <v>0.48888888888888893</v>
      </c>
      <c r="K143" s="61"/>
    </row>
    <row r="144" spans="1:11" ht="15" x14ac:dyDescent="0.2">
      <c r="A144" s="597"/>
      <c r="B144" s="600"/>
      <c r="C144" s="73" t="s">
        <v>91</v>
      </c>
      <c r="D144" s="61">
        <f>(D40+$D$56)/D92/$D$108</f>
        <v>0.17857142857142858</v>
      </c>
      <c r="E144" s="61">
        <f>(E40+$E$56)/E92/$E$108</f>
        <v>0.24920634920634921</v>
      </c>
      <c r="F144" s="61">
        <f>(F40+$F$56)/F92/$F$108</f>
        <v>0.26984126984126983</v>
      </c>
      <c r="G144" s="61"/>
      <c r="H144" s="64">
        <f>(H40+$H$56)/H92/$H$108</f>
        <v>0.25793650793650796</v>
      </c>
      <c r="I144" s="64">
        <f>(I40+$I$56)/I92/$I$108</f>
        <v>0.32857142857142851</v>
      </c>
      <c r="J144" s="64">
        <f>(J40+$J$56)/J92/$J$108</f>
        <v>0.34920634920634919</v>
      </c>
      <c r="K144" s="61"/>
    </row>
    <row r="145" spans="1:11" ht="15" x14ac:dyDescent="0.2">
      <c r="A145" s="597"/>
      <c r="B145" s="600"/>
      <c r="C145" s="73" t="s">
        <v>92</v>
      </c>
      <c r="D145" s="61">
        <f>(D41+$D$56)/D93/$D$108</f>
        <v>0.1388888888888889</v>
      </c>
      <c r="E145" s="61">
        <f>(E41+$E$56)/E93/$E$108</f>
        <v>0.19382716049382717</v>
      </c>
      <c r="F145" s="61">
        <f>(F41+$F$56)/F93/$F$108</f>
        <v>0.20987654320987653</v>
      </c>
      <c r="G145" s="61"/>
      <c r="H145" s="64">
        <f>(H41+$H$56)/H93/$H$108</f>
        <v>0.20061728395061729</v>
      </c>
      <c r="I145" s="64">
        <f>(I41+$I$56)/I93/$I$108</f>
        <v>0.25555555555555554</v>
      </c>
      <c r="J145" s="64">
        <f>(J41+$J$56)/J93/$J$108</f>
        <v>0.27160493827160498</v>
      </c>
      <c r="K145" s="61"/>
    </row>
    <row r="146" spans="1:11" ht="15" x14ac:dyDescent="0.2">
      <c r="A146" s="597"/>
      <c r="B146" s="600"/>
      <c r="C146" s="73" t="s">
        <v>93</v>
      </c>
      <c r="D146" s="61"/>
      <c r="E146" s="61"/>
      <c r="F146" s="61"/>
      <c r="G146" s="61"/>
      <c r="H146" s="64"/>
      <c r="I146" s="64"/>
      <c r="J146" s="64"/>
      <c r="K146" s="61"/>
    </row>
    <row r="147" spans="1:11" ht="30" x14ac:dyDescent="0.2">
      <c r="A147" s="597"/>
      <c r="B147" s="600"/>
      <c r="C147" s="73" t="s">
        <v>94</v>
      </c>
      <c r="D147" s="61">
        <f>(D43+$D$56)/D95/$D$108</f>
        <v>0.25</v>
      </c>
      <c r="E147" s="61">
        <f>(E43+$E$56)/E95/$E$108</f>
        <v>0.34888888888888886</v>
      </c>
      <c r="F147" s="61">
        <f>(F43+$F$56)/F95/$F$108</f>
        <v>0.37777777777777777</v>
      </c>
      <c r="G147" s="61"/>
      <c r="H147" s="64">
        <f>(H43+$H$56)/H95/$H$108</f>
        <v>0.3611111111111111</v>
      </c>
      <c r="I147" s="64">
        <f>(I43+$I$56)/I95/$I$108</f>
        <v>0.45999999999999996</v>
      </c>
      <c r="J147" s="64">
        <f>(J43+$J$56)/J95/$J$108</f>
        <v>0.48888888888888893</v>
      </c>
      <c r="K147" s="61"/>
    </row>
    <row r="148" spans="1:11" ht="15" x14ac:dyDescent="0.2">
      <c r="A148" s="597"/>
      <c r="B148" s="600"/>
      <c r="C148" s="73" t="s">
        <v>95</v>
      </c>
      <c r="D148" s="61"/>
      <c r="E148" s="61"/>
      <c r="F148" s="61"/>
      <c r="G148" s="61"/>
      <c r="H148" s="64"/>
      <c r="I148" s="64"/>
      <c r="J148" s="64"/>
      <c r="K148" s="61"/>
    </row>
    <row r="149" spans="1:11" ht="30" x14ac:dyDescent="0.2">
      <c r="A149" s="597"/>
      <c r="B149" s="600"/>
      <c r="C149" s="73" t="s">
        <v>96</v>
      </c>
      <c r="D149" s="61">
        <f>(D45+$D$56)/D97/$D$108</f>
        <v>0.1388888888888889</v>
      </c>
      <c r="E149" s="61">
        <f>(E45+$E$56)/E97/$E$108</f>
        <v>0.19382716049382717</v>
      </c>
      <c r="F149" s="61">
        <f>(F45+$F$56)/F97/$F$108</f>
        <v>0.20987654320987653</v>
      </c>
      <c r="G149" s="61"/>
      <c r="H149" s="64">
        <f>(H45+$H$56)/H97/$H$108</f>
        <v>0.20061728395061729</v>
      </c>
      <c r="I149" s="64">
        <f>(I45+$I$56)/I97/$I$108</f>
        <v>0.25555555555555554</v>
      </c>
      <c r="J149" s="64">
        <f>(J45+$J$56)/J97/$J$108</f>
        <v>0.27160493827160498</v>
      </c>
      <c r="K149" s="61"/>
    </row>
    <row r="150" spans="1:11" ht="30" x14ac:dyDescent="0.2">
      <c r="A150" s="597"/>
      <c r="B150" s="600"/>
      <c r="C150" s="73" t="s">
        <v>97</v>
      </c>
      <c r="D150" s="61">
        <f>(D46+$D$56)/D98/$D$108</f>
        <v>0.10416666666666667</v>
      </c>
      <c r="E150" s="61">
        <f>(E46+$E$56)/E98/$E$108</f>
        <v>0.14537037037037037</v>
      </c>
      <c r="F150" s="61">
        <f>(F46+$F$56)/F98/$F$108</f>
        <v>0.15740740740740741</v>
      </c>
      <c r="G150" s="61"/>
      <c r="H150" s="64">
        <f>(H46+$H$56)/H98/$H$108</f>
        <v>0.15046296296296297</v>
      </c>
      <c r="I150" s="64">
        <f>(I46+$I$56)/I98/$I$108</f>
        <v>0.19166666666666665</v>
      </c>
      <c r="J150" s="64">
        <f>(J46+$J$56)/J98/$J$108</f>
        <v>0.20370370370370369</v>
      </c>
      <c r="K150" s="61"/>
    </row>
    <row r="151" spans="1:11" ht="13.9" customHeight="1" x14ac:dyDescent="0.2">
      <c r="A151" s="597"/>
      <c r="B151" s="600" t="s">
        <v>100</v>
      </c>
      <c r="C151" s="73" t="s">
        <v>89</v>
      </c>
      <c r="D151" s="61">
        <f>(D47+$D$56)/D99/$D$108</f>
        <v>0.25</v>
      </c>
      <c r="E151" s="61">
        <f>(E47+$E$56)/E99/$E$108</f>
        <v>0.34888888888888886</v>
      </c>
      <c r="F151" s="61">
        <f>(F47+$F$56)/F99/$F$108</f>
        <v>0.37777777777777777</v>
      </c>
      <c r="G151" s="61"/>
      <c r="H151" s="64">
        <f>(H47+$H$56)/H99/$H$108</f>
        <v>0.3611111111111111</v>
      </c>
      <c r="I151" s="64">
        <f>(I47+$I$56)/I99/$I$108</f>
        <v>0.45999999999999996</v>
      </c>
      <c r="J151" s="64">
        <f>(J47+$J$56)/J99/$J$108</f>
        <v>0.48888888888888893</v>
      </c>
      <c r="K151" s="61"/>
    </row>
    <row r="152" spans="1:11" ht="15" x14ac:dyDescent="0.2">
      <c r="A152" s="597"/>
      <c r="B152" s="600"/>
      <c r="C152" s="73" t="s">
        <v>90</v>
      </c>
      <c r="D152" s="61"/>
      <c r="E152" s="61"/>
      <c r="F152" s="61"/>
      <c r="G152" s="61"/>
      <c r="H152" s="64"/>
      <c r="I152" s="64"/>
      <c r="J152" s="64"/>
      <c r="K152" s="61"/>
    </row>
    <row r="153" spans="1:11" ht="15" x14ac:dyDescent="0.2">
      <c r="A153" s="597"/>
      <c r="B153" s="600"/>
      <c r="C153" s="73" t="s">
        <v>91</v>
      </c>
      <c r="D153" s="61">
        <f>(D49+$D$56)/D101/$D$108</f>
        <v>0.25</v>
      </c>
      <c r="E153" s="61">
        <f>(E49+$E$56)/E101/$E$108</f>
        <v>0.34888888888888886</v>
      </c>
      <c r="F153" s="61">
        <f>(F49+$F$56)/F101/$F$108</f>
        <v>0.37777777777777777</v>
      </c>
      <c r="G153" s="61"/>
      <c r="H153" s="64">
        <f>(H49+$H$56)/H101/$H$108</f>
        <v>0.3611111111111111</v>
      </c>
      <c r="I153" s="64">
        <f>(I49+$I$56)/I101/$I$108</f>
        <v>0.45999999999999996</v>
      </c>
      <c r="J153" s="64">
        <f>(J49+$J$56)/J101/$J$108</f>
        <v>0.48888888888888893</v>
      </c>
      <c r="K153" s="61"/>
    </row>
    <row r="154" spans="1:11" ht="15" x14ac:dyDescent="0.2">
      <c r="A154" s="597"/>
      <c r="B154" s="600"/>
      <c r="C154" s="73" t="s">
        <v>92</v>
      </c>
      <c r="D154" s="61"/>
      <c r="E154" s="61"/>
      <c r="F154" s="61"/>
      <c r="G154" s="61"/>
      <c r="H154" s="64"/>
      <c r="I154" s="64"/>
      <c r="J154" s="64"/>
      <c r="K154" s="61"/>
    </row>
    <row r="155" spans="1:11" ht="15" x14ac:dyDescent="0.2">
      <c r="A155" s="597"/>
      <c r="B155" s="600"/>
      <c r="C155" s="73" t="s">
        <v>93</v>
      </c>
      <c r="D155" s="61"/>
      <c r="E155" s="61"/>
      <c r="F155" s="61"/>
      <c r="G155" s="61"/>
      <c r="H155" s="64"/>
      <c r="I155" s="64"/>
      <c r="J155" s="64"/>
      <c r="K155" s="61"/>
    </row>
    <row r="156" spans="1:11" ht="30" x14ac:dyDescent="0.2">
      <c r="A156" s="597"/>
      <c r="B156" s="600"/>
      <c r="C156" s="73" t="s">
        <v>94</v>
      </c>
      <c r="D156" s="61">
        <f>(D52+$D$56)/D104/$D$108</f>
        <v>0.25</v>
      </c>
      <c r="E156" s="61">
        <f>(E52+$E$56)/E104/$E$108</f>
        <v>0.34888888888888886</v>
      </c>
      <c r="F156" s="61">
        <f>(F52+$F$56)/F104/$F$108</f>
        <v>0.37777777777777777</v>
      </c>
      <c r="G156" s="61"/>
      <c r="H156" s="64">
        <f>(H52+$H$56)/H104/$H$108</f>
        <v>0.3611111111111111</v>
      </c>
      <c r="I156" s="64">
        <f>(I52+$I$56)/I104/$I$108</f>
        <v>0.45999999999999996</v>
      </c>
      <c r="J156" s="64">
        <f>(J52+$J$56)/J104/$J$108</f>
        <v>0.48888888888888893</v>
      </c>
      <c r="K156" s="61"/>
    </row>
    <row r="157" spans="1:11" ht="15" x14ac:dyDescent="0.2">
      <c r="A157" s="597"/>
      <c r="B157" s="600"/>
      <c r="C157" s="73" t="s">
        <v>95</v>
      </c>
      <c r="D157" s="61"/>
      <c r="E157" s="61"/>
      <c r="F157" s="61"/>
      <c r="G157" s="61"/>
      <c r="H157" s="64"/>
      <c r="I157" s="64"/>
      <c r="J157" s="64"/>
      <c r="K157" s="61"/>
    </row>
    <row r="158" spans="1:11" ht="30" x14ac:dyDescent="0.2">
      <c r="A158" s="597"/>
      <c r="B158" s="600"/>
      <c r="C158" s="73" t="s">
        <v>96</v>
      </c>
      <c r="D158" s="61">
        <f>(D54+$D$56)/D106/$D$108</f>
        <v>0.25</v>
      </c>
      <c r="E158" s="61">
        <f>(E54+$E$56)/E106/$E$108</f>
        <v>0.34888888888888886</v>
      </c>
      <c r="F158" s="61">
        <f>(F54+$F$56)/F106/$F$108</f>
        <v>0.37777777777777777</v>
      </c>
      <c r="G158" s="61"/>
      <c r="H158" s="64">
        <f>(H54+$H$56)/H106/$H$108</f>
        <v>0.3611111111111111</v>
      </c>
      <c r="I158" s="64">
        <f>(I54+$I$56)/I106/$I$108</f>
        <v>0.45999999999999996</v>
      </c>
      <c r="J158" s="64">
        <f>(J54+$J$56)/J106/$J$108</f>
        <v>0.48888888888888893</v>
      </c>
      <c r="K158" s="61"/>
    </row>
    <row r="159" spans="1:11" ht="30" x14ac:dyDescent="0.2">
      <c r="A159" s="597"/>
      <c r="B159" s="600"/>
      <c r="C159" s="73" t="s">
        <v>97</v>
      </c>
      <c r="D159" s="61">
        <f>(D55+$D$56)/D107/$D$108</f>
        <v>0.25</v>
      </c>
      <c r="E159" s="61">
        <f>(E55+$E$56)/E107/$E$108</f>
        <v>0.34888888888888886</v>
      </c>
      <c r="F159" s="61">
        <f>(F55+$F$56)/F107/$F$108</f>
        <v>0.37777777777777777</v>
      </c>
      <c r="G159" s="61"/>
      <c r="H159" s="64">
        <f>(H55+$H$56)/H107/$H$108</f>
        <v>0.3611111111111111</v>
      </c>
      <c r="I159" s="64">
        <f>(I55+$I$56)/I107/$I$108</f>
        <v>0.45999999999999996</v>
      </c>
      <c r="J159" s="64">
        <f>(J55+$J$56)/J107/$J$108</f>
        <v>0.48888888888888893</v>
      </c>
      <c r="K159" s="61"/>
    </row>
    <row r="160" spans="1:11" ht="13.15" customHeight="1" x14ac:dyDescent="0.2">
      <c r="A160" s="597" t="s">
        <v>106</v>
      </c>
      <c r="B160" s="598" t="s">
        <v>102</v>
      </c>
      <c r="C160" s="598"/>
      <c r="D160" s="65">
        <f t="shared" ref="D160:F174" si="66">H160</f>
        <v>1.002</v>
      </c>
      <c r="E160" s="65">
        <f t="shared" si="66"/>
        <v>1.1299999999999999</v>
      </c>
      <c r="F160" s="65">
        <f t="shared" si="66"/>
        <v>1.35</v>
      </c>
      <c r="G160" s="66">
        <v>1.45</v>
      </c>
      <c r="H160" s="66">
        <v>1.002</v>
      </c>
      <c r="I160" s="66">
        <v>1.1299999999999999</v>
      </c>
      <c r="J160" s="66">
        <v>1.35</v>
      </c>
      <c r="K160" s="66">
        <v>1.45</v>
      </c>
    </row>
    <row r="161" spans="1:12" s="19" customFormat="1" ht="15.6" customHeight="1" x14ac:dyDescent="0.2">
      <c r="A161" s="597"/>
      <c r="B161" s="599" t="s">
        <v>74</v>
      </c>
      <c r="C161" s="599"/>
      <c r="D161" s="65">
        <f t="shared" si="66"/>
        <v>1.0069999999999999</v>
      </c>
      <c r="E161" s="65">
        <f t="shared" si="66"/>
        <v>1.135</v>
      </c>
      <c r="F161" s="65">
        <f t="shared" si="66"/>
        <v>1.5</v>
      </c>
      <c r="G161" s="66">
        <f>F161</f>
        <v>1.5</v>
      </c>
      <c r="H161" s="66">
        <v>1.0069999999999999</v>
      </c>
      <c r="I161" s="66">
        <v>1.135</v>
      </c>
      <c r="J161" s="66">
        <v>1.5</v>
      </c>
      <c r="K161" s="66">
        <f>J161</f>
        <v>1.5</v>
      </c>
    </row>
    <row r="162" spans="1:12" ht="13.15" customHeight="1" x14ac:dyDescent="0.2">
      <c r="A162" s="597"/>
      <c r="B162" s="598" t="s">
        <v>75</v>
      </c>
      <c r="C162" s="598"/>
      <c r="D162" s="65">
        <f t="shared" si="66"/>
        <v>1.002</v>
      </c>
      <c r="E162" s="65">
        <f t="shared" si="66"/>
        <v>1.1299999999999999</v>
      </c>
      <c r="F162" s="65">
        <f t="shared" si="66"/>
        <v>1.35</v>
      </c>
      <c r="G162" s="66">
        <v>1.45</v>
      </c>
      <c r="H162" s="66">
        <v>1.002</v>
      </c>
      <c r="I162" s="66">
        <v>1.1299999999999999</v>
      </c>
      <c r="J162" s="66">
        <v>1.35</v>
      </c>
      <c r="K162" s="66">
        <v>1.45</v>
      </c>
    </row>
    <row r="163" spans="1:12" ht="13.15" customHeight="1" x14ac:dyDescent="0.2">
      <c r="A163" s="597"/>
      <c r="B163" s="598" t="s">
        <v>76</v>
      </c>
      <c r="C163" s="598"/>
      <c r="D163" s="65">
        <f t="shared" si="66"/>
        <v>1.002</v>
      </c>
      <c r="E163" s="65">
        <f t="shared" si="66"/>
        <v>1.1299999999999999</v>
      </c>
      <c r="F163" s="65">
        <f t="shared" si="66"/>
        <v>1.35</v>
      </c>
      <c r="G163" s="66">
        <v>1.45</v>
      </c>
      <c r="H163" s="66">
        <v>1.002</v>
      </c>
      <c r="I163" s="66">
        <v>1.1299999999999999</v>
      </c>
      <c r="J163" s="66">
        <v>1.35</v>
      </c>
      <c r="K163" s="66">
        <v>1.45</v>
      </c>
      <c r="L163" s="31"/>
    </row>
    <row r="164" spans="1:12" ht="13.15" customHeight="1" x14ac:dyDescent="0.2">
      <c r="A164" s="597"/>
      <c r="B164" s="598" t="s">
        <v>77</v>
      </c>
      <c r="C164" s="598"/>
      <c r="D164" s="65">
        <f t="shared" si="66"/>
        <v>1.0009999999999999</v>
      </c>
      <c r="E164" s="65">
        <f t="shared" si="66"/>
        <v>1.1299999999999999</v>
      </c>
      <c r="F164" s="65">
        <f t="shared" si="66"/>
        <v>1.35</v>
      </c>
      <c r="G164" s="66">
        <v>1.45</v>
      </c>
      <c r="H164" s="66">
        <v>1.0009999999999999</v>
      </c>
      <c r="I164" s="66">
        <v>1.1299999999999999</v>
      </c>
      <c r="J164" s="66">
        <v>1.35</v>
      </c>
      <c r="K164" s="66">
        <v>1.45</v>
      </c>
      <c r="L164" s="31"/>
    </row>
    <row r="165" spans="1:12" ht="13.15" customHeight="1" x14ac:dyDescent="0.2">
      <c r="A165" s="597"/>
      <c r="B165" s="598" t="s">
        <v>78</v>
      </c>
      <c r="C165" s="598"/>
      <c r="D165" s="65">
        <f t="shared" si="66"/>
        <v>1</v>
      </c>
      <c r="E165" s="65">
        <f t="shared" si="66"/>
        <v>1.125</v>
      </c>
      <c r="F165" s="65">
        <f t="shared" si="66"/>
        <v>1.35</v>
      </c>
      <c r="G165" s="66">
        <v>1.45</v>
      </c>
      <c r="H165" s="66">
        <v>1</v>
      </c>
      <c r="I165" s="66">
        <v>1.125</v>
      </c>
      <c r="J165" s="66">
        <v>1.35</v>
      </c>
      <c r="K165" s="66">
        <v>1.45</v>
      </c>
      <c r="L165" s="31"/>
    </row>
    <row r="166" spans="1:12" ht="13.15" customHeight="1" x14ac:dyDescent="0.2">
      <c r="A166" s="597"/>
      <c r="B166" s="598" t="s">
        <v>79</v>
      </c>
      <c r="C166" s="598"/>
      <c r="D166" s="65">
        <f t="shared" si="66"/>
        <v>1.002</v>
      </c>
      <c r="E166" s="65">
        <f t="shared" si="66"/>
        <v>1.125</v>
      </c>
      <c r="F166" s="65">
        <f t="shared" si="66"/>
        <v>1.35</v>
      </c>
      <c r="G166" s="66">
        <v>1.45</v>
      </c>
      <c r="H166" s="66">
        <v>1.002</v>
      </c>
      <c r="I166" s="66">
        <v>1.125</v>
      </c>
      <c r="J166" s="66">
        <v>1.35</v>
      </c>
      <c r="K166" s="66">
        <v>1.45</v>
      </c>
      <c r="L166" s="31"/>
    </row>
    <row r="167" spans="1:12" ht="13.15" customHeight="1" x14ac:dyDescent="0.2">
      <c r="A167" s="597"/>
      <c r="B167" s="598" t="s">
        <v>80</v>
      </c>
      <c r="C167" s="598"/>
      <c r="D167" s="65">
        <f t="shared" si="66"/>
        <v>1</v>
      </c>
      <c r="E167" s="65">
        <f t="shared" si="66"/>
        <v>1.1100000000000001</v>
      </c>
      <c r="F167" s="65">
        <f t="shared" si="66"/>
        <v>1.35</v>
      </c>
      <c r="G167" s="66">
        <v>1.45</v>
      </c>
      <c r="H167" s="66">
        <v>1</v>
      </c>
      <c r="I167" s="66">
        <v>1.1100000000000001</v>
      </c>
      <c r="J167" s="66">
        <v>1.35</v>
      </c>
      <c r="K167" s="66">
        <v>1.45</v>
      </c>
      <c r="L167" s="31"/>
    </row>
    <row r="168" spans="1:12" ht="13.15" customHeight="1" x14ac:dyDescent="0.2">
      <c r="A168" s="597"/>
      <c r="B168" s="598" t="s">
        <v>81</v>
      </c>
      <c r="C168" s="598"/>
      <c r="D168" s="65">
        <f t="shared" si="66"/>
        <v>1</v>
      </c>
      <c r="E168" s="65">
        <f t="shared" si="66"/>
        <v>1.1100000000000001</v>
      </c>
      <c r="F168" s="65">
        <f t="shared" si="66"/>
        <v>1.35</v>
      </c>
      <c r="G168" s="66">
        <v>1.45</v>
      </c>
      <c r="H168" s="66">
        <v>1</v>
      </c>
      <c r="I168" s="66">
        <v>1.1100000000000001</v>
      </c>
      <c r="J168" s="66">
        <v>1.35</v>
      </c>
      <c r="K168" s="66">
        <v>1.45</v>
      </c>
      <c r="L168" s="31"/>
    </row>
    <row r="169" spans="1:12" ht="13.15" customHeight="1" x14ac:dyDescent="0.2">
      <c r="A169" s="597"/>
      <c r="B169" s="598" t="s">
        <v>82</v>
      </c>
      <c r="C169" s="598"/>
      <c r="D169" s="65">
        <f t="shared" si="66"/>
        <v>1</v>
      </c>
      <c r="E169" s="65">
        <f t="shared" si="66"/>
        <v>1.1100000000000001</v>
      </c>
      <c r="F169" s="65">
        <f t="shared" si="66"/>
        <v>1.35</v>
      </c>
      <c r="G169" s="66">
        <v>1.45</v>
      </c>
      <c r="H169" s="66">
        <v>1</v>
      </c>
      <c r="I169" s="66">
        <v>1.1100000000000001</v>
      </c>
      <c r="J169" s="66">
        <v>1.35</v>
      </c>
      <c r="K169" s="66">
        <v>1.45</v>
      </c>
      <c r="L169" s="31"/>
    </row>
    <row r="170" spans="1:12" ht="13.15" customHeight="1" x14ac:dyDescent="0.2">
      <c r="A170" s="597"/>
      <c r="B170" s="598" t="s">
        <v>83</v>
      </c>
      <c r="C170" s="598"/>
      <c r="D170" s="65">
        <f t="shared" si="66"/>
        <v>1</v>
      </c>
      <c r="E170" s="65">
        <f t="shared" si="66"/>
        <v>1.1100000000000001</v>
      </c>
      <c r="F170" s="65">
        <f t="shared" si="66"/>
        <v>1.35</v>
      </c>
      <c r="G170" s="66">
        <v>1.45</v>
      </c>
      <c r="H170" s="66">
        <v>1</v>
      </c>
      <c r="I170" s="66">
        <v>1.1100000000000001</v>
      </c>
      <c r="J170" s="66">
        <v>1.35</v>
      </c>
      <c r="K170" s="66">
        <v>1.45</v>
      </c>
      <c r="L170" s="31"/>
    </row>
    <row r="171" spans="1:12" ht="13.15" customHeight="1" x14ac:dyDescent="0.2">
      <c r="A171" s="597"/>
      <c r="B171" s="598" t="s">
        <v>84</v>
      </c>
      <c r="C171" s="598"/>
      <c r="D171" s="65">
        <f t="shared" si="66"/>
        <v>1</v>
      </c>
      <c r="E171" s="65">
        <f t="shared" si="66"/>
        <v>1</v>
      </c>
      <c r="F171" s="65">
        <f t="shared" si="66"/>
        <v>1</v>
      </c>
      <c r="G171" s="65"/>
      <c r="H171" s="66">
        <v>1</v>
      </c>
      <c r="I171" s="66">
        <v>1</v>
      </c>
      <c r="J171" s="66">
        <v>1</v>
      </c>
      <c r="K171" s="65"/>
    </row>
    <row r="172" spans="1:12" ht="13.15" customHeight="1" x14ac:dyDescent="0.2">
      <c r="A172" s="597"/>
      <c r="B172" s="598" t="s">
        <v>85</v>
      </c>
      <c r="C172" s="598"/>
      <c r="D172" s="65">
        <f t="shared" si="66"/>
        <v>1</v>
      </c>
      <c r="E172" s="65">
        <f t="shared" si="66"/>
        <v>1</v>
      </c>
      <c r="F172" s="65">
        <f t="shared" si="66"/>
        <v>1</v>
      </c>
      <c r="G172" s="65"/>
      <c r="H172" s="66">
        <v>1</v>
      </c>
      <c r="I172" s="66">
        <v>1</v>
      </c>
      <c r="J172" s="66">
        <v>1</v>
      </c>
      <c r="K172" s="65"/>
    </row>
    <row r="173" spans="1:12" s="19" customFormat="1" ht="13.15" customHeight="1" x14ac:dyDescent="0.2">
      <c r="A173" s="597"/>
      <c r="B173" s="598" t="s">
        <v>86</v>
      </c>
      <c r="C173" s="598"/>
      <c r="D173" s="65">
        <f t="shared" si="66"/>
        <v>1</v>
      </c>
      <c r="E173" s="65">
        <f t="shared" si="66"/>
        <v>1</v>
      </c>
      <c r="F173" s="65">
        <f t="shared" si="66"/>
        <v>1</v>
      </c>
      <c r="G173" s="65"/>
      <c r="H173" s="66">
        <v>1</v>
      </c>
      <c r="I173" s="66">
        <v>1</v>
      </c>
      <c r="J173" s="66">
        <v>1</v>
      </c>
      <c r="K173" s="65"/>
    </row>
    <row r="174" spans="1:12" ht="13.15" customHeight="1" x14ac:dyDescent="0.2">
      <c r="A174" s="597"/>
      <c r="B174" s="598" t="s">
        <v>87</v>
      </c>
      <c r="C174" s="598"/>
      <c r="D174" s="65">
        <f t="shared" si="66"/>
        <v>1</v>
      </c>
      <c r="E174" s="65">
        <f t="shared" si="66"/>
        <v>1</v>
      </c>
      <c r="F174" s="65">
        <f t="shared" si="66"/>
        <v>1</v>
      </c>
      <c r="G174" s="65"/>
      <c r="H174" s="66">
        <v>1</v>
      </c>
      <c r="I174" s="66">
        <v>1</v>
      </c>
      <c r="J174" s="66">
        <v>1</v>
      </c>
      <c r="K174" s="65"/>
    </row>
    <row r="175" spans="1:12" ht="13.9" customHeight="1" x14ac:dyDescent="0.2">
      <c r="A175" s="597"/>
      <c r="B175" s="600" t="s">
        <v>88</v>
      </c>
      <c r="C175" s="73" t="s">
        <v>89</v>
      </c>
      <c r="D175" s="65">
        <f>D160</f>
        <v>1.002</v>
      </c>
      <c r="E175" s="65">
        <f>E160</f>
        <v>1.1299999999999999</v>
      </c>
      <c r="F175" s="65">
        <f>F160</f>
        <v>1.35</v>
      </c>
      <c r="G175" s="65"/>
      <c r="H175" s="66">
        <f>H160</f>
        <v>1.002</v>
      </c>
      <c r="I175" s="66">
        <f>I160</f>
        <v>1.1299999999999999</v>
      </c>
      <c r="J175" s="66">
        <f>J160</f>
        <v>1.35</v>
      </c>
      <c r="K175" s="65"/>
    </row>
    <row r="176" spans="1:12" ht="15" x14ac:dyDescent="0.2">
      <c r="A176" s="597"/>
      <c r="B176" s="600"/>
      <c r="C176" s="73" t="s">
        <v>90</v>
      </c>
      <c r="D176" s="65">
        <f t="shared" ref="D176:F183" si="67">D175</f>
        <v>1.002</v>
      </c>
      <c r="E176" s="65">
        <f t="shared" si="67"/>
        <v>1.1299999999999999</v>
      </c>
      <c r="F176" s="65">
        <f t="shared" si="67"/>
        <v>1.35</v>
      </c>
      <c r="G176" s="65"/>
      <c r="H176" s="66">
        <f t="shared" ref="H176:J183" si="68">H175</f>
        <v>1.002</v>
      </c>
      <c r="I176" s="66">
        <f t="shared" si="68"/>
        <v>1.1299999999999999</v>
      </c>
      <c r="J176" s="66">
        <f t="shared" si="68"/>
        <v>1.35</v>
      </c>
      <c r="K176" s="65"/>
    </row>
    <row r="177" spans="1:11" ht="15" x14ac:dyDescent="0.2">
      <c r="A177" s="597"/>
      <c r="B177" s="600"/>
      <c r="C177" s="73" t="s">
        <v>91</v>
      </c>
      <c r="D177" s="65">
        <f t="shared" si="67"/>
        <v>1.002</v>
      </c>
      <c r="E177" s="65">
        <f t="shared" si="67"/>
        <v>1.1299999999999999</v>
      </c>
      <c r="F177" s="65">
        <f t="shared" si="67"/>
        <v>1.35</v>
      </c>
      <c r="G177" s="65"/>
      <c r="H177" s="66">
        <f t="shared" si="68"/>
        <v>1.002</v>
      </c>
      <c r="I177" s="66">
        <f t="shared" si="68"/>
        <v>1.1299999999999999</v>
      </c>
      <c r="J177" s="66">
        <f t="shared" si="68"/>
        <v>1.35</v>
      </c>
      <c r="K177" s="65"/>
    </row>
    <row r="178" spans="1:11" ht="15" x14ac:dyDescent="0.2">
      <c r="A178" s="597"/>
      <c r="B178" s="600"/>
      <c r="C178" s="73" t="s">
        <v>92</v>
      </c>
      <c r="D178" s="65">
        <f t="shared" si="67"/>
        <v>1.002</v>
      </c>
      <c r="E178" s="65">
        <f t="shared" si="67"/>
        <v>1.1299999999999999</v>
      </c>
      <c r="F178" s="65">
        <f t="shared" si="67"/>
        <v>1.35</v>
      </c>
      <c r="G178" s="65"/>
      <c r="H178" s="66">
        <f t="shared" si="68"/>
        <v>1.002</v>
      </c>
      <c r="I178" s="66">
        <f t="shared" si="68"/>
        <v>1.1299999999999999</v>
      </c>
      <c r="J178" s="66">
        <f t="shared" si="68"/>
        <v>1.35</v>
      </c>
      <c r="K178" s="65"/>
    </row>
    <row r="179" spans="1:11" ht="15" x14ac:dyDescent="0.2">
      <c r="A179" s="597"/>
      <c r="B179" s="600"/>
      <c r="C179" s="73" t="s">
        <v>93</v>
      </c>
      <c r="D179" s="65">
        <f t="shared" si="67"/>
        <v>1.002</v>
      </c>
      <c r="E179" s="65">
        <f t="shared" si="67"/>
        <v>1.1299999999999999</v>
      </c>
      <c r="F179" s="65">
        <f t="shared" si="67"/>
        <v>1.35</v>
      </c>
      <c r="G179" s="65"/>
      <c r="H179" s="66">
        <f t="shared" si="68"/>
        <v>1.002</v>
      </c>
      <c r="I179" s="66">
        <f t="shared" si="68"/>
        <v>1.1299999999999999</v>
      </c>
      <c r="J179" s="66">
        <f t="shared" si="68"/>
        <v>1.35</v>
      </c>
      <c r="K179" s="65"/>
    </row>
    <row r="180" spans="1:11" ht="30" x14ac:dyDescent="0.2">
      <c r="A180" s="597"/>
      <c r="B180" s="600"/>
      <c r="C180" s="73" t="s">
        <v>94</v>
      </c>
      <c r="D180" s="65">
        <f t="shared" si="67"/>
        <v>1.002</v>
      </c>
      <c r="E180" s="65">
        <f t="shared" si="67"/>
        <v>1.1299999999999999</v>
      </c>
      <c r="F180" s="65">
        <f t="shared" si="67"/>
        <v>1.35</v>
      </c>
      <c r="G180" s="65"/>
      <c r="H180" s="66">
        <f t="shared" si="68"/>
        <v>1.002</v>
      </c>
      <c r="I180" s="66">
        <f t="shared" si="68"/>
        <v>1.1299999999999999</v>
      </c>
      <c r="J180" s="66">
        <f t="shared" si="68"/>
        <v>1.35</v>
      </c>
      <c r="K180" s="65"/>
    </row>
    <row r="181" spans="1:11" ht="15" x14ac:dyDescent="0.2">
      <c r="A181" s="597"/>
      <c r="B181" s="600"/>
      <c r="C181" s="73" t="s">
        <v>95</v>
      </c>
      <c r="D181" s="65">
        <f t="shared" si="67"/>
        <v>1.002</v>
      </c>
      <c r="E181" s="65">
        <f t="shared" si="67"/>
        <v>1.1299999999999999</v>
      </c>
      <c r="F181" s="65">
        <f t="shared" si="67"/>
        <v>1.35</v>
      </c>
      <c r="G181" s="65"/>
      <c r="H181" s="66">
        <f t="shared" si="68"/>
        <v>1.002</v>
      </c>
      <c r="I181" s="66">
        <f t="shared" si="68"/>
        <v>1.1299999999999999</v>
      </c>
      <c r="J181" s="66">
        <f t="shared" si="68"/>
        <v>1.35</v>
      </c>
      <c r="K181" s="65"/>
    </row>
    <row r="182" spans="1:11" ht="30" x14ac:dyDescent="0.2">
      <c r="A182" s="597"/>
      <c r="B182" s="600"/>
      <c r="C182" s="73" t="s">
        <v>96</v>
      </c>
      <c r="D182" s="65">
        <f t="shared" si="67"/>
        <v>1.002</v>
      </c>
      <c r="E182" s="65">
        <f t="shared" si="67"/>
        <v>1.1299999999999999</v>
      </c>
      <c r="F182" s="65">
        <f t="shared" si="67"/>
        <v>1.35</v>
      </c>
      <c r="G182" s="65"/>
      <c r="H182" s="66">
        <f t="shared" si="68"/>
        <v>1.002</v>
      </c>
      <c r="I182" s="66">
        <f t="shared" si="68"/>
        <v>1.1299999999999999</v>
      </c>
      <c r="J182" s="66">
        <f t="shared" si="68"/>
        <v>1.35</v>
      </c>
      <c r="K182" s="65"/>
    </row>
    <row r="183" spans="1:11" ht="30" x14ac:dyDescent="0.2">
      <c r="A183" s="597"/>
      <c r="B183" s="600"/>
      <c r="C183" s="73" t="s">
        <v>97</v>
      </c>
      <c r="D183" s="65">
        <f t="shared" si="67"/>
        <v>1.002</v>
      </c>
      <c r="E183" s="65">
        <f t="shared" si="67"/>
        <v>1.1299999999999999</v>
      </c>
      <c r="F183" s="65">
        <f t="shared" si="67"/>
        <v>1.35</v>
      </c>
      <c r="G183" s="65"/>
      <c r="H183" s="66">
        <f t="shared" si="68"/>
        <v>1.002</v>
      </c>
      <c r="I183" s="66">
        <f t="shared" si="68"/>
        <v>1.1299999999999999</v>
      </c>
      <c r="J183" s="66">
        <f t="shared" si="68"/>
        <v>1.35</v>
      </c>
      <c r="K183" s="65"/>
    </row>
    <row r="184" spans="1:11" ht="13.9" customHeight="1" x14ac:dyDescent="0.2">
      <c r="A184" s="597"/>
      <c r="B184" s="600" t="s">
        <v>98</v>
      </c>
      <c r="C184" s="73" t="s">
        <v>89</v>
      </c>
      <c r="D184" s="65">
        <v>1.53</v>
      </c>
      <c r="E184" s="65">
        <v>1.53</v>
      </c>
      <c r="F184" s="65">
        <v>1.53</v>
      </c>
      <c r="G184" s="65"/>
      <c r="H184" s="66">
        <v>1.53</v>
      </c>
      <c r="I184" s="66">
        <v>1.53</v>
      </c>
      <c r="J184" s="66">
        <v>1.53</v>
      </c>
      <c r="K184" s="65"/>
    </row>
    <row r="185" spans="1:11" ht="15" x14ac:dyDescent="0.2">
      <c r="A185" s="597"/>
      <c r="B185" s="600"/>
      <c r="C185" s="73" t="s">
        <v>90</v>
      </c>
      <c r="D185" s="65">
        <v>1.53</v>
      </c>
      <c r="E185" s="65">
        <v>1.53</v>
      </c>
      <c r="F185" s="65">
        <v>1.53</v>
      </c>
      <c r="G185" s="65"/>
      <c r="H185" s="66">
        <v>1.53</v>
      </c>
      <c r="I185" s="66">
        <v>1.53</v>
      </c>
      <c r="J185" s="66">
        <v>1.53</v>
      </c>
      <c r="K185" s="65"/>
    </row>
    <row r="186" spans="1:11" ht="15" x14ac:dyDescent="0.2">
      <c r="A186" s="597"/>
      <c r="B186" s="600"/>
      <c r="C186" s="73" t="s">
        <v>91</v>
      </c>
      <c r="D186" s="65">
        <v>1.53</v>
      </c>
      <c r="E186" s="65">
        <v>1.53</v>
      </c>
      <c r="F186" s="65">
        <v>1.53</v>
      </c>
      <c r="G186" s="65"/>
      <c r="H186" s="66">
        <v>1.53</v>
      </c>
      <c r="I186" s="66">
        <v>1.53</v>
      </c>
      <c r="J186" s="66">
        <v>1.53</v>
      </c>
      <c r="K186" s="65"/>
    </row>
    <row r="187" spans="1:11" ht="15" x14ac:dyDescent="0.2">
      <c r="A187" s="597"/>
      <c r="B187" s="600"/>
      <c r="C187" s="73" t="s">
        <v>92</v>
      </c>
      <c r="D187" s="65">
        <v>1.53</v>
      </c>
      <c r="E187" s="65">
        <v>1.53</v>
      </c>
      <c r="F187" s="65">
        <v>1.53</v>
      </c>
      <c r="G187" s="65"/>
      <c r="H187" s="66">
        <v>1.53</v>
      </c>
      <c r="I187" s="66">
        <v>1.53</v>
      </c>
      <c r="J187" s="66">
        <v>1.53</v>
      </c>
      <c r="K187" s="65"/>
    </row>
    <row r="188" spans="1:11" ht="15" x14ac:dyDescent="0.2">
      <c r="A188" s="597"/>
      <c r="B188" s="600"/>
      <c r="C188" s="73" t="s">
        <v>93</v>
      </c>
      <c r="D188" s="65">
        <v>1.53</v>
      </c>
      <c r="E188" s="65">
        <v>1.53</v>
      </c>
      <c r="F188" s="65">
        <v>1.53</v>
      </c>
      <c r="G188" s="65"/>
      <c r="H188" s="66">
        <v>1.53</v>
      </c>
      <c r="I188" s="66">
        <v>1.53</v>
      </c>
      <c r="J188" s="66">
        <v>1.53</v>
      </c>
      <c r="K188" s="65"/>
    </row>
    <row r="189" spans="1:11" ht="30" x14ac:dyDescent="0.2">
      <c r="A189" s="597"/>
      <c r="B189" s="600"/>
      <c r="C189" s="73" t="s">
        <v>94</v>
      </c>
      <c r="D189" s="65">
        <v>1.53</v>
      </c>
      <c r="E189" s="65">
        <v>1.53</v>
      </c>
      <c r="F189" s="65">
        <v>1.53</v>
      </c>
      <c r="G189" s="65"/>
      <c r="H189" s="66">
        <v>1.53</v>
      </c>
      <c r="I189" s="66">
        <v>1.53</v>
      </c>
      <c r="J189" s="66">
        <v>1.53</v>
      </c>
      <c r="K189" s="65"/>
    </row>
    <row r="190" spans="1:11" ht="15" x14ac:dyDescent="0.2">
      <c r="A190" s="597"/>
      <c r="B190" s="600"/>
      <c r="C190" s="73" t="s">
        <v>95</v>
      </c>
      <c r="D190" s="65">
        <v>1.53</v>
      </c>
      <c r="E190" s="65">
        <v>1.53</v>
      </c>
      <c r="F190" s="65">
        <v>1.53</v>
      </c>
      <c r="G190" s="65"/>
      <c r="H190" s="66">
        <v>1.53</v>
      </c>
      <c r="I190" s="66">
        <v>1.53</v>
      </c>
      <c r="J190" s="66">
        <v>1.53</v>
      </c>
      <c r="K190" s="65"/>
    </row>
    <row r="191" spans="1:11" ht="30" x14ac:dyDescent="0.2">
      <c r="A191" s="597"/>
      <c r="B191" s="600"/>
      <c r="C191" s="73" t="s">
        <v>96</v>
      </c>
      <c r="D191" s="65">
        <v>1.53</v>
      </c>
      <c r="E191" s="65">
        <v>1.53</v>
      </c>
      <c r="F191" s="65">
        <v>1.53</v>
      </c>
      <c r="G191" s="65"/>
      <c r="H191" s="66">
        <v>1.53</v>
      </c>
      <c r="I191" s="66">
        <v>1.53</v>
      </c>
      <c r="J191" s="66">
        <v>1.53</v>
      </c>
      <c r="K191" s="65"/>
    </row>
    <row r="192" spans="1:11" ht="30" x14ac:dyDescent="0.2">
      <c r="A192" s="597"/>
      <c r="B192" s="600"/>
      <c r="C192" s="73" t="s">
        <v>97</v>
      </c>
      <c r="D192" s="65">
        <v>1.53</v>
      </c>
      <c r="E192" s="65">
        <v>1.53</v>
      </c>
      <c r="F192" s="65">
        <v>1.53</v>
      </c>
      <c r="G192" s="65"/>
      <c r="H192" s="66">
        <v>1.53</v>
      </c>
      <c r="I192" s="66">
        <v>1.53</v>
      </c>
      <c r="J192" s="66">
        <v>1.53</v>
      </c>
      <c r="K192" s="65"/>
    </row>
    <row r="193" spans="1:11" ht="13.9" customHeight="1" x14ac:dyDescent="0.2">
      <c r="A193" s="597"/>
      <c r="B193" s="600" t="s">
        <v>99</v>
      </c>
      <c r="C193" s="73" t="s">
        <v>89</v>
      </c>
      <c r="D193" s="65">
        <v>1.53</v>
      </c>
      <c r="E193" s="65">
        <v>1.53</v>
      </c>
      <c r="F193" s="65">
        <v>1.53</v>
      </c>
      <c r="G193" s="65"/>
      <c r="H193" s="66">
        <v>1.53</v>
      </c>
      <c r="I193" s="66">
        <v>1.53</v>
      </c>
      <c r="J193" s="66">
        <v>1.53</v>
      </c>
      <c r="K193" s="65"/>
    </row>
    <row r="194" spans="1:11" ht="15" x14ac:dyDescent="0.2">
      <c r="A194" s="597"/>
      <c r="B194" s="600"/>
      <c r="C194" s="73" t="s">
        <v>90</v>
      </c>
      <c r="D194" s="65">
        <v>1.53</v>
      </c>
      <c r="E194" s="65">
        <v>1.53</v>
      </c>
      <c r="F194" s="65">
        <v>1.53</v>
      </c>
      <c r="G194" s="65"/>
      <c r="H194" s="66">
        <v>1.53</v>
      </c>
      <c r="I194" s="66">
        <v>1.53</v>
      </c>
      <c r="J194" s="66">
        <v>1.53</v>
      </c>
      <c r="K194" s="65"/>
    </row>
    <row r="195" spans="1:11" ht="15" x14ac:dyDescent="0.2">
      <c r="A195" s="597"/>
      <c r="B195" s="600"/>
      <c r="C195" s="73" t="s">
        <v>91</v>
      </c>
      <c r="D195" s="65">
        <v>1.53</v>
      </c>
      <c r="E195" s="65">
        <v>1.53</v>
      </c>
      <c r="F195" s="65">
        <v>1.53</v>
      </c>
      <c r="G195" s="65"/>
      <c r="H195" s="66">
        <v>1.53</v>
      </c>
      <c r="I195" s="66">
        <v>1.53</v>
      </c>
      <c r="J195" s="66">
        <v>1.53</v>
      </c>
      <c r="K195" s="65"/>
    </row>
    <row r="196" spans="1:11" ht="15" x14ac:dyDescent="0.2">
      <c r="A196" s="597"/>
      <c r="B196" s="600"/>
      <c r="C196" s="73" t="s">
        <v>92</v>
      </c>
      <c r="D196" s="65">
        <v>1.53</v>
      </c>
      <c r="E196" s="65">
        <v>1.53</v>
      </c>
      <c r="F196" s="65">
        <v>1.53</v>
      </c>
      <c r="G196" s="65"/>
      <c r="H196" s="66">
        <v>1.53</v>
      </c>
      <c r="I196" s="66">
        <v>1.53</v>
      </c>
      <c r="J196" s="66">
        <v>1.53</v>
      </c>
      <c r="K196" s="65"/>
    </row>
    <row r="197" spans="1:11" ht="15" x14ac:dyDescent="0.2">
      <c r="A197" s="597"/>
      <c r="B197" s="600"/>
      <c r="C197" s="73" t="s">
        <v>93</v>
      </c>
      <c r="D197" s="65">
        <v>1.53</v>
      </c>
      <c r="E197" s="65">
        <v>1.53</v>
      </c>
      <c r="F197" s="65">
        <v>1.53</v>
      </c>
      <c r="G197" s="65"/>
      <c r="H197" s="66">
        <v>1.53</v>
      </c>
      <c r="I197" s="66">
        <v>1.53</v>
      </c>
      <c r="J197" s="66">
        <v>1.53</v>
      </c>
      <c r="K197" s="65"/>
    </row>
    <row r="198" spans="1:11" ht="30" x14ac:dyDescent="0.2">
      <c r="A198" s="597"/>
      <c r="B198" s="600"/>
      <c r="C198" s="73" t="s">
        <v>94</v>
      </c>
      <c r="D198" s="65">
        <v>1.53</v>
      </c>
      <c r="E198" s="65">
        <v>1.53</v>
      </c>
      <c r="F198" s="65">
        <v>1.53</v>
      </c>
      <c r="G198" s="65"/>
      <c r="H198" s="66">
        <v>1.53</v>
      </c>
      <c r="I198" s="66">
        <v>1.53</v>
      </c>
      <c r="J198" s="66">
        <v>1.53</v>
      </c>
      <c r="K198" s="65"/>
    </row>
    <row r="199" spans="1:11" ht="15" x14ac:dyDescent="0.2">
      <c r="A199" s="597"/>
      <c r="B199" s="600"/>
      <c r="C199" s="73" t="s">
        <v>95</v>
      </c>
      <c r="D199" s="65">
        <v>1.53</v>
      </c>
      <c r="E199" s="65">
        <v>1.53</v>
      </c>
      <c r="F199" s="65">
        <v>1.53</v>
      </c>
      <c r="G199" s="65"/>
      <c r="H199" s="66">
        <v>1.53</v>
      </c>
      <c r="I199" s="66">
        <v>1.53</v>
      </c>
      <c r="J199" s="66">
        <v>1.53</v>
      </c>
      <c r="K199" s="65"/>
    </row>
    <row r="200" spans="1:11" ht="30" x14ac:dyDescent="0.2">
      <c r="A200" s="597"/>
      <c r="B200" s="600"/>
      <c r="C200" s="73" t="s">
        <v>96</v>
      </c>
      <c r="D200" s="65">
        <v>1.53</v>
      </c>
      <c r="E200" s="65">
        <v>1.53</v>
      </c>
      <c r="F200" s="65">
        <v>1.53</v>
      </c>
      <c r="G200" s="65"/>
      <c r="H200" s="66">
        <v>1.53</v>
      </c>
      <c r="I200" s="66">
        <v>1.53</v>
      </c>
      <c r="J200" s="66">
        <v>1.53</v>
      </c>
      <c r="K200" s="65"/>
    </row>
    <row r="201" spans="1:11" ht="30" x14ac:dyDescent="0.2">
      <c r="A201" s="597"/>
      <c r="B201" s="600"/>
      <c r="C201" s="73" t="s">
        <v>97</v>
      </c>
      <c r="D201" s="65">
        <v>1.53</v>
      </c>
      <c r="E201" s="65">
        <v>1.53</v>
      </c>
      <c r="F201" s="65">
        <v>1.53</v>
      </c>
      <c r="G201" s="65"/>
      <c r="H201" s="66">
        <v>1.53</v>
      </c>
      <c r="I201" s="66">
        <v>1.53</v>
      </c>
      <c r="J201" s="66">
        <v>1.53</v>
      </c>
      <c r="K201" s="65"/>
    </row>
    <row r="202" spans="1:11" ht="13.9" customHeight="1" x14ac:dyDescent="0.2">
      <c r="A202" s="597"/>
      <c r="B202" s="600" t="s">
        <v>100</v>
      </c>
      <c r="C202" s="73" t="s">
        <v>89</v>
      </c>
      <c r="D202" s="65">
        <v>1.53</v>
      </c>
      <c r="E202" s="65">
        <v>1.53</v>
      </c>
      <c r="F202" s="65">
        <v>1.53</v>
      </c>
      <c r="G202" s="65"/>
      <c r="H202" s="66">
        <v>1.53</v>
      </c>
      <c r="I202" s="66">
        <v>1.53</v>
      </c>
      <c r="J202" s="66">
        <v>1.53</v>
      </c>
      <c r="K202" s="65"/>
    </row>
    <row r="203" spans="1:11" ht="15" x14ac:dyDescent="0.2">
      <c r="A203" s="597"/>
      <c r="B203" s="600"/>
      <c r="C203" s="73" t="s">
        <v>90</v>
      </c>
      <c r="D203" s="65">
        <v>1.53</v>
      </c>
      <c r="E203" s="65">
        <v>1.53</v>
      </c>
      <c r="F203" s="65">
        <v>1.53</v>
      </c>
      <c r="G203" s="65"/>
      <c r="H203" s="66">
        <v>1.53</v>
      </c>
      <c r="I203" s="66">
        <v>1.53</v>
      </c>
      <c r="J203" s="66">
        <v>1.53</v>
      </c>
      <c r="K203" s="65"/>
    </row>
    <row r="204" spans="1:11" ht="15" x14ac:dyDescent="0.2">
      <c r="A204" s="597"/>
      <c r="B204" s="600"/>
      <c r="C204" s="73" t="s">
        <v>91</v>
      </c>
      <c r="D204" s="65">
        <v>1.53</v>
      </c>
      <c r="E204" s="65">
        <v>1.53</v>
      </c>
      <c r="F204" s="65">
        <v>1.53</v>
      </c>
      <c r="G204" s="65"/>
      <c r="H204" s="66">
        <v>1.53</v>
      </c>
      <c r="I204" s="66">
        <v>1.53</v>
      </c>
      <c r="J204" s="66">
        <v>1.53</v>
      </c>
      <c r="K204" s="65"/>
    </row>
    <row r="205" spans="1:11" ht="15" x14ac:dyDescent="0.2">
      <c r="A205" s="597"/>
      <c r="B205" s="600"/>
      <c r="C205" s="73" t="s">
        <v>92</v>
      </c>
      <c r="D205" s="65">
        <v>1.53</v>
      </c>
      <c r="E205" s="65">
        <v>1.53</v>
      </c>
      <c r="F205" s="65">
        <v>1.53</v>
      </c>
      <c r="G205" s="65"/>
      <c r="H205" s="66">
        <v>1.53</v>
      </c>
      <c r="I205" s="66">
        <v>1.53</v>
      </c>
      <c r="J205" s="66">
        <v>1.53</v>
      </c>
      <c r="K205" s="65"/>
    </row>
    <row r="206" spans="1:11" ht="15" x14ac:dyDescent="0.2">
      <c r="A206" s="597"/>
      <c r="B206" s="600"/>
      <c r="C206" s="73" t="s">
        <v>93</v>
      </c>
      <c r="D206" s="65">
        <v>1.53</v>
      </c>
      <c r="E206" s="65">
        <v>1.53</v>
      </c>
      <c r="F206" s="65">
        <v>1.53</v>
      </c>
      <c r="G206" s="65"/>
      <c r="H206" s="66">
        <v>1.53</v>
      </c>
      <c r="I206" s="66">
        <v>1.53</v>
      </c>
      <c r="J206" s="66">
        <v>1.53</v>
      </c>
      <c r="K206" s="65"/>
    </row>
    <row r="207" spans="1:11" ht="30" x14ac:dyDescent="0.2">
      <c r="A207" s="597"/>
      <c r="B207" s="600"/>
      <c r="C207" s="73" t="s">
        <v>94</v>
      </c>
      <c r="D207" s="65">
        <v>1.53</v>
      </c>
      <c r="E207" s="65">
        <v>1.53</v>
      </c>
      <c r="F207" s="65">
        <v>1.53</v>
      </c>
      <c r="G207" s="65"/>
      <c r="H207" s="66">
        <v>1.53</v>
      </c>
      <c r="I207" s="66">
        <v>1.53</v>
      </c>
      <c r="J207" s="66">
        <v>1.53</v>
      </c>
      <c r="K207" s="65"/>
    </row>
    <row r="208" spans="1:11" ht="15" x14ac:dyDescent="0.2">
      <c r="A208" s="597"/>
      <c r="B208" s="600"/>
      <c r="C208" s="73" t="s">
        <v>95</v>
      </c>
      <c r="D208" s="65">
        <v>1.53</v>
      </c>
      <c r="E208" s="65">
        <v>1.53</v>
      </c>
      <c r="F208" s="65">
        <v>1.53</v>
      </c>
      <c r="G208" s="65"/>
      <c r="H208" s="66">
        <v>1.53</v>
      </c>
      <c r="I208" s="66">
        <v>1.53</v>
      </c>
      <c r="J208" s="66">
        <v>1.53</v>
      </c>
      <c r="K208" s="65"/>
    </row>
    <row r="209" spans="1:11" ht="30" x14ac:dyDescent="0.2">
      <c r="A209" s="597"/>
      <c r="B209" s="600"/>
      <c r="C209" s="73" t="s">
        <v>96</v>
      </c>
      <c r="D209" s="65">
        <v>1.53</v>
      </c>
      <c r="E209" s="65">
        <v>1.53</v>
      </c>
      <c r="F209" s="65">
        <v>1.53</v>
      </c>
      <c r="G209" s="65"/>
      <c r="H209" s="66">
        <v>1.53</v>
      </c>
      <c r="I209" s="66">
        <v>1.53</v>
      </c>
      <c r="J209" s="66">
        <v>1.53</v>
      </c>
      <c r="K209" s="65"/>
    </row>
    <row r="210" spans="1:11" ht="30" x14ac:dyDescent="0.2">
      <c r="A210" s="597"/>
      <c r="B210" s="600"/>
      <c r="C210" s="73" t="s">
        <v>97</v>
      </c>
      <c r="D210" s="65">
        <v>1.53</v>
      </c>
      <c r="E210" s="65">
        <v>1.53</v>
      </c>
      <c r="F210" s="65">
        <v>1.53</v>
      </c>
      <c r="G210" s="65"/>
      <c r="H210" s="66">
        <v>1.53</v>
      </c>
      <c r="I210" s="66">
        <v>1.53</v>
      </c>
      <c r="J210" s="66">
        <v>1.53</v>
      </c>
      <c r="K210" s="65"/>
    </row>
    <row r="211" spans="1:11" ht="13.15" customHeight="1" x14ac:dyDescent="0.2">
      <c r="A211" s="597" t="s">
        <v>107</v>
      </c>
      <c r="B211" s="598" t="s">
        <v>102</v>
      </c>
      <c r="C211" s="598"/>
      <c r="D211" s="67">
        <f>'Исходные для нормативов'!C75</f>
        <v>0.03</v>
      </c>
      <c r="E211" s="67">
        <f>'Исходные для нормативов'!D75</f>
        <v>0.03</v>
      </c>
      <c r="F211" s="67">
        <f>'Исходные для нормативов'!E75</f>
        <v>0.03</v>
      </c>
      <c r="G211" s="65">
        <f t="shared" ref="G211:G221" si="69">F211</f>
        <v>0.03</v>
      </c>
      <c r="H211" s="68">
        <f t="shared" ref="H211:J261" si="70">D211</f>
        <v>0.03</v>
      </c>
      <c r="I211" s="68">
        <f t="shared" si="70"/>
        <v>0.03</v>
      </c>
      <c r="J211" s="68">
        <f t="shared" si="70"/>
        <v>0.03</v>
      </c>
      <c r="K211" s="65">
        <f t="shared" ref="K211:K221" si="71">J211</f>
        <v>0.03</v>
      </c>
    </row>
    <row r="212" spans="1:11" ht="25.9" customHeight="1" x14ac:dyDescent="0.2">
      <c r="A212" s="597"/>
      <c r="B212" s="599" t="s">
        <v>105</v>
      </c>
      <c r="C212" s="599"/>
      <c r="D212" s="67">
        <f>'Исходные для нормативов'!C77+'Исходные для нормативов'!C75</f>
        <v>0.15</v>
      </c>
      <c r="E212" s="67">
        <f>'Исходные для нормативов'!D77+'Исходные для нормативов'!D75</f>
        <v>0.15</v>
      </c>
      <c r="F212" s="67">
        <f>'Исходные для нормативов'!E77+'Исходные для нормативов'!E75</f>
        <v>0.15</v>
      </c>
      <c r="G212" s="65">
        <f t="shared" si="69"/>
        <v>0.15</v>
      </c>
      <c r="H212" s="68">
        <f t="shared" si="70"/>
        <v>0.15</v>
      </c>
      <c r="I212" s="68">
        <f t="shared" si="70"/>
        <v>0.15</v>
      </c>
      <c r="J212" s="68">
        <f t="shared" si="70"/>
        <v>0.15</v>
      </c>
      <c r="K212" s="65">
        <f t="shared" si="71"/>
        <v>0.15</v>
      </c>
    </row>
    <row r="213" spans="1:11" ht="13.15" customHeight="1" x14ac:dyDescent="0.2">
      <c r="A213" s="597"/>
      <c r="B213" s="598" t="s">
        <v>75</v>
      </c>
      <c r="C213" s="598"/>
      <c r="D213" s="67">
        <f>'Исходные для нормативов'!C75</f>
        <v>0.03</v>
      </c>
      <c r="E213" s="67">
        <f>'Исходные для нормативов'!D75</f>
        <v>0.03</v>
      </c>
      <c r="F213" s="67">
        <f>'Исходные для нормативов'!E75</f>
        <v>0.03</v>
      </c>
      <c r="G213" s="67">
        <f t="shared" si="69"/>
        <v>0.03</v>
      </c>
      <c r="H213" s="68">
        <f t="shared" si="70"/>
        <v>0.03</v>
      </c>
      <c r="I213" s="68">
        <f t="shared" si="70"/>
        <v>0.03</v>
      </c>
      <c r="J213" s="68">
        <f t="shared" si="70"/>
        <v>0.03</v>
      </c>
      <c r="K213" s="67">
        <f t="shared" si="71"/>
        <v>0.03</v>
      </c>
    </row>
    <row r="214" spans="1:11" ht="13.15" customHeight="1" x14ac:dyDescent="0.2">
      <c r="A214" s="597"/>
      <c r="B214" s="598" t="s">
        <v>76</v>
      </c>
      <c r="C214" s="598"/>
      <c r="D214" s="67">
        <f>'Исходные для нормативов'!C75</f>
        <v>0.03</v>
      </c>
      <c r="E214" s="67">
        <f>'Исходные для нормативов'!D75</f>
        <v>0.03</v>
      </c>
      <c r="F214" s="67">
        <f>'Исходные для нормативов'!E75</f>
        <v>0.03</v>
      </c>
      <c r="G214" s="67">
        <f t="shared" si="69"/>
        <v>0.03</v>
      </c>
      <c r="H214" s="68">
        <f t="shared" si="70"/>
        <v>0.03</v>
      </c>
      <c r="I214" s="68">
        <f t="shared" si="70"/>
        <v>0.03</v>
      </c>
      <c r="J214" s="68">
        <f t="shared" si="70"/>
        <v>0.03</v>
      </c>
      <c r="K214" s="67">
        <f t="shared" si="71"/>
        <v>0.03</v>
      </c>
    </row>
    <row r="215" spans="1:11" ht="13.15" customHeight="1" x14ac:dyDescent="0.2">
      <c r="A215" s="597"/>
      <c r="B215" s="598" t="s">
        <v>77</v>
      </c>
      <c r="C215" s="598"/>
      <c r="D215" s="67">
        <f>'Исходные для нормативов'!C75</f>
        <v>0.03</v>
      </c>
      <c r="E215" s="67">
        <f>'Исходные для нормативов'!D75</f>
        <v>0.03</v>
      </c>
      <c r="F215" s="67">
        <f>'Исходные для нормативов'!E75</f>
        <v>0.03</v>
      </c>
      <c r="G215" s="67">
        <f t="shared" si="69"/>
        <v>0.03</v>
      </c>
      <c r="H215" s="68">
        <f t="shared" si="70"/>
        <v>0.03</v>
      </c>
      <c r="I215" s="68">
        <f t="shared" si="70"/>
        <v>0.03</v>
      </c>
      <c r="J215" s="68">
        <f t="shared" si="70"/>
        <v>0.03</v>
      </c>
      <c r="K215" s="67">
        <f t="shared" si="71"/>
        <v>0.03</v>
      </c>
    </row>
    <row r="216" spans="1:11" ht="13.15" customHeight="1" x14ac:dyDescent="0.2">
      <c r="A216" s="597"/>
      <c r="B216" s="598" t="s">
        <v>78</v>
      </c>
      <c r="C216" s="598"/>
      <c r="D216" s="67">
        <f>'Исходные для нормативов'!C75</f>
        <v>0.03</v>
      </c>
      <c r="E216" s="67">
        <f>'Исходные для нормативов'!D75</f>
        <v>0.03</v>
      </c>
      <c r="F216" s="67">
        <f>'Исходные для нормативов'!E75</f>
        <v>0.03</v>
      </c>
      <c r="G216" s="67">
        <f t="shared" si="69"/>
        <v>0.03</v>
      </c>
      <c r="H216" s="68">
        <f t="shared" si="70"/>
        <v>0.03</v>
      </c>
      <c r="I216" s="68">
        <f t="shared" si="70"/>
        <v>0.03</v>
      </c>
      <c r="J216" s="68">
        <f t="shared" si="70"/>
        <v>0.03</v>
      </c>
      <c r="K216" s="67">
        <f t="shared" si="71"/>
        <v>0.03</v>
      </c>
    </row>
    <row r="217" spans="1:11" ht="13.15" customHeight="1" x14ac:dyDescent="0.2">
      <c r="A217" s="597"/>
      <c r="B217" s="598" t="s">
        <v>79</v>
      </c>
      <c r="C217" s="598"/>
      <c r="D217" s="67">
        <f>'Исходные для нормативов'!C75</f>
        <v>0.03</v>
      </c>
      <c r="E217" s="67">
        <f>'Исходные для нормативов'!D75</f>
        <v>0.03</v>
      </c>
      <c r="F217" s="67">
        <f>'Исходные для нормативов'!E75</f>
        <v>0.03</v>
      </c>
      <c r="G217" s="67">
        <f t="shared" si="69"/>
        <v>0.03</v>
      </c>
      <c r="H217" s="68">
        <f t="shared" si="70"/>
        <v>0.03</v>
      </c>
      <c r="I217" s="68">
        <f t="shared" si="70"/>
        <v>0.03</v>
      </c>
      <c r="J217" s="68">
        <f t="shared" si="70"/>
        <v>0.03</v>
      </c>
      <c r="K217" s="67">
        <f t="shared" si="71"/>
        <v>0.03</v>
      </c>
    </row>
    <row r="218" spans="1:11" ht="13.15" customHeight="1" x14ac:dyDescent="0.2">
      <c r="A218" s="597"/>
      <c r="B218" s="598" t="s">
        <v>80</v>
      </c>
      <c r="C218" s="598"/>
      <c r="D218" s="67">
        <f>'Исходные для нормативов'!C75</f>
        <v>0.03</v>
      </c>
      <c r="E218" s="67">
        <f>'Исходные для нормативов'!D75</f>
        <v>0.03</v>
      </c>
      <c r="F218" s="67">
        <f>'Исходные для нормативов'!E75</f>
        <v>0.03</v>
      </c>
      <c r="G218" s="67">
        <f t="shared" si="69"/>
        <v>0.03</v>
      </c>
      <c r="H218" s="68">
        <f t="shared" si="70"/>
        <v>0.03</v>
      </c>
      <c r="I218" s="68">
        <f t="shared" si="70"/>
        <v>0.03</v>
      </c>
      <c r="J218" s="68">
        <f t="shared" si="70"/>
        <v>0.03</v>
      </c>
      <c r="K218" s="67">
        <f t="shared" si="71"/>
        <v>0.03</v>
      </c>
    </row>
    <row r="219" spans="1:11" ht="13.15" customHeight="1" x14ac:dyDescent="0.2">
      <c r="A219" s="597"/>
      <c r="B219" s="598" t="s">
        <v>81</v>
      </c>
      <c r="C219" s="598"/>
      <c r="D219" s="67">
        <f>'Исходные для нормативов'!C75</f>
        <v>0.03</v>
      </c>
      <c r="E219" s="67">
        <f>'Исходные для нормативов'!D75</f>
        <v>0.03</v>
      </c>
      <c r="F219" s="67">
        <f>'Исходные для нормативов'!E75</f>
        <v>0.03</v>
      </c>
      <c r="G219" s="67">
        <f t="shared" si="69"/>
        <v>0.03</v>
      </c>
      <c r="H219" s="68">
        <f t="shared" si="70"/>
        <v>0.03</v>
      </c>
      <c r="I219" s="68">
        <f t="shared" si="70"/>
        <v>0.03</v>
      </c>
      <c r="J219" s="68">
        <f t="shared" si="70"/>
        <v>0.03</v>
      </c>
      <c r="K219" s="67">
        <f t="shared" si="71"/>
        <v>0.03</v>
      </c>
    </row>
    <row r="220" spans="1:11" ht="13.15" customHeight="1" x14ac:dyDescent="0.2">
      <c r="A220" s="597"/>
      <c r="B220" s="598" t="s">
        <v>82</v>
      </c>
      <c r="C220" s="598"/>
      <c r="D220" s="67">
        <f>'Исходные для нормативов'!C75</f>
        <v>0.03</v>
      </c>
      <c r="E220" s="67">
        <f>'Исходные для нормативов'!D75</f>
        <v>0.03</v>
      </c>
      <c r="F220" s="67">
        <f>'Исходные для нормативов'!E75</f>
        <v>0.03</v>
      </c>
      <c r="G220" s="67">
        <f t="shared" si="69"/>
        <v>0.03</v>
      </c>
      <c r="H220" s="68">
        <f t="shared" si="70"/>
        <v>0.03</v>
      </c>
      <c r="I220" s="68">
        <f t="shared" si="70"/>
        <v>0.03</v>
      </c>
      <c r="J220" s="68">
        <f t="shared" si="70"/>
        <v>0.03</v>
      </c>
      <c r="K220" s="67">
        <f t="shared" si="71"/>
        <v>0.03</v>
      </c>
    </row>
    <row r="221" spans="1:11" ht="13.15" customHeight="1" x14ac:dyDescent="0.2">
      <c r="A221" s="597"/>
      <c r="B221" s="598" t="s">
        <v>83</v>
      </c>
      <c r="C221" s="598"/>
      <c r="D221" s="67">
        <f>'Исходные для нормативов'!C75</f>
        <v>0.03</v>
      </c>
      <c r="E221" s="67">
        <f>'Исходные для нормативов'!D75</f>
        <v>0.03</v>
      </c>
      <c r="F221" s="67">
        <f>'Исходные для нормативов'!E75</f>
        <v>0.03</v>
      </c>
      <c r="G221" s="67">
        <f t="shared" si="69"/>
        <v>0.03</v>
      </c>
      <c r="H221" s="68">
        <f t="shared" si="70"/>
        <v>0.03</v>
      </c>
      <c r="I221" s="68">
        <f t="shared" si="70"/>
        <v>0.03</v>
      </c>
      <c r="J221" s="68">
        <f t="shared" si="70"/>
        <v>0.03</v>
      </c>
      <c r="K221" s="67">
        <f t="shared" si="71"/>
        <v>0.03</v>
      </c>
    </row>
    <row r="222" spans="1:11" ht="13.15" customHeight="1" x14ac:dyDescent="0.2">
      <c r="A222" s="597"/>
      <c r="B222" s="598" t="s">
        <v>84</v>
      </c>
      <c r="C222" s="598"/>
      <c r="D222" s="67">
        <f>'Исходные для нормативов'!C75</f>
        <v>0.03</v>
      </c>
      <c r="E222" s="67">
        <f>'Исходные для нормативов'!D75</f>
        <v>0.03</v>
      </c>
      <c r="F222" s="67">
        <f>'Исходные для нормативов'!E75</f>
        <v>0.03</v>
      </c>
      <c r="G222" s="67"/>
      <c r="H222" s="68">
        <f t="shared" si="70"/>
        <v>0.03</v>
      </c>
      <c r="I222" s="68">
        <f t="shared" si="70"/>
        <v>0.03</v>
      </c>
      <c r="J222" s="68">
        <f t="shared" si="70"/>
        <v>0.03</v>
      </c>
      <c r="K222" s="67"/>
    </row>
    <row r="223" spans="1:11" ht="13.15" customHeight="1" x14ac:dyDescent="0.2">
      <c r="A223" s="597"/>
      <c r="B223" s="598" t="s">
        <v>85</v>
      </c>
      <c r="C223" s="598"/>
      <c r="D223" s="67">
        <f>'Исходные для нормативов'!C75</f>
        <v>0.03</v>
      </c>
      <c r="E223" s="67">
        <f>'Исходные для нормативов'!D75</f>
        <v>0.03</v>
      </c>
      <c r="F223" s="67">
        <f>'Исходные для нормативов'!E75</f>
        <v>0.03</v>
      </c>
      <c r="G223" s="67"/>
      <c r="H223" s="68">
        <f t="shared" si="70"/>
        <v>0.03</v>
      </c>
      <c r="I223" s="68">
        <f t="shared" si="70"/>
        <v>0.03</v>
      </c>
      <c r="J223" s="68">
        <f t="shared" si="70"/>
        <v>0.03</v>
      </c>
      <c r="K223" s="67"/>
    </row>
    <row r="224" spans="1:11" s="19" customFormat="1" ht="13.15" customHeight="1" x14ac:dyDescent="0.2">
      <c r="A224" s="597"/>
      <c r="B224" s="598" t="s">
        <v>86</v>
      </c>
      <c r="C224" s="598"/>
      <c r="D224" s="67">
        <v>0</v>
      </c>
      <c r="E224" s="67">
        <v>0</v>
      </c>
      <c r="F224" s="67">
        <v>0</v>
      </c>
      <c r="G224" s="67"/>
      <c r="H224" s="68">
        <f t="shared" si="70"/>
        <v>0</v>
      </c>
      <c r="I224" s="68">
        <f t="shared" si="70"/>
        <v>0</v>
      </c>
      <c r="J224" s="68">
        <f t="shared" si="70"/>
        <v>0</v>
      </c>
      <c r="K224" s="67"/>
    </row>
    <row r="225" spans="1:11" ht="13.15" customHeight="1" x14ac:dyDescent="0.2">
      <c r="A225" s="597"/>
      <c r="B225" s="598" t="s">
        <v>87</v>
      </c>
      <c r="C225" s="598"/>
      <c r="D225" s="67">
        <f>'Исходные для нормативов'!C75</f>
        <v>0.03</v>
      </c>
      <c r="E225" s="67">
        <f>'Исходные для нормативов'!D75</f>
        <v>0.03</v>
      </c>
      <c r="F225" s="67">
        <f>'Исходные для нормативов'!E75</f>
        <v>0.03</v>
      </c>
      <c r="G225" s="67"/>
      <c r="H225" s="68">
        <f t="shared" si="70"/>
        <v>0.03</v>
      </c>
      <c r="I225" s="68">
        <f t="shared" si="70"/>
        <v>0.03</v>
      </c>
      <c r="J225" s="68">
        <f t="shared" si="70"/>
        <v>0.03</v>
      </c>
      <c r="K225" s="67"/>
    </row>
    <row r="226" spans="1:11" ht="13.9" customHeight="1" x14ac:dyDescent="0.2">
      <c r="A226" s="597"/>
      <c r="B226" s="600" t="s">
        <v>88</v>
      </c>
      <c r="C226" s="73" t="s">
        <v>89</v>
      </c>
      <c r="D226" s="67">
        <f>'Исходные для нормативов'!C78+'Исходные для нормативов'!C75</f>
        <v>0.18</v>
      </c>
      <c r="E226" s="67">
        <f>'Исходные для нормативов'!D78+'Исходные для нормативов'!D75</f>
        <v>0.18</v>
      </c>
      <c r="F226" s="67">
        <f>'Исходные для нормативов'!E78+'Исходные для нормативов'!E75</f>
        <v>0.18</v>
      </c>
      <c r="G226" s="67"/>
      <c r="H226" s="68">
        <f t="shared" si="70"/>
        <v>0.18</v>
      </c>
      <c r="I226" s="68">
        <f t="shared" si="70"/>
        <v>0.18</v>
      </c>
      <c r="J226" s="68">
        <f t="shared" si="70"/>
        <v>0.18</v>
      </c>
      <c r="K226" s="67"/>
    </row>
    <row r="227" spans="1:11" ht="15" x14ac:dyDescent="0.2">
      <c r="A227" s="597"/>
      <c r="B227" s="600"/>
      <c r="C227" s="73" t="s">
        <v>90</v>
      </c>
      <c r="D227" s="67">
        <f>'Исходные для нормативов'!C78+'Исходные для нормативов'!C75</f>
        <v>0.18</v>
      </c>
      <c r="E227" s="67">
        <f>'Исходные для нормативов'!D78+'Исходные для нормативов'!D75</f>
        <v>0.18</v>
      </c>
      <c r="F227" s="67">
        <f>'Исходные для нормативов'!E78+'Исходные для нормативов'!E75</f>
        <v>0.18</v>
      </c>
      <c r="G227" s="67"/>
      <c r="H227" s="68">
        <f t="shared" si="70"/>
        <v>0.18</v>
      </c>
      <c r="I227" s="68">
        <f t="shared" si="70"/>
        <v>0.18</v>
      </c>
      <c r="J227" s="68">
        <f t="shared" si="70"/>
        <v>0.18</v>
      </c>
      <c r="K227" s="67"/>
    </row>
    <row r="228" spans="1:11" ht="15" x14ac:dyDescent="0.2">
      <c r="A228" s="597"/>
      <c r="B228" s="600"/>
      <c r="C228" s="73" t="s">
        <v>91</v>
      </c>
      <c r="D228" s="67">
        <f>'Исходные для нормативов'!C78+'Исходные для нормативов'!C75</f>
        <v>0.18</v>
      </c>
      <c r="E228" s="67">
        <f>'Исходные для нормативов'!D78+'Исходные для нормативов'!D75</f>
        <v>0.18</v>
      </c>
      <c r="F228" s="67">
        <f>'Исходные для нормативов'!E78+'Исходные для нормативов'!E75</f>
        <v>0.18</v>
      </c>
      <c r="G228" s="67"/>
      <c r="H228" s="68">
        <f t="shared" si="70"/>
        <v>0.18</v>
      </c>
      <c r="I228" s="68">
        <f t="shared" si="70"/>
        <v>0.18</v>
      </c>
      <c r="J228" s="68">
        <f t="shared" si="70"/>
        <v>0.18</v>
      </c>
      <c r="K228" s="67"/>
    </row>
    <row r="229" spans="1:11" ht="15" x14ac:dyDescent="0.2">
      <c r="A229" s="597"/>
      <c r="B229" s="600"/>
      <c r="C229" s="73" t="s">
        <v>92</v>
      </c>
      <c r="D229" s="67">
        <f>'Исходные для нормативов'!C78+'Исходные для нормативов'!C75</f>
        <v>0.18</v>
      </c>
      <c r="E229" s="67">
        <f>'Исходные для нормативов'!D78+'Исходные для нормативов'!D75</f>
        <v>0.18</v>
      </c>
      <c r="F229" s="67">
        <f>'Исходные для нормативов'!E78+'Исходные для нормативов'!E75</f>
        <v>0.18</v>
      </c>
      <c r="G229" s="67"/>
      <c r="H229" s="68">
        <f t="shared" si="70"/>
        <v>0.18</v>
      </c>
      <c r="I229" s="68">
        <f t="shared" si="70"/>
        <v>0.18</v>
      </c>
      <c r="J229" s="68">
        <f t="shared" si="70"/>
        <v>0.18</v>
      </c>
      <c r="K229" s="67"/>
    </row>
    <row r="230" spans="1:11" ht="15" x14ac:dyDescent="0.2">
      <c r="A230" s="597"/>
      <c r="B230" s="600"/>
      <c r="C230" s="73" t="s">
        <v>93</v>
      </c>
      <c r="D230" s="67">
        <f>'Исходные для нормативов'!C78+'Исходные для нормативов'!C75</f>
        <v>0.18</v>
      </c>
      <c r="E230" s="67">
        <f>'Исходные для нормативов'!D78+'Исходные для нормативов'!D75</f>
        <v>0.18</v>
      </c>
      <c r="F230" s="67">
        <f>'Исходные для нормативов'!E78+'Исходные для нормативов'!E75</f>
        <v>0.18</v>
      </c>
      <c r="G230" s="67"/>
      <c r="H230" s="68">
        <f t="shared" si="70"/>
        <v>0.18</v>
      </c>
      <c r="I230" s="68">
        <f t="shared" si="70"/>
        <v>0.18</v>
      </c>
      <c r="J230" s="68">
        <f t="shared" si="70"/>
        <v>0.18</v>
      </c>
      <c r="K230" s="67"/>
    </row>
    <row r="231" spans="1:11" ht="30" x14ac:dyDescent="0.2">
      <c r="A231" s="597"/>
      <c r="B231" s="600"/>
      <c r="C231" s="73" t="s">
        <v>94</v>
      </c>
      <c r="D231" s="67">
        <f>'Исходные для нормативов'!C78+'Исходные для нормативов'!C75</f>
        <v>0.18</v>
      </c>
      <c r="E231" s="67">
        <f>'Исходные для нормативов'!D78+'Исходные для нормативов'!D75</f>
        <v>0.18</v>
      </c>
      <c r="F231" s="67">
        <f>'Исходные для нормативов'!E78+'Исходные для нормативов'!E75</f>
        <v>0.18</v>
      </c>
      <c r="G231" s="67"/>
      <c r="H231" s="68">
        <f t="shared" si="70"/>
        <v>0.18</v>
      </c>
      <c r="I231" s="68">
        <f t="shared" si="70"/>
        <v>0.18</v>
      </c>
      <c r="J231" s="68">
        <f t="shared" si="70"/>
        <v>0.18</v>
      </c>
      <c r="K231" s="67"/>
    </row>
    <row r="232" spans="1:11" ht="15" x14ac:dyDescent="0.2">
      <c r="A232" s="597"/>
      <c r="B232" s="600"/>
      <c r="C232" s="73" t="s">
        <v>95</v>
      </c>
      <c r="D232" s="67">
        <f>'Исходные для нормативов'!C78+'Исходные для нормативов'!C75</f>
        <v>0.18</v>
      </c>
      <c r="E232" s="67">
        <f>'Исходные для нормативов'!D78+'Исходные для нормативов'!D75</f>
        <v>0.18</v>
      </c>
      <c r="F232" s="67">
        <f>'Исходные для нормативов'!E78+'Исходные для нормативов'!E75</f>
        <v>0.18</v>
      </c>
      <c r="G232" s="67"/>
      <c r="H232" s="68">
        <f t="shared" si="70"/>
        <v>0.18</v>
      </c>
      <c r="I232" s="68">
        <f t="shared" si="70"/>
        <v>0.18</v>
      </c>
      <c r="J232" s="68">
        <f t="shared" si="70"/>
        <v>0.18</v>
      </c>
      <c r="K232" s="67"/>
    </row>
    <row r="233" spans="1:11" ht="30" x14ac:dyDescent="0.2">
      <c r="A233" s="597"/>
      <c r="B233" s="600"/>
      <c r="C233" s="73" t="s">
        <v>96</v>
      </c>
      <c r="D233" s="67">
        <f>'Исходные для нормативов'!C78+'Исходные для нормативов'!C75</f>
        <v>0.18</v>
      </c>
      <c r="E233" s="67">
        <f>'Исходные для нормативов'!D78+'Исходные для нормативов'!D75</f>
        <v>0.18</v>
      </c>
      <c r="F233" s="67">
        <f>'Исходные для нормативов'!E78+'Исходные для нормативов'!E75</f>
        <v>0.18</v>
      </c>
      <c r="G233" s="67"/>
      <c r="H233" s="68">
        <f t="shared" si="70"/>
        <v>0.18</v>
      </c>
      <c r="I233" s="68">
        <f t="shared" si="70"/>
        <v>0.18</v>
      </c>
      <c r="J233" s="68">
        <f t="shared" si="70"/>
        <v>0.18</v>
      </c>
      <c r="K233" s="67"/>
    </row>
    <row r="234" spans="1:11" ht="30" x14ac:dyDescent="0.2">
      <c r="A234" s="597"/>
      <c r="B234" s="600"/>
      <c r="C234" s="73" t="s">
        <v>97</v>
      </c>
      <c r="D234" s="67">
        <f>'Исходные для нормативов'!C78+'Исходные для нормативов'!C75</f>
        <v>0.18</v>
      </c>
      <c r="E234" s="67">
        <f>'Исходные для нормативов'!D78+'Исходные для нормативов'!D75</f>
        <v>0.18</v>
      </c>
      <c r="F234" s="67">
        <f>'Исходные для нормативов'!E78+'Исходные для нормативов'!E75</f>
        <v>0.18</v>
      </c>
      <c r="G234" s="67"/>
      <c r="H234" s="68">
        <f t="shared" si="70"/>
        <v>0.18</v>
      </c>
      <c r="I234" s="68">
        <f t="shared" si="70"/>
        <v>0.18</v>
      </c>
      <c r="J234" s="68">
        <f t="shared" si="70"/>
        <v>0.18</v>
      </c>
      <c r="K234" s="67"/>
    </row>
    <row r="235" spans="1:11" ht="13.9" customHeight="1" x14ac:dyDescent="0.2">
      <c r="A235" s="597"/>
      <c r="B235" s="600" t="s">
        <v>98</v>
      </c>
      <c r="C235" s="73" t="s">
        <v>89</v>
      </c>
      <c r="D235" s="67">
        <f>'Исходные для нормативов'!C78+'Исходные для нормативов'!C75</f>
        <v>0.18</v>
      </c>
      <c r="E235" s="67">
        <f>'Исходные для нормативов'!D78+'Исходные для нормативов'!D75</f>
        <v>0.18</v>
      </c>
      <c r="F235" s="67">
        <f>'Исходные для нормативов'!E78+'Исходные для нормативов'!E75</f>
        <v>0.18</v>
      </c>
      <c r="G235" s="67"/>
      <c r="H235" s="68">
        <f t="shared" si="70"/>
        <v>0.18</v>
      </c>
      <c r="I235" s="68">
        <f t="shared" si="70"/>
        <v>0.18</v>
      </c>
      <c r="J235" s="68">
        <f t="shared" si="70"/>
        <v>0.18</v>
      </c>
      <c r="K235" s="67"/>
    </row>
    <row r="236" spans="1:11" ht="15" x14ac:dyDescent="0.2">
      <c r="A236" s="597"/>
      <c r="B236" s="600"/>
      <c r="C236" s="73" t="s">
        <v>90</v>
      </c>
      <c r="D236" s="67">
        <f>'Исходные для нормативов'!C78+'Исходные для нормативов'!C75</f>
        <v>0.18</v>
      </c>
      <c r="E236" s="67">
        <f>'Исходные для нормативов'!D78+'Исходные для нормативов'!D75</f>
        <v>0.18</v>
      </c>
      <c r="F236" s="67">
        <f>'Исходные для нормативов'!E78+'Исходные для нормативов'!E75</f>
        <v>0.18</v>
      </c>
      <c r="G236" s="67"/>
      <c r="H236" s="68">
        <f t="shared" si="70"/>
        <v>0.18</v>
      </c>
      <c r="I236" s="68">
        <f t="shared" si="70"/>
        <v>0.18</v>
      </c>
      <c r="J236" s="68">
        <f t="shared" si="70"/>
        <v>0.18</v>
      </c>
      <c r="K236" s="67"/>
    </row>
    <row r="237" spans="1:11" ht="15" x14ac:dyDescent="0.2">
      <c r="A237" s="597"/>
      <c r="B237" s="600"/>
      <c r="C237" s="73" t="s">
        <v>91</v>
      </c>
      <c r="D237" s="67">
        <f>'Исходные для нормативов'!C78+'Исходные для нормативов'!C75</f>
        <v>0.18</v>
      </c>
      <c r="E237" s="67">
        <f>'Исходные для нормативов'!D78+'Исходные для нормативов'!D75</f>
        <v>0.18</v>
      </c>
      <c r="F237" s="67">
        <f>'Исходные для нормативов'!E78+'Исходные для нормативов'!E75</f>
        <v>0.18</v>
      </c>
      <c r="G237" s="67"/>
      <c r="H237" s="68">
        <f t="shared" si="70"/>
        <v>0.18</v>
      </c>
      <c r="I237" s="68">
        <f t="shared" si="70"/>
        <v>0.18</v>
      </c>
      <c r="J237" s="68">
        <f t="shared" si="70"/>
        <v>0.18</v>
      </c>
      <c r="K237" s="67"/>
    </row>
    <row r="238" spans="1:11" ht="15" x14ac:dyDescent="0.2">
      <c r="A238" s="597"/>
      <c r="B238" s="600"/>
      <c r="C238" s="73" t="s">
        <v>92</v>
      </c>
      <c r="D238" s="67">
        <f>'Исходные для нормативов'!C78+'Исходные для нормативов'!C75</f>
        <v>0.18</v>
      </c>
      <c r="E238" s="67">
        <f>'Исходные для нормативов'!D78+'Исходные для нормативов'!D75</f>
        <v>0.18</v>
      </c>
      <c r="F238" s="67">
        <f>'Исходные для нормативов'!E78+'Исходные для нормативов'!E75</f>
        <v>0.18</v>
      </c>
      <c r="G238" s="67"/>
      <c r="H238" s="68">
        <f t="shared" si="70"/>
        <v>0.18</v>
      </c>
      <c r="I238" s="68">
        <f t="shared" si="70"/>
        <v>0.18</v>
      </c>
      <c r="J238" s="68">
        <f t="shared" si="70"/>
        <v>0.18</v>
      </c>
      <c r="K238" s="67"/>
    </row>
    <row r="239" spans="1:11" ht="15" x14ac:dyDescent="0.2">
      <c r="A239" s="597"/>
      <c r="B239" s="600"/>
      <c r="C239" s="73" t="s">
        <v>93</v>
      </c>
      <c r="D239" s="67">
        <f>'Исходные для нормативов'!C78+'Исходные для нормативов'!C75</f>
        <v>0.18</v>
      </c>
      <c r="E239" s="67">
        <f>'Исходные для нормативов'!D78+'Исходные для нормативов'!D75</f>
        <v>0.18</v>
      </c>
      <c r="F239" s="67">
        <f>'Исходные для нормативов'!E78+'Исходные для нормативов'!E75</f>
        <v>0.18</v>
      </c>
      <c r="G239" s="67"/>
      <c r="H239" s="68">
        <f t="shared" si="70"/>
        <v>0.18</v>
      </c>
      <c r="I239" s="68">
        <f t="shared" si="70"/>
        <v>0.18</v>
      </c>
      <c r="J239" s="68">
        <f t="shared" si="70"/>
        <v>0.18</v>
      </c>
      <c r="K239" s="67"/>
    </row>
    <row r="240" spans="1:11" ht="30" x14ac:dyDescent="0.2">
      <c r="A240" s="597"/>
      <c r="B240" s="600"/>
      <c r="C240" s="73" t="s">
        <v>94</v>
      </c>
      <c r="D240" s="67">
        <f>'Исходные для нормативов'!C78+'Исходные для нормативов'!C75</f>
        <v>0.18</v>
      </c>
      <c r="E240" s="67">
        <f>'Исходные для нормативов'!D78+'Исходные для нормативов'!D75</f>
        <v>0.18</v>
      </c>
      <c r="F240" s="67">
        <f>'Исходные для нормативов'!E78+'Исходные для нормативов'!E75</f>
        <v>0.18</v>
      </c>
      <c r="G240" s="67"/>
      <c r="H240" s="68">
        <f t="shared" si="70"/>
        <v>0.18</v>
      </c>
      <c r="I240" s="68">
        <f t="shared" si="70"/>
        <v>0.18</v>
      </c>
      <c r="J240" s="68">
        <f t="shared" si="70"/>
        <v>0.18</v>
      </c>
      <c r="K240" s="67"/>
    </row>
    <row r="241" spans="1:11" ht="15" x14ac:dyDescent="0.2">
      <c r="A241" s="597"/>
      <c r="B241" s="600"/>
      <c r="C241" s="73" t="s">
        <v>95</v>
      </c>
      <c r="D241" s="67">
        <f>'Исходные для нормативов'!C78+'Исходные для нормативов'!C75</f>
        <v>0.18</v>
      </c>
      <c r="E241" s="67">
        <f>'Исходные для нормативов'!D78+'Исходные для нормативов'!D75</f>
        <v>0.18</v>
      </c>
      <c r="F241" s="67">
        <f>'Исходные для нормативов'!E78+'Исходные для нормативов'!E75</f>
        <v>0.18</v>
      </c>
      <c r="G241" s="67"/>
      <c r="H241" s="68">
        <f t="shared" si="70"/>
        <v>0.18</v>
      </c>
      <c r="I241" s="68">
        <f t="shared" si="70"/>
        <v>0.18</v>
      </c>
      <c r="J241" s="68">
        <f t="shared" si="70"/>
        <v>0.18</v>
      </c>
      <c r="K241" s="67"/>
    </row>
    <row r="242" spans="1:11" ht="30" x14ac:dyDescent="0.2">
      <c r="A242" s="597"/>
      <c r="B242" s="600"/>
      <c r="C242" s="73" t="s">
        <v>96</v>
      </c>
      <c r="D242" s="67">
        <f>'Исходные для нормативов'!C78+'Исходные для нормативов'!C75</f>
        <v>0.18</v>
      </c>
      <c r="E242" s="67">
        <f>'Исходные для нормативов'!D78+'Исходные для нормативов'!D75</f>
        <v>0.18</v>
      </c>
      <c r="F242" s="67">
        <f>'Исходные для нормативов'!E78+'Исходные для нормативов'!E75</f>
        <v>0.18</v>
      </c>
      <c r="G242" s="67"/>
      <c r="H242" s="68">
        <f t="shared" si="70"/>
        <v>0.18</v>
      </c>
      <c r="I242" s="68">
        <f t="shared" si="70"/>
        <v>0.18</v>
      </c>
      <c r="J242" s="68">
        <f t="shared" si="70"/>
        <v>0.18</v>
      </c>
      <c r="K242" s="67"/>
    </row>
    <row r="243" spans="1:11" ht="30" x14ac:dyDescent="0.2">
      <c r="A243" s="597"/>
      <c r="B243" s="600"/>
      <c r="C243" s="73" t="s">
        <v>97</v>
      </c>
      <c r="D243" s="67">
        <f>'Исходные для нормативов'!C78+'Исходные для нормативов'!C75</f>
        <v>0.18</v>
      </c>
      <c r="E243" s="67">
        <f>'Исходные для нормативов'!D78+'Исходные для нормативов'!D75</f>
        <v>0.18</v>
      </c>
      <c r="F243" s="67">
        <f>'Исходные для нормативов'!E78+'Исходные для нормативов'!E75</f>
        <v>0.18</v>
      </c>
      <c r="G243" s="67"/>
      <c r="H243" s="68">
        <f t="shared" si="70"/>
        <v>0.18</v>
      </c>
      <c r="I243" s="68">
        <f t="shared" si="70"/>
        <v>0.18</v>
      </c>
      <c r="J243" s="68">
        <f t="shared" si="70"/>
        <v>0.18</v>
      </c>
      <c r="K243" s="67"/>
    </row>
    <row r="244" spans="1:11" ht="13.9" customHeight="1" x14ac:dyDescent="0.2">
      <c r="A244" s="597"/>
      <c r="B244" s="600" t="s">
        <v>99</v>
      </c>
      <c r="C244" s="73" t="s">
        <v>89</v>
      </c>
      <c r="D244" s="67">
        <f>'Исходные для нормативов'!C78+'Исходные для нормативов'!C75</f>
        <v>0.18</v>
      </c>
      <c r="E244" s="67">
        <f>'Исходные для нормативов'!D78+'Исходные для нормативов'!D75</f>
        <v>0.18</v>
      </c>
      <c r="F244" s="67">
        <f>'Исходные для нормативов'!E78+'Исходные для нормативов'!E75</f>
        <v>0.18</v>
      </c>
      <c r="G244" s="67"/>
      <c r="H244" s="68">
        <f t="shared" si="70"/>
        <v>0.18</v>
      </c>
      <c r="I244" s="68">
        <f t="shared" si="70"/>
        <v>0.18</v>
      </c>
      <c r="J244" s="68">
        <f t="shared" si="70"/>
        <v>0.18</v>
      </c>
      <c r="K244" s="67"/>
    </row>
    <row r="245" spans="1:11" ht="15" x14ac:dyDescent="0.2">
      <c r="A245" s="597"/>
      <c r="B245" s="600"/>
      <c r="C245" s="73" t="s">
        <v>90</v>
      </c>
      <c r="D245" s="67">
        <f>'Исходные для нормативов'!C78+'Исходные для нормативов'!C75</f>
        <v>0.18</v>
      </c>
      <c r="E245" s="67">
        <f>'Исходные для нормативов'!D78+'Исходные для нормативов'!D75</f>
        <v>0.18</v>
      </c>
      <c r="F245" s="67">
        <f>'Исходные для нормативов'!E78+'Исходные для нормативов'!E75</f>
        <v>0.18</v>
      </c>
      <c r="G245" s="67"/>
      <c r="H245" s="68">
        <f t="shared" si="70"/>
        <v>0.18</v>
      </c>
      <c r="I245" s="68">
        <f t="shared" si="70"/>
        <v>0.18</v>
      </c>
      <c r="J245" s="68">
        <f t="shared" si="70"/>
        <v>0.18</v>
      </c>
      <c r="K245" s="67"/>
    </row>
    <row r="246" spans="1:11" ht="15" x14ac:dyDescent="0.2">
      <c r="A246" s="597"/>
      <c r="B246" s="600"/>
      <c r="C246" s="73" t="s">
        <v>91</v>
      </c>
      <c r="D246" s="67">
        <f>'Исходные для нормативов'!C78+'Исходные для нормативов'!C75</f>
        <v>0.18</v>
      </c>
      <c r="E246" s="67">
        <f>'Исходные для нормативов'!D78+'Исходные для нормативов'!D75</f>
        <v>0.18</v>
      </c>
      <c r="F246" s="67">
        <f>'Исходные для нормативов'!E78+'Исходные для нормативов'!E75</f>
        <v>0.18</v>
      </c>
      <c r="G246" s="67"/>
      <c r="H246" s="68">
        <f t="shared" si="70"/>
        <v>0.18</v>
      </c>
      <c r="I246" s="68">
        <f t="shared" si="70"/>
        <v>0.18</v>
      </c>
      <c r="J246" s="68">
        <f t="shared" si="70"/>
        <v>0.18</v>
      </c>
      <c r="K246" s="67"/>
    </row>
    <row r="247" spans="1:11" ht="15" x14ac:dyDescent="0.2">
      <c r="A247" s="597"/>
      <c r="B247" s="600"/>
      <c r="C247" s="73" t="s">
        <v>92</v>
      </c>
      <c r="D247" s="67">
        <f>'Исходные для нормативов'!C78+'Исходные для нормативов'!C75</f>
        <v>0.18</v>
      </c>
      <c r="E247" s="67">
        <f>'Исходные для нормативов'!D78+'Исходные для нормативов'!D75</f>
        <v>0.18</v>
      </c>
      <c r="F247" s="67">
        <f>'Исходные для нормативов'!E78+'Исходные для нормативов'!E75</f>
        <v>0.18</v>
      </c>
      <c r="G247" s="67"/>
      <c r="H247" s="68">
        <f t="shared" si="70"/>
        <v>0.18</v>
      </c>
      <c r="I247" s="68">
        <f t="shared" si="70"/>
        <v>0.18</v>
      </c>
      <c r="J247" s="68">
        <f t="shared" si="70"/>
        <v>0.18</v>
      </c>
      <c r="K247" s="67"/>
    </row>
    <row r="248" spans="1:11" ht="15" x14ac:dyDescent="0.2">
      <c r="A248" s="597"/>
      <c r="B248" s="600"/>
      <c r="C248" s="73" t="s">
        <v>93</v>
      </c>
      <c r="D248" s="67">
        <f>'Исходные для нормативов'!C78+'Исходные для нормативов'!C75</f>
        <v>0.18</v>
      </c>
      <c r="E248" s="67">
        <f>'Исходные для нормативов'!D78+'Исходные для нормативов'!D75</f>
        <v>0.18</v>
      </c>
      <c r="F248" s="67">
        <f>'Исходные для нормативов'!E78+'Исходные для нормативов'!E75</f>
        <v>0.18</v>
      </c>
      <c r="G248" s="67"/>
      <c r="H248" s="68">
        <f t="shared" si="70"/>
        <v>0.18</v>
      </c>
      <c r="I248" s="68">
        <f t="shared" si="70"/>
        <v>0.18</v>
      </c>
      <c r="J248" s="68">
        <f t="shared" si="70"/>
        <v>0.18</v>
      </c>
      <c r="K248" s="67"/>
    </row>
    <row r="249" spans="1:11" ht="30" x14ac:dyDescent="0.2">
      <c r="A249" s="597"/>
      <c r="B249" s="600"/>
      <c r="C249" s="73" t="s">
        <v>94</v>
      </c>
      <c r="D249" s="67">
        <f>'Исходные для нормативов'!C78+'Исходные для нормативов'!C75</f>
        <v>0.18</v>
      </c>
      <c r="E249" s="67">
        <f>'Исходные для нормативов'!D78+'Исходные для нормативов'!D75</f>
        <v>0.18</v>
      </c>
      <c r="F249" s="67">
        <f>'Исходные для нормативов'!E78+'Исходные для нормативов'!E75</f>
        <v>0.18</v>
      </c>
      <c r="G249" s="67"/>
      <c r="H249" s="68">
        <f t="shared" si="70"/>
        <v>0.18</v>
      </c>
      <c r="I249" s="68">
        <f t="shared" si="70"/>
        <v>0.18</v>
      </c>
      <c r="J249" s="68">
        <f t="shared" si="70"/>
        <v>0.18</v>
      </c>
      <c r="K249" s="67"/>
    </row>
    <row r="250" spans="1:11" ht="15" x14ac:dyDescent="0.2">
      <c r="A250" s="597"/>
      <c r="B250" s="600"/>
      <c r="C250" s="73" t="s">
        <v>95</v>
      </c>
      <c r="D250" s="67">
        <f>'Исходные для нормативов'!C78+'Исходные для нормативов'!C75</f>
        <v>0.18</v>
      </c>
      <c r="E250" s="67">
        <f>'Исходные для нормативов'!D78+'Исходные для нормативов'!D75</f>
        <v>0.18</v>
      </c>
      <c r="F250" s="67">
        <f>'Исходные для нормативов'!E78+'Исходные для нормативов'!E75</f>
        <v>0.18</v>
      </c>
      <c r="G250" s="67"/>
      <c r="H250" s="68">
        <f t="shared" si="70"/>
        <v>0.18</v>
      </c>
      <c r="I250" s="68">
        <f t="shared" si="70"/>
        <v>0.18</v>
      </c>
      <c r="J250" s="68">
        <f t="shared" si="70"/>
        <v>0.18</v>
      </c>
      <c r="K250" s="67"/>
    </row>
    <row r="251" spans="1:11" ht="30" x14ac:dyDescent="0.2">
      <c r="A251" s="597"/>
      <c r="B251" s="600"/>
      <c r="C251" s="73" t="s">
        <v>96</v>
      </c>
      <c r="D251" s="67">
        <f>'Исходные для нормативов'!C78+'Исходные для нормативов'!C75</f>
        <v>0.18</v>
      </c>
      <c r="E251" s="67">
        <f>'Исходные для нормативов'!D78+'Исходные для нормативов'!D75</f>
        <v>0.18</v>
      </c>
      <c r="F251" s="67">
        <f>'Исходные для нормативов'!E78+'Исходные для нормативов'!E75</f>
        <v>0.18</v>
      </c>
      <c r="G251" s="67"/>
      <c r="H251" s="68">
        <f t="shared" si="70"/>
        <v>0.18</v>
      </c>
      <c r="I251" s="68">
        <f t="shared" si="70"/>
        <v>0.18</v>
      </c>
      <c r="J251" s="68">
        <f t="shared" si="70"/>
        <v>0.18</v>
      </c>
      <c r="K251" s="67"/>
    </row>
    <row r="252" spans="1:11" ht="30" x14ac:dyDescent="0.2">
      <c r="A252" s="597"/>
      <c r="B252" s="600"/>
      <c r="C252" s="73" t="s">
        <v>97</v>
      </c>
      <c r="D252" s="67">
        <f>'Исходные для нормативов'!C78+'Исходные для нормативов'!C75</f>
        <v>0.18</v>
      </c>
      <c r="E252" s="67">
        <f>'Исходные для нормативов'!D78+'Исходные для нормативов'!D75</f>
        <v>0.18</v>
      </c>
      <c r="F252" s="67">
        <f>'Исходные для нормативов'!E78+'Исходные для нормативов'!E75</f>
        <v>0.18</v>
      </c>
      <c r="G252" s="67"/>
      <c r="H252" s="68">
        <f t="shared" si="70"/>
        <v>0.18</v>
      </c>
      <c r="I252" s="68">
        <f t="shared" si="70"/>
        <v>0.18</v>
      </c>
      <c r="J252" s="68">
        <f t="shared" si="70"/>
        <v>0.18</v>
      </c>
      <c r="K252" s="67"/>
    </row>
    <row r="253" spans="1:11" ht="13.9" customHeight="1" x14ac:dyDescent="0.2">
      <c r="A253" s="597"/>
      <c r="B253" s="600" t="s">
        <v>100</v>
      </c>
      <c r="C253" s="73" t="s">
        <v>89</v>
      </c>
      <c r="D253" s="67">
        <f>'Исходные для нормативов'!C78+'Исходные для нормативов'!C75</f>
        <v>0.18</v>
      </c>
      <c r="E253" s="67">
        <f>'Исходные для нормативов'!D78+'Исходные для нормативов'!D75</f>
        <v>0.18</v>
      </c>
      <c r="F253" s="67">
        <f>'Исходные для нормативов'!E78+'Исходные для нормативов'!E75</f>
        <v>0.18</v>
      </c>
      <c r="G253" s="67"/>
      <c r="H253" s="68">
        <f t="shared" si="70"/>
        <v>0.18</v>
      </c>
      <c r="I253" s="68">
        <f t="shared" si="70"/>
        <v>0.18</v>
      </c>
      <c r="J253" s="68">
        <f t="shared" si="70"/>
        <v>0.18</v>
      </c>
      <c r="K253" s="67"/>
    </row>
    <row r="254" spans="1:11" ht="15" x14ac:dyDescent="0.2">
      <c r="A254" s="597"/>
      <c r="B254" s="600"/>
      <c r="C254" s="73" t="s">
        <v>90</v>
      </c>
      <c r="D254" s="67">
        <f>'Исходные для нормативов'!C78+'Исходные для нормативов'!C75</f>
        <v>0.18</v>
      </c>
      <c r="E254" s="67">
        <f>'Исходные для нормативов'!D78+'Исходные для нормативов'!D75</f>
        <v>0.18</v>
      </c>
      <c r="F254" s="67">
        <f>'Исходные для нормативов'!E78+'Исходные для нормативов'!E75</f>
        <v>0.18</v>
      </c>
      <c r="G254" s="67"/>
      <c r="H254" s="68">
        <f t="shared" si="70"/>
        <v>0.18</v>
      </c>
      <c r="I254" s="68">
        <f t="shared" si="70"/>
        <v>0.18</v>
      </c>
      <c r="J254" s="68">
        <f t="shared" si="70"/>
        <v>0.18</v>
      </c>
      <c r="K254" s="67"/>
    </row>
    <row r="255" spans="1:11" ht="15" x14ac:dyDescent="0.2">
      <c r="A255" s="597"/>
      <c r="B255" s="600"/>
      <c r="C255" s="73" t="s">
        <v>91</v>
      </c>
      <c r="D255" s="67">
        <f>'Исходные для нормативов'!C78+'Исходные для нормативов'!C75</f>
        <v>0.18</v>
      </c>
      <c r="E255" s="67">
        <f>'Исходные для нормативов'!D78+'Исходные для нормативов'!D75</f>
        <v>0.18</v>
      </c>
      <c r="F255" s="67">
        <f>'Исходные для нормативов'!E78+'Исходные для нормативов'!E75</f>
        <v>0.18</v>
      </c>
      <c r="G255" s="67"/>
      <c r="H255" s="68">
        <f t="shared" si="70"/>
        <v>0.18</v>
      </c>
      <c r="I255" s="68">
        <f t="shared" si="70"/>
        <v>0.18</v>
      </c>
      <c r="J255" s="68">
        <f t="shared" si="70"/>
        <v>0.18</v>
      </c>
      <c r="K255" s="67"/>
    </row>
    <row r="256" spans="1:11" ht="15" x14ac:dyDescent="0.2">
      <c r="A256" s="597"/>
      <c r="B256" s="600"/>
      <c r="C256" s="73" t="s">
        <v>92</v>
      </c>
      <c r="D256" s="67">
        <f>'Исходные для нормативов'!C78+'Исходные для нормативов'!C75</f>
        <v>0.18</v>
      </c>
      <c r="E256" s="67">
        <f>'Исходные для нормативов'!D78+'Исходные для нормативов'!D75</f>
        <v>0.18</v>
      </c>
      <c r="F256" s="67">
        <f>'Исходные для нормативов'!E78+'Исходные для нормативов'!E75</f>
        <v>0.18</v>
      </c>
      <c r="G256" s="67"/>
      <c r="H256" s="68">
        <f t="shared" si="70"/>
        <v>0.18</v>
      </c>
      <c r="I256" s="68">
        <f t="shared" si="70"/>
        <v>0.18</v>
      </c>
      <c r="J256" s="68">
        <f t="shared" si="70"/>
        <v>0.18</v>
      </c>
      <c r="K256" s="67"/>
    </row>
    <row r="257" spans="1:11" ht="15" x14ac:dyDescent="0.2">
      <c r="A257" s="597"/>
      <c r="B257" s="600"/>
      <c r="C257" s="73" t="s">
        <v>93</v>
      </c>
      <c r="D257" s="67">
        <f>'Исходные для нормативов'!C78+'Исходные для нормативов'!C75</f>
        <v>0.18</v>
      </c>
      <c r="E257" s="67">
        <f>'Исходные для нормативов'!D78+'Исходные для нормативов'!D75</f>
        <v>0.18</v>
      </c>
      <c r="F257" s="67">
        <f>'Исходные для нормативов'!E78+'Исходные для нормативов'!E75</f>
        <v>0.18</v>
      </c>
      <c r="G257" s="67"/>
      <c r="H257" s="68">
        <f t="shared" si="70"/>
        <v>0.18</v>
      </c>
      <c r="I257" s="68">
        <f t="shared" si="70"/>
        <v>0.18</v>
      </c>
      <c r="J257" s="68">
        <f t="shared" si="70"/>
        <v>0.18</v>
      </c>
      <c r="K257" s="67"/>
    </row>
    <row r="258" spans="1:11" ht="30" x14ac:dyDescent="0.2">
      <c r="A258" s="597"/>
      <c r="B258" s="600"/>
      <c r="C258" s="73" t="s">
        <v>94</v>
      </c>
      <c r="D258" s="67">
        <f>'Исходные для нормативов'!C78+'Исходные для нормативов'!C75</f>
        <v>0.18</v>
      </c>
      <c r="E258" s="67">
        <f>'Исходные для нормативов'!D78+'Исходные для нормативов'!D75</f>
        <v>0.18</v>
      </c>
      <c r="F258" s="67">
        <f>'Исходные для нормативов'!E78+'Исходные для нормативов'!E75</f>
        <v>0.18</v>
      </c>
      <c r="G258" s="67"/>
      <c r="H258" s="68">
        <f t="shared" si="70"/>
        <v>0.18</v>
      </c>
      <c r="I258" s="68">
        <f t="shared" si="70"/>
        <v>0.18</v>
      </c>
      <c r="J258" s="68">
        <f t="shared" si="70"/>
        <v>0.18</v>
      </c>
      <c r="K258" s="67"/>
    </row>
    <row r="259" spans="1:11" ht="15" x14ac:dyDescent="0.2">
      <c r="A259" s="597"/>
      <c r="B259" s="600"/>
      <c r="C259" s="73" t="s">
        <v>95</v>
      </c>
      <c r="D259" s="67">
        <f>'Исходные для нормативов'!C78+'Исходные для нормативов'!C75</f>
        <v>0.18</v>
      </c>
      <c r="E259" s="67">
        <f>'Исходные для нормативов'!D78+'Исходные для нормативов'!D75</f>
        <v>0.18</v>
      </c>
      <c r="F259" s="67">
        <f>'Исходные для нормативов'!E78+'Исходные для нормативов'!E75</f>
        <v>0.18</v>
      </c>
      <c r="G259" s="67"/>
      <c r="H259" s="68">
        <f t="shared" si="70"/>
        <v>0.18</v>
      </c>
      <c r="I259" s="68">
        <f t="shared" si="70"/>
        <v>0.18</v>
      </c>
      <c r="J259" s="68">
        <f t="shared" si="70"/>
        <v>0.18</v>
      </c>
      <c r="K259" s="67"/>
    </row>
    <row r="260" spans="1:11" ht="30" x14ac:dyDescent="0.2">
      <c r="A260" s="597"/>
      <c r="B260" s="600"/>
      <c r="C260" s="73" t="s">
        <v>96</v>
      </c>
      <c r="D260" s="67">
        <f>'Исходные для нормативов'!C78+'Исходные для нормативов'!C75</f>
        <v>0.18</v>
      </c>
      <c r="E260" s="67">
        <f>'Исходные для нормативов'!D78+'Исходные для нормативов'!D75</f>
        <v>0.18</v>
      </c>
      <c r="F260" s="67">
        <f>'Исходные для нормативов'!E78+'Исходные для нормативов'!E75</f>
        <v>0.18</v>
      </c>
      <c r="G260" s="67"/>
      <c r="H260" s="68">
        <f t="shared" si="70"/>
        <v>0.18</v>
      </c>
      <c r="I260" s="68">
        <f t="shared" si="70"/>
        <v>0.18</v>
      </c>
      <c r="J260" s="68">
        <f t="shared" si="70"/>
        <v>0.18</v>
      </c>
      <c r="K260" s="67"/>
    </row>
    <row r="261" spans="1:11" ht="30" x14ac:dyDescent="0.2">
      <c r="A261" s="597"/>
      <c r="B261" s="600"/>
      <c r="C261" s="73" t="s">
        <v>97</v>
      </c>
      <c r="D261" s="67">
        <f>'Исходные для нормативов'!C78+'Исходные для нормативов'!C75</f>
        <v>0.18</v>
      </c>
      <c r="E261" s="67">
        <f>'Исходные для нормативов'!D78+'Исходные для нормативов'!D75</f>
        <v>0.18</v>
      </c>
      <c r="F261" s="67">
        <f>'Исходные для нормативов'!E78+'Исходные для нормативов'!E75</f>
        <v>0.18</v>
      </c>
      <c r="G261" s="67"/>
      <c r="H261" s="68">
        <f t="shared" si="70"/>
        <v>0.18</v>
      </c>
      <c r="I261" s="68">
        <f t="shared" si="70"/>
        <v>0.18</v>
      </c>
      <c r="J261" s="68">
        <f t="shared" si="70"/>
        <v>0.18</v>
      </c>
      <c r="K261" s="67"/>
    </row>
    <row r="262" spans="1:11" ht="13.15" customHeight="1" x14ac:dyDescent="0.2">
      <c r="A262" s="603" t="s">
        <v>108</v>
      </c>
      <c r="B262" s="603"/>
      <c r="C262" s="603"/>
      <c r="D262" s="67">
        <f>'Исходные для нормативов'!C81</f>
        <v>0.3</v>
      </c>
      <c r="E262" s="67">
        <f>'Исходные для нормативов'!D81</f>
        <v>0.3</v>
      </c>
      <c r="F262" s="67">
        <f>'Исходные для нормативов'!E81</f>
        <v>0.3</v>
      </c>
      <c r="G262" s="67">
        <f>F262</f>
        <v>0.3</v>
      </c>
      <c r="H262" s="68">
        <f>'Исходные для нормативов'!C81</f>
        <v>0.3</v>
      </c>
      <c r="I262" s="68">
        <f>'Исходные для нормативов'!D81</f>
        <v>0.3</v>
      </c>
      <c r="J262" s="68">
        <f>'Исходные для нормативов'!E81</f>
        <v>0.3</v>
      </c>
      <c r="K262" s="67">
        <f>J262</f>
        <v>0.3</v>
      </c>
    </row>
    <row r="263" spans="1:11" ht="13.15" customHeight="1" x14ac:dyDescent="0.2">
      <c r="A263" s="603" t="s">
        <v>109</v>
      </c>
      <c r="B263" s="603"/>
      <c r="C263" s="603"/>
      <c r="D263" s="67">
        <f>'Исходные для нормативов'!C82</f>
        <v>0.35</v>
      </c>
      <c r="E263" s="67">
        <f>'Исходные для нормативов'!D82</f>
        <v>0.35</v>
      </c>
      <c r="F263" s="67">
        <f>'Исходные для нормативов'!E82</f>
        <v>0.35</v>
      </c>
      <c r="G263" s="67">
        <f>F263</f>
        <v>0.35</v>
      </c>
      <c r="H263" s="68">
        <f>'Исходные для нормативов'!C82</f>
        <v>0.35</v>
      </c>
      <c r="I263" s="68">
        <f>'Исходные для нормативов'!D82</f>
        <v>0.35</v>
      </c>
      <c r="J263" s="68">
        <f>'Исходные для нормативов'!E82</f>
        <v>0.35</v>
      </c>
      <c r="K263" s="67">
        <f>J263</f>
        <v>0.35</v>
      </c>
    </row>
    <row r="264" spans="1:11" s="19" customFormat="1" ht="36.75" customHeight="1" x14ac:dyDescent="0.2">
      <c r="A264" s="602" t="s">
        <v>110</v>
      </c>
      <c r="B264" s="602"/>
      <c r="C264" s="602"/>
      <c r="D264" s="65">
        <v>1.204</v>
      </c>
      <c r="E264" s="65">
        <f>D264</f>
        <v>1.204</v>
      </c>
      <c r="F264" s="65">
        <f>E264</f>
        <v>1.204</v>
      </c>
      <c r="G264" s="65">
        <f>F264</f>
        <v>1.204</v>
      </c>
      <c r="H264" s="66">
        <f>F264</f>
        <v>1.204</v>
      </c>
      <c r="I264" s="66">
        <f>H264</f>
        <v>1.204</v>
      </c>
      <c r="J264" s="66">
        <f>I264</f>
        <v>1.204</v>
      </c>
      <c r="K264" s="65">
        <f>J264</f>
        <v>1.204</v>
      </c>
    </row>
    <row r="265" spans="1:11" ht="20.45" customHeight="1" x14ac:dyDescent="0.2">
      <c r="A265" s="602" t="s">
        <v>111</v>
      </c>
      <c r="B265" s="602"/>
      <c r="C265" s="602"/>
      <c r="D265" s="65">
        <v>1.302</v>
      </c>
      <c r="E265" s="65">
        <f>D265</f>
        <v>1.302</v>
      </c>
      <c r="F265" s="65">
        <f>E265</f>
        <v>1.302</v>
      </c>
      <c r="G265" s="65">
        <f>F265</f>
        <v>1.302</v>
      </c>
      <c r="H265" s="66">
        <f>F265</f>
        <v>1.302</v>
      </c>
      <c r="I265" s="66">
        <f>H265</f>
        <v>1.302</v>
      </c>
      <c r="J265" s="66">
        <f>I265</f>
        <v>1.302</v>
      </c>
      <c r="K265" s="65">
        <f>J265</f>
        <v>1.302</v>
      </c>
    </row>
    <row r="266" spans="1:11" s="19" customFormat="1" ht="22.15" customHeight="1" x14ac:dyDescent="0.2">
      <c r="A266" s="597" t="s">
        <v>112</v>
      </c>
      <c r="B266" s="598" t="s">
        <v>102</v>
      </c>
      <c r="C266" s="598"/>
      <c r="D266" s="67">
        <f t="shared" ref="D266:D271" si="72">ROUND(D109*D160*$D$4*12*(1+D211+$D$262)*$D$264*$D$265,2)</f>
        <v>27937.52</v>
      </c>
      <c r="E266" s="67">
        <f t="shared" ref="E266:E271" si="73">ROUND(E109*E160*$E$4*12*(1+E211+$E$262)*$E$264*$E$265,2)</f>
        <v>45473.13</v>
      </c>
      <c r="F266" s="67">
        <f t="shared" ref="F266:F271" si="74">ROUND(F109*F160*$F$4*12*(1+F211+$F$262)*$F$264*$F$265,2)</f>
        <v>57430.67</v>
      </c>
      <c r="G266" s="67">
        <f t="shared" ref="G266:G271" si="75">ROUND(G109*G160*$G$4*12*(1+G211+$G$262)*$G$264*$G$265,2)</f>
        <v>61684.79</v>
      </c>
      <c r="H266" s="68">
        <f t="shared" ref="H266:H271" si="76">ROUND(H109*H160*$H$4*12*(1+H211+$H$262)*$H$264*$H$265,2)</f>
        <v>39112.53</v>
      </c>
      <c r="I266" s="68">
        <f t="shared" ref="I266:I271" si="77">ROUND(I109*I160*$I$4*12*(1+I211+$I$262)*$I$264*$I$265,2)</f>
        <v>58465.46</v>
      </c>
      <c r="J266" s="68">
        <f t="shared" ref="J266:J271" si="78">ROUND(J109*J160*$J$4*12*(1+J211+$J$262)*$J$264*$J$265,2)</f>
        <v>72952.47</v>
      </c>
      <c r="K266" s="67">
        <f t="shared" ref="K266:K271" si="79">ROUND(K109*K160*$K$4*12*(1+K211+$K$262)*$K$264*$K$265,2)</f>
        <v>78356.36</v>
      </c>
    </row>
    <row r="267" spans="1:11" ht="23.45" customHeight="1" x14ac:dyDescent="0.2">
      <c r="A267" s="597"/>
      <c r="B267" s="599" t="s">
        <v>74</v>
      </c>
      <c r="C267" s="599"/>
      <c r="D267" s="67">
        <f t="shared" si="72"/>
        <v>30610.18</v>
      </c>
      <c r="E267" s="67">
        <f t="shared" si="73"/>
        <v>49795.33</v>
      </c>
      <c r="F267" s="67">
        <f t="shared" si="74"/>
        <v>69569.31</v>
      </c>
      <c r="G267" s="67">
        <f t="shared" si="75"/>
        <v>69569.31</v>
      </c>
      <c r="H267" s="68">
        <f t="shared" si="76"/>
        <v>42854.26</v>
      </c>
      <c r="I267" s="68">
        <f t="shared" si="77"/>
        <v>64022.57</v>
      </c>
      <c r="J267" s="68">
        <f t="shared" si="78"/>
        <v>88371.83</v>
      </c>
      <c r="K267" s="67">
        <f t="shared" si="79"/>
        <v>88371.83</v>
      </c>
    </row>
    <row r="268" spans="1:11" ht="13.15" customHeight="1" x14ac:dyDescent="0.2">
      <c r="A268" s="597"/>
      <c r="B268" s="598" t="s">
        <v>75</v>
      </c>
      <c r="C268" s="598"/>
      <c r="D268" s="67">
        <f t="shared" si="72"/>
        <v>27937.52</v>
      </c>
      <c r="E268" s="67">
        <f t="shared" si="73"/>
        <v>45473.13</v>
      </c>
      <c r="F268" s="67">
        <f t="shared" si="74"/>
        <v>57430.67</v>
      </c>
      <c r="G268" s="67">
        <f t="shared" si="75"/>
        <v>61684.79</v>
      </c>
      <c r="H268" s="68">
        <f t="shared" si="76"/>
        <v>39112.53</v>
      </c>
      <c r="I268" s="68">
        <f t="shared" si="77"/>
        <v>58465.46</v>
      </c>
      <c r="J268" s="68">
        <f t="shared" si="78"/>
        <v>72952.47</v>
      </c>
      <c r="K268" s="67">
        <f t="shared" si="79"/>
        <v>78356.36</v>
      </c>
    </row>
    <row r="269" spans="1:11" ht="13.15" customHeight="1" x14ac:dyDescent="0.2">
      <c r="A269" s="597"/>
      <c r="B269" s="598" t="s">
        <v>76</v>
      </c>
      <c r="C269" s="598"/>
      <c r="D269" s="67">
        <f t="shared" si="72"/>
        <v>30366.87</v>
      </c>
      <c r="E269" s="67">
        <f t="shared" si="73"/>
        <v>49427.32</v>
      </c>
      <c r="F269" s="67">
        <f t="shared" si="74"/>
        <v>62424.639999999999</v>
      </c>
      <c r="G269" s="67">
        <f t="shared" si="75"/>
        <v>67048.69</v>
      </c>
      <c r="H269" s="68">
        <f t="shared" si="76"/>
        <v>42513.62</v>
      </c>
      <c r="I269" s="68">
        <f t="shared" si="77"/>
        <v>63549.41</v>
      </c>
      <c r="J269" s="68">
        <f t="shared" si="78"/>
        <v>79296.160000000003</v>
      </c>
      <c r="K269" s="67">
        <f t="shared" si="79"/>
        <v>85169.95</v>
      </c>
    </row>
    <row r="270" spans="1:11" ht="13.15" customHeight="1" x14ac:dyDescent="0.2">
      <c r="A270" s="597"/>
      <c r="B270" s="598" t="s">
        <v>77</v>
      </c>
      <c r="C270" s="598"/>
      <c r="D270" s="67">
        <f t="shared" si="72"/>
        <v>46516.06</v>
      </c>
      <c r="E270" s="67">
        <f t="shared" si="73"/>
        <v>75788.55</v>
      </c>
      <c r="F270" s="67">
        <f t="shared" si="74"/>
        <v>95717.78</v>
      </c>
      <c r="G270" s="67">
        <f t="shared" si="75"/>
        <v>102807.99</v>
      </c>
      <c r="H270" s="68">
        <f t="shared" si="76"/>
        <v>65122.49</v>
      </c>
      <c r="I270" s="68">
        <f t="shared" si="77"/>
        <v>97442.43</v>
      </c>
      <c r="J270" s="68">
        <f t="shared" si="78"/>
        <v>121587.45</v>
      </c>
      <c r="K270" s="67">
        <f t="shared" si="79"/>
        <v>130593.93</v>
      </c>
    </row>
    <row r="271" spans="1:11" ht="13.15" customHeight="1" x14ac:dyDescent="0.2">
      <c r="A271" s="597"/>
      <c r="B271" s="598" t="s">
        <v>78</v>
      </c>
      <c r="C271" s="598"/>
      <c r="D271" s="67">
        <f t="shared" si="72"/>
        <v>69704.39</v>
      </c>
      <c r="E271" s="67">
        <f t="shared" si="73"/>
        <v>113179.81</v>
      </c>
      <c r="F271" s="67">
        <f t="shared" si="74"/>
        <v>143576.67000000001</v>
      </c>
      <c r="G271" s="67">
        <f t="shared" si="75"/>
        <v>154211.98000000001</v>
      </c>
      <c r="H271" s="68">
        <f t="shared" si="76"/>
        <v>97586.15</v>
      </c>
      <c r="I271" s="68">
        <f t="shared" si="77"/>
        <v>145516.9</v>
      </c>
      <c r="J271" s="68">
        <f t="shared" si="78"/>
        <v>182381.18</v>
      </c>
      <c r="K271" s="67">
        <f t="shared" si="79"/>
        <v>195890.89</v>
      </c>
    </row>
    <row r="272" spans="1:11" ht="13.15" customHeight="1" x14ac:dyDescent="0.2">
      <c r="A272" s="597"/>
      <c r="B272" s="598" t="s">
        <v>79</v>
      </c>
      <c r="C272" s="598"/>
      <c r="D272" s="67">
        <f>ROUND(D115*D166*$D$4*12*(1+D217+$D$263)*$D$264*$D$265,2)</f>
        <v>36234.75</v>
      </c>
      <c r="E272" s="67">
        <f>ROUND(E115*E166*$E$4*12*(1+E217+$E$263)*$E$264*$E$265,2)</f>
        <v>58717.34</v>
      </c>
      <c r="F272" s="67">
        <f>ROUND(F115*F166*$F$4*12*(1+F217+$F$263)*$F$264*$F$265,2)</f>
        <v>74487.149999999994</v>
      </c>
      <c r="G272" s="67">
        <f>ROUND(G115*G166*$G$4*12*(1+G217+$G$263)*$G$264*$G$265,2)</f>
        <v>80004.710000000006</v>
      </c>
      <c r="H272" s="68">
        <f>ROUND(H115*H166*$H$4*12*(1+H217+$H$263)*$H$264*$H$265,2)</f>
        <v>50728.65</v>
      </c>
      <c r="I272" s="68">
        <f>ROUND(I115*I166*$I$4*12*(1+I217+$I$263)*$I$264*$I$265,2)</f>
        <v>75493.73</v>
      </c>
      <c r="J272" s="68">
        <f>ROUND(J115*J166*$J$4*12*(1+J217+$J$263)*$J$264*$J$265,2)</f>
        <v>94618.81</v>
      </c>
      <c r="K272" s="67">
        <f>ROUND(K115*K166*$K$4*12*(1+K217+$K$263)*$K$264*$K$265,2)</f>
        <v>101627.61</v>
      </c>
    </row>
    <row r="273" spans="1:11" ht="13.15" customHeight="1" x14ac:dyDescent="0.2">
      <c r="A273" s="597"/>
      <c r="B273" s="598" t="s">
        <v>80</v>
      </c>
      <c r="C273" s="598"/>
      <c r="D273" s="67">
        <f>ROUND(D116*D167*$D$4*12*(1+D218+$D$263)*$D$264*$D$265,2)</f>
        <v>40180.480000000003</v>
      </c>
      <c r="E273" s="67">
        <f>ROUND(E116*E167*$E$4*12*(1+E218+$E$263)*$E$264*$E$265,2)</f>
        <v>64371.61</v>
      </c>
      <c r="F273" s="67">
        <f>ROUND(F116*F167*$F$4*12*(1+F218+$F$263)*$F$264*$F$265,2)</f>
        <v>82763.490000000005</v>
      </c>
      <c r="G273" s="67">
        <f>ROUND(G116*G167*$G$4*12*(1+G218+$G$263)*$G$264*$G$265,2)</f>
        <v>88894.12</v>
      </c>
      <c r="H273" s="68">
        <f>ROUND(H116*H167*$H$4*12*(1+H218+$H$263)*$H$264*$H$265,2)</f>
        <v>56252.67</v>
      </c>
      <c r="I273" s="68">
        <f>ROUND(I116*I167*$I$4*12*(1+I218+$I$263)*$I$264*$I$265,2)</f>
        <v>82763.490000000005</v>
      </c>
      <c r="J273" s="68">
        <f>ROUND(J116*J167*$J$4*12*(1+J218+$J$263)*$J$264*$J$265,2)</f>
        <v>105132.01</v>
      </c>
      <c r="K273" s="67">
        <f>ROUND(K116*K167*$K$4*12*(1+K218+$K$263)*$K$264*$K$265,2)</f>
        <v>112919.56</v>
      </c>
    </row>
    <row r="274" spans="1:11" ht="13.15" customHeight="1" x14ac:dyDescent="0.2">
      <c r="A274" s="597"/>
      <c r="B274" s="598" t="s">
        <v>81</v>
      </c>
      <c r="C274" s="598"/>
      <c r="D274" s="67">
        <f>ROUND(D117*D168*$D$4*12*(1+D219+$D$263)*$D$264*$D$265,2)</f>
        <v>48216.57</v>
      </c>
      <c r="E274" s="67">
        <f>ROUND(E117*E168*$E$4*12*(1+E219+$E$263)*$E$264*$E$265,2)</f>
        <v>77245.929999999993</v>
      </c>
      <c r="F274" s="67">
        <f>ROUND(F117*F168*$F$4*12*(1+F219+$F$263)*$F$264*$F$265,2)</f>
        <v>99316.19</v>
      </c>
      <c r="G274" s="67">
        <f>ROUND(G117*G168*$G$4*12*(1+G219+$G$263)*$G$264*$G$265,2)</f>
        <v>106672.95</v>
      </c>
      <c r="H274" s="68">
        <f>ROUND(H117*H168*$H$4*12*(1+H219+$H$263)*$H$264*$H$265,2)</f>
        <v>67503.199999999997</v>
      </c>
      <c r="I274" s="68">
        <f>ROUND(I117*I168*$I$4*12*(1+I219+$I$263)*$I$264*$I$265,2)</f>
        <v>99316.19</v>
      </c>
      <c r="J274" s="68">
        <f>ROUND(J117*J168*$J$4*12*(1+J219+$J$263)*$J$264*$J$265,2)</f>
        <v>126158.41</v>
      </c>
      <c r="K274" s="67">
        <f>ROUND(K117*K168*$K$4*12*(1+K219+$K$263)*$K$264*$K$265,2)</f>
        <v>135503.48000000001</v>
      </c>
    </row>
    <row r="275" spans="1:11" ht="13.15" customHeight="1" x14ac:dyDescent="0.2">
      <c r="A275" s="597"/>
      <c r="B275" s="598" t="s">
        <v>82</v>
      </c>
      <c r="C275" s="598"/>
      <c r="D275" s="67">
        <f>ROUND(D118*D169*$D$4*12*(1+D220+$D$263)*$D$264*$D$265,2)</f>
        <v>65749.87</v>
      </c>
      <c r="E275" s="67">
        <f>ROUND(E118*E169*$E$4*12*(1+E220+$E$263)*$E$264*$E$265,2)</f>
        <v>105335.36</v>
      </c>
      <c r="F275" s="67">
        <f>ROUND(F118*F169*$F$4*12*(1+F220+$F$263)*$F$264*$F$265,2)</f>
        <v>135431.17000000001</v>
      </c>
      <c r="G275" s="67">
        <f>ROUND(G118*G169*$G$4*12*(1+G220+$G$263)*$G$264*$G$265,2)</f>
        <v>145463.10999999999</v>
      </c>
      <c r="H275" s="68">
        <f>ROUND(H118*H169*$H$4*12*(1+H220+$H$263)*$H$264*$H$265,2)</f>
        <v>92049.82</v>
      </c>
      <c r="I275" s="68">
        <f>ROUND(I118*I169*$I$4*12*(1+I220+$I$263)*$I$264*$I$265,2)</f>
        <v>135431.17000000001</v>
      </c>
      <c r="J275" s="68">
        <f>ROUND(J118*J169*$J$4*12*(1+J220+$J$263)*$J$264*$J$265,2)</f>
        <v>172034.19</v>
      </c>
      <c r="K275" s="67">
        <f>ROUND(K118*K169*$K$4*12*(1+K220+$K$263)*$K$264*$K$265,2)</f>
        <v>184777.47</v>
      </c>
    </row>
    <row r="276" spans="1:11" ht="13.15" customHeight="1" x14ac:dyDescent="0.2">
      <c r="A276" s="597"/>
      <c r="B276" s="598" t="s">
        <v>83</v>
      </c>
      <c r="C276" s="598"/>
      <c r="D276" s="67">
        <f>ROUND(D119*D170*$D$4*12*(1+D221+$D$263)*$D$264*$D$265,2)</f>
        <v>103321.22</v>
      </c>
      <c r="E276" s="67">
        <f>ROUND(E119*E170*$E$4*12*(1+E221+$E$263)*$E$264*$E$265,2)</f>
        <v>165526.99</v>
      </c>
      <c r="F276" s="67">
        <f>ROUND(F119*F170*$F$4*12*(1+F221+$F$263)*$F$264*$F$265,2)</f>
        <v>212820.41</v>
      </c>
      <c r="G276" s="67">
        <f>ROUND(G119*G170*$G$4*12*(1+G221+$G$263)*$G$264*$G$265,2)</f>
        <v>228584.89</v>
      </c>
      <c r="H276" s="68">
        <f>ROUND(H119*H170*$H$4*12*(1+H221+$H$263)*$H$264*$H$265,2)</f>
        <v>144649.71</v>
      </c>
      <c r="I276" s="68">
        <f>ROUND(I119*I170*$I$4*12*(1+I221+$I$263)*$I$264*$I$265,2)</f>
        <v>212820.41</v>
      </c>
      <c r="J276" s="68">
        <f>ROUND(J119*J170*$J$4*12*(1+J221+$J$263)*$J$264*$J$265,2)</f>
        <v>270339.45</v>
      </c>
      <c r="K276" s="67">
        <f>ROUND(K119*K170*$K$4*12*(1+K221+$K$263)*$K$264*$K$265,2)</f>
        <v>290364.59000000003</v>
      </c>
    </row>
    <row r="277" spans="1:11" ht="13.15" customHeight="1" x14ac:dyDescent="0.2">
      <c r="A277" s="597"/>
      <c r="B277" s="598" t="s">
        <v>84</v>
      </c>
      <c r="C277" s="598"/>
      <c r="D277" s="67">
        <f>ROUND(D120*D171*$D$4*12*(1+D222+$D$262)*$D$264*$D$265,2)</f>
        <v>27881.759999999998</v>
      </c>
      <c r="E277" s="67">
        <f>ROUND(E120*E171*$E$4*12*(1+E222+$E$262)*$E$264*$E$265,2)</f>
        <v>29893.84</v>
      </c>
      <c r="F277" s="67">
        <f>ROUND(F120*F171*$F$4*12*(1+F222+$F$262)*$F$264*$F$265,2)</f>
        <v>29893.84</v>
      </c>
      <c r="G277" s="67"/>
      <c r="H277" s="68">
        <f>ROUND(H120*H171*$H$4*12*(1+H222+$H$262)*$H$264*$H$265,2)</f>
        <v>27881.759999999998</v>
      </c>
      <c r="I277" s="68">
        <f>ROUND(I120*I171*$I$4*12*(1+I222+$I$262)*$I$264*$I$265,2)</f>
        <v>29893.84</v>
      </c>
      <c r="J277" s="68">
        <f>ROUND(J120*J171*$J$4*12*(1+J222+$J$262)*$J$264*$J$265,2)</f>
        <v>29893.84</v>
      </c>
      <c r="K277" s="67"/>
    </row>
    <row r="278" spans="1:11" ht="13.15" customHeight="1" x14ac:dyDescent="0.2">
      <c r="A278" s="597"/>
      <c r="B278" s="598" t="s">
        <v>85</v>
      </c>
      <c r="C278" s="598"/>
      <c r="D278" s="67">
        <f>ROUND(D121*D172*$D$4*12*(1+D223+$D$263)*$D$264*$D$265,2)</f>
        <v>28929.94</v>
      </c>
      <c r="E278" s="67">
        <f>ROUND(E121*E172*$E$4*12*(1+E223+$E$263)*$E$264*$E$265,2)</f>
        <v>31017.67</v>
      </c>
      <c r="F278" s="67">
        <f>ROUND(F121*F172*$F$4*12*(1+F223+$F$263)*$F$264*$F$265,2)</f>
        <v>31017.67</v>
      </c>
      <c r="G278" s="67"/>
      <c r="H278" s="68">
        <f>ROUND(H121*H172*$H$4*12*(1+H223+$H$263)*$H$264*$H$265,2)</f>
        <v>28929.94</v>
      </c>
      <c r="I278" s="68">
        <f>ROUND(I121*I172*$I$4*12*(1+I223+$I$263)*$I$264*$I$265,2)</f>
        <v>31017.67</v>
      </c>
      <c r="J278" s="68">
        <f>ROUND(J121*J172*$J$4*12*(1+J223+$J$263)*$J$264*$J$265,2)</f>
        <v>31017.67</v>
      </c>
      <c r="K278" s="67"/>
    </row>
    <row r="279" spans="1:11" s="19" customFormat="1" ht="13.15" customHeight="1" x14ac:dyDescent="0.2">
      <c r="A279" s="597"/>
      <c r="B279" s="598" t="s">
        <v>86</v>
      </c>
      <c r="C279" s="598"/>
      <c r="D279" s="67">
        <f t="shared" ref="D279:D316" si="80">ROUND(D122*D173*$D$4*12*(1+D224+$D$262)*$D$264*$D$265,2)</f>
        <v>218022.75</v>
      </c>
      <c r="E279" s="67">
        <f>ROUND(E122*E173*$E$4*12*(1+E224+$E$262)*$E$264*$E$265,2)</f>
        <v>280957.15999999997</v>
      </c>
      <c r="F279" s="67">
        <f>ROUND(F122*F173*$F$4*12*(1+F224+$F$262)*$F$264*$F$265,2)</f>
        <v>309052.87</v>
      </c>
      <c r="G279" s="67"/>
      <c r="H279" s="68">
        <f>ROUND(H122*H173*$H$4*12*(1+H224+$H$262)*$H$264*$H$265,2)</f>
        <v>218022.75</v>
      </c>
      <c r="I279" s="68">
        <f>ROUND(I122*I173*$I$4*12*(1+I224+$I$262)*$I$264*$I$265,2)</f>
        <v>280957.15999999997</v>
      </c>
      <c r="J279" s="68">
        <f>ROUND(J122*J173*$J$4*12*(1+J224+$J$262)*$J$264*$J$265,2)</f>
        <v>309052.87</v>
      </c>
      <c r="K279" s="67"/>
    </row>
    <row r="280" spans="1:11" ht="13.15" customHeight="1" x14ac:dyDescent="0.2">
      <c r="A280" s="597"/>
      <c r="B280" s="598" t="s">
        <v>87</v>
      </c>
      <c r="C280" s="598"/>
      <c r="D280" s="67">
        <f t="shared" si="80"/>
        <v>6273.4</v>
      </c>
      <c r="E280" s="67">
        <f>E123*E174*E4*12*(1+E225+E262)*E264*E265</f>
        <v>12216.233284639999</v>
      </c>
      <c r="F280" s="67">
        <f>F123*F174*F4*12*(1+F225+F262)*F264*F265</f>
        <v>13653.437200479997</v>
      </c>
      <c r="G280" s="67"/>
      <c r="H280" s="68">
        <f>H123*H174*H4*12*(1+H225+H262)*H264*H265</f>
        <v>6273.3950926416019</v>
      </c>
      <c r="I280" s="68">
        <f>I123*I174*I4*12*(1+I225+I262)*I264*I265</f>
        <v>12216.233284639999</v>
      </c>
      <c r="J280" s="68">
        <f>J123*J174*J4*12*(1+J225+J262)*J264*J265</f>
        <v>13653.437200479997</v>
      </c>
      <c r="K280" s="67"/>
    </row>
    <row r="281" spans="1:11" ht="13.9" customHeight="1" x14ac:dyDescent="0.2">
      <c r="A281" s="597"/>
      <c r="B281" s="600" t="s">
        <v>88</v>
      </c>
      <c r="C281" s="73" t="s">
        <v>89</v>
      </c>
      <c r="D281" s="67">
        <f t="shared" si="80"/>
        <v>38231.83</v>
      </c>
      <c r="E281" s="67">
        <f t="shared" ref="E281:E316" si="81">ROUND(E124*E175*$E$4*12*(1+E226+$E$262)*$E$264*$E$265,2)</f>
        <v>63252.1</v>
      </c>
      <c r="F281" s="67">
        <f t="shared" ref="F281:F316" si="82">ROUND(F124*F175*$F$4*12*(1+F226+$F$262)*$F$264*$F$265,2)</f>
        <v>79884.759999999995</v>
      </c>
      <c r="G281" s="67"/>
      <c r="H281" s="68">
        <f t="shared" ref="H281:H316" si="83">ROUND(H124*H175*$H$4*12*(1+H226+$H$262)*$H$264*$H$265,2)</f>
        <v>53776.02</v>
      </c>
      <c r="I281" s="68">
        <f t="shared" ref="I281:I316" si="84">ROUND(I124*I175*$I$4*12*(1+I226+$I$262)*$I$264*$I$265,2)</f>
        <v>81324.13</v>
      </c>
      <c r="J281" s="68">
        <f t="shared" ref="J281:J316" si="85">ROUND(J124*J175*$J$4*12*(1+J226+$J$262)*$J$264*$J$265,2)</f>
        <v>101475.24</v>
      </c>
      <c r="K281" s="67"/>
    </row>
    <row r="282" spans="1:11" ht="15" x14ac:dyDescent="0.2">
      <c r="A282" s="597"/>
      <c r="B282" s="600"/>
      <c r="C282" s="73" t="s">
        <v>90</v>
      </c>
      <c r="D282" s="67">
        <f t="shared" si="80"/>
        <v>30585.47</v>
      </c>
      <c r="E282" s="67">
        <f t="shared" si="81"/>
        <v>50601.68</v>
      </c>
      <c r="F282" s="67">
        <f t="shared" si="82"/>
        <v>63907.81</v>
      </c>
      <c r="G282" s="67"/>
      <c r="H282" s="68">
        <f t="shared" si="83"/>
        <v>43020.81</v>
      </c>
      <c r="I282" s="68">
        <f t="shared" si="84"/>
        <v>65059.3</v>
      </c>
      <c r="J282" s="68">
        <f t="shared" si="85"/>
        <v>81180.19</v>
      </c>
      <c r="K282" s="67"/>
    </row>
    <row r="283" spans="1:11" ht="15" x14ac:dyDescent="0.2">
      <c r="A283" s="597"/>
      <c r="B283" s="600"/>
      <c r="C283" s="73" t="s">
        <v>91</v>
      </c>
      <c r="D283" s="67">
        <f t="shared" si="80"/>
        <v>38231.83</v>
      </c>
      <c r="E283" s="67">
        <f t="shared" si="81"/>
        <v>63252.1</v>
      </c>
      <c r="F283" s="67">
        <f t="shared" si="82"/>
        <v>79884.759999999995</v>
      </c>
      <c r="G283" s="67"/>
      <c r="H283" s="68">
        <f t="shared" si="83"/>
        <v>53776.02</v>
      </c>
      <c r="I283" s="68">
        <f t="shared" si="84"/>
        <v>81324.13</v>
      </c>
      <c r="J283" s="68">
        <f t="shared" si="85"/>
        <v>101475.24</v>
      </c>
      <c r="K283" s="67"/>
    </row>
    <row r="284" spans="1:11" ht="15" x14ac:dyDescent="0.2">
      <c r="A284" s="597"/>
      <c r="B284" s="600"/>
      <c r="C284" s="73" t="s">
        <v>92</v>
      </c>
      <c r="D284" s="67">
        <f t="shared" si="80"/>
        <v>30585.47</v>
      </c>
      <c r="E284" s="67">
        <f t="shared" si="81"/>
        <v>50601.68</v>
      </c>
      <c r="F284" s="67">
        <f t="shared" si="82"/>
        <v>63907.81</v>
      </c>
      <c r="G284" s="67"/>
      <c r="H284" s="68">
        <f t="shared" si="83"/>
        <v>43020.81</v>
      </c>
      <c r="I284" s="68">
        <f t="shared" si="84"/>
        <v>65059.3</v>
      </c>
      <c r="J284" s="68">
        <f t="shared" si="85"/>
        <v>81180.19</v>
      </c>
      <c r="K284" s="67"/>
    </row>
    <row r="285" spans="1:11" ht="15" x14ac:dyDescent="0.2">
      <c r="A285" s="597"/>
      <c r="B285" s="600"/>
      <c r="C285" s="73" t="s">
        <v>93</v>
      </c>
      <c r="D285" s="67">
        <f t="shared" si="80"/>
        <v>30585.47</v>
      </c>
      <c r="E285" s="67">
        <f t="shared" si="81"/>
        <v>50601.68</v>
      </c>
      <c r="F285" s="67">
        <f t="shared" si="82"/>
        <v>63907.81</v>
      </c>
      <c r="G285" s="67"/>
      <c r="H285" s="68">
        <f t="shared" si="83"/>
        <v>43020.81</v>
      </c>
      <c r="I285" s="68">
        <f t="shared" si="84"/>
        <v>65059.3</v>
      </c>
      <c r="J285" s="68">
        <f t="shared" si="85"/>
        <v>81180.19</v>
      </c>
      <c r="K285" s="67"/>
    </row>
    <row r="286" spans="1:11" ht="30" x14ac:dyDescent="0.2">
      <c r="A286" s="597"/>
      <c r="B286" s="600"/>
      <c r="C286" s="73" t="s">
        <v>94</v>
      </c>
      <c r="D286" s="67">
        <f t="shared" si="80"/>
        <v>38231.83</v>
      </c>
      <c r="E286" s="67">
        <f t="shared" si="81"/>
        <v>63252.1</v>
      </c>
      <c r="F286" s="67">
        <f t="shared" si="82"/>
        <v>79884.759999999995</v>
      </c>
      <c r="G286" s="67"/>
      <c r="H286" s="68">
        <f t="shared" si="83"/>
        <v>53776.02</v>
      </c>
      <c r="I286" s="68">
        <f t="shared" si="84"/>
        <v>81324.13</v>
      </c>
      <c r="J286" s="68">
        <f t="shared" si="85"/>
        <v>101475.24</v>
      </c>
      <c r="K286" s="67"/>
    </row>
    <row r="287" spans="1:11" ht="15" x14ac:dyDescent="0.2">
      <c r="A287" s="597"/>
      <c r="B287" s="600"/>
      <c r="C287" s="73" t="s">
        <v>95</v>
      </c>
      <c r="D287" s="67">
        <f t="shared" si="80"/>
        <v>30585.47</v>
      </c>
      <c r="E287" s="67">
        <f t="shared" si="81"/>
        <v>50601.68</v>
      </c>
      <c r="F287" s="67">
        <f t="shared" si="82"/>
        <v>63907.81</v>
      </c>
      <c r="G287" s="67"/>
      <c r="H287" s="68">
        <f t="shared" si="83"/>
        <v>43020.81</v>
      </c>
      <c r="I287" s="68">
        <f t="shared" si="84"/>
        <v>65059.3</v>
      </c>
      <c r="J287" s="68">
        <f t="shared" si="85"/>
        <v>81180.19</v>
      </c>
      <c r="K287" s="67"/>
    </row>
    <row r="288" spans="1:11" ht="30" x14ac:dyDescent="0.2">
      <c r="A288" s="597"/>
      <c r="B288" s="600"/>
      <c r="C288" s="73" t="s">
        <v>96</v>
      </c>
      <c r="D288" s="67">
        <f t="shared" si="80"/>
        <v>38231.83</v>
      </c>
      <c r="E288" s="67">
        <f t="shared" si="81"/>
        <v>63252.1</v>
      </c>
      <c r="F288" s="67">
        <f t="shared" si="82"/>
        <v>79884.759999999995</v>
      </c>
      <c r="G288" s="67"/>
      <c r="H288" s="68">
        <f t="shared" si="83"/>
        <v>53776.02</v>
      </c>
      <c r="I288" s="68">
        <f t="shared" si="84"/>
        <v>81324.13</v>
      </c>
      <c r="J288" s="68">
        <f t="shared" si="85"/>
        <v>101475.24</v>
      </c>
      <c r="K288" s="67"/>
    </row>
    <row r="289" spans="1:11" ht="30" x14ac:dyDescent="0.2">
      <c r="A289" s="597"/>
      <c r="B289" s="600"/>
      <c r="C289" s="73" t="s">
        <v>97</v>
      </c>
      <c r="D289" s="67">
        <f t="shared" si="80"/>
        <v>0</v>
      </c>
      <c r="E289" s="67">
        <f t="shared" si="81"/>
        <v>0</v>
      </c>
      <c r="F289" s="67">
        <f t="shared" si="82"/>
        <v>0</v>
      </c>
      <c r="G289" s="67"/>
      <c r="H289" s="68">
        <f t="shared" si="83"/>
        <v>0</v>
      </c>
      <c r="I289" s="68">
        <f t="shared" si="84"/>
        <v>0</v>
      </c>
      <c r="J289" s="68">
        <f t="shared" si="85"/>
        <v>0</v>
      </c>
      <c r="K289" s="67"/>
    </row>
    <row r="290" spans="1:11" ht="13.9" customHeight="1" x14ac:dyDescent="0.2">
      <c r="A290" s="597"/>
      <c r="B290" s="600" t="s">
        <v>98</v>
      </c>
      <c r="C290" s="73" t="s">
        <v>89</v>
      </c>
      <c r="D290" s="67">
        <f t="shared" si="80"/>
        <v>178013.48</v>
      </c>
      <c r="E290" s="67">
        <f t="shared" si="81"/>
        <v>256111.03</v>
      </c>
      <c r="F290" s="67">
        <f t="shared" si="82"/>
        <v>277317.68</v>
      </c>
      <c r="G290" s="67"/>
      <c r="H290" s="68">
        <f t="shared" si="83"/>
        <v>257130.58</v>
      </c>
      <c r="I290" s="68">
        <f t="shared" si="84"/>
        <v>337675.06</v>
      </c>
      <c r="J290" s="68">
        <f t="shared" si="85"/>
        <v>358881.7</v>
      </c>
      <c r="K290" s="67"/>
    </row>
    <row r="291" spans="1:11" ht="15" x14ac:dyDescent="0.2">
      <c r="A291" s="597"/>
      <c r="B291" s="600"/>
      <c r="C291" s="73" t="s">
        <v>90</v>
      </c>
      <c r="D291" s="67">
        <f t="shared" si="80"/>
        <v>152582.98000000001</v>
      </c>
      <c r="E291" s="67">
        <f t="shared" si="81"/>
        <v>219523.74</v>
      </c>
      <c r="F291" s="67">
        <f t="shared" si="82"/>
        <v>237700.87</v>
      </c>
      <c r="G291" s="67"/>
      <c r="H291" s="68">
        <f t="shared" si="83"/>
        <v>220397.64</v>
      </c>
      <c r="I291" s="68">
        <f t="shared" si="84"/>
        <v>289435.76</v>
      </c>
      <c r="J291" s="68">
        <f t="shared" si="85"/>
        <v>307612.89</v>
      </c>
      <c r="K291" s="67"/>
    </row>
    <row r="292" spans="1:11" ht="15" x14ac:dyDescent="0.2">
      <c r="A292" s="597"/>
      <c r="B292" s="600"/>
      <c r="C292" s="73" t="s">
        <v>91</v>
      </c>
      <c r="D292" s="67">
        <f t="shared" si="80"/>
        <v>118675.65</v>
      </c>
      <c r="E292" s="67">
        <f t="shared" si="81"/>
        <v>170740.69</v>
      </c>
      <c r="F292" s="67">
        <f t="shared" si="82"/>
        <v>184878.45</v>
      </c>
      <c r="G292" s="67"/>
      <c r="H292" s="68">
        <f t="shared" si="83"/>
        <v>171420.39</v>
      </c>
      <c r="I292" s="68">
        <f t="shared" si="84"/>
        <v>225116.71</v>
      </c>
      <c r="J292" s="68">
        <f t="shared" si="85"/>
        <v>239254.47</v>
      </c>
      <c r="K292" s="67"/>
    </row>
    <row r="293" spans="1:11" ht="15" x14ac:dyDescent="0.2">
      <c r="A293" s="597"/>
      <c r="B293" s="600"/>
      <c r="C293" s="73" t="s">
        <v>92</v>
      </c>
      <c r="D293" s="67">
        <f t="shared" si="80"/>
        <v>89006.74</v>
      </c>
      <c r="E293" s="67">
        <f t="shared" si="81"/>
        <v>128055.52</v>
      </c>
      <c r="F293" s="67">
        <f t="shared" si="82"/>
        <v>138658.84</v>
      </c>
      <c r="G293" s="67"/>
      <c r="H293" s="68">
        <f t="shared" si="83"/>
        <v>128565.29</v>
      </c>
      <c r="I293" s="68">
        <f t="shared" si="84"/>
        <v>168837.53</v>
      </c>
      <c r="J293" s="68">
        <f t="shared" si="85"/>
        <v>179440.85</v>
      </c>
      <c r="K293" s="67"/>
    </row>
    <row r="294" spans="1:11" ht="15" x14ac:dyDescent="0.2">
      <c r="A294" s="597"/>
      <c r="B294" s="600"/>
      <c r="C294" s="73" t="s">
        <v>93</v>
      </c>
      <c r="D294" s="67">
        <f t="shared" si="80"/>
        <v>89006.74</v>
      </c>
      <c r="E294" s="67">
        <f t="shared" si="81"/>
        <v>128055.52</v>
      </c>
      <c r="F294" s="67">
        <f t="shared" si="82"/>
        <v>138658.84</v>
      </c>
      <c r="G294" s="67"/>
      <c r="H294" s="68">
        <f t="shared" si="83"/>
        <v>128565.29</v>
      </c>
      <c r="I294" s="68">
        <f t="shared" si="84"/>
        <v>168837.53</v>
      </c>
      <c r="J294" s="68">
        <f t="shared" si="85"/>
        <v>179440.85</v>
      </c>
      <c r="K294" s="67"/>
    </row>
    <row r="295" spans="1:11" ht="30" x14ac:dyDescent="0.2">
      <c r="A295" s="597"/>
      <c r="B295" s="600"/>
      <c r="C295" s="73" t="s">
        <v>94</v>
      </c>
      <c r="D295" s="67">
        <f t="shared" si="80"/>
        <v>213616.18</v>
      </c>
      <c r="E295" s="67">
        <f t="shared" si="81"/>
        <v>307333.24</v>
      </c>
      <c r="F295" s="67">
        <f t="shared" si="82"/>
        <v>332781.21999999997</v>
      </c>
      <c r="G295" s="67"/>
      <c r="H295" s="68">
        <f t="shared" si="83"/>
        <v>308556.7</v>
      </c>
      <c r="I295" s="68">
        <f t="shared" si="84"/>
        <v>405210.07</v>
      </c>
      <c r="J295" s="68">
        <f t="shared" si="85"/>
        <v>430658.05</v>
      </c>
      <c r="K295" s="67"/>
    </row>
    <row r="296" spans="1:11" ht="15" x14ac:dyDescent="0.2">
      <c r="A296" s="597"/>
      <c r="B296" s="600"/>
      <c r="C296" s="73" t="s">
        <v>95</v>
      </c>
      <c r="D296" s="67">
        <f t="shared" si="80"/>
        <v>89006.74</v>
      </c>
      <c r="E296" s="67">
        <f t="shared" si="81"/>
        <v>128055.52</v>
      </c>
      <c r="F296" s="67">
        <f t="shared" si="82"/>
        <v>138658.84</v>
      </c>
      <c r="G296" s="67"/>
      <c r="H296" s="68">
        <f t="shared" si="83"/>
        <v>128565.29</v>
      </c>
      <c r="I296" s="68">
        <f t="shared" si="84"/>
        <v>168837.53</v>
      </c>
      <c r="J296" s="68">
        <f t="shared" si="85"/>
        <v>179440.85</v>
      </c>
      <c r="K296" s="67"/>
    </row>
    <row r="297" spans="1:11" ht="30" x14ac:dyDescent="0.2">
      <c r="A297" s="597"/>
      <c r="B297" s="600"/>
      <c r="C297" s="73" t="s">
        <v>96</v>
      </c>
      <c r="D297" s="67">
        <f t="shared" si="80"/>
        <v>89006.74</v>
      </c>
      <c r="E297" s="67">
        <f t="shared" si="81"/>
        <v>128055.52</v>
      </c>
      <c r="F297" s="67">
        <f t="shared" si="82"/>
        <v>138658.84</v>
      </c>
      <c r="G297" s="67"/>
      <c r="H297" s="68">
        <f t="shared" si="83"/>
        <v>128565.29</v>
      </c>
      <c r="I297" s="68">
        <f t="shared" si="84"/>
        <v>168837.53</v>
      </c>
      <c r="J297" s="68">
        <f t="shared" si="85"/>
        <v>179440.85</v>
      </c>
      <c r="K297" s="67"/>
    </row>
    <row r="298" spans="1:11" ht="30" x14ac:dyDescent="0.2">
      <c r="A298" s="597"/>
      <c r="B298" s="600"/>
      <c r="C298" s="73" t="s">
        <v>97</v>
      </c>
      <c r="D298" s="67">
        <f t="shared" si="80"/>
        <v>0</v>
      </c>
      <c r="E298" s="67">
        <f t="shared" si="81"/>
        <v>0</v>
      </c>
      <c r="F298" s="67">
        <f t="shared" si="82"/>
        <v>0</v>
      </c>
      <c r="G298" s="67"/>
      <c r="H298" s="68">
        <f t="shared" si="83"/>
        <v>0</v>
      </c>
      <c r="I298" s="68">
        <f t="shared" si="84"/>
        <v>0</v>
      </c>
      <c r="J298" s="68">
        <f t="shared" si="85"/>
        <v>0</v>
      </c>
      <c r="K298" s="67"/>
    </row>
    <row r="299" spans="1:11" ht="13.9" customHeight="1" x14ac:dyDescent="0.2">
      <c r="A299" s="597"/>
      <c r="B299" s="600" t="s">
        <v>99</v>
      </c>
      <c r="C299" s="73" t="s">
        <v>89</v>
      </c>
      <c r="D299" s="67">
        <f t="shared" si="80"/>
        <v>213616.18</v>
      </c>
      <c r="E299" s="67">
        <f t="shared" si="81"/>
        <v>307333.24</v>
      </c>
      <c r="F299" s="67">
        <f t="shared" si="82"/>
        <v>332781.21999999997</v>
      </c>
      <c r="G299" s="67"/>
      <c r="H299" s="68">
        <f t="shared" si="83"/>
        <v>308556.7</v>
      </c>
      <c r="I299" s="68">
        <f t="shared" si="84"/>
        <v>405210.07</v>
      </c>
      <c r="J299" s="68">
        <f t="shared" si="85"/>
        <v>430658.05</v>
      </c>
      <c r="K299" s="67"/>
    </row>
    <row r="300" spans="1:11" ht="15" x14ac:dyDescent="0.2">
      <c r="A300" s="597"/>
      <c r="B300" s="600"/>
      <c r="C300" s="73" t="s">
        <v>90</v>
      </c>
      <c r="D300" s="67">
        <f t="shared" si="80"/>
        <v>213616.18</v>
      </c>
      <c r="E300" s="67">
        <f t="shared" si="81"/>
        <v>307333.24</v>
      </c>
      <c r="F300" s="67">
        <f t="shared" si="82"/>
        <v>332781.21999999997</v>
      </c>
      <c r="G300" s="67"/>
      <c r="H300" s="68">
        <f t="shared" si="83"/>
        <v>308556.7</v>
      </c>
      <c r="I300" s="68">
        <f t="shared" si="84"/>
        <v>405210.07</v>
      </c>
      <c r="J300" s="68">
        <f t="shared" si="85"/>
        <v>430658.05</v>
      </c>
      <c r="K300" s="67"/>
    </row>
    <row r="301" spans="1:11" ht="15" x14ac:dyDescent="0.2">
      <c r="A301" s="597"/>
      <c r="B301" s="600"/>
      <c r="C301" s="73" t="s">
        <v>91</v>
      </c>
      <c r="D301" s="67">
        <f t="shared" si="80"/>
        <v>152582.98000000001</v>
      </c>
      <c r="E301" s="67">
        <f t="shared" si="81"/>
        <v>219523.74</v>
      </c>
      <c r="F301" s="67">
        <f t="shared" si="82"/>
        <v>237700.87</v>
      </c>
      <c r="G301" s="67"/>
      <c r="H301" s="68">
        <f t="shared" si="83"/>
        <v>220397.64</v>
      </c>
      <c r="I301" s="68">
        <f t="shared" si="84"/>
        <v>289435.76</v>
      </c>
      <c r="J301" s="68">
        <f t="shared" si="85"/>
        <v>307612.89</v>
      </c>
      <c r="K301" s="67"/>
    </row>
    <row r="302" spans="1:11" ht="15" x14ac:dyDescent="0.2">
      <c r="A302" s="597"/>
      <c r="B302" s="600"/>
      <c r="C302" s="73" t="s">
        <v>92</v>
      </c>
      <c r="D302" s="67">
        <f t="shared" si="80"/>
        <v>118675.65</v>
      </c>
      <c r="E302" s="67">
        <f t="shared" si="81"/>
        <v>170740.69</v>
      </c>
      <c r="F302" s="67">
        <f t="shared" si="82"/>
        <v>184878.45</v>
      </c>
      <c r="G302" s="67"/>
      <c r="H302" s="68">
        <f t="shared" si="83"/>
        <v>171420.39</v>
      </c>
      <c r="I302" s="68">
        <f t="shared" si="84"/>
        <v>225116.71</v>
      </c>
      <c r="J302" s="68">
        <f t="shared" si="85"/>
        <v>239254.47</v>
      </c>
      <c r="K302" s="67"/>
    </row>
    <row r="303" spans="1:11" ht="15" x14ac:dyDescent="0.2">
      <c r="A303" s="597"/>
      <c r="B303" s="600"/>
      <c r="C303" s="73" t="s">
        <v>93</v>
      </c>
      <c r="D303" s="67">
        <f t="shared" si="80"/>
        <v>0</v>
      </c>
      <c r="E303" s="67">
        <f t="shared" si="81"/>
        <v>0</v>
      </c>
      <c r="F303" s="67">
        <f t="shared" si="82"/>
        <v>0</v>
      </c>
      <c r="G303" s="67"/>
      <c r="H303" s="68">
        <f t="shared" si="83"/>
        <v>0</v>
      </c>
      <c r="I303" s="68">
        <f t="shared" si="84"/>
        <v>0</v>
      </c>
      <c r="J303" s="68">
        <f t="shared" si="85"/>
        <v>0</v>
      </c>
      <c r="K303" s="67"/>
    </row>
    <row r="304" spans="1:11" ht="30" x14ac:dyDescent="0.2">
      <c r="A304" s="597"/>
      <c r="B304" s="600"/>
      <c r="C304" s="73" t="s">
        <v>94</v>
      </c>
      <c r="D304" s="67">
        <f t="shared" si="80"/>
        <v>213616.18</v>
      </c>
      <c r="E304" s="67">
        <f t="shared" si="81"/>
        <v>307333.24</v>
      </c>
      <c r="F304" s="67">
        <f t="shared" si="82"/>
        <v>332781.21999999997</v>
      </c>
      <c r="G304" s="67"/>
      <c r="H304" s="68">
        <f t="shared" si="83"/>
        <v>308556.7</v>
      </c>
      <c r="I304" s="68">
        <f t="shared" si="84"/>
        <v>405210.07</v>
      </c>
      <c r="J304" s="68">
        <f t="shared" si="85"/>
        <v>430658.05</v>
      </c>
      <c r="K304" s="67"/>
    </row>
    <row r="305" spans="1:11" ht="15" x14ac:dyDescent="0.2">
      <c r="A305" s="597"/>
      <c r="B305" s="600"/>
      <c r="C305" s="73" t="s">
        <v>95</v>
      </c>
      <c r="D305" s="67">
        <f t="shared" si="80"/>
        <v>0</v>
      </c>
      <c r="E305" s="67">
        <f t="shared" si="81"/>
        <v>0</v>
      </c>
      <c r="F305" s="67">
        <f t="shared" si="82"/>
        <v>0</v>
      </c>
      <c r="G305" s="67"/>
      <c r="H305" s="68">
        <f t="shared" si="83"/>
        <v>0</v>
      </c>
      <c r="I305" s="68">
        <f t="shared" si="84"/>
        <v>0</v>
      </c>
      <c r="J305" s="68">
        <f t="shared" si="85"/>
        <v>0</v>
      </c>
      <c r="K305" s="67"/>
    </row>
    <row r="306" spans="1:11" ht="30" x14ac:dyDescent="0.2">
      <c r="A306" s="597"/>
      <c r="B306" s="600"/>
      <c r="C306" s="73" t="s">
        <v>96</v>
      </c>
      <c r="D306" s="67">
        <f t="shared" si="80"/>
        <v>118675.65</v>
      </c>
      <c r="E306" s="67">
        <f t="shared" si="81"/>
        <v>170740.69</v>
      </c>
      <c r="F306" s="67">
        <f t="shared" si="82"/>
        <v>184878.45</v>
      </c>
      <c r="G306" s="67"/>
      <c r="H306" s="68">
        <f t="shared" si="83"/>
        <v>171420.39</v>
      </c>
      <c r="I306" s="68">
        <f t="shared" si="84"/>
        <v>225116.71</v>
      </c>
      <c r="J306" s="68">
        <f t="shared" si="85"/>
        <v>239254.47</v>
      </c>
      <c r="K306" s="67"/>
    </row>
    <row r="307" spans="1:11" ht="30" x14ac:dyDescent="0.2">
      <c r="A307" s="597"/>
      <c r="B307" s="600"/>
      <c r="C307" s="73" t="s">
        <v>97</v>
      </c>
      <c r="D307" s="67">
        <f t="shared" si="80"/>
        <v>89006.74</v>
      </c>
      <c r="E307" s="67">
        <f t="shared" si="81"/>
        <v>128055.52</v>
      </c>
      <c r="F307" s="67">
        <f t="shared" si="82"/>
        <v>138658.84</v>
      </c>
      <c r="G307" s="67"/>
      <c r="H307" s="68">
        <f t="shared" si="83"/>
        <v>128565.29</v>
      </c>
      <c r="I307" s="68">
        <f t="shared" si="84"/>
        <v>168837.53</v>
      </c>
      <c r="J307" s="68">
        <f t="shared" si="85"/>
        <v>179440.85</v>
      </c>
      <c r="K307" s="67"/>
    </row>
    <row r="308" spans="1:11" ht="13.9" customHeight="1" x14ac:dyDescent="0.2">
      <c r="A308" s="597"/>
      <c r="B308" s="600" t="s">
        <v>100</v>
      </c>
      <c r="C308" s="73" t="s">
        <v>89</v>
      </c>
      <c r="D308" s="67">
        <f t="shared" si="80"/>
        <v>213616.18</v>
      </c>
      <c r="E308" s="67">
        <f t="shared" si="81"/>
        <v>307333.24</v>
      </c>
      <c r="F308" s="67">
        <f t="shared" si="82"/>
        <v>332781.21999999997</v>
      </c>
      <c r="G308" s="67"/>
      <c r="H308" s="68">
        <f t="shared" si="83"/>
        <v>308556.7</v>
      </c>
      <c r="I308" s="68">
        <f t="shared" si="84"/>
        <v>405210.07</v>
      </c>
      <c r="J308" s="68">
        <f t="shared" si="85"/>
        <v>430658.05</v>
      </c>
      <c r="K308" s="67"/>
    </row>
    <row r="309" spans="1:11" ht="15" x14ac:dyDescent="0.2">
      <c r="A309" s="597"/>
      <c r="B309" s="600"/>
      <c r="C309" s="73" t="s">
        <v>90</v>
      </c>
      <c r="D309" s="67">
        <f t="shared" si="80"/>
        <v>0</v>
      </c>
      <c r="E309" s="67">
        <f t="shared" si="81"/>
        <v>0</v>
      </c>
      <c r="F309" s="67">
        <f t="shared" si="82"/>
        <v>0</v>
      </c>
      <c r="G309" s="67"/>
      <c r="H309" s="68">
        <f t="shared" si="83"/>
        <v>0</v>
      </c>
      <c r="I309" s="68">
        <f t="shared" si="84"/>
        <v>0</v>
      </c>
      <c r="J309" s="68">
        <f t="shared" si="85"/>
        <v>0</v>
      </c>
      <c r="K309" s="67"/>
    </row>
    <row r="310" spans="1:11" ht="15" x14ac:dyDescent="0.2">
      <c r="A310" s="597"/>
      <c r="B310" s="600"/>
      <c r="C310" s="73" t="s">
        <v>91</v>
      </c>
      <c r="D310" s="67">
        <f t="shared" si="80"/>
        <v>213616.18</v>
      </c>
      <c r="E310" s="67">
        <f t="shared" si="81"/>
        <v>307333.24</v>
      </c>
      <c r="F310" s="67">
        <f t="shared" si="82"/>
        <v>332781.21999999997</v>
      </c>
      <c r="G310" s="67"/>
      <c r="H310" s="68">
        <f t="shared" si="83"/>
        <v>308556.7</v>
      </c>
      <c r="I310" s="68">
        <f t="shared" si="84"/>
        <v>405210.07</v>
      </c>
      <c r="J310" s="68">
        <f t="shared" si="85"/>
        <v>430658.05</v>
      </c>
      <c r="K310" s="67"/>
    </row>
    <row r="311" spans="1:11" ht="15" x14ac:dyDescent="0.2">
      <c r="A311" s="597"/>
      <c r="B311" s="600"/>
      <c r="C311" s="73" t="s">
        <v>92</v>
      </c>
      <c r="D311" s="67">
        <f t="shared" si="80"/>
        <v>0</v>
      </c>
      <c r="E311" s="67">
        <f t="shared" si="81"/>
        <v>0</v>
      </c>
      <c r="F311" s="67">
        <f t="shared" si="82"/>
        <v>0</v>
      </c>
      <c r="G311" s="67"/>
      <c r="H311" s="68">
        <f t="shared" si="83"/>
        <v>0</v>
      </c>
      <c r="I311" s="68">
        <f t="shared" si="84"/>
        <v>0</v>
      </c>
      <c r="J311" s="68">
        <f t="shared" si="85"/>
        <v>0</v>
      </c>
      <c r="K311" s="67"/>
    </row>
    <row r="312" spans="1:11" ht="15" x14ac:dyDescent="0.2">
      <c r="A312" s="597"/>
      <c r="B312" s="600"/>
      <c r="C312" s="73" t="s">
        <v>93</v>
      </c>
      <c r="D312" s="67">
        <f t="shared" si="80"/>
        <v>0</v>
      </c>
      <c r="E312" s="67">
        <f t="shared" si="81"/>
        <v>0</v>
      </c>
      <c r="F312" s="67">
        <f t="shared" si="82"/>
        <v>0</v>
      </c>
      <c r="G312" s="67"/>
      <c r="H312" s="68">
        <f t="shared" si="83"/>
        <v>0</v>
      </c>
      <c r="I312" s="68">
        <f t="shared" si="84"/>
        <v>0</v>
      </c>
      <c r="J312" s="68">
        <f t="shared" si="85"/>
        <v>0</v>
      </c>
      <c r="K312" s="67"/>
    </row>
    <row r="313" spans="1:11" ht="30" x14ac:dyDescent="0.2">
      <c r="A313" s="597"/>
      <c r="B313" s="600"/>
      <c r="C313" s="73" t="s">
        <v>94</v>
      </c>
      <c r="D313" s="67">
        <f t="shared" si="80"/>
        <v>213616.18</v>
      </c>
      <c r="E313" s="67">
        <f t="shared" si="81"/>
        <v>307333.24</v>
      </c>
      <c r="F313" s="67">
        <f t="shared" si="82"/>
        <v>332781.21999999997</v>
      </c>
      <c r="G313" s="67"/>
      <c r="H313" s="68">
        <f t="shared" si="83"/>
        <v>308556.7</v>
      </c>
      <c r="I313" s="68">
        <f t="shared" si="84"/>
        <v>405210.07</v>
      </c>
      <c r="J313" s="68">
        <f t="shared" si="85"/>
        <v>430658.05</v>
      </c>
      <c r="K313" s="67"/>
    </row>
    <row r="314" spans="1:11" ht="15" x14ac:dyDescent="0.2">
      <c r="A314" s="597"/>
      <c r="B314" s="600"/>
      <c r="C314" s="73" t="s">
        <v>95</v>
      </c>
      <c r="D314" s="67">
        <f t="shared" si="80"/>
        <v>0</v>
      </c>
      <c r="E314" s="67">
        <f t="shared" si="81"/>
        <v>0</v>
      </c>
      <c r="F314" s="67">
        <f t="shared" si="82"/>
        <v>0</v>
      </c>
      <c r="G314" s="67"/>
      <c r="H314" s="68">
        <f t="shared" si="83"/>
        <v>0</v>
      </c>
      <c r="I314" s="68">
        <f t="shared" si="84"/>
        <v>0</v>
      </c>
      <c r="J314" s="68">
        <f t="shared" si="85"/>
        <v>0</v>
      </c>
      <c r="K314" s="67"/>
    </row>
    <row r="315" spans="1:11" ht="30" x14ac:dyDescent="0.2">
      <c r="A315" s="597"/>
      <c r="B315" s="600"/>
      <c r="C315" s="73" t="s">
        <v>96</v>
      </c>
      <c r="D315" s="67">
        <f t="shared" si="80"/>
        <v>213616.18</v>
      </c>
      <c r="E315" s="67">
        <f t="shared" si="81"/>
        <v>307333.24</v>
      </c>
      <c r="F315" s="67">
        <f t="shared" si="82"/>
        <v>332781.21999999997</v>
      </c>
      <c r="G315" s="67"/>
      <c r="H315" s="68">
        <f t="shared" si="83"/>
        <v>308556.7</v>
      </c>
      <c r="I315" s="68">
        <f t="shared" si="84"/>
        <v>405210.07</v>
      </c>
      <c r="J315" s="68">
        <f t="shared" si="85"/>
        <v>430658.05</v>
      </c>
      <c r="K315" s="67"/>
    </row>
    <row r="316" spans="1:11" ht="30" x14ac:dyDescent="0.2">
      <c r="A316" s="597"/>
      <c r="B316" s="600"/>
      <c r="C316" s="73" t="s">
        <v>97</v>
      </c>
      <c r="D316" s="67">
        <f t="shared" si="80"/>
        <v>213616.18</v>
      </c>
      <c r="E316" s="67">
        <f t="shared" si="81"/>
        <v>307333.24</v>
      </c>
      <c r="F316" s="67">
        <f t="shared" si="82"/>
        <v>332781.21999999997</v>
      </c>
      <c r="G316" s="67"/>
      <c r="H316" s="68">
        <f t="shared" si="83"/>
        <v>308556.7</v>
      </c>
      <c r="I316" s="68">
        <f t="shared" si="84"/>
        <v>405210.07</v>
      </c>
      <c r="J316" s="68">
        <f t="shared" si="85"/>
        <v>430658.05</v>
      </c>
      <c r="K316" s="67"/>
    </row>
    <row r="317" spans="1:11" ht="13.15" customHeight="1" x14ac:dyDescent="0.2">
      <c r="A317" s="597" t="s">
        <v>113</v>
      </c>
      <c r="B317" s="598" t="s">
        <v>102</v>
      </c>
      <c r="C317" s="598"/>
      <c r="D317" s="65">
        <f>'Исходные для нормативов'!C67</f>
        <v>0.3</v>
      </c>
      <c r="E317" s="65">
        <f>'Исходные для нормативов'!D67</f>
        <v>0.3</v>
      </c>
      <c r="F317" s="65">
        <f>'Исходные для нормативов'!E67</f>
        <v>0.3</v>
      </c>
      <c r="G317" s="65">
        <f t="shared" ref="G317:G327" si="86">F317</f>
        <v>0.3</v>
      </c>
      <c r="H317" s="66">
        <f t="shared" ref="H317:J321" si="87">D317</f>
        <v>0.3</v>
      </c>
      <c r="I317" s="66">
        <f t="shared" si="87"/>
        <v>0.3</v>
      </c>
      <c r="J317" s="66">
        <f t="shared" si="87"/>
        <v>0.3</v>
      </c>
      <c r="K317" s="65">
        <f t="shared" ref="K317:K327" si="88">J317</f>
        <v>0.3</v>
      </c>
    </row>
    <row r="318" spans="1:11" ht="22.9" customHeight="1" x14ac:dyDescent="0.2">
      <c r="A318" s="597"/>
      <c r="B318" s="599" t="s">
        <v>74</v>
      </c>
      <c r="C318" s="599"/>
      <c r="D318" s="65">
        <f>'Исходные для нормативов'!C67</f>
        <v>0.3</v>
      </c>
      <c r="E318" s="65">
        <f>'Исходные для нормативов'!D67</f>
        <v>0.3</v>
      </c>
      <c r="F318" s="65">
        <f>'Исходные для нормативов'!E67</f>
        <v>0.3</v>
      </c>
      <c r="G318" s="65">
        <f t="shared" si="86"/>
        <v>0.3</v>
      </c>
      <c r="H318" s="66">
        <f t="shared" si="87"/>
        <v>0.3</v>
      </c>
      <c r="I318" s="66">
        <f t="shared" si="87"/>
        <v>0.3</v>
      </c>
      <c r="J318" s="66">
        <f t="shared" si="87"/>
        <v>0.3</v>
      </c>
      <c r="K318" s="65">
        <f t="shared" si="88"/>
        <v>0.3</v>
      </c>
    </row>
    <row r="319" spans="1:11" ht="13.15" customHeight="1" x14ac:dyDescent="0.2">
      <c r="A319" s="597"/>
      <c r="B319" s="598" t="s">
        <v>75</v>
      </c>
      <c r="C319" s="598"/>
      <c r="D319" s="65">
        <f>'Исходные для нормативов'!C67</f>
        <v>0.3</v>
      </c>
      <c r="E319" s="65">
        <f>'Исходные для нормативов'!D67</f>
        <v>0.3</v>
      </c>
      <c r="F319" s="65">
        <f>'Исходные для нормативов'!E67</f>
        <v>0.3</v>
      </c>
      <c r="G319" s="65">
        <f t="shared" si="86"/>
        <v>0.3</v>
      </c>
      <c r="H319" s="66">
        <f t="shared" si="87"/>
        <v>0.3</v>
      </c>
      <c r="I319" s="66">
        <f t="shared" si="87"/>
        <v>0.3</v>
      </c>
      <c r="J319" s="66">
        <f t="shared" si="87"/>
        <v>0.3</v>
      </c>
      <c r="K319" s="65">
        <f t="shared" si="88"/>
        <v>0.3</v>
      </c>
    </row>
    <row r="320" spans="1:11" ht="13.15" customHeight="1" x14ac:dyDescent="0.2">
      <c r="A320" s="597"/>
      <c r="B320" s="598" t="s">
        <v>76</v>
      </c>
      <c r="C320" s="598"/>
      <c r="D320" s="65">
        <f>'Исходные для нормативов'!C67</f>
        <v>0.3</v>
      </c>
      <c r="E320" s="65">
        <f>'Исходные для нормативов'!D67</f>
        <v>0.3</v>
      </c>
      <c r="F320" s="65">
        <f>'Исходные для нормативов'!E67</f>
        <v>0.3</v>
      </c>
      <c r="G320" s="65">
        <f t="shared" si="86"/>
        <v>0.3</v>
      </c>
      <c r="H320" s="66">
        <f t="shared" si="87"/>
        <v>0.3</v>
      </c>
      <c r="I320" s="66">
        <f t="shared" si="87"/>
        <v>0.3</v>
      </c>
      <c r="J320" s="66">
        <f t="shared" si="87"/>
        <v>0.3</v>
      </c>
      <c r="K320" s="65">
        <f t="shared" si="88"/>
        <v>0.3</v>
      </c>
    </row>
    <row r="321" spans="1:11" ht="13.15" customHeight="1" x14ac:dyDescent="0.2">
      <c r="A321" s="597"/>
      <c r="B321" s="598" t="s">
        <v>77</v>
      </c>
      <c r="C321" s="598"/>
      <c r="D321" s="65">
        <f>'Исходные для нормативов'!C67</f>
        <v>0.3</v>
      </c>
      <c r="E321" s="65">
        <f>'Исходные для нормативов'!D67</f>
        <v>0.3</v>
      </c>
      <c r="F321" s="65">
        <f>'Исходные для нормативов'!E67</f>
        <v>0.3</v>
      </c>
      <c r="G321" s="65">
        <f t="shared" si="86"/>
        <v>0.3</v>
      </c>
      <c r="H321" s="66">
        <f t="shared" si="87"/>
        <v>0.3</v>
      </c>
      <c r="I321" s="66">
        <f t="shared" si="87"/>
        <v>0.3</v>
      </c>
      <c r="J321" s="66">
        <f t="shared" si="87"/>
        <v>0.3</v>
      </c>
      <c r="K321" s="65">
        <f t="shared" si="88"/>
        <v>0.3</v>
      </c>
    </row>
    <row r="322" spans="1:11" s="19" customFormat="1" ht="13.15" customHeight="1" x14ac:dyDescent="0.2">
      <c r="A322" s="597"/>
      <c r="B322" s="598" t="s">
        <v>78</v>
      </c>
      <c r="C322" s="598"/>
      <c r="D322" s="65">
        <v>0.30499999999999999</v>
      </c>
      <c r="E322" s="65">
        <v>0.30499999999999999</v>
      </c>
      <c r="F322" s="65">
        <v>0.30499999999999999</v>
      </c>
      <c r="G322" s="65">
        <f t="shared" si="86"/>
        <v>0.30499999999999999</v>
      </c>
      <c r="H322" s="66">
        <v>0.30499999999999999</v>
      </c>
      <c r="I322" s="66">
        <v>0.30499999999999999</v>
      </c>
      <c r="J322" s="66">
        <v>0.30499999999999999</v>
      </c>
      <c r="K322" s="65">
        <f t="shared" si="88"/>
        <v>0.30499999999999999</v>
      </c>
    </row>
    <row r="323" spans="1:11" s="19" customFormat="1" ht="13.15" customHeight="1" x14ac:dyDescent="0.2">
      <c r="A323" s="597"/>
      <c r="B323" s="598" t="s">
        <v>79</v>
      </c>
      <c r="C323" s="598"/>
      <c r="D323" s="65">
        <f>'Исходные для нормативов'!C67</f>
        <v>0.3</v>
      </c>
      <c r="E323" s="65">
        <f>'Исходные для нормативов'!D67</f>
        <v>0.3</v>
      </c>
      <c r="F323" s="65">
        <f>'Исходные для нормативов'!E67</f>
        <v>0.3</v>
      </c>
      <c r="G323" s="65">
        <f t="shared" si="86"/>
        <v>0.3</v>
      </c>
      <c r="H323" s="66">
        <f t="shared" ref="H323:J333" si="89">D323</f>
        <v>0.3</v>
      </c>
      <c r="I323" s="66">
        <f>E323</f>
        <v>0.3</v>
      </c>
      <c r="J323" s="66">
        <f>F323</f>
        <v>0.3</v>
      </c>
      <c r="K323" s="65">
        <f t="shared" si="88"/>
        <v>0.3</v>
      </c>
    </row>
    <row r="324" spans="1:11" s="19" customFormat="1" ht="13.9" customHeight="1" x14ac:dyDescent="0.2">
      <c r="A324" s="597"/>
      <c r="B324" s="598" t="s">
        <v>80</v>
      </c>
      <c r="C324" s="598"/>
      <c r="D324" s="69">
        <f>'Исходные для нормативов'!C69</f>
        <v>0.36199999999999999</v>
      </c>
      <c r="E324" s="69">
        <f>'Исходные для нормативов'!D69</f>
        <v>0.36199999999999999</v>
      </c>
      <c r="F324" s="69">
        <f>'Исходные для нормативов'!E69</f>
        <v>0.36199999999999999</v>
      </c>
      <c r="G324" s="69">
        <f t="shared" si="86"/>
        <v>0.36199999999999999</v>
      </c>
      <c r="H324" s="69">
        <f t="shared" si="89"/>
        <v>0.36199999999999999</v>
      </c>
      <c r="I324" s="69">
        <f>H324</f>
        <v>0.36199999999999999</v>
      </c>
      <c r="J324" s="69">
        <f>H324</f>
        <v>0.36199999999999999</v>
      </c>
      <c r="K324" s="69">
        <f t="shared" si="88"/>
        <v>0.36199999999999999</v>
      </c>
    </row>
    <row r="325" spans="1:11" s="19" customFormat="1" ht="13.9" customHeight="1" x14ac:dyDescent="0.2">
      <c r="A325" s="597"/>
      <c r="B325" s="598" t="s">
        <v>81</v>
      </c>
      <c r="C325" s="598"/>
      <c r="D325" s="69">
        <f>'Исходные для нормативов'!C69</f>
        <v>0.36199999999999999</v>
      </c>
      <c r="E325" s="69">
        <f>'Исходные для нормативов'!D69</f>
        <v>0.36199999999999999</v>
      </c>
      <c r="F325" s="69">
        <f>'Исходные для нормативов'!E69</f>
        <v>0.36199999999999999</v>
      </c>
      <c r="G325" s="69">
        <f t="shared" si="86"/>
        <v>0.36199999999999999</v>
      </c>
      <c r="H325" s="69">
        <f t="shared" si="89"/>
        <v>0.36199999999999999</v>
      </c>
      <c r="I325" s="69">
        <f>H325</f>
        <v>0.36199999999999999</v>
      </c>
      <c r="J325" s="69">
        <f>H325</f>
        <v>0.36199999999999999</v>
      </c>
      <c r="K325" s="69">
        <f t="shared" si="88"/>
        <v>0.36199999999999999</v>
      </c>
    </row>
    <row r="326" spans="1:11" s="19" customFormat="1" ht="13.9" customHeight="1" x14ac:dyDescent="0.2">
      <c r="A326" s="597"/>
      <c r="B326" s="598" t="s">
        <v>82</v>
      </c>
      <c r="C326" s="598"/>
      <c r="D326" s="69">
        <f>'Исходные для нормативов'!C69</f>
        <v>0.36199999999999999</v>
      </c>
      <c r="E326" s="69">
        <f>'Исходные для нормативов'!D69</f>
        <v>0.36199999999999999</v>
      </c>
      <c r="F326" s="69">
        <f>'Исходные для нормативов'!E69</f>
        <v>0.36199999999999999</v>
      </c>
      <c r="G326" s="69">
        <f t="shared" si="86"/>
        <v>0.36199999999999999</v>
      </c>
      <c r="H326" s="69">
        <f t="shared" si="89"/>
        <v>0.36199999999999999</v>
      </c>
      <c r="I326" s="69">
        <f>H326</f>
        <v>0.36199999999999999</v>
      </c>
      <c r="J326" s="69">
        <f>H326</f>
        <v>0.36199999999999999</v>
      </c>
      <c r="K326" s="69">
        <f t="shared" si="88"/>
        <v>0.36199999999999999</v>
      </c>
    </row>
    <row r="327" spans="1:11" s="19" customFormat="1" ht="13.9" customHeight="1" x14ac:dyDescent="0.2">
      <c r="A327" s="597"/>
      <c r="B327" s="598" t="s">
        <v>83</v>
      </c>
      <c r="C327" s="598"/>
      <c r="D327" s="69">
        <f>'Исходные для нормативов'!C69</f>
        <v>0.36199999999999999</v>
      </c>
      <c r="E327" s="69">
        <f>'Исходные для нормативов'!D69</f>
        <v>0.36199999999999999</v>
      </c>
      <c r="F327" s="69">
        <f>'Исходные для нормативов'!E69</f>
        <v>0.36199999999999999</v>
      </c>
      <c r="G327" s="69">
        <f t="shared" si="86"/>
        <v>0.36199999999999999</v>
      </c>
      <c r="H327" s="69">
        <f t="shared" si="89"/>
        <v>0.36199999999999999</v>
      </c>
      <c r="I327" s="69">
        <f>H327</f>
        <v>0.36199999999999999</v>
      </c>
      <c r="J327" s="69">
        <f>H327</f>
        <v>0.36199999999999999</v>
      </c>
      <c r="K327" s="69">
        <f t="shared" si="88"/>
        <v>0.36199999999999999</v>
      </c>
    </row>
    <row r="328" spans="1:11" s="19" customFormat="1" ht="13.15" customHeight="1" x14ac:dyDescent="0.2">
      <c r="A328" s="597"/>
      <c r="B328" s="598" t="s">
        <v>84</v>
      </c>
      <c r="C328" s="598"/>
      <c r="D328" s="65">
        <f>'Исходные для нормативов'!C70</f>
        <v>0.28000000000000003</v>
      </c>
      <c r="E328" s="65">
        <f>'Исходные для нормативов'!D70</f>
        <v>0.28000000000000003</v>
      </c>
      <c r="F328" s="65">
        <f>'Исходные для нормативов'!E70</f>
        <v>0.28000000000000003</v>
      </c>
      <c r="G328" s="65"/>
      <c r="H328" s="66">
        <f t="shared" si="89"/>
        <v>0.28000000000000003</v>
      </c>
      <c r="I328" s="66">
        <f t="shared" si="89"/>
        <v>0.28000000000000003</v>
      </c>
      <c r="J328" s="66">
        <f t="shared" si="89"/>
        <v>0.28000000000000003</v>
      </c>
      <c r="K328" s="65"/>
    </row>
    <row r="329" spans="1:11" ht="13.15" customHeight="1" x14ac:dyDescent="0.2">
      <c r="A329" s="597"/>
      <c r="B329" s="598" t="s">
        <v>85</v>
      </c>
      <c r="C329" s="598"/>
      <c r="D329" s="65">
        <f>'Исходные для нормативов'!C70</f>
        <v>0.28000000000000003</v>
      </c>
      <c r="E329" s="65">
        <f>'Исходные для нормативов'!D70</f>
        <v>0.28000000000000003</v>
      </c>
      <c r="F329" s="65">
        <f>'Исходные для нормативов'!E70</f>
        <v>0.28000000000000003</v>
      </c>
      <c r="G329" s="65"/>
      <c r="H329" s="66">
        <f t="shared" si="89"/>
        <v>0.28000000000000003</v>
      </c>
      <c r="I329" s="66">
        <f t="shared" si="89"/>
        <v>0.28000000000000003</v>
      </c>
      <c r="J329" s="66">
        <f t="shared" si="89"/>
        <v>0.28000000000000003</v>
      </c>
      <c r="K329" s="65"/>
    </row>
    <row r="330" spans="1:11" s="19" customFormat="1" ht="13.15" customHeight="1" x14ac:dyDescent="0.2">
      <c r="A330" s="597"/>
      <c r="B330" s="598" t="s">
        <v>86</v>
      </c>
      <c r="C330" s="598"/>
      <c r="D330" s="65">
        <v>0</v>
      </c>
      <c r="E330" s="65">
        <v>0</v>
      </c>
      <c r="F330" s="65">
        <v>0</v>
      </c>
      <c r="G330" s="65"/>
      <c r="H330" s="66">
        <f t="shared" si="89"/>
        <v>0</v>
      </c>
      <c r="I330" s="66">
        <f t="shared" si="89"/>
        <v>0</v>
      </c>
      <c r="J330" s="66">
        <f t="shared" si="89"/>
        <v>0</v>
      </c>
      <c r="K330" s="65"/>
    </row>
    <row r="331" spans="1:11" s="19" customFormat="1" ht="13.15" customHeight="1" x14ac:dyDescent="0.2">
      <c r="A331" s="597"/>
      <c r="B331" s="598" t="s">
        <v>87</v>
      </c>
      <c r="C331" s="598"/>
      <c r="D331" s="65">
        <v>0</v>
      </c>
      <c r="E331" s="65">
        <v>0</v>
      </c>
      <c r="F331" s="65">
        <v>0</v>
      </c>
      <c r="G331" s="65"/>
      <c r="H331" s="66">
        <f t="shared" si="89"/>
        <v>0</v>
      </c>
      <c r="I331" s="66">
        <f t="shared" si="89"/>
        <v>0</v>
      </c>
      <c r="J331" s="66">
        <f t="shared" si="89"/>
        <v>0</v>
      </c>
      <c r="K331" s="65"/>
    </row>
    <row r="332" spans="1:11" s="19" customFormat="1" ht="13.9" customHeight="1" x14ac:dyDescent="0.2">
      <c r="A332" s="597"/>
      <c r="B332" s="600" t="s">
        <v>88</v>
      </c>
      <c r="C332" s="73" t="s">
        <v>89</v>
      </c>
      <c r="D332" s="65">
        <f>'Исходные для нормативов'!C71</f>
        <v>0.41</v>
      </c>
      <c r="E332" s="65">
        <f>'Исходные для нормативов'!D71</f>
        <v>0.41</v>
      </c>
      <c r="F332" s="65">
        <f>'Исходные для нормативов'!E71</f>
        <v>0.41</v>
      </c>
      <c r="G332" s="65"/>
      <c r="H332" s="66">
        <f t="shared" si="89"/>
        <v>0.41</v>
      </c>
      <c r="I332" s="66">
        <f t="shared" si="89"/>
        <v>0.41</v>
      </c>
      <c r="J332" s="66">
        <f t="shared" si="89"/>
        <v>0.41</v>
      </c>
      <c r="K332" s="65"/>
    </row>
    <row r="333" spans="1:11" s="19" customFormat="1" ht="15" x14ac:dyDescent="0.2">
      <c r="A333" s="597"/>
      <c r="B333" s="600"/>
      <c r="C333" s="73" t="s">
        <v>90</v>
      </c>
      <c r="D333" s="65">
        <f>'Исходные для нормативов'!C71</f>
        <v>0.41</v>
      </c>
      <c r="E333" s="65">
        <f>'Исходные для нормативов'!D71</f>
        <v>0.41</v>
      </c>
      <c r="F333" s="65">
        <f>'Исходные для нормативов'!E71</f>
        <v>0.41</v>
      </c>
      <c r="G333" s="65"/>
      <c r="H333" s="66">
        <f t="shared" si="89"/>
        <v>0.41</v>
      </c>
      <c r="I333" s="66">
        <f t="shared" si="89"/>
        <v>0.41</v>
      </c>
      <c r="J333" s="66">
        <f t="shared" si="89"/>
        <v>0.41</v>
      </c>
      <c r="K333" s="65"/>
    </row>
    <row r="334" spans="1:11" s="19" customFormat="1" ht="15" x14ac:dyDescent="0.2">
      <c r="A334" s="597"/>
      <c r="B334" s="600"/>
      <c r="C334" s="73" t="s">
        <v>91</v>
      </c>
      <c r="D334" s="65">
        <v>0.91</v>
      </c>
      <c r="E334" s="65">
        <v>0.91</v>
      </c>
      <c r="F334" s="65">
        <v>0.91</v>
      </c>
      <c r="G334" s="65"/>
      <c r="H334" s="66">
        <v>0.91</v>
      </c>
      <c r="I334" s="66">
        <v>0.91</v>
      </c>
      <c r="J334" s="66">
        <v>0.91</v>
      </c>
      <c r="K334" s="65"/>
    </row>
    <row r="335" spans="1:11" s="19" customFormat="1" ht="15" x14ac:dyDescent="0.2">
      <c r="A335" s="597"/>
      <c r="B335" s="600"/>
      <c r="C335" s="73" t="s">
        <v>92</v>
      </c>
      <c r="D335" s="65">
        <v>0.91</v>
      </c>
      <c r="E335" s="65">
        <v>0.91</v>
      </c>
      <c r="F335" s="65">
        <v>0.91</v>
      </c>
      <c r="G335" s="65"/>
      <c r="H335" s="66">
        <v>0.91</v>
      </c>
      <c r="I335" s="66">
        <v>0.91</v>
      </c>
      <c r="J335" s="66">
        <v>0.91</v>
      </c>
      <c r="K335" s="65"/>
    </row>
    <row r="336" spans="1:11" s="19" customFormat="1" ht="15" x14ac:dyDescent="0.2">
      <c r="A336" s="597"/>
      <c r="B336" s="600"/>
      <c r="C336" s="73" t="s">
        <v>93</v>
      </c>
      <c r="D336" s="65">
        <f>'Исходные для нормативов'!C71</f>
        <v>0.41</v>
      </c>
      <c r="E336" s="65">
        <f>'Исходные для нормативов'!D71</f>
        <v>0.41</v>
      </c>
      <c r="F336" s="65">
        <f>'Исходные для нормативов'!E71</f>
        <v>0.41</v>
      </c>
      <c r="G336" s="65"/>
      <c r="H336" s="66">
        <f t="shared" ref="H336:J339" si="90">D336</f>
        <v>0.41</v>
      </c>
      <c r="I336" s="66">
        <f t="shared" si="90"/>
        <v>0.41</v>
      </c>
      <c r="J336" s="66">
        <f t="shared" si="90"/>
        <v>0.41</v>
      </c>
      <c r="K336" s="65"/>
    </row>
    <row r="337" spans="1:11" ht="30" x14ac:dyDescent="0.2">
      <c r="A337" s="597"/>
      <c r="B337" s="600"/>
      <c r="C337" s="73" t="s">
        <v>94</v>
      </c>
      <c r="D337" s="65">
        <f>'Исходные для нормативов'!C71</f>
        <v>0.41</v>
      </c>
      <c r="E337" s="65">
        <f>'Исходные для нормативов'!D71</f>
        <v>0.41</v>
      </c>
      <c r="F337" s="65">
        <f>'Исходные для нормативов'!E71</f>
        <v>0.41</v>
      </c>
      <c r="G337" s="65"/>
      <c r="H337" s="66">
        <f t="shared" si="90"/>
        <v>0.41</v>
      </c>
      <c r="I337" s="66">
        <f t="shared" si="90"/>
        <v>0.41</v>
      </c>
      <c r="J337" s="66">
        <f t="shared" si="90"/>
        <v>0.41</v>
      </c>
      <c r="K337" s="65"/>
    </row>
    <row r="338" spans="1:11" ht="15" x14ac:dyDescent="0.2">
      <c r="A338" s="597"/>
      <c r="B338" s="600"/>
      <c r="C338" s="73" t="s">
        <v>95</v>
      </c>
      <c r="D338" s="65">
        <f>'Исходные для нормативов'!C71</f>
        <v>0.41</v>
      </c>
      <c r="E338" s="65">
        <f>'Исходные для нормативов'!D71</f>
        <v>0.41</v>
      </c>
      <c r="F338" s="65">
        <f>'Исходные для нормативов'!E71</f>
        <v>0.41</v>
      </c>
      <c r="G338" s="65"/>
      <c r="H338" s="66">
        <f t="shared" si="90"/>
        <v>0.41</v>
      </c>
      <c r="I338" s="66">
        <f t="shared" si="90"/>
        <v>0.41</v>
      </c>
      <c r="J338" s="66">
        <f t="shared" si="90"/>
        <v>0.41</v>
      </c>
      <c r="K338" s="65"/>
    </row>
    <row r="339" spans="1:11" ht="30" x14ac:dyDescent="0.2">
      <c r="A339" s="597"/>
      <c r="B339" s="600"/>
      <c r="C339" s="73" t="s">
        <v>96</v>
      </c>
      <c r="D339" s="65">
        <f>'Исходные для нормативов'!C71</f>
        <v>0.41</v>
      </c>
      <c r="E339" s="65">
        <f>'Исходные для нормативов'!D71</f>
        <v>0.41</v>
      </c>
      <c r="F339" s="65">
        <f>'Исходные для нормативов'!E71</f>
        <v>0.41</v>
      </c>
      <c r="G339" s="65"/>
      <c r="H339" s="66">
        <f t="shared" si="90"/>
        <v>0.41</v>
      </c>
      <c r="I339" s="66">
        <f t="shared" si="90"/>
        <v>0.41</v>
      </c>
      <c r="J339" s="66">
        <f t="shared" si="90"/>
        <v>0.41</v>
      </c>
      <c r="K339" s="65"/>
    </row>
    <row r="340" spans="1:11" ht="30" x14ac:dyDescent="0.2">
      <c r="A340" s="597"/>
      <c r="B340" s="600"/>
      <c r="C340" s="73" t="s">
        <v>97</v>
      </c>
      <c r="D340" s="65"/>
      <c r="E340" s="65"/>
      <c r="F340" s="65"/>
      <c r="G340" s="65"/>
      <c r="H340" s="66"/>
      <c r="I340" s="66"/>
      <c r="J340" s="66"/>
      <c r="K340" s="65"/>
    </row>
    <row r="341" spans="1:11" ht="13.9" customHeight="1" x14ac:dyDescent="0.2">
      <c r="A341" s="597"/>
      <c r="B341" s="600" t="s">
        <v>98</v>
      </c>
      <c r="C341" s="73" t="s">
        <v>89</v>
      </c>
      <c r="D341" s="65">
        <f>'Исходные для нормативов'!C73</f>
        <v>0.61</v>
      </c>
      <c r="E341" s="65">
        <f>'Исходные для нормативов'!D73</f>
        <v>0.61</v>
      </c>
      <c r="F341" s="65">
        <f>'Исходные для нормативов'!E73</f>
        <v>0.61</v>
      </c>
      <c r="G341" s="65"/>
      <c r="H341" s="66">
        <f t="shared" ref="H341:J342" si="91">D341</f>
        <v>0.61</v>
      </c>
      <c r="I341" s="66">
        <f t="shared" si="91"/>
        <v>0.61</v>
      </c>
      <c r="J341" s="66">
        <f t="shared" si="91"/>
        <v>0.61</v>
      </c>
      <c r="K341" s="65"/>
    </row>
    <row r="342" spans="1:11" ht="15" x14ac:dyDescent="0.2">
      <c r="A342" s="597"/>
      <c r="B342" s="600"/>
      <c r="C342" s="73" t="s">
        <v>90</v>
      </c>
      <c r="D342" s="65">
        <f>'Исходные для нормативов'!C73</f>
        <v>0.61</v>
      </c>
      <c r="E342" s="65">
        <f>'Исходные для нормативов'!D73</f>
        <v>0.61</v>
      </c>
      <c r="F342" s="65">
        <f>'Исходные для нормативов'!E73</f>
        <v>0.61</v>
      </c>
      <c r="G342" s="65"/>
      <c r="H342" s="66">
        <f t="shared" si="91"/>
        <v>0.61</v>
      </c>
      <c r="I342" s="66">
        <f t="shared" si="91"/>
        <v>0.61</v>
      </c>
      <c r="J342" s="66">
        <f t="shared" si="91"/>
        <v>0.61</v>
      </c>
      <c r="K342" s="65"/>
    </row>
    <row r="343" spans="1:11" ht="15" x14ac:dyDescent="0.2">
      <c r="A343" s="597"/>
      <c r="B343" s="600"/>
      <c r="C343" s="73" t="s">
        <v>91</v>
      </c>
      <c r="D343" s="65">
        <v>0.86499999999999999</v>
      </c>
      <c r="E343" s="65">
        <v>0.86499999999999999</v>
      </c>
      <c r="F343" s="65">
        <v>0.86499999999999999</v>
      </c>
      <c r="G343" s="65"/>
      <c r="H343" s="66">
        <v>0.86499999999999999</v>
      </c>
      <c r="I343" s="66">
        <v>0.86499999999999999</v>
      </c>
      <c r="J343" s="66">
        <v>0.86499999999999999</v>
      </c>
      <c r="K343" s="65"/>
    </row>
    <row r="344" spans="1:11" ht="15" x14ac:dyDescent="0.2">
      <c r="A344" s="597"/>
      <c r="B344" s="600"/>
      <c r="C344" s="73" t="s">
        <v>92</v>
      </c>
      <c r="D344" s="65">
        <v>0.86499999999999999</v>
      </c>
      <c r="E344" s="65">
        <v>0.86499999999999999</v>
      </c>
      <c r="F344" s="65">
        <v>0.86499999999999999</v>
      </c>
      <c r="G344" s="65"/>
      <c r="H344" s="66">
        <v>0.86499999999999999</v>
      </c>
      <c r="I344" s="66">
        <v>0.86499999999999999</v>
      </c>
      <c r="J344" s="66">
        <v>0.86499999999999999</v>
      </c>
      <c r="K344" s="65"/>
    </row>
    <row r="345" spans="1:11" ht="15" x14ac:dyDescent="0.2">
      <c r="A345" s="597"/>
      <c r="B345" s="600"/>
      <c r="C345" s="73" t="s">
        <v>93</v>
      </c>
      <c r="D345" s="65">
        <f>'Исходные для нормативов'!C73</f>
        <v>0.61</v>
      </c>
      <c r="E345" s="65">
        <f>'Исходные для нормативов'!D73</f>
        <v>0.61</v>
      </c>
      <c r="F345" s="65">
        <f>'Исходные для нормативов'!E73</f>
        <v>0.61</v>
      </c>
      <c r="G345" s="65"/>
      <c r="H345" s="66">
        <f t="shared" ref="H345:J348" si="92">D345</f>
        <v>0.61</v>
      </c>
      <c r="I345" s="66">
        <f t="shared" si="92"/>
        <v>0.61</v>
      </c>
      <c r="J345" s="66">
        <f t="shared" si="92"/>
        <v>0.61</v>
      </c>
      <c r="K345" s="65"/>
    </row>
    <row r="346" spans="1:11" ht="30" x14ac:dyDescent="0.2">
      <c r="A346" s="597"/>
      <c r="B346" s="600"/>
      <c r="C346" s="73" t="s">
        <v>94</v>
      </c>
      <c r="D346" s="65">
        <f>'Исходные для нормативов'!C73</f>
        <v>0.61</v>
      </c>
      <c r="E346" s="65">
        <f>'Исходные для нормативов'!D73</f>
        <v>0.61</v>
      </c>
      <c r="F346" s="65">
        <f>'Исходные для нормативов'!E73</f>
        <v>0.61</v>
      </c>
      <c r="G346" s="65"/>
      <c r="H346" s="66">
        <f t="shared" si="92"/>
        <v>0.61</v>
      </c>
      <c r="I346" s="66">
        <f t="shared" si="92"/>
        <v>0.61</v>
      </c>
      <c r="J346" s="66">
        <f t="shared" si="92"/>
        <v>0.61</v>
      </c>
      <c r="K346" s="65"/>
    </row>
    <row r="347" spans="1:11" ht="15" x14ac:dyDescent="0.2">
      <c r="A347" s="597"/>
      <c r="B347" s="600"/>
      <c r="C347" s="73" t="s">
        <v>95</v>
      </c>
      <c r="D347" s="65">
        <f>'Исходные для нормативов'!C73</f>
        <v>0.61</v>
      </c>
      <c r="E347" s="65">
        <f>'Исходные для нормативов'!D73</f>
        <v>0.61</v>
      </c>
      <c r="F347" s="65">
        <f>'Исходные для нормативов'!E73</f>
        <v>0.61</v>
      </c>
      <c r="G347" s="65"/>
      <c r="H347" s="66">
        <f t="shared" si="92"/>
        <v>0.61</v>
      </c>
      <c r="I347" s="66">
        <f t="shared" si="92"/>
        <v>0.61</v>
      </c>
      <c r="J347" s="66">
        <f t="shared" si="92"/>
        <v>0.61</v>
      </c>
      <c r="K347" s="65"/>
    </row>
    <row r="348" spans="1:11" ht="30" x14ac:dyDescent="0.2">
      <c r="A348" s="597"/>
      <c r="B348" s="600"/>
      <c r="C348" s="73" t="s">
        <v>96</v>
      </c>
      <c r="D348" s="65">
        <f>'Исходные для нормативов'!C73</f>
        <v>0.61</v>
      </c>
      <c r="E348" s="65">
        <f>'Исходные для нормативов'!D73</f>
        <v>0.61</v>
      </c>
      <c r="F348" s="65">
        <f>'Исходные для нормативов'!E73</f>
        <v>0.61</v>
      </c>
      <c r="G348" s="65"/>
      <c r="H348" s="66">
        <f t="shared" si="92"/>
        <v>0.61</v>
      </c>
      <c r="I348" s="66">
        <f t="shared" si="92"/>
        <v>0.61</v>
      </c>
      <c r="J348" s="66">
        <f t="shared" si="92"/>
        <v>0.61</v>
      </c>
      <c r="K348" s="65"/>
    </row>
    <row r="349" spans="1:11" ht="30" x14ac:dyDescent="0.2">
      <c r="A349" s="597"/>
      <c r="B349" s="600"/>
      <c r="C349" s="73" t="s">
        <v>97</v>
      </c>
      <c r="D349" s="65"/>
      <c r="E349" s="65"/>
      <c r="F349" s="65"/>
      <c r="G349" s="65"/>
      <c r="H349" s="66"/>
      <c r="I349" s="66"/>
      <c r="J349" s="66"/>
      <c r="K349" s="65"/>
    </row>
    <row r="350" spans="1:11" ht="13.9" customHeight="1" x14ac:dyDescent="0.2">
      <c r="A350" s="597"/>
      <c r="B350" s="600" t="s">
        <v>99</v>
      </c>
      <c r="C350" s="73" t="s">
        <v>89</v>
      </c>
      <c r="D350" s="65">
        <f>'Исходные для нормативов'!C73</f>
        <v>0.61</v>
      </c>
      <c r="E350" s="65">
        <f>'Исходные для нормативов'!D73</f>
        <v>0.61</v>
      </c>
      <c r="F350" s="65">
        <f>'Исходные для нормативов'!E73</f>
        <v>0.61</v>
      </c>
      <c r="G350" s="65"/>
      <c r="H350" s="66">
        <f t="shared" ref="H350:J351" si="93">D350</f>
        <v>0.61</v>
      </c>
      <c r="I350" s="66">
        <f t="shared" si="93"/>
        <v>0.61</v>
      </c>
      <c r="J350" s="66">
        <f t="shared" si="93"/>
        <v>0.61</v>
      </c>
      <c r="K350" s="65"/>
    </row>
    <row r="351" spans="1:11" ht="15" x14ac:dyDescent="0.2">
      <c r="A351" s="597"/>
      <c r="B351" s="600"/>
      <c r="C351" s="73" t="s">
        <v>90</v>
      </c>
      <c r="D351" s="65">
        <f>'Исходные для нормативов'!C73</f>
        <v>0.61</v>
      </c>
      <c r="E351" s="65">
        <f>'Исходные для нормативов'!D73</f>
        <v>0.61</v>
      </c>
      <c r="F351" s="65">
        <f>'Исходные для нормативов'!E73</f>
        <v>0.61</v>
      </c>
      <c r="G351" s="65"/>
      <c r="H351" s="66">
        <f t="shared" si="93"/>
        <v>0.61</v>
      </c>
      <c r="I351" s="66">
        <f t="shared" si="93"/>
        <v>0.61</v>
      </c>
      <c r="J351" s="66">
        <f t="shared" si="93"/>
        <v>0.61</v>
      </c>
      <c r="K351" s="65"/>
    </row>
    <row r="352" spans="1:11" ht="15" x14ac:dyDescent="0.2">
      <c r="A352" s="597"/>
      <c r="B352" s="600"/>
      <c r="C352" s="73" t="s">
        <v>91</v>
      </c>
      <c r="D352" s="65">
        <v>0.86499999999999999</v>
      </c>
      <c r="E352" s="65">
        <v>0.86499999999999999</v>
      </c>
      <c r="F352" s="65">
        <v>0.86499999999999999</v>
      </c>
      <c r="G352" s="65"/>
      <c r="H352" s="66">
        <v>0.86499999999999999</v>
      </c>
      <c r="I352" s="66">
        <v>0.86499999999999999</v>
      </c>
      <c r="J352" s="66">
        <v>0.86499999999999999</v>
      </c>
      <c r="K352" s="65"/>
    </row>
    <row r="353" spans="1:11" ht="15" x14ac:dyDescent="0.2">
      <c r="A353" s="597"/>
      <c r="B353" s="600"/>
      <c r="C353" s="73" t="s">
        <v>92</v>
      </c>
      <c r="D353" s="65">
        <v>0.86499999999999999</v>
      </c>
      <c r="E353" s="65">
        <v>0.86499999999999999</v>
      </c>
      <c r="F353" s="65">
        <v>0.86499999999999999</v>
      </c>
      <c r="G353" s="65"/>
      <c r="H353" s="66">
        <v>0.86499999999999999</v>
      </c>
      <c r="I353" s="66">
        <v>0.86499999999999999</v>
      </c>
      <c r="J353" s="66">
        <v>0.86499999999999999</v>
      </c>
      <c r="K353" s="65"/>
    </row>
    <row r="354" spans="1:11" ht="15" x14ac:dyDescent="0.2">
      <c r="A354" s="597"/>
      <c r="B354" s="600"/>
      <c r="C354" s="73" t="s">
        <v>93</v>
      </c>
      <c r="D354" s="65"/>
      <c r="E354" s="65"/>
      <c r="F354" s="65"/>
      <c r="G354" s="65"/>
      <c r="H354" s="66"/>
      <c r="I354" s="66"/>
      <c r="J354" s="66"/>
      <c r="K354" s="65"/>
    </row>
    <row r="355" spans="1:11" ht="30" x14ac:dyDescent="0.2">
      <c r="A355" s="597"/>
      <c r="B355" s="600"/>
      <c r="C355" s="73" t="s">
        <v>94</v>
      </c>
      <c r="D355" s="65">
        <f>'Исходные для нормативов'!C73</f>
        <v>0.61</v>
      </c>
      <c r="E355" s="65">
        <f>'Исходные для нормативов'!D73</f>
        <v>0.61</v>
      </c>
      <c r="F355" s="65">
        <f>'Исходные для нормативов'!E73</f>
        <v>0.61</v>
      </c>
      <c r="G355" s="65"/>
      <c r="H355" s="66">
        <f>D355</f>
        <v>0.61</v>
      </c>
      <c r="I355" s="66">
        <f>E355</f>
        <v>0.61</v>
      </c>
      <c r="J355" s="66">
        <f>F355</f>
        <v>0.61</v>
      </c>
      <c r="K355" s="65"/>
    </row>
    <row r="356" spans="1:11" ht="15" x14ac:dyDescent="0.2">
      <c r="A356" s="597"/>
      <c r="B356" s="600"/>
      <c r="C356" s="73" t="s">
        <v>95</v>
      </c>
      <c r="D356" s="65"/>
      <c r="E356" s="65"/>
      <c r="F356" s="65"/>
      <c r="G356" s="65"/>
      <c r="H356" s="66"/>
      <c r="I356" s="66"/>
      <c r="J356" s="66"/>
      <c r="K356" s="65"/>
    </row>
    <row r="357" spans="1:11" ht="30" x14ac:dyDescent="0.2">
      <c r="A357" s="597"/>
      <c r="B357" s="600"/>
      <c r="C357" s="73" t="s">
        <v>96</v>
      </c>
      <c r="D357" s="65">
        <f>'Исходные для нормативов'!C73</f>
        <v>0.61</v>
      </c>
      <c r="E357" s="65">
        <f>'Исходные для нормативов'!D73</f>
        <v>0.61</v>
      </c>
      <c r="F357" s="65">
        <f>'Исходные для нормативов'!E73</f>
        <v>0.61</v>
      </c>
      <c r="G357" s="65"/>
      <c r="H357" s="66">
        <f t="shared" ref="H357:J359" si="94">D357</f>
        <v>0.61</v>
      </c>
      <c r="I357" s="66">
        <f t="shared" si="94"/>
        <v>0.61</v>
      </c>
      <c r="J357" s="66">
        <f t="shared" si="94"/>
        <v>0.61</v>
      </c>
      <c r="K357" s="65"/>
    </row>
    <row r="358" spans="1:11" ht="30" x14ac:dyDescent="0.2">
      <c r="A358" s="597"/>
      <c r="B358" s="600"/>
      <c r="C358" s="73" t="s">
        <v>97</v>
      </c>
      <c r="D358" s="65">
        <f>'Исходные для нормативов'!C73</f>
        <v>0.61</v>
      </c>
      <c r="E358" s="65">
        <f>'Исходные для нормативов'!D73</f>
        <v>0.61</v>
      </c>
      <c r="F358" s="65">
        <f>'Исходные для нормативов'!E73</f>
        <v>0.61</v>
      </c>
      <c r="G358" s="65"/>
      <c r="H358" s="66">
        <f t="shared" si="94"/>
        <v>0.61</v>
      </c>
      <c r="I358" s="66">
        <f t="shared" si="94"/>
        <v>0.61</v>
      </c>
      <c r="J358" s="66">
        <f t="shared" si="94"/>
        <v>0.61</v>
      </c>
      <c r="K358" s="65"/>
    </row>
    <row r="359" spans="1:11" ht="13.9" customHeight="1" x14ac:dyDescent="0.2">
      <c r="A359" s="597"/>
      <c r="B359" s="600" t="s">
        <v>100</v>
      </c>
      <c r="C359" s="73" t="s">
        <v>89</v>
      </c>
      <c r="D359" s="65">
        <f>'Исходные для нормативов'!C73</f>
        <v>0.61</v>
      </c>
      <c r="E359" s="65">
        <f>'Исходные для нормативов'!D73</f>
        <v>0.61</v>
      </c>
      <c r="F359" s="65">
        <f>'Исходные для нормативов'!E73</f>
        <v>0.61</v>
      </c>
      <c r="G359" s="65"/>
      <c r="H359" s="66">
        <f t="shared" si="94"/>
        <v>0.61</v>
      </c>
      <c r="I359" s="66">
        <f t="shared" si="94"/>
        <v>0.61</v>
      </c>
      <c r="J359" s="66">
        <f t="shared" si="94"/>
        <v>0.61</v>
      </c>
      <c r="K359" s="65"/>
    </row>
    <row r="360" spans="1:11" ht="15" x14ac:dyDescent="0.2">
      <c r="A360" s="597"/>
      <c r="B360" s="600"/>
      <c r="C360" s="73" t="s">
        <v>90</v>
      </c>
      <c r="D360" s="65"/>
      <c r="E360" s="65"/>
      <c r="F360" s="65"/>
      <c r="G360" s="65"/>
      <c r="H360" s="66"/>
      <c r="I360" s="66"/>
      <c r="J360" s="66"/>
      <c r="K360" s="65"/>
    </row>
    <row r="361" spans="1:11" ht="15" x14ac:dyDescent="0.2">
      <c r="A361" s="597"/>
      <c r="B361" s="600"/>
      <c r="C361" s="73" t="s">
        <v>91</v>
      </c>
      <c r="D361" s="65">
        <v>0.86499999999999999</v>
      </c>
      <c r="E361" s="65">
        <v>0.86499999999999999</v>
      </c>
      <c r="F361" s="65">
        <v>0.86499999999999999</v>
      </c>
      <c r="G361" s="65"/>
      <c r="H361" s="66">
        <v>0.86499999999999999</v>
      </c>
      <c r="I361" s="66">
        <v>0.86499999999999999</v>
      </c>
      <c r="J361" s="66">
        <v>0.86499999999999999</v>
      </c>
      <c r="K361" s="65"/>
    </row>
    <row r="362" spans="1:11" ht="15" x14ac:dyDescent="0.2">
      <c r="A362" s="597"/>
      <c r="B362" s="600"/>
      <c r="C362" s="73" t="s">
        <v>92</v>
      </c>
      <c r="D362" s="65"/>
      <c r="E362" s="65"/>
      <c r="F362" s="65"/>
      <c r="G362" s="65"/>
      <c r="H362" s="66"/>
      <c r="I362" s="66"/>
      <c r="J362" s="66"/>
      <c r="K362" s="65"/>
    </row>
    <row r="363" spans="1:11" ht="15" x14ac:dyDescent="0.2">
      <c r="A363" s="597"/>
      <c r="B363" s="600"/>
      <c r="C363" s="73" t="s">
        <v>93</v>
      </c>
      <c r="D363" s="65"/>
      <c r="E363" s="65"/>
      <c r="F363" s="65"/>
      <c r="G363" s="65"/>
      <c r="H363" s="66"/>
      <c r="I363" s="66"/>
      <c r="J363" s="66"/>
      <c r="K363" s="65"/>
    </row>
    <row r="364" spans="1:11" ht="30" x14ac:dyDescent="0.2">
      <c r="A364" s="597"/>
      <c r="B364" s="600"/>
      <c r="C364" s="73" t="s">
        <v>94</v>
      </c>
      <c r="D364" s="65">
        <f>'Исходные для нормативов'!C73</f>
        <v>0.61</v>
      </c>
      <c r="E364" s="65">
        <f>'Исходные для нормативов'!D73</f>
        <v>0.61</v>
      </c>
      <c r="F364" s="65">
        <f>'Исходные для нормативов'!E73</f>
        <v>0.61</v>
      </c>
      <c r="G364" s="65"/>
      <c r="H364" s="66">
        <f>D364</f>
        <v>0.61</v>
      </c>
      <c r="I364" s="66">
        <f>E364</f>
        <v>0.61</v>
      </c>
      <c r="J364" s="66">
        <f>F364</f>
        <v>0.61</v>
      </c>
      <c r="K364" s="65"/>
    </row>
    <row r="365" spans="1:11" ht="15" x14ac:dyDescent="0.2">
      <c r="A365" s="597"/>
      <c r="B365" s="600"/>
      <c r="C365" s="73" t="s">
        <v>95</v>
      </c>
      <c r="D365" s="65"/>
      <c r="E365" s="65"/>
      <c r="F365" s="65"/>
      <c r="G365" s="65"/>
      <c r="H365" s="66"/>
      <c r="I365" s="66"/>
      <c r="J365" s="66"/>
      <c r="K365" s="65"/>
    </row>
    <row r="366" spans="1:11" ht="30" x14ac:dyDescent="0.2">
      <c r="A366" s="597"/>
      <c r="B366" s="600"/>
      <c r="C366" s="73" t="s">
        <v>96</v>
      </c>
      <c r="D366" s="65">
        <f>'Исходные для нормативов'!C73</f>
        <v>0.61</v>
      </c>
      <c r="E366" s="65">
        <f>'Исходные для нормативов'!D73</f>
        <v>0.61</v>
      </c>
      <c r="F366" s="65">
        <f>'Исходные для нормативов'!E73</f>
        <v>0.61</v>
      </c>
      <c r="G366" s="65"/>
      <c r="H366" s="66">
        <f t="shared" ref="H366:J367" si="95">D366</f>
        <v>0.61</v>
      </c>
      <c r="I366" s="66">
        <f t="shared" si="95"/>
        <v>0.61</v>
      </c>
      <c r="J366" s="66">
        <f t="shared" si="95"/>
        <v>0.61</v>
      </c>
      <c r="K366" s="65"/>
    </row>
    <row r="367" spans="1:11" ht="30" x14ac:dyDescent="0.2">
      <c r="A367" s="597"/>
      <c r="B367" s="600"/>
      <c r="C367" s="73" t="s">
        <v>97</v>
      </c>
      <c r="D367" s="65">
        <f>'Исходные для нормативов'!C73</f>
        <v>0.61</v>
      </c>
      <c r="E367" s="65">
        <f>'Исходные для нормативов'!D73</f>
        <v>0.61</v>
      </c>
      <c r="F367" s="65">
        <f>'Исходные для нормативов'!E73</f>
        <v>0.61</v>
      </c>
      <c r="G367" s="65"/>
      <c r="H367" s="66">
        <f t="shared" si="95"/>
        <v>0.61</v>
      </c>
      <c r="I367" s="66">
        <f t="shared" si="95"/>
        <v>0.61</v>
      </c>
      <c r="J367" s="66">
        <f t="shared" si="95"/>
        <v>0.61</v>
      </c>
      <c r="K367" s="65"/>
    </row>
    <row r="368" spans="1:11" ht="13.15" customHeight="1" x14ac:dyDescent="0.2">
      <c r="A368" s="597" t="s">
        <v>114</v>
      </c>
      <c r="B368" s="598" t="s">
        <v>102</v>
      </c>
      <c r="C368" s="598"/>
      <c r="D368" s="65">
        <f t="shared" ref="D368:D373" si="96">ROUND($D$4*D109*12*(1+$D$262)*$D$265*D317,2)</f>
        <v>6790.58</v>
      </c>
      <c r="E368" s="65">
        <f t="shared" ref="E368:E373" si="97">ROUND($E$4*E109*12*(1+$E$262)*$E$265*E317,2)</f>
        <v>9800.83</v>
      </c>
      <c r="F368" s="65">
        <f t="shared" ref="F368:F373" si="98">ROUND($F$4*F109*12*(1+$F$262)*$F$265*F317,2)</f>
        <v>10360.879999999999</v>
      </c>
      <c r="G368" s="65">
        <f t="shared" ref="G368:G373" si="99">ROUND($G$4*G109*12*(1+$G$262)*$G$265*G317,2)</f>
        <v>10360.879999999999</v>
      </c>
      <c r="H368" s="66">
        <f t="shared" ref="H368:H373" si="100">ROUND($H$4*H109*12*(1+$H$262)*$H$265*H317,2)</f>
        <v>9506.81</v>
      </c>
      <c r="I368" s="66">
        <f t="shared" ref="I368:I373" si="101">ROUND($I$4*I109*12*(1+$I$262)*$I$265*I317,2)</f>
        <v>12601.07</v>
      </c>
      <c r="J368" s="66">
        <f t="shared" ref="J368:J373" si="102">ROUND($J$4*J109*12*(1+$J$262)*$J$265*J317,2)</f>
        <v>13161.12</v>
      </c>
      <c r="K368" s="65">
        <f t="shared" ref="K368:K373" si="103">ROUND($K$4*K109*12*(1+$K$262)*$K$265*K317,2)</f>
        <v>13161.12</v>
      </c>
    </row>
    <row r="369" spans="1:11" ht="21" customHeight="1" x14ac:dyDescent="0.2">
      <c r="A369" s="597"/>
      <c r="B369" s="599" t="s">
        <v>74</v>
      </c>
      <c r="C369" s="599"/>
      <c r="D369" s="65">
        <f t="shared" si="96"/>
        <v>6790.58</v>
      </c>
      <c r="E369" s="65">
        <f t="shared" si="97"/>
        <v>9800.83</v>
      </c>
      <c r="F369" s="65">
        <f t="shared" si="98"/>
        <v>10360.879999999999</v>
      </c>
      <c r="G369" s="65">
        <f t="shared" si="99"/>
        <v>10360.879999999999</v>
      </c>
      <c r="H369" s="66">
        <f t="shared" si="100"/>
        <v>9506.81</v>
      </c>
      <c r="I369" s="66">
        <f t="shared" si="101"/>
        <v>12601.07</v>
      </c>
      <c r="J369" s="66">
        <f t="shared" si="102"/>
        <v>13161.12</v>
      </c>
      <c r="K369" s="65">
        <f t="shared" si="103"/>
        <v>13161.12</v>
      </c>
    </row>
    <row r="370" spans="1:11" ht="13.15" customHeight="1" x14ac:dyDescent="0.2">
      <c r="A370" s="597"/>
      <c r="B370" s="598" t="s">
        <v>75</v>
      </c>
      <c r="C370" s="598"/>
      <c r="D370" s="65">
        <f t="shared" si="96"/>
        <v>6790.58</v>
      </c>
      <c r="E370" s="65">
        <f t="shared" si="97"/>
        <v>9800.83</v>
      </c>
      <c r="F370" s="65">
        <f t="shared" si="98"/>
        <v>10360.879999999999</v>
      </c>
      <c r="G370" s="65">
        <f t="shared" si="99"/>
        <v>10360.879999999999</v>
      </c>
      <c r="H370" s="66">
        <f t="shared" si="100"/>
        <v>9506.81</v>
      </c>
      <c r="I370" s="66">
        <f t="shared" si="101"/>
        <v>12601.07</v>
      </c>
      <c r="J370" s="66">
        <f t="shared" si="102"/>
        <v>13161.12</v>
      </c>
      <c r="K370" s="65">
        <f>ROUND($K$4*K111*12*(1+$K$262)*$K$265*K319,2)</f>
        <v>13161.12</v>
      </c>
    </row>
    <row r="371" spans="1:11" ht="13.15" customHeight="1" x14ac:dyDescent="0.2">
      <c r="A371" s="597"/>
      <c r="B371" s="598" t="s">
        <v>76</v>
      </c>
      <c r="C371" s="598"/>
      <c r="D371" s="65">
        <f t="shared" si="96"/>
        <v>7381.06</v>
      </c>
      <c r="E371" s="65">
        <f t="shared" si="97"/>
        <v>10653.08</v>
      </c>
      <c r="F371" s="65">
        <f t="shared" si="98"/>
        <v>11261.82</v>
      </c>
      <c r="G371" s="65">
        <f t="shared" si="99"/>
        <v>11261.82</v>
      </c>
      <c r="H371" s="66">
        <f t="shared" si="100"/>
        <v>10333.48</v>
      </c>
      <c r="I371" s="66">
        <f t="shared" si="101"/>
        <v>13696.81</v>
      </c>
      <c r="J371" s="66">
        <f t="shared" si="102"/>
        <v>14305.56</v>
      </c>
      <c r="K371" s="65">
        <f t="shared" si="103"/>
        <v>14305.56</v>
      </c>
    </row>
    <row r="372" spans="1:11" ht="13.15" customHeight="1" x14ac:dyDescent="0.2">
      <c r="A372" s="597"/>
      <c r="B372" s="598" t="s">
        <v>77</v>
      </c>
      <c r="C372" s="598"/>
      <c r="D372" s="65">
        <f t="shared" si="96"/>
        <v>11317.63</v>
      </c>
      <c r="E372" s="65">
        <f t="shared" si="97"/>
        <v>16334.72</v>
      </c>
      <c r="F372" s="65">
        <f t="shared" si="98"/>
        <v>17268.13</v>
      </c>
      <c r="G372" s="65">
        <f t="shared" si="99"/>
        <v>17268.13</v>
      </c>
      <c r="H372" s="66">
        <f t="shared" si="100"/>
        <v>15844.68</v>
      </c>
      <c r="I372" s="66">
        <f t="shared" si="101"/>
        <v>21001.78</v>
      </c>
      <c r="J372" s="66">
        <f t="shared" si="102"/>
        <v>21935.19</v>
      </c>
      <c r="K372" s="65">
        <f t="shared" si="103"/>
        <v>21935.19</v>
      </c>
    </row>
    <row r="373" spans="1:11" ht="13.15" customHeight="1" x14ac:dyDescent="0.2">
      <c r="A373" s="597"/>
      <c r="B373" s="598" t="s">
        <v>78</v>
      </c>
      <c r="C373" s="598"/>
      <c r="D373" s="65">
        <f t="shared" si="96"/>
        <v>17259.38</v>
      </c>
      <c r="E373" s="65">
        <f t="shared" si="97"/>
        <v>24910.45</v>
      </c>
      <c r="F373" s="65">
        <f t="shared" si="98"/>
        <v>26333.9</v>
      </c>
      <c r="G373" s="65">
        <f t="shared" si="99"/>
        <v>26333.9</v>
      </c>
      <c r="H373" s="66">
        <f t="shared" si="100"/>
        <v>24163.13</v>
      </c>
      <c r="I373" s="66">
        <f t="shared" si="101"/>
        <v>32027.72</v>
      </c>
      <c r="J373" s="66">
        <f t="shared" si="102"/>
        <v>33451.17</v>
      </c>
      <c r="K373" s="65">
        <f t="shared" si="103"/>
        <v>33451.17</v>
      </c>
    </row>
    <row r="374" spans="1:11" ht="13.15" customHeight="1" x14ac:dyDescent="0.2">
      <c r="A374" s="597"/>
      <c r="B374" s="598" t="s">
        <v>79</v>
      </c>
      <c r="C374" s="598"/>
      <c r="D374" s="65">
        <f>ROUND($D$4*D115*12*(1+$D$263)*$D$265*D323,2)</f>
        <v>8814.69</v>
      </c>
      <c r="E374" s="65">
        <f>ROUND($E$4*E115*12*(1+$E$263)*$E$265*E323,2)</f>
        <v>12722.23</v>
      </c>
      <c r="F374" s="65">
        <f>ROUND($F$4*F115*12*(1+$F$263)*$F$265*F323,2)</f>
        <v>13449.22</v>
      </c>
      <c r="G374" s="65">
        <f>ROUND($G$4*G115*12*(1+$G$263)*$G$265*G323,2)</f>
        <v>13449.22</v>
      </c>
      <c r="H374" s="66">
        <f>ROUND($H$4*H115*12*(1+$H$263)*$H$265*H323,2)</f>
        <v>12340.57</v>
      </c>
      <c r="I374" s="66">
        <f>ROUND($I$4*I115*12*(1+$I$263)*$I$265*I323,2)</f>
        <v>16357.16</v>
      </c>
      <c r="J374" s="66">
        <f>ROUND($J$4*J115*12*(1+$J$263)*$J$265*J323,2)</f>
        <v>17084.14</v>
      </c>
      <c r="K374" s="76">
        <f>ROUND($K$4*K115*12*(1+$K$263)*$K$265*K323,2)</f>
        <v>17084.14</v>
      </c>
    </row>
    <row r="375" spans="1:11" ht="13.15" customHeight="1" x14ac:dyDescent="0.2">
      <c r="A375" s="597"/>
      <c r="B375" s="598" t="s">
        <v>80</v>
      </c>
      <c r="C375" s="598"/>
      <c r="D375" s="65">
        <f>ROUND($D$4*D116*12*(1+$D$263)*$D$265*D324,2)</f>
        <v>11818.21</v>
      </c>
      <c r="E375" s="65">
        <f>ROUND($E$4*E116*12*(1+$E$263)*$E$265*E324,2)</f>
        <v>17057.22</v>
      </c>
      <c r="F375" s="65">
        <f>ROUND($F$4*F116*12*(1+$F$263)*$F$265*F324,2)</f>
        <v>18031.91</v>
      </c>
      <c r="G375" s="65">
        <f>ROUND($G$4*G116*12*(1+$G$263)*$G$265*G324,2)</f>
        <v>18031.91</v>
      </c>
      <c r="H375" s="66">
        <f>ROUND($H$4*H116*12*(1+$H$263)*$H$265*H324,2)</f>
        <v>16545.5</v>
      </c>
      <c r="I375" s="66">
        <f>ROUND($I$4*I116*12*(1+$I$263)*$I$265*I324,2)</f>
        <v>21930.71</v>
      </c>
      <c r="J375" s="66">
        <f>ROUND($J$4*J116*12*(1+$J$263)*$J$265*J324,2)</f>
        <v>22905.4</v>
      </c>
      <c r="K375" s="76">
        <f>ROUND($K$4*K116*12*(1+$K$263)*$K$265*K324,2)</f>
        <v>22905.4</v>
      </c>
    </row>
    <row r="376" spans="1:11" ht="13.15" customHeight="1" x14ac:dyDescent="0.2">
      <c r="A376" s="597"/>
      <c r="B376" s="598" t="s">
        <v>81</v>
      </c>
      <c r="C376" s="598"/>
      <c r="D376" s="65">
        <f>ROUND($D$4*D117*12*(1+$D$263)*$D$265*D325,2)</f>
        <v>14181.86</v>
      </c>
      <c r="E376" s="65">
        <f>ROUND($E$4*E117*12*(1+$E$263)*$E$265*E325,2)</f>
        <v>20468.66</v>
      </c>
      <c r="F376" s="65">
        <f>ROUND($F$4*F117*12*(1+$F$263)*$F$265*F325,2)</f>
        <v>21638.3</v>
      </c>
      <c r="G376" s="65">
        <f>ROUND($G$4*G117*12*(1+$G$263)*$G$265*G325,2)</f>
        <v>21638.3</v>
      </c>
      <c r="H376" s="66">
        <f>ROUND($H$4*H117*12*(1+$H$263)*$H$265*H325,2)</f>
        <v>19854.599999999999</v>
      </c>
      <c r="I376" s="66">
        <f>ROUND($I$4*I117*12*(1+$I$263)*$I$265*I325,2)</f>
        <v>26316.85</v>
      </c>
      <c r="J376" s="66">
        <f>ROUND($J$4*J117*12*(1+$J$263)*$J$265*J325,2)</f>
        <v>27486.48</v>
      </c>
      <c r="K376" s="76">
        <f>ROUND($K$4*K117*12*(1+$K$263)*$K$265*K325,2)</f>
        <v>27486.48</v>
      </c>
    </row>
    <row r="377" spans="1:11" ht="13.15" customHeight="1" x14ac:dyDescent="0.2">
      <c r="A377" s="597"/>
      <c r="B377" s="598" t="s">
        <v>82</v>
      </c>
      <c r="C377" s="598"/>
      <c r="D377" s="65">
        <f>ROUND($D$4*D118*12*(1+$D$263)*$D$265*D326,2)</f>
        <v>19338.900000000001</v>
      </c>
      <c r="E377" s="65">
        <f>ROUND($E$4*E118*12*(1+$E$263)*$E$265*E326,2)</f>
        <v>27911.81</v>
      </c>
      <c r="F377" s="65">
        <f>ROUND($F$4*F118*12*(1+$F$263)*$F$265*F326,2)</f>
        <v>29506.77</v>
      </c>
      <c r="G377" s="65">
        <f>ROUND($G$4*G118*12*(1+$G$263)*$G$265*G326,2)</f>
        <v>29506.77</v>
      </c>
      <c r="H377" s="66">
        <f>ROUND($H$4*H118*12*(1+$H$263)*$H$265*H326,2)</f>
        <v>27074.45</v>
      </c>
      <c r="I377" s="66">
        <f>ROUND($I$4*I118*12*(1+$I$263)*$I$265*I326,2)</f>
        <v>35886.61</v>
      </c>
      <c r="J377" s="66">
        <f>ROUND($J$4*J118*12*(1+$J$263)*$J$265*J326,2)</f>
        <v>37481.57</v>
      </c>
      <c r="K377" s="76">
        <f>ROUND($K$4*K118*12*(1+$K$263)*$K$265*K326,2)</f>
        <v>37481.57</v>
      </c>
    </row>
    <row r="378" spans="1:11" ht="13.15" customHeight="1" x14ac:dyDescent="0.2">
      <c r="A378" s="597"/>
      <c r="B378" s="598" t="s">
        <v>83</v>
      </c>
      <c r="C378" s="598"/>
      <c r="D378" s="65">
        <f>ROUND($D$4*D119*12*(1+$D$263)*$D$265*D327,2)</f>
        <v>30389.69</v>
      </c>
      <c r="E378" s="65">
        <f>ROUND($E$4*E119*12*(1+$E$263)*$E$265*E327,2)</f>
        <v>43861.41</v>
      </c>
      <c r="F378" s="65">
        <f>ROUND($F$4*F119*12*(1+$F$263)*$F$265*F327,2)</f>
        <v>46367.78</v>
      </c>
      <c r="G378" s="65">
        <f>ROUND($G$4*G119*12*(1+$G$263)*$G$265*G327,2)</f>
        <v>46367.78</v>
      </c>
      <c r="H378" s="66">
        <f>ROUND($H$4*H119*12*(1+$H$263)*$H$265*H327,2)</f>
        <v>42545.57</v>
      </c>
      <c r="I378" s="66">
        <f>ROUND($I$4*I119*12*(1+$I$263)*$I$265*I327,2)</f>
        <v>56393.24</v>
      </c>
      <c r="J378" s="66">
        <f>ROUND($J$4*J119*12*(1+$J$263)*$J$265*J327,2)</f>
        <v>58899.61</v>
      </c>
      <c r="K378" s="76">
        <f>ROUND($K$4*K119*12*(1+$K$263)*$K$265*K327,2)</f>
        <v>58899.61</v>
      </c>
    </row>
    <row r="379" spans="1:11" ht="13.15" customHeight="1" x14ac:dyDescent="0.2">
      <c r="A379" s="597"/>
      <c r="B379" s="598" t="s">
        <v>84</v>
      </c>
      <c r="C379" s="598"/>
      <c r="D379" s="65">
        <f>ROUND($D$4*D120*12*(1+$D$262)*$D$265*D328,2)</f>
        <v>6337.87</v>
      </c>
      <c r="E379" s="65">
        <f>ROUND($E$4*E120*12*(1+$E$262)*$E$265*E328,2)</f>
        <v>6795.24</v>
      </c>
      <c r="F379" s="65">
        <f>ROUND($F$4*F120*12*(1+$F$262)*$F$265*F328,2)</f>
        <v>6795.24</v>
      </c>
      <c r="G379" s="65"/>
      <c r="H379" s="66">
        <f>ROUND($H$4*H120*12*(1+$H$262)*$H$265*H328,2)</f>
        <v>6337.87</v>
      </c>
      <c r="I379" s="66">
        <f>ROUND($I$4*I120*12*(1+$I$262)*$I$265*I328,2)</f>
        <v>6795.24</v>
      </c>
      <c r="J379" s="66">
        <f>ROUND($J$4*J120*12*(1+$J$262)*$J$265*J328,2)</f>
        <v>6795.24</v>
      </c>
      <c r="K379" s="65"/>
    </row>
    <row r="380" spans="1:11" ht="13.15" customHeight="1" x14ac:dyDescent="0.2">
      <c r="A380" s="597"/>
      <c r="B380" s="598" t="s">
        <v>85</v>
      </c>
      <c r="C380" s="598"/>
      <c r="D380" s="65">
        <f>ROUND($D$4*D121*12*(1+$D$263)*$D$265*D329,2)</f>
        <v>6581.63</v>
      </c>
      <c r="E380" s="65">
        <f>ROUND($E$4*E121*12*(1+$E$263)*$E$265*E329,2)</f>
        <v>7056.6</v>
      </c>
      <c r="F380" s="65">
        <f>ROUND($F$4*F121*12*(1+$F$263)*$F$265*F329,2)</f>
        <v>7056.6</v>
      </c>
      <c r="G380" s="65"/>
      <c r="H380" s="66">
        <f>ROUND($H$4*H121*12*(1+$H$263)*$H$265*H329,2)</f>
        <v>6581.63</v>
      </c>
      <c r="I380" s="66">
        <f>ROUND($I$4*I121*12*(1+$I$263)*$I$265*I329,2)</f>
        <v>7056.6</v>
      </c>
      <c r="J380" s="66">
        <f>ROUND($J$4*J121*12*(1+$J$263)*$J$265*J329,2)</f>
        <v>7056.6</v>
      </c>
      <c r="K380" s="65"/>
    </row>
    <row r="381" spans="1:11" s="19" customFormat="1" ht="13.15" customHeight="1" x14ac:dyDescent="0.2">
      <c r="A381" s="597"/>
      <c r="B381" s="598" t="s">
        <v>86</v>
      </c>
      <c r="C381" s="598"/>
      <c r="D381" s="65">
        <f t="shared" ref="D381:D418" si="104">ROUND($D$4*D122*12*(1+$D$262)*$D$265*D330,2)</f>
        <v>0</v>
      </c>
      <c r="E381" s="65">
        <f t="shared" ref="E381:E418" si="105">ROUND($E$4*E122*12*(1+$E$262)*$E$265*E330,2)</f>
        <v>0</v>
      </c>
      <c r="F381" s="65">
        <f t="shared" ref="F381:F418" si="106">ROUND($F$4*F122*12*(1+$F$262)*$F$265*F330,2)</f>
        <v>0</v>
      </c>
      <c r="G381" s="65"/>
      <c r="H381" s="66">
        <f t="shared" ref="H381:H418" si="107">ROUND($H$4*H122*12*(1+$H$262)*$H$265*H330,2)</f>
        <v>0</v>
      </c>
      <c r="I381" s="66">
        <f t="shared" ref="I381:I418" si="108">ROUND($I$4*I122*12*(1+$I$262)*$I$265*I330,2)</f>
        <v>0</v>
      </c>
      <c r="J381" s="66">
        <f t="shared" ref="J381:J418" si="109">ROUND($J$4*J122*12*(1+$J$262)*$J$265*J330,2)</f>
        <v>0</v>
      </c>
      <c r="K381" s="65"/>
    </row>
    <row r="382" spans="1:11" ht="13.15" customHeight="1" x14ac:dyDescent="0.2">
      <c r="A382" s="597"/>
      <c r="B382" s="598" t="s">
        <v>87</v>
      </c>
      <c r="C382" s="598"/>
      <c r="D382" s="65">
        <f t="shared" si="104"/>
        <v>0</v>
      </c>
      <c r="E382" s="65">
        <f t="shared" si="105"/>
        <v>0</v>
      </c>
      <c r="F382" s="65">
        <f t="shared" si="106"/>
        <v>0</v>
      </c>
      <c r="G382" s="65"/>
      <c r="H382" s="66">
        <f t="shared" si="107"/>
        <v>0</v>
      </c>
      <c r="I382" s="66">
        <f t="shared" si="108"/>
        <v>0</v>
      </c>
      <c r="J382" s="66">
        <f t="shared" si="109"/>
        <v>0</v>
      </c>
      <c r="K382" s="65"/>
    </row>
    <row r="383" spans="1:11" ht="13.9" customHeight="1" x14ac:dyDescent="0.2">
      <c r="A383" s="597"/>
      <c r="B383" s="600" t="s">
        <v>88</v>
      </c>
      <c r="C383" s="73" t="s">
        <v>89</v>
      </c>
      <c r="D383" s="65">
        <f t="shared" si="104"/>
        <v>11412.91</v>
      </c>
      <c r="E383" s="65">
        <f t="shared" si="105"/>
        <v>16743.09</v>
      </c>
      <c r="F383" s="65">
        <f t="shared" si="106"/>
        <v>17699.830000000002</v>
      </c>
      <c r="G383" s="65"/>
      <c r="H383" s="66">
        <f t="shared" si="107"/>
        <v>16053.14</v>
      </c>
      <c r="I383" s="66">
        <f t="shared" si="108"/>
        <v>21526.83</v>
      </c>
      <c r="J383" s="66">
        <f t="shared" si="109"/>
        <v>22483.57</v>
      </c>
      <c r="K383" s="65"/>
    </row>
    <row r="384" spans="1:11" ht="15" x14ac:dyDescent="0.2">
      <c r="A384" s="597"/>
      <c r="B384" s="600"/>
      <c r="C384" s="73" t="s">
        <v>90</v>
      </c>
      <c r="D384" s="65">
        <f t="shared" si="104"/>
        <v>9130.33</v>
      </c>
      <c r="E384" s="65">
        <f t="shared" si="105"/>
        <v>13394.47</v>
      </c>
      <c r="F384" s="65">
        <f t="shared" si="106"/>
        <v>14159.87</v>
      </c>
      <c r="G384" s="65"/>
      <c r="H384" s="66">
        <f t="shared" si="107"/>
        <v>12842.51</v>
      </c>
      <c r="I384" s="66">
        <f t="shared" si="108"/>
        <v>17221.46</v>
      </c>
      <c r="J384" s="66">
        <f t="shared" si="109"/>
        <v>17986.86</v>
      </c>
      <c r="K384" s="65"/>
    </row>
    <row r="385" spans="1:11" ht="15" x14ac:dyDescent="0.2">
      <c r="A385" s="597"/>
      <c r="B385" s="600"/>
      <c r="C385" s="73" t="s">
        <v>91</v>
      </c>
      <c r="D385" s="65">
        <f t="shared" si="104"/>
        <v>25331.09</v>
      </c>
      <c r="E385" s="65">
        <f t="shared" si="105"/>
        <v>37161.480000000003</v>
      </c>
      <c r="F385" s="65">
        <f t="shared" si="106"/>
        <v>39285</v>
      </c>
      <c r="G385" s="65"/>
      <c r="H385" s="66">
        <f t="shared" si="107"/>
        <v>35630.129999999997</v>
      </c>
      <c r="I385" s="66">
        <f t="shared" si="108"/>
        <v>47779.05</v>
      </c>
      <c r="J385" s="66">
        <f t="shared" si="109"/>
        <v>49902.559999999998</v>
      </c>
      <c r="K385" s="65"/>
    </row>
    <row r="386" spans="1:11" ht="15" x14ac:dyDescent="0.2">
      <c r="A386" s="597"/>
      <c r="B386" s="600"/>
      <c r="C386" s="73" t="s">
        <v>92</v>
      </c>
      <c r="D386" s="65">
        <f t="shared" si="104"/>
        <v>20264.88</v>
      </c>
      <c r="E386" s="65">
        <f t="shared" si="105"/>
        <v>29729.19</v>
      </c>
      <c r="F386" s="65">
        <f t="shared" si="106"/>
        <v>31428</v>
      </c>
      <c r="G386" s="65"/>
      <c r="H386" s="66">
        <f t="shared" si="107"/>
        <v>28504.11</v>
      </c>
      <c r="I386" s="66">
        <f t="shared" si="108"/>
        <v>38223.24</v>
      </c>
      <c r="J386" s="66">
        <f t="shared" si="109"/>
        <v>39922.050000000003</v>
      </c>
      <c r="K386" s="65"/>
    </row>
    <row r="387" spans="1:11" ht="15" x14ac:dyDescent="0.2">
      <c r="A387" s="597"/>
      <c r="B387" s="600"/>
      <c r="C387" s="73" t="s">
        <v>93</v>
      </c>
      <c r="D387" s="65">
        <f t="shared" si="104"/>
        <v>9130.33</v>
      </c>
      <c r="E387" s="65">
        <f t="shared" si="105"/>
        <v>13394.47</v>
      </c>
      <c r="F387" s="65">
        <f t="shared" si="106"/>
        <v>14159.87</v>
      </c>
      <c r="G387" s="65"/>
      <c r="H387" s="66">
        <f t="shared" si="107"/>
        <v>12842.51</v>
      </c>
      <c r="I387" s="66">
        <f t="shared" si="108"/>
        <v>17221.46</v>
      </c>
      <c r="J387" s="66">
        <f t="shared" si="109"/>
        <v>17986.86</v>
      </c>
      <c r="K387" s="65"/>
    </row>
    <row r="388" spans="1:11" ht="30" x14ac:dyDescent="0.2">
      <c r="A388" s="597"/>
      <c r="B388" s="600"/>
      <c r="C388" s="73" t="s">
        <v>94</v>
      </c>
      <c r="D388" s="65">
        <f t="shared" si="104"/>
        <v>11412.91</v>
      </c>
      <c r="E388" s="65">
        <f t="shared" si="105"/>
        <v>16743.09</v>
      </c>
      <c r="F388" s="65">
        <f t="shared" si="106"/>
        <v>17699.830000000002</v>
      </c>
      <c r="G388" s="65"/>
      <c r="H388" s="66">
        <f t="shared" si="107"/>
        <v>16053.14</v>
      </c>
      <c r="I388" s="66">
        <f t="shared" si="108"/>
        <v>21526.83</v>
      </c>
      <c r="J388" s="66">
        <f t="shared" si="109"/>
        <v>22483.57</v>
      </c>
      <c r="K388" s="65"/>
    </row>
    <row r="389" spans="1:11" ht="15" x14ac:dyDescent="0.2">
      <c r="A389" s="597"/>
      <c r="B389" s="600"/>
      <c r="C389" s="73" t="s">
        <v>95</v>
      </c>
      <c r="D389" s="65">
        <f t="shared" si="104"/>
        <v>9130.33</v>
      </c>
      <c r="E389" s="65">
        <f t="shared" si="105"/>
        <v>13394.47</v>
      </c>
      <c r="F389" s="65">
        <f t="shared" si="106"/>
        <v>14159.87</v>
      </c>
      <c r="G389" s="65"/>
      <c r="H389" s="66">
        <f t="shared" si="107"/>
        <v>12842.51</v>
      </c>
      <c r="I389" s="66">
        <f t="shared" si="108"/>
        <v>17221.46</v>
      </c>
      <c r="J389" s="66">
        <f t="shared" si="109"/>
        <v>17986.86</v>
      </c>
      <c r="K389" s="65"/>
    </row>
    <row r="390" spans="1:11" ht="30" x14ac:dyDescent="0.2">
      <c r="A390" s="597"/>
      <c r="B390" s="600"/>
      <c r="C390" s="73" t="s">
        <v>96</v>
      </c>
      <c r="D390" s="65">
        <f t="shared" si="104"/>
        <v>11412.91</v>
      </c>
      <c r="E390" s="65">
        <f t="shared" si="105"/>
        <v>16743.09</v>
      </c>
      <c r="F390" s="65">
        <f t="shared" si="106"/>
        <v>17699.830000000002</v>
      </c>
      <c r="G390" s="65"/>
      <c r="H390" s="66">
        <f t="shared" si="107"/>
        <v>16053.14</v>
      </c>
      <c r="I390" s="66">
        <f t="shared" si="108"/>
        <v>21526.83</v>
      </c>
      <c r="J390" s="66">
        <f t="shared" si="109"/>
        <v>22483.57</v>
      </c>
      <c r="K390" s="65"/>
    </row>
    <row r="391" spans="1:11" ht="30" x14ac:dyDescent="0.2">
      <c r="A391" s="597"/>
      <c r="B391" s="600"/>
      <c r="C391" s="73" t="s">
        <v>97</v>
      </c>
      <c r="D391" s="65">
        <f t="shared" si="104"/>
        <v>0</v>
      </c>
      <c r="E391" s="65">
        <f t="shared" si="105"/>
        <v>0</v>
      </c>
      <c r="F391" s="65">
        <f t="shared" si="106"/>
        <v>0</v>
      </c>
      <c r="G391" s="65"/>
      <c r="H391" s="66">
        <f t="shared" si="107"/>
        <v>0</v>
      </c>
      <c r="I391" s="66">
        <f t="shared" si="108"/>
        <v>0</v>
      </c>
      <c r="J391" s="66">
        <f t="shared" si="109"/>
        <v>0</v>
      </c>
      <c r="K391" s="65"/>
    </row>
    <row r="392" spans="1:11" ht="13.9" customHeight="1" x14ac:dyDescent="0.2">
      <c r="A392" s="597"/>
      <c r="B392" s="600" t="s">
        <v>98</v>
      </c>
      <c r="C392" s="73" t="s">
        <v>89</v>
      </c>
      <c r="D392" s="65">
        <f t="shared" si="104"/>
        <v>51778.14</v>
      </c>
      <c r="E392" s="65">
        <f t="shared" si="105"/>
        <v>74494.09</v>
      </c>
      <c r="F392" s="65">
        <f t="shared" si="106"/>
        <v>80662.399999999994</v>
      </c>
      <c r="G392" s="65"/>
      <c r="H392" s="66">
        <f t="shared" si="107"/>
        <v>74790.649999999994</v>
      </c>
      <c r="I392" s="66">
        <f t="shared" si="108"/>
        <v>98218.33</v>
      </c>
      <c r="J392" s="66">
        <f t="shared" si="109"/>
        <v>104386.63</v>
      </c>
      <c r="K392" s="65"/>
    </row>
    <row r="393" spans="1:11" ht="15" x14ac:dyDescent="0.2">
      <c r="A393" s="597"/>
      <c r="B393" s="600"/>
      <c r="C393" s="73" t="s">
        <v>90</v>
      </c>
      <c r="D393" s="65">
        <f t="shared" si="104"/>
        <v>44381.26</v>
      </c>
      <c r="E393" s="65">
        <f t="shared" si="105"/>
        <v>63852.08</v>
      </c>
      <c r="F393" s="65">
        <f t="shared" si="106"/>
        <v>69139.199999999997</v>
      </c>
      <c r="G393" s="65"/>
      <c r="H393" s="66">
        <f t="shared" si="107"/>
        <v>64106.27</v>
      </c>
      <c r="I393" s="66">
        <f t="shared" si="108"/>
        <v>84187.14</v>
      </c>
      <c r="J393" s="66">
        <f t="shared" si="109"/>
        <v>89474.25</v>
      </c>
      <c r="K393" s="65"/>
    </row>
    <row r="394" spans="1:11" ht="15" x14ac:dyDescent="0.2">
      <c r="A394" s="597"/>
      <c r="B394" s="600"/>
      <c r="C394" s="73" t="s">
        <v>91</v>
      </c>
      <c r="D394" s="65">
        <f t="shared" si="104"/>
        <v>48948.73</v>
      </c>
      <c r="E394" s="65">
        <f t="shared" si="105"/>
        <v>70423.38</v>
      </c>
      <c r="F394" s="65">
        <f t="shared" si="106"/>
        <v>76254.61</v>
      </c>
      <c r="G394" s="65"/>
      <c r="H394" s="66">
        <f t="shared" si="107"/>
        <v>70703.73</v>
      </c>
      <c r="I394" s="66">
        <f t="shared" si="108"/>
        <v>92851.21</v>
      </c>
      <c r="J394" s="66">
        <f t="shared" si="109"/>
        <v>98682.44</v>
      </c>
      <c r="K394" s="65"/>
    </row>
    <row r="395" spans="1:11" ht="15" x14ac:dyDescent="0.2">
      <c r="A395" s="597"/>
      <c r="B395" s="600"/>
      <c r="C395" s="73" t="s">
        <v>92</v>
      </c>
      <c r="D395" s="65">
        <f t="shared" si="104"/>
        <v>36711.550000000003</v>
      </c>
      <c r="E395" s="65">
        <f t="shared" si="105"/>
        <v>52817.53</v>
      </c>
      <c r="F395" s="65">
        <f t="shared" si="106"/>
        <v>57190.96</v>
      </c>
      <c r="G395" s="65"/>
      <c r="H395" s="66">
        <f t="shared" si="107"/>
        <v>53027.79</v>
      </c>
      <c r="I395" s="66">
        <f t="shared" si="108"/>
        <v>69638.399999999994</v>
      </c>
      <c r="J395" s="66">
        <f t="shared" si="109"/>
        <v>74011.83</v>
      </c>
      <c r="K395" s="65"/>
    </row>
    <row r="396" spans="1:11" ht="15" x14ac:dyDescent="0.2">
      <c r="A396" s="597"/>
      <c r="B396" s="600"/>
      <c r="C396" s="73" t="s">
        <v>93</v>
      </c>
      <c r="D396" s="65">
        <f t="shared" si="104"/>
        <v>25889.07</v>
      </c>
      <c r="E396" s="65">
        <f t="shared" si="105"/>
        <v>37247.050000000003</v>
      </c>
      <c r="F396" s="65">
        <f t="shared" si="106"/>
        <v>40331.199999999997</v>
      </c>
      <c r="G396" s="65"/>
      <c r="H396" s="66">
        <f t="shared" si="107"/>
        <v>37395.32</v>
      </c>
      <c r="I396" s="66">
        <f t="shared" si="108"/>
        <v>49109.16</v>
      </c>
      <c r="J396" s="66">
        <f t="shared" si="109"/>
        <v>52193.31</v>
      </c>
      <c r="K396" s="65"/>
    </row>
    <row r="397" spans="1:11" ht="30" x14ac:dyDescent="0.2">
      <c r="A397" s="597"/>
      <c r="B397" s="600"/>
      <c r="C397" s="73" t="s">
        <v>94</v>
      </c>
      <c r="D397" s="65">
        <f t="shared" si="104"/>
        <v>62133.77</v>
      </c>
      <c r="E397" s="65">
        <f t="shared" si="105"/>
        <v>89392.91</v>
      </c>
      <c r="F397" s="65">
        <f t="shared" si="106"/>
        <v>96794.87</v>
      </c>
      <c r="G397" s="65"/>
      <c r="H397" s="66">
        <f t="shared" si="107"/>
        <v>89748.78</v>
      </c>
      <c r="I397" s="66">
        <f t="shared" si="108"/>
        <v>117861.99</v>
      </c>
      <c r="J397" s="66">
        <f t="shared" si="109"/>
        <v>125263.95</v>
      </c>
      <c r="K397" s="65"/>
    </row>
    <row r="398" spans="1:11" ht="15" x14ac:dyDescent="0.2">
      <c r="A398" s="597"/>
      <c r="B398" s="600"/>
      <c r="C398" s="73" t="s">
        <v>95</v>
      </c>
      <c r="D398" s="65">
        <f t="shared" si="104"/>
        <v>25889.07</v>
      </c>
      <c r="E398" s="65">
        <f t="shared" si="105"/>
        <v>37247.050000000003</v>
      </c>
      <c r="F398" s="65">
        <f t="shared" si="106"/>
        <v>40331.199999999997</v>
      </c>
      <c r="G398" s="65"/>
      <c r="H398" s="66">
        <f t="shared" si="107"/>
        <v>37395.32</v>
      </c>
      <c r="I398" s="66">
        <f t="shared" si="108"/>
        <v>49109.16</v>
      </c>
      <c r="J398" s="66">
        <f t="shared" si="109"/>
        <v>52193.31</v>
      </c>
      <c r="K398" s="65"/>
    </row>
    <row r="399" spans="1:11" ht="30" x14ac:dyDescent="0.2">
      <c r="A399" s="597"/>
      <c r="B399" s="600"/>
      <c r="C399" s="73" t="s">
        <v>96</v>
      </c>
      <c r="D399" s="65">
        <f t="shared" si="104"/>
        <v>25889.07</v>
      </c>
      <c r="E399" s="65">
        <f t="shared" si="105"/>
        <v>37247.050000000003</v>
      </c>
      <c r="F399" s="65">
        <f t="shared" si="106"/>
        <v>40331.199999999997</v>
      </c>
      <c r="G399" s="65"/>
      <c r="H399" s="66">
        <f t="shared" si="107"/>
        <v>37395.32</v>
      </c>
      <c r="I399" s="66">
        <f t="shared" si="108"/>
        <v>49109.16</v>
      </c>
      <c r="J399" s="66">
        <f t="shared" si="109"/>
        <v>52193.31</v>
      </c>
      <c r="K399" s="65"/>
    </row>
    <row r="400" spans="1:11" ht="30" x14ac:dyDescent="0.2">
      <c r="A400" s="597"/>
      <c r="B400" s="600"/>
      <c r="C400" s="73" t="s">
        <v>97</v>
      </c>
      <c r="D400" s="65">
        <f t="shared" si="104"/>
        <v>0</v>
      </c>
      <c r="E400" s="65">
        <f t="shared" si="105"/>
        <v>0</v>
      </c>
      <c r="F400" s="65">
        <f t="shared" si="106"/>
        <v>0</v>
      </c>
      <c r="G400" s="65"/>
      <c r="H400" s="66">
        <f t="shared" si="107"/>
        <v>0</v>
      </c>
      <c r="I400" s="66">
        <f t="shared" si="108"/>
        <v>0</v>
      </c>
      <c r="J400" s="66">
        <f t="shared" si="109"/>
        <v>0</v>
      </c>
      <c r="K400" s="65"/>
    </row>
    <row r="401" spans="1:11" ht="13.9" customHeight="1" x14ac:dyDescent="0.2">
      <c r="A401" s="597"/>
      <c r="B401" s="600" t="s">
        <v>99</v>
      </c>
      <c r="C401" s="73" t="s">
        <v>89</v>
      </c>
      <c r="D401" s="65">
        <f t="shared" si="104"/>
        <v>62133.77</v>
      </c>
      <c r="E401" s="65">
        <f t="shared" si="105"/>
        <v>89392.91</v>
      </c>
      <c r="F401" s="65">
        <f t="shared" si="106"/>
        <v>96794.87</v>
      </c>
      <c r="G401" s="65"/>
      <c r="H401" s="66">
        <f t="shared" si="107"/>
        <v>89748.78</v>
      </c>
      <c r="I401" s="66">
        <f t="shared" si="108"/>
        <v>117861.99</v>
      </c>
      <c r="J401" s="66">
        <f t="shared" si="109"/>
        <v>125263.95</v>
      </c>
      <c r="K401" s="65"/>
    </row>
    <row r="402" spans="1:11" ht="15" x14ac:dyDescent="0.2">
      <c r="A402" s="597"/>
      <c r="B402" s="600"/>
      <c r="C402" s="73" t="s">
        <v>90</v>
      </c>
      <c r="D402" s="65">
        <f t="shared" si="104"/>
        <v>62133.77</v>
      </c>
      <c r="E402" s="65">
        <f t="shared" si="105"/>
        <v>89392.91</v>
      </c>
      <c r="F402" s="65">
        <f t="shared" si="106"/>
        <v>96794.87</v>
      </c>
      <c r="G402" s="65"/>
      <c r="H402" s="66">
        <f t="shared" si="107"/>
        <v>89748.78</v>
      </c>
      <c r="I402" s="66">
        <f t="shared" si="108"/>
        <v>117861.99</v>
      </c>
      <c r="J402" s="66">
        <f t="shared" si="109"/>
        <v>125263.95</v>
      </c>
      <c r="K402" s="65"/>
    </row>
    <row r="403" spans="1:11" ht="15" x14ac:dyDescent="0.2">
      <c r="A403" s="597"/>
      <c r="B403" s="600"/>
      <c r="C403" s="73" t="s">
        <v>91</v>
      </c>
      <c r="D403" s="65">
        <f t="shared" si="104"/>
        <v>62934.09</v>
      </c>
      <c r="E403" s="65">
        <f t="shared" si="105"/>
        <v>90544.34</v>
      </c>
      <c r="F403" s="65">
        <f t="shared" si="106"/>
        <v>98041.65</v>
      </c>
      <c r="G403" s="65"/>
      <c r="H403" s="66">
        <f t="shared" si="107"/>
        <v>90904.79</v>
      </c>
      <c r="I403" s="66">
        <f t="shared" si="108"/>
        <v>119380.12</v>
      </c>
      <c r="J403" s="66">
        <f t="shared" si="109"/>
        <v>126877.42</v>
      </c>
      <c r="K403" s="65"/>
    </row>
    <row r="404" spans="1:11" ht="15" x14ac:dyDescent="0.2">
      <c r="A404" s="597"/>
      <c r="B404" s="600"/>
      <c r="C404" s="73" t="s">
        <v>92</v>
      </c>
      <c r="D404" s="65">
        <f t="shared" si="104"/>
        <v>48948.73</v>
      </c>
      <c r="E404" s="65">
        <f t="shared" si="105"/>
        <v>70423.38</v>
      </c>
      <c r="F404" s="65">
        <f t="shared" si="106"/>
        <v>76254.61</v>
      </c>
      <c r="G404" s="65"/>
      <c r="H404" s="66">
        <f t="shared" si="107"/>
        <v>70703.73</v>
      </c>
      <c r="I404" s="66">
        <f t="shared" si="108"/>
        <v>92851.21</v>
      </c>
      <c r="J404" s="66">
        <f t="shared" si="109"/>
        <v>98682.44</v>
      </c>
      <c r="K404" s="65"/>
    </row>
    <row r="405" spans="1:11" ht="15" x14ac:dyDescent="0.2">
      <c r="A405" s="597"/>
      <c r="B405" s="600"/>
      <c r="C405" s="73" t="s">
        <v>93</v>
      </c>
      <c r="D405" s="65">
        <f t="shared" si="104"/>
        <v>0</v>
      </c>
      <c r="E405" s="65">
        <f t="shared" si="105"/>
        <v>0</v>
      </c>
      <c r="F405" s="65">
        <f t="shared" si="106"/>
        <v>0</v>
      </c>
      <c r="G405" s="65"/>
      <c r="H405" s="66">
        <f t="shared" si="107"/>
        <v>0</v>
      </c>
      <c r="I405" s="66">
        <f t="shared" si="108"/>
        <v>0</v>
      </c>
      <c r="J405" s="66">
        <f t="shared" si="109"/>
        <v>0</v>
      </c>
      <c r="K405" s="65"/>
    </row>
    <row r="406" spans="1:11" ht="30" x14ac:dyDescent="0.2">
      <c r="A406" s="597"/>
      <c r="B406" s="600"/>
      <c r="C406" s="73" t="s">
        <v>94</v>
      </c>
      <c r="D406" s="65">
        <f t="shared" si="104"/>
        <v>62133.77</v>
      </c>
      <c r="E406" s="65">
        <f t="shared" si="105"/>
        <v>89392.91</v>
      </c>
      <c r="F406" s="65">
        <f t="shared" si="106"/>
        <v>96794.87</v>
      </c>
      <c r="G406" s="65"/>
      <c r="H406" s="66">
        <f t="shared" si="107"/>
        <v>89748.78</v>
      </c>
      <c r="I406" s="66">
        <f t="shared" si="108"/>
        <v>117861.99</v>
      </c>
      <c r="J406" s="66">
        <f t="shared" si="109"/>
        <v>125263.95</v>
      </c>
      <c r="K406" s="65"/>
    </row>
    <row r="407" spans="1:11" ht="15" x14ac:dyDescent="0.2">
      <c r="A407" s="597"/>
      <c r="B407" s="600"/>
      <c r="C407" s="73" t="s">
        <v>95</v>
      </c>
      <c r="D407" s="65">
        <f t="shared" si="104"/>
        <v>0</v>
      </c>
      <c r="E407" s="65">
        <f t="shared" si="105"/>
        <v>0</v>
      </c>
      <c r="F407" s="65">
        <f t="shared" si="106"/>
        <v>0</v>
      </c>
      <c r="G407" s="65"/>
      <c r="H407" s="66">
        <f t="shared" si="107"/>
        <v>0</v>
      </c>
      <c r="I407" s="66">
        <f t="shared" si="108"/>
        <v>0</v>
      </c>
      <c r="J407" s="66">
        <f t="shared" si="109"/>
        <v>0</v>
      </c>
      <c r="K407" s="65"/>
    </row>
    <row r="408" spans="1:11" ht="30" x14ac:dyDescent="0.2">
      <c r="A408" s="597"/>
      <c r="B408" s="600"/>
      <c r="C408" s="73" t="s">
        <v>96</v>
      </c>
      <c r="D408" s="65">
        <f t="shared" si="104"/>
        <v>34518.76</v>
      </c>
      <c r="E408" s="65">
        <f t="shared" si="105"/>
        <v>49662.73</v>
      </c>
      <c r="F408" s="65">
        <f t="shared" si="106"/>
        <v>53774.93</v>
      </c>
      <c r="G408" s="65"/>
      <c r="H408" s="66">
        <f t="shared" si="107"/>
        <v>49860.43</v>
      </c>
      <c r="I408" s="66">
        <f t="shared" si="108"/>
        <v>65478.89</v>
      </c>
      <c r="J408" s="66">
        <f t="shared" si="109"/>
        <v>69591.09</v>
      </c>
      <c r="K408" s="65"/>
    </row>
    <row r="409" spans="1:11" ht="30" x14ac:dyDescent="0.2">
      <c r="A409" s="597"/>
      <c r="B409" s="600"/>
      <c r="C409" s="73" t="s">
        <v>97</v>
      </c>
      <c r="D409" s="65">
        <f t="shared" si="104"/>
        <v>25889.07</v>
      </c>
      <c r="E409" s="65">
        <f t="shared" si="105"/>
        <v>37247.050000000003</v>
      </c>
      <c r="F409" s="65">
        <f t="shared" si="106"/>
        <v>40331.199999999997</v>
      </c>
      <c r="G409" s="65"/>
      <c r="H409" s="66">
        <f t="shared" si="107"/>
        <v>37395.32</v>
      </c>
      <c r="I409" s="66">
        <f t="shared" si="108"/>
        <v>49109.16</v>
      </c>
      <c r="J409" s="66">
        <f t="shared" si="109"/>
        <v>52193.31</v>
      </c>
      <c r="K409" s="65"/>
    </row>
    <row r="410" spans="1:11" ht="13.9" customHeight="1" x14ac:dyDescent="0.2">
      <c r="A410" s="597"/>
      <c r="B410" s="600" t="s">
        <v>100</v>
      </c>
      <c r="C410" s="73" t="s">
        <v>89</v>
      </c>
      <c r="D410" s="65">
        <f t="shared" si="104"/>
        <v>62133.77</v>
      </c>
      <c r="E410" s="65">
        <f t="shared" si="105"/>
        <v>89392.91</v>
      </c>
      <c r="F410" s="65">
        <f t="shared" si="106"/>
        <v>96794.87</v>
      </c>
      <c r="G410" s="65"/>
      <c r="H410" s="66">
        <f t="shared" si="107"/>
        <v>89748.78</v>
      </c>
      <c r="I410" s="66">
        <f t="shared" si="108"/>
        <v>117861.99</v>
      </c>
      <c r="J410" s="66">
        <f t="shared" si="109"/>
        <v>125263.95</v>
      </c>
      <c r="K410" s="65"/>
    </row>
    <row r="411" spans="1:11" ht="15" x14ac:dyDescent="0.2">
      <c r="A411" s="597"/>
      <c r="B411" s="600"/>
      <c r="C411" s="73" t="s">
        <v>90</v>
      </c>
      <c r="D411" s="65">
        <f t="shared" si="104"/>
        <v>0</v>
      </c>
      <c r="E411" s="65">
        <f t="shared" si="105"/>
        <v>0</v>
      </c>
      <c r="F411" s="65">
        <f t="shared" si="106"/>
        <v>0</v>
      </c>
      <c r="G411" s="65"/>
      <c r="H411" s="66">
        <f t="shared" si="107"/>
        <v>0</v>
      </c>
      <c r="I411" s="66">
        <f t="shared" si="108"/>
        <v>0</v>
      </c>
      <c r="J411" s="66">
        <f t="shared" si="109"/>
        <v>0</v>
      </c>
      <c r="K411" s="65"/>
    </row>
    <row r="412" spans="1:11" ht="15" x14ac:dyDescent="0.2">
      <c r="A412" s="597"/>
      <c r="B412" s="600"/>
      <c r="C412" s="73" t="s">
        <v>91</v>
      </c>
      <c r="D412" s="65">
        <f t="shared" si="104"/>
        <v>88107.72</v>
      </c>
      <c r="E412" s="65">
        <f t="shared" si="105"/>
        <v>126762.08</v>
      </c>
      <c r="F412" s="65">
        <f t="shared" si="106"/>
        <v>137258.31</v>
      </c>
      <c r="G412" s="65"/>
      <c r="H412" s="66">
        <f t="shared" si="107"/>
        <v>127266.71</v>
      </c>
      <c r="I412" s="66">
        <f t="shared" si="108"/>
        <v>167132.17000000001</v>
      </c>
      <c r="J412" s="66">
        <f t="shared" si="109"/>
        <v>177628.39</v>
      </c>
      <c r="K412" s="65"/>
    </row>
    <row r="413" spans="1:11" ht="15" x14ac:dyDescent="0.2">
      <c r="A413" s="597"/>
      <c r="B413" s="600"/>
      <c r="C413" s="73" t="s">
        <v>92</v>
      </c>
      <c r="D413" s="65">
        <f t="shared" si="104"/>
        <v>0</v>
      </c>
      <c r="E413" s="65">
        <f t="shared" si="105"/>
        <v>0</v>
      </c>
      <c r="F413" s="65">
        <f t="shared" si="106"/>
        <v>0</v>
      </c>
      <c r="G413" s="65"/>
      <c r="H413" s="66">
        <f t="shared" si="107"/>
        <v>0</v>
      </c>
      <c r="I413" s="66">
        <f t="shared" si="108"/>
        <v>0</v>
      </c>
      <c r="J413" s="66">
        <f t="shared" si="109"/>
        <v>0</v>
      </c>
      <c r="K413" s="65"/>
    </row>
    <row r="414" spans="1:11" ht="15" x14ac:dyDescent="0.2">
      <c r="A414" s="597"/>
      <c r="B414" s="600"/>
      <c r="C414" s="73" t="s">
        <v>93</v>
      </c>
      <c r="D414" s="65">
        <f t="shared" si="104"/>
        <v>0</v>
      </c>
      <c r="E414" s="65">
        <f t="shared" si="105"/>
        <v>0</v>
      </c>
      <c r="F414" s="65">
        <f t="shared" si="106"/>
        <v>0</v>
      </c>
      <c r="G414" s="65"/>
      <c r="H414" s="66">
        <f t="shared" si="107"/>
        <v>0</v>
      </c>
      <c r="I414" s="66">
        <f t="shared" si="108"/>
        <v>0</v>
      </c>
      <c r="J414" s="66">
        <f t="shared" si="109"/>
        <v>0</v>
      </c>
      <c r="K414" s="65"/>
    </row>
    <row r="415" spans="1:11" ht="30" x14ac:dyDescent="0.2">
      <c r="A415" s="597"/>
      <c r="B415" s="600"/>
      <c r="C415" s="73" t="s">
        <v>94</v>
      </c>
      <c r="D415" s="65">
        <f t="shared" si="104"/>
        <v>62133.77</v>
      </c>
      <c r="E415" s="65">
        <f t="shared" si="105"/>
        <v>89392.91</v>
      </c>
      <c r="F415" s="65">
        <f t="shared" si="106"/>
        <v>96794.87</v>
      </c>
      <c r="G415" s="65"/>
      <c r="H415" s="66">
        <f t="shared" si="107"/>
        <v>89748.78</v>
      </c>
      <c r="I415" s="66">
        <f t="shared" si="108"/>
        <v>117861.99</v>
      </c>
      <c r="J415" s="66">
        <f t="shared" si="109"/>
        <v>125263.95</v>
      </c>
      <c r="K415" s="65"/>
    </row>
    <row r="416" spans="1:11" ht="15" x14ac:dyDescent="0.2">
      <c r="A416" s="597"/>
      <c r="B416" s="600"/>
      <c r="C416" s="73" t="s">
        <v>95</v>
      </c>
      <c r="D416" s="65">
        <f t="shared" si="104"/>
        <v>0</v>
      </c>
      <c r="E416" s="65">
        <f t="shared" si="105"/>
        <v>0</v>
      </c>
      <c r="F416" s="65">
        <f t="shared" si="106"/>
        <v>0</v>
      </c>
      <c r="G416" s="65"/>
      <c r="H416" s="66">
        <f t="shared" si="107"/>
        <v>0</v>
      </c>
      <c r="I416" s="66">
        <f t="shared" si="108"/>
        <v>0</v>
      </c>
      <c r="J416" s="66">
        <f t="shared" si="109"/>
        <v>0</v>
      </c>
      <c r="K416" s="65"/>
    </row>
    <row r="417" spans="1:11" ht="30" x14ac:dyDescent="0.2">
      <c r="A417" s="597"/>
      <c r="B417" s="600"/>
      <c r="C417" s="73" t="s">
        <v>96</v>
      </c>
      <c r="D417" s="65">
        <f t="shared" si="104"/>
        <v>62133.77</v>
      </c>
      <c r="E417" s="65">
        <f t="shared" si="105"/>
        <v>89392.91</v>
      </c>
      <c r="F417" s="65">
        <f t="shared" si="106"/>
        <v>96794.87</v>
      </c>
      <c r="G417" s="65"/>
      <c r="H417" s="66">
        <f t="shared" si="107"/>
        <v>89748.78</v>
      </c>
      <c r="I417" s="66">
        <f t="shared" si="108"/>
        <v>117861.99</v>
      </c>
      <c r="J417" s="66">
        <f t="shared" si="109"/>
        <v>125263.95</v>
      </c>
      <c r="K417" s="65"/>
    </row>
    <row r="418" spans="1:11" ht="30" x14ac:dyDescent="0.2">
      <c r="A418" s="597"/>
      <c r="B418" s="600"/>
      <c r="C418" s="73" t="s">
        <v>97</v>
      </c>
      <c r="D418" s="65">
        <f t="shared" si="104"/>
        <v>62133.77</v>
      </c>
      <c r="E418" s="65">
        <f t="shared" si="105"/>
        <v>89392.91</v>
      </c>
      <c r="F418" s="65">
        <f t="shared" si="106"/>
        <v>96794.87</v>
      </c>
      <c r="G418" s="65"/>
      <c r="H418" s="66">
        <f t="shared" si="107"/>
        <v>89748.78</v>
      </c>
      <c r="I418" s="66">
        <f t="shared" si="108"/>
        <v>117861.99</v>
      </c>
      <c r="J418" s="66">
        <f t="shared" si="109"/>
        <v>125263.95</v>
      </c>
      <c r="K418" s="65"/>
    </row>
    <row r="419" spans="1:11" x14ac:dyDescent="0.2">
      <c r="A419" s="601" t="s">
        <v>115</v>
      </c>
      <c r="B419" s="601"/>
      <c r="C419" s="601"/>
      <c r="D419" s="70">
        <f>'Исходные для нормативов'!C83</f>
        <v>6.9000000000000006E-2</v>
      </c>
      <c r="E419" s="70">
        <f>'Исходные для нормативов'!D83</f>
        <v>6.9000000000000006E-2</v>
      </c>
      <c r="F419" s="70">
        <f>'Исходные для нормативов'!E83</f>
        <v>6.9000000000000006E-2</v>
      </c>
      <c r="G419" s="70">
        <f>F419</f>
        <v>6.9000000000000006E-2</v>
      </c>
      <c r="H419" s="66">
        <f t="shared" ref="H419:J420" si="110">D419</f>
        <v>6.9000000000000006E-2</v>
      </c>
      <c r="I419" s="66">
        <f t="shared" si="110"/>
        <v>6.9000000000000006E-2</v>
      </c>
      <c r="J419" s="66">
        <f t="shared" si="110"/>
        <v>6.9000000000000006E-2</v>
      </c>
      <c r="K419" s="70">
        <f>J419</f>
        <v>6.9000000000000006E-2</v>
      </c>
    </row>
    <row r="420" spans="1:11" x14ac:dyDescent="0.2">
      <c r="A420" s="601" t="s">
        <v>116</v>
      </c>
      <c r="B420" s="601"/>
      <c r="C420" s="601"/>
      <c r="D420" s="70">
        <f>'Исходные для нормативов'!C84</f>
        <v>8.5000000000000006E-2</v>
      </c>
      <c r="E420" s="70">
        <f>'Исходные для нормативов'!D84</f>
        <v>8.5000000000000006E-2</v>
      </c>
      <c r="F420" s="70">
        <f>'Исходные для нормативов'!E84</f>
        <v>8.5000000000000006E-2</v>
      </c>
      <c r="G420" s="70"/>
      <c r="H420" s="66">
        <f t="shared" si="110"/>
        <v>8.5000000000000006E-2</v>
      </c>
      <c r="I420" s="66">
        <f t="shared" si="110"/>
        <v>8.5000000000000006E-2</v>
      </c>
      <c r="J420" s="66">
        <f t="shared" si="110"/>
        <v>8.5000000000000006E-2</v>
      </c>
      <c r="K420" s="70"/>
    </row>
    <row r="421" spans="1:11" x14ac:dyDescent="0.2">
      <c r="A421" s="601" t="s">
        <v>117</v>
      </c>
      <c r="B421" s="601"/>
      <c r="C421" s="601"/>
      <c r="D421" s="71">
        <f>ROUND(D266/D264*D419,2)</f>
        <v>1601.07</v>
      </c>
      <c r="E421" s="71">
        <f t="shared" ref="E421:K421" si="111">ROUND(E266/E264*E419,2)</f>
        <v>2606.02</v>
      </c>
      <c r="F421" s="71">
        <f t="shared" si="111"/>
        <v>3291.29</v>
      </c>
      <c r="G421" s="71">
        <f t="shared" si="111"/>
        <v>3535.09</v>
      </c>
      <c r="H421" s="72">
        <f t="shared" si="111"/>
        <v>2241.5</v>
      </c>
      <c r="I421" s="72">
        <f t="shared" si="111"/>
        <v>3350.6</v>
      </c>
      <c r="J421" s="72">
        <f t="shared" si="111"/>
        <v>4180.83</v>
      </c>
      <c r="K421" s="71">
        <f t="shared" si="111"/>
        <v>4490.5200000000004</v>
      </c>
    </row>
    <row r="422" spans="1:11" x14ac:dyDescent="0.2">
      <c r="A422" s="601" t="s">
        <v>118</v>
      </c>
      <c r="B422" s="601"/>
      <c r="C422" s="601"/>
      <c r="D422" s="71">
        <f>D266/D264*D420</f>
        <v>1972.3332225913625</v>
      </c>
      <c r="E422" s="71">
        <f>E266/E264*E420</f>
        <v>3210.3123338870432</v>
      </c>
      <c r="F422" s="71">
        <f>F266/F264*F420</f>
        <v>4054.4908222591366</v>
      </c>
      <c r="G422" s="71"/>
      <c r="H422" s="72">
        <f>H266/H264*H420</f>
        <v>2761.2666528239206</v>
      </c>
      <c r="I422" s="72">
        <f>I266/I264*I420</f>
        <v>4127.5449335548183</v>
      </c>
      <c r="J422" s="72">
        <f>J266/J264*J420</f>
        <v>5150.2989617940211</v>
      </c>
      <c r="K422" s="71"/>
    </row>
    <row r="423" spans="1:11" ht="13.15" customHeight="1" x14ac:dyDescent="0.2">
      <c r="A423" s="597" t="s">
        <v>119</v>
      </c>
      <c r="B423" s="598" t="s">
        <v>102</v>
      </c>
      <c r="C423" s="598"/>
      <c r="D423" s="65">
        <f>D266+D368+$D$421</f>
        <v>36329.17</v>
      </c>
      <c r="E423" s="65">
        <f t="shared" ref="E423:E437" si="112">E266+E368+$E$421</f>
        <v>57879.979999999996</v>
      </c>
      <c r="F423" s="65">
        <f t="shared" ref="F423:F437" si="113">F266+F368+$F$421</f>
        <v>71082.84</v>
      </c>
      <c r="G423" s="65">
        <f t="shared" ref="G423:G433" si="114">G266+G368+$G$421</f>
        <v>75580.759999999995</v>
      </c>
      <c r="H423" s="66">
        <f t="shared" ref="H423:H433" si="115">H266+H368+$H$421</f>
        <v>50860.84</v>
      </c>
      <c r="I423" s="66">
        <f t="shared" ref="I423:I433" si="116">I266+I368+$I$421</f>
        <v>74417.13</v>
      </c>
      <c r="J423" s="66">
        <f t="shared" ref="J423:J433" si="117">J266+J368+$J$421</f>
        <v>90294.42</v>
      </c>
      <c r="K423" s="65">
        <f t="shared" ref="K423:K433" si="118">K266+K368+$K$421</f>
        <v>96008</v>
      </c>
    </row>
    <row r="424" spans="1:11" ht="21.6" customHeight="1" x14ac:dyDescent="0.2">
      <c r="A424" s="597"/>
      <c r="B424" s="599" t="s">
        <v>74</v>
      </c>
      <c r="C424" s="599"/>
      <c r="D424" s="65">
        <f t="shared" ref="D424:D437" si="119">D267+D369+$D$421</f>
        <v>39001.83</v>
      </c>
      <c r="E424" s="65">
        <f t="shared" si="112"/>
        <v>62202.18</v>
      </c>
      <c r="F424" s="65">
        <f t="shared" si="113"/>
        <v>83221.48</v>
      </c>
      <c r="G424" s="65">
        <f t="shared" si="114"/>
        <v>83465.279999999999</v>
      </c>
      <c r="H424" s="66">
        <f t="shared" si="115"/>
        <v>54602.57</v>
      </c>
      <c r="I424" s="66">
        <f t="shared" si="116"/>
        <v>79974.240000000005</v>
      </c>
      <c r="J424" s="66">
        <f t="shared" si="117"/>
        <v>105713.78</v>
      </c>
      <c r="K424" s="65">
        <f t="shared" si="118"/>
        <v>106023.47</v>
      </c>
    </row>
    <row r="425" spans="1:11" ht="13.15" customHeight="1" x14ac:dyDescent="0.2">
      <c r="A425" s="597"/>
      <c r="B425" s="598" t="s">
        <v>75</v>
      </c>
      <c r="C425" s="598"/>
      <c r="D425" s="65">
        <f t="shared" si="119"/>
        <v>36329.17</v>
      </c>
      <c r="E425" s="65">
        <f t="shared" si="112"/>
        <v>57879.979999999996</v>
      </c>
      <c r="F425" s="65">
        <f t="shared" si="113"/>
        <v>71082.84</v>
      </c>
      <c r="G425" s="65">
        <f t="shared" si="114"/>
        <v>75580.759999999995</v>
      </c>
      <c r="H425" s="66">
        <f t="shared" si="115"/>
        <v>50860.84</v>
      </c>
      <c r="I425" s="66">
        <f t="shared" si="116"/>
        <v>74417.13</v>
      </c>
      <c r="J425" s="66">
        <f t="shared" si="117"/>
        <v>90294.42</v>
      </c>
      <c r="K425" s="65">
        <f t="shared" si="118"/>
        <v>96008</v>
      </c>
    </row>
    <row r="426" spans="1:11" ht="13.15" customHeight="1" x14ac:dyDescent="0.2">
      <c r="A426" s="597"/>
      <c r="B426" s="598" t="s">
        <v>76</v>
      </c>
      <c r="C426" s="598"/>
      <c r="D426" s="65">
        <f t="shared" si="119"/>
        <v>39349</v>
      </c>
      <c r="E426" s="65">
        <f t="shared" si="112"/>
        <v>62686.42</v>
      </c>
      <c r="F426" s="65">
        <f t="shared" si="113"/>
        <v>76977.749999999985</v>
      </c>
      <c r="G426" s="65">
        <f t="shared" si="114"/>
        <v>81845.600000000006</v>
      </c>
      <c r="H426" s="66">
        <f t="shared" si="115"/>
        <v>55088.600000000006</v>
      </c>
      <c r="I426" s="66">
        <f t="shared" si="116"/>
        <v>80596.820000000007</v>
      </c>
      <c r="J426" s="66">
        <f t="shared" si="117"/>
        <v>97782.55</v>
      </c>
      <c r="K426" s="65">
        <f t="shared" si="118"/>
        <v>103966.03</v>
      </c>
    </row>
    <row r="427" spans="1:11" ht="13.15" customHeight="1" x14ac:dyDescent="0.2">
      <c r="A427" s="597"/>
      <c r="B427" s="598" t="s">
        <v>77</v>
      </c>
      <c r="C427" s="598"/>
      <c r="D427" s="65">
        <f t="shared" si="119"/>
        <v>59434.759999999995</v>
      </c>
      <c r="E427" s="65">
        <f t="shared" si="112"/>
        <v>94729.290000000008</v>
      </c>
      <c r="F427" s="65">
        <f t="shared" si="113"/>
        <v>116277.2</v>
      </c>
      <c r="G427" s="65">
        <f t="shared" si="114"/>
        <v>123611.21</v>
      </c>
      <c r="H427" s="66">
        <f t="shared" si="115"/>
        <v>83208.67</v>
      </c>
      <c r="I427" s="66">
        <f t="shared" si="116"/>
        <v>121794.81</v>
      </c>
      <c r="J427" s="66">
        <f t="shared" si="117"/>
        <v>147703.46999999997</v>
      </c>
      <c r="K427" s="65">
        <f t="shared" si="118"/>
        <v>157019.63999999998</v>
      </c>
    </row>
    <row r="428" spans="1:11" ht="13.15" customHeight="1" x14ac:dyDescent="0.2">
      <c r="A428" s="597"/>
      <c r="B428" s="598" t="s">
        <v>78</v>
      </c>
      <c r="C428" s="598"/>
      <c r="D428" s="65">
        <f t="shared" si="119"/>
        <v>88564.840000000011</v>
      </c>
      <c r="E428" s="65">
        <f t="shared" si="112"/>
        <v>140696.28</v>
      </c>
      <c r="F428" s="65">
        <f t="shared" si="113"/>
        <v>173201.86000000002</v>
      </c>
      <c r="G428" s="65">
        <f t="shared" si="114"/>
        <v>184080.97</v>
      </c>
      <c r="H428" s="66">
        <f t="shared" si="115"/>
        <v>123990.78</v>
      </c>
      <c r="I428" s="66">
        <f t="shared" si="116"/>
        <v>180895.22</v>
      </c>
      <c r="J428" s="66">
        <f t="shared" si="117"/>
        <v>220013.17999999996</v>
      </c>
      <c r="K428" s="65">
        <f t="shared" si="118"/>
        <v>233832.58</v>
      </c>
    </row>
    <row r="429" spans="1:11" ht="13.15" customHeight="1" x14ac:dyDescent="0.2">
      <c r="A429" s="597"/>
      <c r="B429" s="598" t="s">
        <v>79</v>
      </c>
      <c r="C429" s="598"/>
      <c r="D429" s="65">
        <f t="shared" si="119"/>
        <v>46650.51</v>
      </c>
      <c r="E429" s="65">
        <f t="shared" si="112"/>
        <v>74045.59</v>
      </c>
      <c r="F429" s="65">
        <f t="shared" si="113"/>
        <v>91227.659999999989</v>
      </c>
      <c r="G429" s="65">
        <f t="shared" si="114"/>
        <v>96989.02</v>
      </c>
      <c r="H429" s="66">
        <f t="shared" si="115"/>
        <v>65310.720000000001</v>
      </c>
      <c r="I429" s="66">
        <f t="shared" si="116"/>
        <v>95201.49</v>
      </c>
      <c r="J429" s="66">
        <f t="shared" si="117"/>
        <v>115883.78</v>
      </c>
      <c r="K429" s="65">
        <f t="shared" si="118"/>
        <v>123202.27</v>
      </c>
    </row>
    <row r="430" spans="1:11" ht="13.15" customHeight="1" x14ac:dyDescent="0.2">
      <c r="A430" s="597"/>
      <c r="B430" s="598" t="s">
        <v>80</v>
      </c>
      <c r="C430" s="598"/>
      <c r="D430" s="65">
        <f t="shared" si="119"/>
        <v>53599.76</v>
      </c>
      <c r="E430" s="65">
        <f t="shared" si="112"/>
        <v>84034.85</v>
      </c>
      <c r="F430" s="65">
        <f t="shared" si="113"/>
        <v>104086.69</v>
      </c>
      <c r="G430" s="65">
        <f t="shared" si="114"/>
        <v>110461.12</v>
      </c>
      <c r="H430" s="66">
        <f t="shared" si="115"/>
        <v>75039.67</v>
      </c>
      <c r="I430" s="66">
        <f t="shared" si="116"/>
        <v>108044.80000000002</v>
      </c>
      <c r="J430" s="66">
        <f t="shared" si="117"/>
        <v>132218.23999999999</v>
      </c>
      <c r="K430" s="65">
        <f t="shared" si="118"/>
        <v>140315.47999999998</v>
      </c>
    </row>
    <row r="431" spans="1:11" ht="13.15" customHeight="1" x14ac:dyDescent="0.2">
      <c r="A431" s="597"/>
      <c r="B431" s="598" t="s">
        <v>81</v>
      </c>
      <c r="C431" s="598"/>
      <c r="D431" s="65">
        <f t="shared" si="119"/>
        <v>63999.5</v>
      </c>
      <c r="E431" s="65">
        <f t="shared" si="112"/>
        <v>100320.61</v>
      </c>
      <c r="F431" s="65">
        <f t="shared" si="113"/>
        <v>124245.78</v>
      </c>
      <c r="G431" s="65">
        <f t="shared" si="114"/>
        <v>131846.34</v>
      </c>
      <c r="H431" s="66">
        <f t="shared" si="115"/>
        <v>89599.299999999988</v>
      </c>
      <c r="I431" s="66">
        <f t="shared" si="116"/>
        <v>128983.64000000001</v>
      </c>
      <c r="J431" s="66">
        <f t="shared" si="117"/>
        <v>157825.72</v>
      </c>
      <c r="K431" s="65">
        <f t="shared" si="118"/>
        <v>167480.48000000001</v>
      </c>
    </row>
    <row r="432" spans="1:11" ht="13.15" customHeight="1" x14ac:dyDescent="0.2">
      <c r="A432" s="597"/>
      <c r="B432" s="598" t="s">
        <v>82</v>
      </c>
      <c r="C432" s="598"/>
      <c r="D432" s="65">
        <f t="shared" si="119"/>
        <v>86689.84</v>
      </c>
      <c r="E432" s="65">
        <f t="shared" si="112"/>
        <v>135853.19</v>
      </c>
      <c r="F432" s="65">
        <f t="shared" si="113"/>
        <v>168229.23</v>
      </c>
      <c r="G432" s="65">
        <f t="shared" si="114"/>
        <v>178504.96999999997</v>
      </c>
      <c r="H432" s="66">
        <f t="shared" si="115"/>
        <v>121365.77</v>
      </c>
      <c r="I432" s="66">
        <f t="shared" si="116"/>
        <v>174668.38000000003</v>
      </c>
      <c r="J432" s="66">
        <f t="shared" si="117"/>
        <v>213696.59</v>
      </c>
      <c r="K432" s="65">
        <f t="shared" si="118"/>
        <v>226749.56</v>
      </c>
    </row>
    <row r="433" spans="1:11" ht="13.15" customHeight="1" x14ac:dyDescent="0.2">
      <c r="A433" s="597"/>
      <c r="B433" s="598" t="s">
        <v>83</v>
      </c>
      <c r="C433" s="598"/>
      <c r="D433" s="65">
        <f t="shared" si="119"/>
        <v>135311.98000000001</v>
      </c>
      <c r="E433" s="65">
        <f t="shared" si="112"/>
        <v>211994.41999999998</v>
      </c>
      <c r="F433" s="65">
        <f t="shared" si="113"/>
        <v>262479.48</v>
      </c>
      <c r="G433" s="65">
        <f t="shared" si="114"/>
        <v>278487.76000000007</v>
      </c>
      <c r="H433" s="66">
        <f t="shared" si="115"/>
        <v>189436.78</v>
      </c>
      <c r="I433" s="66">
        <f t="shared" si="116"/>
        <v>272564.25</v>
      </c>
      <c r="J433" s="66">
        <f t="shared" si="117"/>
        <v>333419.89</v>
      </c>
      <c r="K433" s="65">
        <f t="shared" si="118"/>
        <v>353754.72000000003</v>
      </c>
    </row>
    <row r="434" spans="1:11" ht="13.15" customHeight="1" x14ac:dyDescent="0.2">
      <c r="A434" s="597"/>
      <c r="B434" s="598" t="s">
        <v>84</v>
      </c>
      <c r="C434" s="598"/>
      <c r="D434" s="65">
        <f t="shared" si="119"/>
        <v>35820.699999999997</v>
      </c>
      <c r="E434" s="65">
        <f t="shared" si="112"/>
        <v>39295.1</v>
      </c>
      <c r="F434" s="65">
        <f t="shared" si="113"/>
        <v>39980.370000000003</v>
      </c>
      <c r="G434" s="65"/>
      <c r="H434" s="66">
        <f>H277+H379+D421</f>
        <v>35820.699999999997</v>
      </c>
      <c r="I434" s="66">
        <f>I277+I379+E421</f>
        <v>39295.1</v>
      </c>
      <c r="J434" s="66">
        <f>J277+J379+F421</f>
        <v>39980.370000000003</v>
      </c>
      <c r="K434" s="65"/>
    </row>
    <row r="435" spans="1:11" ht="12.6" customHeight="1" x14ac:dyDescent="0.2">
      <c r="A435" s="597"/>
      <c r="B435" s="598" t="s">
        <v>85</v>
      </c>
      <c r="C435" s="598"/>
      <c r="D435" s="65">
        <f t="shared" si="119"/>
        <v>37112.639999999999</v>
      </c>
      <c r="E435" s="65">
        <f t="shared" si="112"/>
        <v>40680.289999999994</v>
      </c>
      <c r="F435" s="65">
        <f t="shared" si="113"/>
        <v>41365.56</v>
      </c>
      <c r="G435" s="65"/>
      <c r="H435" s="66">
        <f>H278+H380+$H$421</f>
        <v>37753.07</v>
      </c>
      <c r="I435" s="66">
        <f>I278+I380+$I$421</f>
        <v>41424.869999999995</v>
      </c>
      <c r="J435" s="66">
        <f>J278+J380+$J$421</f>
        <v>42255.1</v>
      </c>
      <c r="K435" s="65"/>
    </row>
    <row r="436" spans="1:11" s="19" customFormat="1" ht="13.15" customHeight="1" x14ac:dyDescent="0.2">
      <c r="A436" s="597"/>
      <c r="B436" s="598" t="s">
        <v>86</v>
      </c>
      <c r="C436" s="598"/>
      <c r="D436" s="65">
        <f t="shared" si="119"/>
        <v>219623.82</v>
      </c>
      <c r="E436" s="65">
        <f t="shared" si="112"/>
        <v>283563.18</v>
      </c>
      <c r="F436" s="65">
        <f t="shared" si="113"/>
        <v>312344.15999999997</v>
      </c>
      <c r="G436" s="65"/>
      <c r="H436" s="66">
        <f>H279+H381+$H$421</f>
        <v>220264.25</v>
      </c>
      <c r="I436" s="66">
        <f>I279+I381+$I$421</f>
        <v>284307.75999999995</v>
      </c>
      <c r="J436" s="66">
        <f>J279+J381+$J$421</f>
        <v>313233.7</v>
      </c>
      <c r="K436" s="65"/>
    </row>
    <row r="437" spans="1:11" ht="13.15" customHeight="1" x14ac:dyDescent="0.2">
      <c r="A437" s="597"/>
      <c r="B437" s="598" t="s">
        <v>87</v>
      </c>
      <c r="C437" s="598"/>
      <c r="D437" s="65">
        <f t="shared" si="119"/>
        <v>7874.4699999999993</v>
      </c>
      <c r="E437" s="65">
        <f t="shared" si="112"/>
        <v>14822.253284639999</v>
      </c>
      <c r="F437" s="65">
        <f t="shared" si="113"/>
        <v>16944.727200479996</v>
      </c>
      <c r="G437" s="65"/>
      <c r="H437" s="66">
        <f>H280+H382+$H$421</f>
        <v>8514.8950926416019</v>
      </c>
      <c r="I437" s="66">
        <f>I280+I382+$I$421</f>
        <v>15566.833284639999</v>
      </c>
      <c r="J437" s="66">
        <f>J280+J382+$J$421</f>
        <v>17834.267200479997</v>
      </c>
      <c r="K437" s="65"/>
    </row>
    <row r="438" spans="1:11" ht="13.9" customHeight="1" x14ac:dyDescent="0.2">
      <c r="A438" s="597"/>
      <c r="B438" s="600" t="s">
        <v>88</v>
      </c>
      <c r="C438" s="73" t="s">
        <v>89</v>
      </c>
      <c r="D438" s="65">
        <f t="shared" ref="D438:D445" si="120">D281+D383+$D$422</f>
        <v>51617.073222591367</v>
      </c>
      <c r="E438" s="65">
        <f t="shared" ref="E438:E445" si="121">E281+E383+$E$422</f>
        <v>83205.502333887052</v>
      </c>
      <c r="F438" s="65">
        <f t="shared" ref="F438:F445" si="122">F281+F383+$F$422</f>
        <v>101639.08082225913</v>
      </c>
      <c r="G438" s="65"/>
      <c r="H438" s="66">
        <f t="shared" ref="H438:H445" si="123">H281+H383+$H$422</f>
        <v>72590.426652823924</v>
      </c>
      <c r="I438" s="66">
        <f t="shared" ref="I438:I445" si="124">I281+I383+$I$422</f>
        <v>106978.50493355482</v>
      </c>
      <c r="J438" s="66">
        <f t="shared" ref="J438:J445" si="125">J281+J383+$J$422</f>
        <v>129109.10896179402</v>
      </c>
      <c r="K438" s="65"/>
    </row>
    <row r="439" spans="1:11" ht="15" x14ac:dyDescent="0.2">
      <c r="A439" s="597"/>
      <c r="B439" s="600"/>
      <c r="C439" s="73" t="s">
        <v>90</v>
      </c>
      <c r="D439" s="65">
        <f t="shared" si="120"/>
        <v>41688.133222591365</v>
      </c>
      <c r="E439" s="65">
        <f t="shared" si="121"/>
        <v>67206.462333887044</v>
      </c>
      <c r="F439" s="65">
        <f t="shared" si="122"/>
        <v>82122.170822259126</v>
      </c>
      <c r="G439" s="65"/>
      <c r="H439" s="66">
        <f t="shared" si="123"/>
        <v>58624.58665282392</v>
      </c>
      <c r="I439" s="66">
        <f t="shared" si="124"/>
        <v>86408.304933554828</v>
      </c>
      <c r="J439" s="66">
        <f t="shared" si="125"/>
        <v>104317.34896179402</v>
      </c>
      <c r="K439" s="65"/>
    </row>
    <row r="440" spans="1:11" ht="15" x14ac:dyDescent="0.2">
      <c r="A440" s="597"/>
      <c r="B440" s="600"/>
      <c r="C440" s="73" t="s">
        <v>91</v>
      </c>
      <c r="D440" s="65">
        <f t="shared" si="120"/>
        <v>65535.25322259136</v>
      </c>
      <c r="E440" s="65">
        <f t="shared" si="121"/>
        <v>103623.89233388705</v>
      </c>
      <c r="F440" s="65">
        <f t="shared" si="122"/>
        <v>123224.25082225913</v>
      </c>
      <c r="G440" s="65"/>
      <c r="H440" s="66">
        <f t="shared" si="123"/>
        <v>92167.416652823915</v>
      </c>
      <c r="I440" s="66">
        <f t="shared" si="124"/>
        <v>133230.72493355483</v>
      </c>
      <c r="J440" s="66">
        <f t="shared" si="125"/>
        <v>156528.09896179402</v>
      </c>
      <c r="K440" s="65"/>
    </row>
    <row r="441" spans="1:11" ht="15" x14ac:dyDescent="0.2">
      <c r="A441" s="597"/>
      <c r="B441" s="600"/>
      <c r="C441" s="73" t="s">
        <v>92</v>
      </c>
      <c r="D441" s="65">
        <f t="shared" si="120"/>
        <v>52822.683222591368</v>
      </c>
      <c r="E441" s="65">
        <f t="shared" si="121"/>
        <v>83541.182333887045</v>
      </c>
      <c r="F441" s="65">
        <f t="shared" si="122"/>
        <v>99390.300822259131</v>
      </c>
      <c r="G441" s="65"/>
      <c r="H441" s="66">
        <f t="shared" si="123"/>
        <v>74286.186652823919</v>
      </c>
      <c r="I441" s="66">
        <f t="shared" si="124"/>
        <v>107410.08493355483</v>
      </c>
      <c r="J441" s="66">
        <f t="shared" si="125"/>
        <v>126252.53896179402</v>
      </c>
      <c r="K441" s="65"/>
    </row>
    <row r="442" spans="1:11" ht="15" x14ac:dyDescent="0.2">
      <c r="A442" s="597"/>
      <c r="B442" s="600"/>
      <c r="C442" s="73" t="s">
        <v>93</v>
      </c>
      <c r="D442" s="65">
        <f t="shared" si="120"/>
        <v>41688.133222591365</v>
      </c>
      <c r="E442" s="65">
        <f t="shared" si="121"/>
        <v>67206.462333887044</v>
      </c>
      <c r="F442" s="65">
        <f t="shared" si="122"/>
        <v>82122.170822259126</v>
      </c>
      <c r="G442" s="65"/>
      <c r="H442" s="66">
        <f t="shared" si="123"/>
        <v>58624.58665282392</v>
      </c>
      <c r="I442" s="66">
        <f t="shared" si="124"/>
        <v>86408.304933554828</v>
      </c>
      <c r="J442" s="66">
        <f t="shared" si="125"/>
        <v>104317.34896179402</v>
      </c>
      <c r="K442" s="65"/>
    </row>
    <row r="443" spans="1:11" ht="19.149999999999999" customHeight="1" x14ac:dyDescent="0.2">
      <c r="A443" s="597"/>
      <c r="B443" s="600"/>
      <c r="C443" s="73" t="s">
        <v>94</v>
      </c>
      <c r="D443" s="65">
        <f t="shared" si="120"/>
        <v>51617.073222591367</v>
      </c>
      <c r="E443" s="65">
        <f t="shared" si="121"/>
        <v>83205.502333887052</v>
      </c>
      <c r="F443" s="65">
        <f t="shared" si="122"/>
        <v>101639.08082225913</v>
      </c>
      <c r="G443" s="65"/>
      <c r="H443" s="66">
        <f t="shared" si="123"/>
        <v>72590.426652823924</v>
      </c>
      <c r="I443" s="66">
        <f t="shared" si="124"/>
        <v>106978.50493355482</v>
      </c>
      <c r="J443" s="66">
        <f t="shared" si="125"/>
        <v>129109.10896179402</v>
      </c>
      <c r="K443" s="65"/>
    </row>
    <row r="444" spans="1:11" ht="15" x14ac:dyDescent="0.2">
      <c r="A444" s="597"/>
      <c r="B444" s="600"/>
      <c r="C444" s="73" t="s">
        <v>95</v>
      </c>
      <c r="D444" s="65">
        <f t="shared" si="120"/>
        <v>41688.133222591365</v>
      </c>
      <c r="E444" s="65">
        <f t="shared" si="121"/>
        <v>67206.462333887044</v>
      </c>
      <c r="F444" s="65">
        <f t="shared" si="122"/>
        <v>82122.170822259126</v>
      </c>
      <c r="G444" s="65"/>
      <c r="H444" s="66">
        <f t="shared" si="123"/>
        <v>58624.58665282392</v>
      </c>
      <c r="I444" s="66">
        <f t="shared" si="124"/>
        <v>86408.304933554828</v>
      </c>
      <c r="J444" s="66">
        <f t="shared" si="125"/>
        <v>104317.34896179402</v>
      </c>
      <c r="K444" s="65"/>
    </row>
    <row r="445" spans="1:11" ht="30" x14ac:dyDescent="0.2">
      <c r="A445" s="597"/>
      <c r="B445" s="600"/>
      <c r="C445" s="73" t="s">
        <v>96</v>
      </c>
      <c r="D445" s="65">
        <f t="shared" si="120"/>
        <v>51617.073222591367</v>
      </c>
      <c r="E445" s="65">
        <f t="shared" si="121"/>
        <v>83205.502333887052</v>
      </c>
      <c r="F445" s="65">
        <f t="shared" si="122"/>
        <v>101639.08082225913</v>
      </c>
      <c r="G445" s="65"/>
      <c r="H445" s="66">
        <f t="shared" si="123"/>
        <v>72590.426652823924</v>
      </c>
      <c r="I445" s="66">
        <f t="shared" si="124"/>
        <v>106978.50493355482</v>
      </c>
      <c r="J445" s="66">
        <f t="shared" si="125"/>
        <v>129109.10896179402</v>
      </c>
      <c r="K445" s="65"/>
    </row>
    <row r="446" spans="1:11" ht="30" x14ac:dyDescent="0.2">
      <c r="A446" s="597"/>
      <c r="B446" s="600"/>
      <c r="C446" s="73" t="s">
        <v>97</v>
      </c>
      <c r="D446" s="65">
        <v>0</v>
      </c>
      <c r="E446" s="65">
        <v>0</v>
      </c>
      <c r="F446" s="65">
        <v>0</v>
      </c>
      <c r="G446" s="65"/>
      <c r="H446" s="66">
        <v>0</v>
      </c>
      <c r="I446" s="66">
        <v>0</v>
      </c>
      <c r="J446" s="66">
        <v>0</v>
      </c>
      <c r="K446" s="65"/>
    </row>
    <row r="447" spans="1:11" ht="13.9" customHeight="1" x14ac:dyDescent="0.2">
      <c r="A447" s="597"/>
      <c r="B447" s="600" t="s">
        <v>98</v>
      </c>
      <c r="C447" s="73" t="s">
        <v>89</v>
      </c>
      <c r="D447" s="65">
        <f t="shared" ref="D447:D454" si="126">D290+D392+$D$421</f>
        <v>231392.69</v>
      </c>
      <c r="E447" s="65">
        <f t="shared" ref="E447:E454" si="127">E290+E392+$E$421</f>
        <v>333211.14</v>
      </c>
      <c r="F447" s="65">
        <f t="shared" ref="F447:F454" si="128">F290+F392+$F$421</f>
        <v>361271.36999999994</v>
      </c>
      <c r="G447" s="65"/>
      <c r="H447" s="66">
        <f t="shared" ref="H447:H454" si="129">H290+H392+$H$421</f>
        <v>334162.73</v>
      </c>
      <c r="I447" s="66">
        <f t="shared" ref="I447:I454" si="130">I290+I392+$I$421</f>
        <v>439243.99</v>
      </c>
      <c r="J447" s="66">
        <f t="shared" ref="J447:J454" si="131">J290+J392+$J$421</f>
        <v>467449.16000000003</v>
      </c>
      <c r="K447" s="65"/>
    </row>
    <row r="448" spans="1:11" ht="15" x14ac:dyDescent="0.2">
      <c r="A448" s="597"/>
      <c r="B448" s="600"/>
      <c r="C448" s="73" t="s">
        <v>90</v>
      </c>
      <c r="D448" s="65">
        <f t="shared" si="126"/>
        <v>198565.31000000003</v>
      </c>
      <c r="E448" s="65">
        <f t="shared" si="127"/>
        <v>285981.84000000003</v>
      </c>
      <c r="F448" s="65">
        <f t="shared" si="128"/>
        <v>310131.36</v>
      </c>
      <c r="G448" s="65"/>
      <c r="H448" s="66">
        <f t="shared" si="129"/>
        <v>286745.41000000003</v>
      </c>
      <c r="I448" s="66">
        <f t="shared" si="130"/>
        <v>376973.5</v>
      </c>
      <c r="J448" s="66">
        <f t="shared" si="131"/>
        <v>401267.97000000003</v>
      </c>
      <c r="K448" s="65"/>
    </row>
    <row r="449" spans="1:11" ht="15" x14ac:dyDescent="0.2">
      <c r="A449" s="597"/>
      <c r="B449" s="600"/>
      <c r="C449" s="73" t="s">
        <v>91</v>
      </c>
      <c r="D449" s="65">
        <f t="shared" si="126"/>
        <v>169225.45</v>
      </c>
      <c r="E449" s="65">
        <f t="shared" si="127"/>
        <v>243770.09</v>
      </c>
      <c r="F449" s="65">
        <f t="shared" si="128"/>
        <v>264424.34999999998</v>
      </c>
      <c r="G449" s="65"/>
      <c r="H449" s="66">
        <f t="shared" si="129"/>
        <v>244365.62</v>
      </c>
      <c r="I449" s="66">
        <f t="shared" si="130"/>
        <v>321318.51999999996</v>
      </c>
      <c r="J449" s="66">
        <f t="shared" si="131"/>
        <v>342117.74000000005</v>
      </c>
      <c r="K449" s="65"/>
    </row>
    <row r="450" spans="1:11" ht="15" x14ac:dyDescent="0.2">
      <c r="A450" s="597"/>
      <c r="B450" s="600"/>
      <c r="C450" s="73" t="s">
        <v>92</v>
      </c>
      <c r="D450" s="65">
        <f t="shared" si="126"/>
        <v>127319.36000000002</v>
      </c>
      <c r="E450" s="65">
        <f t="shared" si="127"/>
        <v>183479.06999999998</v>
      </c>
      <c r="F450" s="65">
        <f t="shared" si="128"/>
        <v>199141.09</v>
      </c>
      <c r="G450" s="65"/>
      <c r="H450" s="66">
        <f t="shared" si="129"/>
        <v>183834.58</v>
      </c>
      <c r="I450" s="66">
        <f t="shared" si="130"/>
        <v>241826.53</v>
      </c>
      <c r="J450" s="66">
        <f t="shared" si="131"/>
        <v>257633.50999999998</v>
      </c>
      <c r="K450" s="65"/>
    </row>
    <row r="451" spans="1:11" ht="15" x14ac:dyDescent="0.2">
      <c r="A451" s="597"/>
      <c r="B451" s="600"/>
      <c r="C451" s="73" t="s">
        <v>93</v>
      </c>
      <c r="D451" s="65">
        <f t="shared" si="126"/>
        <v>116496.88</v>
      </c>
      <c r="E451" s="65">
        <f t="shared" si="127"/>
        <v>167908.59</v>
      </c>
      <c r="F451" s="65">
        <f t="shared" si="128"/>
        <v>182281.33</v>
      </c>
      <c r="G451" s="65"/>
      <c r="H451" s="66">
        <f t="shared" si="129"/>
        <v>168202.11</v>
      </c>
      <c r="I451" s="66">
        <f t="shared" si="130"/>
        <v>221297.29</v>
      </c>
      <c r="J451" s="66">
        <f t="shared" si="131"/>
        <v>235814.99</v>
      </c>
      <c r="K451" s="65"/>
    </row>
    <row r="452" spans="1:11" ht="30" x14ac:dyDescent="0.2">
      <c r="A452" s="597"/>
      <c r="B452" s="600"/>
      <c r="C452" s="73" t="s">
        <v>94</v>
      </c>
      <c r="D452" s="65">
        <f t="shared" si="126"/>
        <v>277351.02</v>
      </c>
      <c r="E452" s="65">
        <f t="shared" si="127"/>
        <v>399332.17000000004</v>
      </c>
      <c r="F452" s="65">
        <f t="shared" si="128"/>
        <v>432867.37999999995</v>
      </c>
      <c r="G452" s="65"/>
      <c r="H452" s="66">
        <f t="shared" si="129"/>
        <v>400546.98</v>
      </c>
      <c r="I452" s="66">
        <f t="shared" si="130"/>
        <v>526422.66</v>
      </c>
      <c r="J452" s="66">
        <f t="shared" si="131"/>
        <v>560102.82999999996</v>
      </c>
      <c r="K452" s="65"/>
    </row>
    <row r="453" spans="1:11" ht="15" x14ac:dyDescent="0.2">
      <c r="A453" s="597"/>
      <c r="B453" s="600"/>
      <c r="C453" s="73" t="s">
        <v>95</v>
      </c>
      <c r="D453" s="65">
        <f t="shared" si="126"/>
        <v>116496.88</v>
      </c>
      <c r="E453" s="65">
        <f t="shared" si="127"/>
        <v>167908.59</v>
      </c>
      <c r="F453" s="65">
        <f t="shared" si="128"/>
        <v>182281.33</v>
      </c>
      <c r="G453" s="65"/>
      <c r="H453" s="66">
        <f t="shared" si="129"/>
        <v>168202.11</v>
      </c>
      <c r="I453" s="66">
        <f t="shared" si="130"/>
        <v>221297.29</v>
      </c>
      <c r="J453" s="66">
        <f t="shared" si="131"/>
        <v>235814.99</v>
      </c>
      <c r="K453" s="65"/>
    </row>
    <row r="454" spans="1:11" ht="30" x14ac:dyDescent="0.2">
      <c r="A454" s="597"/>
      <c r="B454" s="600"/>
      <c r="C454" s="73" t="s">
        <v>96</v>
      </c>
      <c r="D454" s="65">
        <f t="shared" si="126"/>
        <v>116496.88</v>
      </c>
      <c r="E454" s="65">
        <f t="shared" si="127"/>
        <v>167908.59</v>
      </c>
      <c r="F454" s="65">
        <f t="shared" si="128"/>
        <v>182281.33</v>
      </c>
      <c r="G454" s="65"/>
      <c r="H454" s="66">
        <f t="shared" si="129"/>
        <v>168202.11</v>
      </c>
      <c r="I454" s="66">
        <f t="shared" si="130"/>
        <v>221297.29</v>
      </c>
      <c r="J454" s="66">
        <f t="shared" si="131"/>
        <v>235814.99</v>
      </c>
      <c r="K454" s="65"/>
    </row>
    <row r="455" spans="1:11" ht="30" x14ac:dyDescent="0.2">
      <c r="A455" s="597"/>
      <c r="B455" s="600"/>
      <c r="C455" s="73" t="s">
        <v>97</v>
      </c>
      <c r="D455" s="65">
        <v>0</v>
      </c>
      <c r="E455" s="65">
        <v>0</v>
      </c>
      <c r="F455" s="65">
        <v>0</v>
      </c>
      <c r="G455" s="65"/>
      <c r="H455" s="66">
        <v>0</v>
      </c>
      <c r="I455" s="66">
        <v>0</v>
      </c>
      <c r="J455" s="66">
        <v>0</v>
      </c>
      <c r="K455" s="65"/>
    </row>
    <row r="456" spans="1:11" ht="13.9" customHeight="1" x14ac:dyDescent="0.2">
      <c r="A456" s="597"/>
      <c r="B456" s="600" t="s">
        <v>99</v>
      </c>
      <c r="C456" s="73" t="s">
        <v>89</v>
      </c>
      <c r="D456" s="65">
        <f>D299+D401+$D$421</f>
        <v>277351.02</v>
      </c>
      <c r="E456" s="65">
        <f>E299+E401+$E$421</f>
        <v>399332.17000000004</v>
      </c>
      <c r="F456" s="65">
        <f>F299+F401+$F$421</f>
        <v>432867.37999999995</v>
      </c>
      <c r="G456" s="65"/>
      <c r="H456" s="66">
        <f>H299+H401+$H$421</f>
        <v>400546.98</v>
      </c>
      <c r="I456" s="66">
        <f>I299+I401+$I$421</f>
        <v>526422.66</v>
      </c>
      <c r="J456" s="66">
        <f>J299+J401+$J$421</f>
        <v>560102.82999999996</v>
      </c>
      <c r="K456" s="65"/>
    </row>
    <row r="457" spans="1:11" ht="15" x14ac:dyDescent="0.2">
      <c r="A457" s="597"/>
      <c r="B457" s="600"/>
      <c r="C457" s="73" t="s">
        <v>90</v>
      </c>
      <c r="D457" s="65">
        <f>D300+D402+$D$421</f>
        <v>277351.02</v>
      </c>
      <c r="E457" s="65">
        <f>E300+E402+$E$421</f>
        <v>399332.17000000004</v>
      </c>
      <c r="F457" s="65">
        <f>F300+F402+$F$421</f>
        <v>432867.37999999995</v>
      </c>
      <c r="G457" s="65"/>
      <c r="H457" s="66">
        <f>H300+H402+$H$421</f>
        <v>400546.98</v>
      </c>
      <c r="I457" s="66">
        <f>I300+I402+$I$421</f>
        <v>526422.66</v>
      </c>
      <c r="J457" s="66">
        <f>J300+J402+$J$421</f>
        <v>560102.82999999996</v>
      </c>
      <c r="K457" s="65"/>
    </row>
    <row r="458" spans="1:11" ht="15" x14ac:dyDescent="0.2">
      <c r="A458" s="597"/>
      <c r="B458" s="600"/>
      <c r="C458" s="73" t="s">
        <v>91</v>
      </c>
      <c r="D458" s="65">
        <f>D301+D403+$D$421</f>
        <v>217118.14</v>
      </c>
      <c r="E458" s="65">
        <f>E301+E403+$E$421</f>
        <v>312674.09999999998</v>
      </c>
      <c r="F458" s="65">
        <f>F301+F403+$F$421</f>
        <v>339033.81</v>
      </c>
      <c r="G458" s="65"/>
      <c r="H458" s="66">
        <f>H301+H403+$H$421</f>
        <v>313543.93</v>
      </c>
      <c r="I458" s="66">
        <f>I301+I403+$I$421</f>
        <v>412166.48</v>
      </c>
      <c r="J458" s="66">
        <f>J301+J403+$J$421</f>
        <v>438671.14</v>
      </c>
      <c r="K458" s="65"/>
    </row>
    <row r="459" spans="1:11" ht="15" x14ac:dyDescent="0.2">
      <c r="A459" s="597"/>
      <c r="B459" s="600"/>
      <c r="C459" s="73" t="s">
        <v>92</v>
      </c>
      <c r="D459" s="65">
        <f>D302+D404+$D$421</f>
        <v>169225.45</v>
      </c>
      <c r="E459" s="65">
        <f>E302+E404+$E$421</f>
        <v>243770.09</v>
      </c>
      <c r="F459" s="65">
        <f>F302+F404+$F$421</f>
        <v>264424.34999999998</v>
      </c>
      <c r="G459" s="65"/>
      <c r="H459" s="66">
        <f>H302+H404+$H$421</f>
        <v>244365.62</v>
      </c>
      <c r="I459" s="66">
        <f>I302+I404+$I$421</f>
        <v>321318.51999999996</v>
      </c>
      <c r="J459" s="66">
        <f>J302+J404+$J$421</f>
        <v>342117.74000000005</v>
      </c>
      <c r="K459" s="65"/>
    </row>
    <row r="460" spans="1:11" ht="15" x14ac:dyDescent="0.2">
      <c r="A460" s="597"/>
      <c r="B460" s="600"/>
      <c r="C460" s="73" t="s">
        <v>93</v>
      </c>
      <c r="D460" s="65">
        <v>0</v>
      </c>
      <c r="E460" s="65">
        <v>0</v>
      </c>
      <c r="F460" s="65">
        <v>0</v>
      </c>
      <c r="G460" s="65"/>
      <c r="H460" s="66">
        <v>0</v>
      </c>
      <c r="I460" s="66">
        <v>0</v>
      </c>
      <c r="J460" s="66">
        <v>0</v>
      </c>
      <c r="K460" s="65"/>
    </row>
    <row r="461" spans="1:11" ht="30" x14ac:dyDescent="0.2">
      <c r="A461" s="597"/>
      <c r="B461" s="600"/>
      <c r="C461" s="73" t="s">
        <v>94</v>
      </c>
      <c r="D461" s="65">
        <f>D304+D406+$D$421</f>
        <v>277351.02</v>
      </c>
      <c r="E461" s="65">
        <f>E304+E406+$E$421</f>
        <v>399332.17000000004</v>
      </c>
      <c r="F461" s="65">
        <f>F304+F406+$F$421</f>
        <v>432867.37999999995</v>
      </c>
      <c r="G461" s="65"/>
      <c r="H461" s="66">
        <f>H304+H406+$H$421</f>
        <v>400546.98</v>
      </c>
      <c r="I461" s="66">
        <f>I304+I406+$I$421</f>
        <v>526422.66</v>
      </c>
      <c r="J461" s="66">
        <f>J304+J406+$J$421</f>
        <v>560102.82999999996</v>
      </c>
      <c r="K461" s="65"/>
    </row>
    <row r="462" spans="1:11" ht="15" x14ac:dyDescent="0.2">
      <c r="A462" s="597"/>
      <c r="B462" s="600"/>
      <c r="C462" s="73" t="s">
        <v>95</v>
      </c>
      <c r="D462" s="65">
        <v>0</v>
      </c>
      <c r="E462" s="65">
        <v>0</v>
      </c>
      <c r="F462" s="65">
        <v>0</v>
      </c>
      <c r="G462" s="65"/>
      <c r="H462" s="66">
        <v>0</v>
      </c>
      <c r="I462" s="66">
        <v>0</v>
      </c>
      <c r="J462" s="66">
        <v>0</v>
      </c>
      <c r="K462" s="65"/>
    </row>
    <row r="463" spans="1:11" ht="30" x14ac:dyDescent="0.2">
      <c r="A463" s="597"/>
      <c r="B463" s="600"/>
      <c r="C463" s="73" t="s">
        <v>96</v>
      </c>
      <c r="D463" s="65">
        <f>D306+D408+$D$421</f>
        <v>154795.48000000001</v>
      </c>
      <c r="E463" s="65">
        <f>E306+E408+$E$421</f>
        <v>223009.44</v>
      </c>
      <c r="F463" s="65">
        <f>F306+F408+$F$421</f>
        <v>241944.67</v>
      </c>
      <c r="G463" s="65"/>
      <c r="H463" s="66">
        <f>H306+H408+$H$421</f>
        <v>223522.32</v>
      </c>
      <c r="I463" s="66">
        <f>I306+I408+$I$421</f>
        <v>293946.19999999995</v>
      </c>
      <c r="J463" s="66">
        <f>J306+J408+$J$421</f>
        <v>313026.39</v>
      </c>
      <c r="K463" s="65"/>
    </row>
    <row r="464" spans="1:11" ht="30" x14ac:dyDescent="0.2">
      <c r="A464" s="597"/>
      <c r="B464" s="600"/>
      <c r="C464" s="73" t="s">
        <v>97</v>
      </c>
      <c r="D464" s="65">
        <f>D307+D409+$D$421</f>
        <v>116496.88</v>
      </c>
      <c r="E464" s="65">
        <f>E307+E409+$E$421</f>
        <v>167908.59</v>
      </c>
      <c r="F464" s="65">
        <f>F307+F409+$F$421</f>
        <v>182281.33</v>
      </c>
      <c r="G464" s="65"/>
      <c r="H464" s="66">
        <f>H307+H409+$H$421</f>
        <v>168202.11</v>
      </c>
      <c r="I464" s="66">
        <f>I307+I409+$I$421</f>
        <v>221297.29</v>
      </c>
      <c r="J464" s="66">
        <f>J307+J409+$J$421</f>
        <v>235814.99</v>
      </c>
      <c r="K464" s="65"/>
    </row>
    <row r="465" spans="1:11" ht="13.9" customHeight="1" x14ac:dyDescent="0.2">
      <c r="A465" s="597"/>
      <c r="B465" s="600" t="s">
        <v>100</v>
      </c>
      <c r="C465" s="73" t="s">
        <v>89</v>
      </c>
      <c r="D465" s="65">
        <f>D308+D410+$D$421</f>
        <v>277351.02</v>
      </c>
      <c r="E465" s="65">
        <f>E308+E410+$E$421</f>
        <v>399332.17000000004</v>
      </c>
      <c r="F465" s="65">
        <f>F308+F410+$F$421</f>
        <v>432867.37999999995</v>
      </c>
      <c r="G465" s="65"/>
      <c r="H465" s="66">
        <f>H308+H410+$H$421</f>
        <v>400546.98</v>
      </c>
      <c r="I465" s="66">
        <f>I308+I410+$I$421</f>
        <v>526422.66</v>
      </c>
      <c r="J465" s="66">
        <f>J308+J410+$J$421</f>
        <v>560102.82999999996</v>
      </c>
      <c r="K465" s="65"/>
    </row>
    <row r="466" spans="1:11" ht="15" x14ac:dyDescent="0.2">
      <c r="A466" s="597"/>
      <c r="B466" s="600"/>
      <c r="C466" s="73" t="s">
        <v>90</v>
      </c>
      <c r="D466" s="65">
        <v>0</v>
      </c>
      <c r="E466" s="65">
        <v>0</v>
      </c>
      <c r="F466" s="65">
        <v>0</v>
      </c>
      <c r="G466" s="65"/>
      <c r="H466" s="66">
        <v>0</v>
      </c>
      <c r="I466" s="66">
        <v>0</v>
      </c>
      <c r="J466" s="66">
        <v>0</v>
      </c>
      <c r="K466" s="65"/>
    </row>
    <row r="467" spans="1:11" ht="15" x14ac:dyDescent="0.2">
      <c r="A467" s="597"/>
      <c r="B467" s="600"/>
      <c r="C467" s="73" t="s">
        <v>91</v>
      </c>
      <c r="D467" s="65">
        <f>D310+D412+$D$421</f>
        <v>303324.97000000003</v>
      </c>
      <c r="E467" s="65">
        <f>E310+E412+$E$421</f>
        <v>436701.34</v>
      </c>
      <c r="F467" s="65">
        <f>F310+F412+$F$421</f>
        <v>473330.81999999995</v>
      </c>
      <c r="G467" s="65"/>
      <c r="H467" s="66">
        <f>H310+H412+$H$421</f>
        <v>438064.91000000003</v>
      </c>
      <c r="I467" s="66">
        <f>I310+I412+$I$421</f>
        <v>575692.84</v>
      </c>
      <c r="J467" s="66">
        <f>J310+J412+$J$421</f>
        <v>612467.2699999999</v>
      </c>
      <c r="K467" s="65"/>
    </row>
    <row r="468" spans="1:11" ht="15" x14ac:dyDescent="0.2">
      <c r="A468" s="597"/>
      <c r="B468" s="600"/>
      <c r="C468" s="73" t="s">
        <v>92</v>
      </c>
      <c r="D468" s="65">
        <v>0</v>
      </c>
      <c r="E468" s="65">
        <v>0</v>
      </c>
      <c r="F468" s="65">
        <v>0</v>
      </c>
      <c r="G468" s="65"/>
      <c r="H468" s="66">
        <v>0</v>
      </c>
      <c r="I468" s="66">
        <v>0</v>
      </c>
      <c r="J468" s="66">
        <v>0</v>
      </c>
      <c r="K468" s="65"/>
    </row>
    <row r="469" spans="1:11" ht="15" x14ac:dyDescent="0.2">
      <c r="A469" s="597"/>
      <c r="B469" s="600"/>
      <c r="C469" s="73" t="s">
        <v>93</v>
      </c>
      <c r="D469" s="65">
        <v>0</v>
      </c>
      <c r="E469" s="65">
        <v>0</v>
      </c>
      <c r="F469" s="65">
        <v>0</v>
      </c>
      <c r="G469" s="65"/>
      <c r="H469" s="66">
        <v>0</v>
      </c>
      <c r="I469" s="66">
        <v>0</v>
      </c>
      <c r="J469" s="66">
        <v>0</v>
      </c>
      <c r="K469" s="65"/>
    </row>
    <row r="470" spans="1:11" ht="30" x14ac:dyDescent="0.2">
      <c r="A470" s="597"/>
      <c r="B470" s="600"/>
      <c r="C470" s="73" t="s">
        <v>94</v>
      </c>
      <c r="D470" s="65">
        <f>D313+D415+$D$421</f>
        <v>277351.02</v>
      </c>
      <c r="E470" s="65">
        <f>E313+E415+$E$421</f>
        <v>399332.17000000004</v>
      </c>
      <c r="F470" s="65">
        <f>F313+F415+$F$421</f>
        <v>432867.37999999995</v>
      </c>
      <c r="G470" s="65"/>
      <c r="H470" s="66">
        <f>H313+H415+$H$421</f>
        <v>400546.98</v>
      </c>
      <c r="I470" s="66">
        <f>I313+I415+$I$421</f>
        <v>526422.66</v>
      </c>
      <c r="J470" s="66">
        <f>J313+J415+$J$421</f>
        <v>560102.82999999996</v>
      </c>
      <c r="K470" s="65"/>
    </row>
    <row r="471" spans="1:11" ht="15" x14ac:dyDescent="0.2">
      <c r="A471" s="597"/>
      <c r="B471" s="600"/>
      <c r="C471" s="73" t="s">
        <v>95</v>
      </c>
      <c r="D471" s="65">
        <v>0</v>
      </c>
      <c r="E471" s="65">
        <v>0</v>
      </c>
      <c r="F471" s="65">
        <v>0</v>
      </c>
      <c r="G471" s="65"/>
      <c r="H471" s="66">
        <v>0</v>
      </c>
      <c r="I471" s="66">
        <v>0</v>
      </c>
      <c r="J471" s="66">
        <v>0</v>
      </c>
      <c r="K471" s="65"/>
    </row>
    <row r="472" spans="1:11" ht="30" x14ac:dyDescent="0.2">
      <c r="A472" s="597"/>
      <c r="B472" s="600"/>
      <c r="C472" s="73" t="s">
        <v>96</v>
      </c>
      <c r="D472" s="65">
        <f>D315+D417+$D$421</f>
        <v>277351.02</v>
      </c>
      <c r="E472" s="65">
        <f>E315+E417+$E$421</f>
        <v>399332.17000000004</v>
      </c>
      <c r="F472" s="65">
        <f>F315+F417+$F$421</f>
        <v>432867.37999999995</v>
      </c>
      <c r="G472" s="65"/>
      <c r="H472" s="66">
        <f>H315+H417+$H$421</f>
        <v>400546.98</v>
      </c>
      <c r="I472" s="66">
        <f>I315+I417+$I$421</f>
        <v>526422.66</v>
      </c>
      <c r="J472" s="66">
        <f>J315+J417+$J$421</f>
        <v>560102.82999999996</v>
      </c>
      <c r="K472" s="65"/>
    </row>
    <row r="473" spans="1:11" ht="30" x14ac:dyDescent="0.2">
      <c r="A473" s="597"/>
      <c r="B473" s="600"/>
      <c r="C473" s="73" t="s">
        <v>97</v>
      </c>
      <c r="D473" s="65">
        <f>D316+D418+$D$421</f>
        <v>277351.02</v>
      </c>
      <c r="E473" s="65">
        <f>E316+E418+$E$421</f>
        <v>399332.17000000004</v>
      </c>
      <c r="F473" s="65">
        <f>F316+F418+$F$421</f>
        <v>432867.37999999995</v>
      </c>
      <c r="G473" s="65"/>
      <c r="H473" s="66">
        <f>H316+H418+$H$421</f>
        <v>400546.98</v>
      </c>
      <c r="I473" s="66">
        <f>I316+I418+$I$421</f>
        <v>526422.66</v>
      </c>
      <c r="J473" s="66">
        <f>J316+J418+$J$421</f>
        <v>560102.82999999996</v>
      </c>
      <c r="K473" s="65"/>
    </row>
    <row r="474" spans="1:11" ht="13.15" customHeight="1" x14ac:dyDescent="0.2">
      <c r="A474" s="597" t="s">
        <v>120</v>
      </c>
      <c r="B474" s="598" t="s">
        <v>102</v>
      </c>
      <c r="C474" s="598"/>
      <c r="D474" s="67">
        <f>ROUND(D423/12,0)</f>
        <v>3027</v>
      </c>
      <c r="E474" s="67">
        <f t="shared" ref="E474:K489" si="132">ROUND(E423/12,0)</f>
        <v>4823</v>
      </c>
      <c r="F474" s="67">
        <f t="shared" si="132"/>
        <v>5924</v>
      </c>
      <c r="G474" s="67">
        <f t="shared" si="132"/>
        <v>6298</v>
      </c>
      <c r="H474" s="68">
        <f t="shared" si="132"/>
        <v>4238</v>
      </c>
      <c r="I474" s="68">
        <f t="shared" si="132"/>
        <v>6201</v>
      </c>
      <c r="J474" s="68">
        <f t="shared" si="132"/>
        <v>7525</v>
      </c>
      <c r="K474" s="67">
        <f t="shared" si="132"/>
        <v>8001</v>
      </c>
    </row>
    <row r="475" spans="1:11" ht="15.6" customHeight="1" x14ac:dyDescent="0.2">
      <c r="A475" s="597"/>
      <c r="B475" s="599" t="s">
        <v>74</v>
      </c>
      <c r="C475" s="599"/>
      <c r="D475" s="67">
        <f t="shared" ref="D475:F490" si="133">ROUND(D424/12,0)</f>
        <v>3250</v>
      </c>
      <c r="E475" s="67">
        <f t="shared" si="132"/>
        <v>5184</v>
      </c>
      <c r="F475" s="67">
        <f t="shared" si="132"/>
        <v>6935</v>
      </c>
      <c r="G475" s="67">
        <f t="shared" si="132"/>
        <v>6955</v>
      </c>
      <c r="H475" s="68">
        <f t="shared" si="132"/>
        <v>4550</v>
      </c>
      <c r="I475" s="68">
        <f t="shared" si="132"/>
        <v>6665</v>
      </c>
      <c r="J475" s="68">
        <f t="shared" si="132"/>
        <v>8809</v>
      </c>
      <c r="K475" s="67">
        <f t="shared" si="132"/>
        <v>8835</v>
      </c>
    </row>
    <row r="476" spans="1:11" ht="16.149999999999999" customHeight="1" x14ac:dyDescent="0.2">
      <c r="A476" s="597"/>
      <c r="B476" s="598" t="s">
        <v>75</v>
      </c>
      <c r="C476" s="598"/>
      <c r="D476" s="67">
        <f t="shared" si="133"/>
        <v>3027</v>
      </c>
      <c r="E476" s="67">
        <f t="shared" si="132"/>
        <v>4823</v>
      </c>
      <c r="F476" s="67">
        <f t="shared" si="132"/>
        <v>5924</v>
      </c>
      <c r="G476" s="67">
        <f t="shared" si="132"/>
        <v>6298</v>
      </c>
      <c r="H476" s="68">
        <f t="shared" si="132"/>
        <v>4238</v>
      </c>
      <c r="I476" s="68">
        <f t="shared" si="132"/>
        <v>6201</v>
      </c>
      <c r="J476" s="68">
        <f t="shared" si="132"/>
        <v>7525</v>
      </c>
      <c r="K476" s="67">
        <f t="shared" si="132"/>
        <v>8001</v>
      </c>
    </row>
    <row r="477" spans="1:11" ht="13.15" customHeight="1" x14ac:dyDescent="0.2">
      <c r="A477" s="597"/>
      <c r="B477" s="598" t="s">
        <v>76</v>
      </c>
      <c r="C477" s="598"/>
      <c r="D477" s="67">
        <f t="shared" si="133"/>
        <v>3279</v>
      </c>
      <c r="E477" s="67">
        <f t="shared" si="132"/>
        <v>5224</v>
      </c>
      <c r="F477" s="67">
        <f t="shared" si="132"/>
        <v>6415</v>
      </c>
      <c r="G477" s="67">
        <f t="shared" si="132"/>
        <v>6820</v>
      </c>
      <c r="H477" s="68">
        <f t="shared" si="132"/>
        <v>4591</v>
      </c>
      <c r="I477" s="68">
        <f t="shared" si="132"/>
        <v>6716</v>
      </c>
      <c r="J477" s="68">
        <f t="shared" si="132"/>
        <v>8149</v>
      </c>
      <c r="K477" s="67">
        <f t="shared" si="132"/>
        <v>8664</v>
      </c>
    </row>
    <row r="478" spans="1:11" ht="13.15" customHeight="1" x14ac:dyDescent="0.2">
      <c r="A478" s="597"/>
      <c r="B478" s="598" t="s">
        <v>77</v>
      </c>
      <c r="C478" s="598"/>
      <c r="D478" s="67">
        <f t="shared" si="133"/>
        <v>4953</v>
      </c>
      <c r="E478" s="67">
        <f t="shared" si="132"/>
        <v>7894</v>
      </c>
      <c r="F478" s="67">
        <f t="shared" si="132"/>
        <v>9690</v>
      </c>
      <c r="G478" s="67">
        <f t="shared" si="132"/>
        <v>10301</v>
      </c>
      <c r="H478" s="68">
        <f t="shared" si="132"/>
        <v>6934</v>
      </c>
      <c r="I478" s="68">
        <f t="shared" si="132"/>
        <v>10150</v>
      </c>
      <c r="J478" s="68">
        <f t="shared" si="132"/>
        <v>12309</v>
      </c>
      <c r="K478" s="67">
        <f t="shared" si="132"/>
        <v>13085</v>
      </c>
    </row>
    <row r="479" spans="1:11" ht="13.15" customHeight="1" x14ac:dyDescent="0.2">
      <c r="A479" s="597"/>
      <c r="B479" s="598" t="s">
        <v>78</v>
      </c>
      <c r="C479" s="598"/>
      <c r="D479" s="67">
        <f t="shared" si="133"/>
        <v>7380</v>
      </c>
      <c r="E479" s="67">
        <f t="shared" si="132"/>
        <v>11725</v>
      </c>
      <c r="F479" s="67">
        <f t="shared" si="132"/>
        <v>14433</v>
      </c>
      <c r="G479" s="67">
        <f t="shared" si="132"/>
        <v>15340</v>
      </c>
      <c r="H479" s="68">
        <f t="shared" si="132"/>
        <v>10333</v>
      </c>
      <c r="I479" s="68">
        <f t="shared" si="132"/>
        <v>15075</v>
      </c>
      <c r="J479" s="68">
        <f t="shared" si="132"/>
        <v>18334</v>
      </c>
      <c r="K479" s="67">
        <f t="shared" si="132"/>
        <v>19486</v>
      </c>
    </row>
    <row r="480" spans="1:11" ht="13.15" customHeight="1" x14ac:dyDescent="0.2">
      <c r="A480" s="597"/>
      <c r="B480" s="598" t="s">
        <v>79</v>
      </c>
      <c r="C480" s="598"/>
      <c r="D480" s="67">
        <f t="shared" si="133"/>
        <v>3888</v>
      </c>
      <c r="E480" s="67">
        <f t="shared" si="132"/>
        <v>6170</v>
      </c>
      <c r="F480" s="67">
        <f t="shared" si="132"/>
        <v>7602</v>
      </c>
      <c r="G480" s="67">
        <f t="shared" si="132"/>
        <v>8082</v>
      </c>
      <c r="H480" s="68">
        <f t="shared" si="132"/>
        <v>5443</v>
      </c>
      <c r="I480" s="68">
        <f t="shared" si="132"/>
        <v>7933</v>
      </c>
      <c r="J480" s="68">
        <f t="shared" si="132"/>
        <v>9657</v>
      </c>
      <c r="K480" s="67">
        <f t="shared" si="132"/>
        <v>10267</v>
      </c>
    </row>
    <row r="481" spans="1:11" ht="13.15" customHeight="1" x14ac:dyDescent="0.2">
      <c r="A481" s="597"/>
      <c r="B481" s="598" t="s">
        <v>80</v>
      </c>
      <c r="C481" s="598"/>
      <c r="D481" s="67">
        <f t="shared" si="133"/>
        <v>4467</v>
      </c>
      <c r="E481" s="67">
        <f t="shared" si="132"/>
        <v>7003</v>
      </c>
      <c r="F481" s="67">
        <f t="shared" si="132"/>
        <v>8674</v>
      </c>
      <c r="G481" s="67">
        <f t="shared" si="132"/>
        <v>9205</v>
      </c>
      <c r="H481" s="68">
        <f t="shared" si="132"/>
        <v>6253</v>
      </c>
      <c r="I481" s="68">
        <f t="shared" si="132"/>
        <v>9004</v>
      </c>
      <c r="J481" s="68">
        <f t="shared" si="132"/>
        <v>11018</v>
      </c>
      <c r="K481" s="67">
        <f t="shared" si="132"/>
        <v>11693</v>
      </c>
    </row>
    <row r="482" spans="1:11" ht="13.15" customHeight="1" x14ac:dyDescent="0.2">
      <c r="A482" s="597"/>
      <c r="B482" s="598" t="s">
        <v>81</v>
      </c>
      <c r="C482" s="598"/>
      <c r="D482" s="67">
        <f t="shared" si="133"/>
        <v>5333</v>
      </c>
      <c r="E482" s="67">
        <f t="shared" si="132"/>
        <v>8360</v>
      </c>
      <c r="F482" s="67">
        <f t="shared" si="132"/>
        <v>10354</v>
      </c>
      <c r="G482" s="67">
        <f t="shared" si="132"/>
        <v>10987</v>
      </c>
      <c r="H482" s="68">
        <f t="shared" si="132"/>
        <v>7467</v>
      </c>
      <c r="I482" s="68">
        <f t="shared" si="132"/>
        <v>10749</v>
      </c>
      <c r="J482" s="68">
        <f t="shared" si="132"/>
        <v>13152</v>
      </c>
      <c r="K482" s="67">
        <f t="shared" si="132"/>
        <v>13957</v>
      </c>
    </row>
    <row r="483" spans="1:11" ht="13.15" customHeight="1" x14ac:dyDescent="0.2">
      <c r="A483" s="597"/>
      <c r="B483" s="598" t="s">
        <v>82</v>
      </c>
      <c r="C483" s="598"/>
      <c r="D483" s="67">
        <f t="shared" si="133"/>
        <v>7224</v>
      </c>
      <c r="E483" s="67">
        <f t="shared" si="132"/>
        <v>11321</v>
      </c>
      <c r="F483" s="67">
        <f t="shared" si="132"/>
        <v>14019</v>
      </c>
      <c r="G483" s="67">
        <f t="shared" si="132"/>
        <v>14875</v>
      </c>
      <c r="H483" s="68">
        <f t="shared" si="132"/>
        <v>10114</v>
      </c>
      <c r="I483" s="68">
        <f t="shared" si="132"/>
        <v>14556</v>
      </c>
      <c r="J483" s="68">
        <f t="shared" si="132"/>
        <v>17808</v>
      </c>
      <c r="K483" s="67">
        <f t="shared" si="132"/>
        <v>18896</v>
      </c>
    </row>
    <row r="484" spans="1:11" ht="13.15" customHeight="1" x14ac:dyDescent="0.2">
      <c r="A484" s="597"/>
      <c r="B484" s="598" t="s">
        <v>121</v>
      </c>
      <c r="C484" s="598"/>
      <c r="D484" s="67">
        <f t="shared" si="133"/>
        <v>11276</v>
      </c>
      <c r="E484" s="67">
        <f t="shared" si="132"/>
        <v>17666</v>
      </c>
      <c r="F484" s="67">
        <f t="shared" si="132"/>
        <v>21873</v>
      </c>
      <c r="G484" s="67">
        <f t="shared" si="132"/>
        <v>23207</v>
      </c>
      <c r="H484" s="68">
        <f t="shared" si="132"/>
        <v>15786</v>
      </c>
      <c r="I484" s="68">
        <f t="shared" si="132"/>
        <v>22714</v>
      </c>
      <c r="J484" s="68">
        <f t="shared" si="132"/>
        <v>27785</v>
      </c>
      <c r="K484" s="67">
        <f t="shared" si="132"/>
        <v>29480</v>
      </c>
    </row>
    <row r="485" spans="1:11" ht="13.15" customHeight="1" x14ac:dyDescent="0.2">
      <c r="A485" s="597"/>
      <c r="B485" s="598" t="s">
        <v>84</v>
      </c>
      <c r="C485" s="598"/>
      <c r="D485" s="67">
        <f t="shared" si="133"/>
        <v>2985</v>
      </c>
      <c r="E485" s="67">
        <f t="shared" si="132"/>
        <v>3275</v>
      </c>
      <c r="F485" s="67">
        <f t="shared" si="132"/>
        <v>3332</v>
      </c>
      <c r="G485" s="67"/>
      <c r="H485" s="68">
        <f t="shared" si="132"/>
        <v>2985</v>
      </c>
      <c r="I485" s="68">
        <f t="shared" si="132"/>
        <v>3275</v>
      </c>
      <c r="J485" s="68">
        <f t="shared" si="132"/>
        <v>3332</v>
      </c>
      <c r="K485" s="67"/>
    </row>
    <row r="486" spans="1:11" ht="13.15" customHeight="1" x14ac:dyDescent="0.2">
      <c r="A486" s="597"/>
      <c r="B486" s="598" t="s">
        <v>85</v>
      </c>
      <c r="C486" s="598"/>
      <c r="D486" s="67">
        <f t="shared" si="133"/>
        <v>3093</v>
      </c>
      <c r="E486" s="67">
        <f t="shared" si="132"/>
        <v>3390</v>
      </c>
      <c r="F486" s="67">
        <f t="shared" si="132"/>
        <v>3447</v>
      </c>
      <c r="G486" s="67"/>
      <c r="H486" s="68">
        <f t="shared" si="132"/>
        <v>3146</v>
      </c>
      <c r="I486" s="68">
        <f t="shared" si="132"/>
        <v>3452</v>
      </c>
      <c r="J486" s="68">
        <f t="shared" si="132"/>
        <v>3521</v>
      </c>
      <c r="K486" s="67"/>
    </row>
    <row r="487" spans="1:11" s="19" customFormat="1" ht="13.15" customHeight="1" x14ac:dyDescent="0.2">
      <c r="A487" s="597"/>
      <c r="B487" s="598" t="s">
        <v>86</v>
      </c>
      <c r="C487" s="598"/>
      <c r="D487" s="67">
        <f t="shared" si="133"/>
        <v>18302</v>
      </c>
      <c r="E487" s="67">
        <f t="shared" si="132"/>
        <v>23630</v>
      </c>
      <c r="F487" s="67">
        <f t="shared" si="132"/>
        <v>26029</v>
      </c>
      <c r="G487" s="67"/>
      <c r="H487" s="68">
        <f t="shared" si="132"/>
        <v>18355</v>
      </c>
      <c r="I487" s="68">
        <f t="shared" si="132"/>
        <v>23692</v>
      </c>
      <c r="J487" s="68">
        <f t="shared" si="132"/>
        <v>26103</v>
      </c>
      <c r="K487" s="67"/>
    </row>
    <row r="488" spans="1:11" ht="13.15" customHeight="1" x14ac:dyDescent="0.2">
      <c r="A488" s="597"/>
      <c r="B488" s="598" t="s">
        <v>87</v>
      </c>
      <c r="C488" s="598"/>
      <c r="D488" s="67">
        <f t="shared" si="133"/>
        <v>656</v>
      </c>
      <c r="E488" s="67">
        <f t="shared" si="132"/>
        <v>1235</v>
      </c>
      <c r="F488" s="67">
        <f t="shared" si="132"/>
        <v>1412</v>
      </c>
      <c r="G488" s="67"/>
      <c r="H488" s="68">
        <f t="shared" si="132"/>
        <v>710</v>
      </c>
      <c r="I488" s="68">
        <f t="shared" si="132"/>
        <v>1297</v>
      </c>
      <c r="J488" s="68">
        <f t="shared" si="132"/>
        <v>1486</v>
      </c>
      <c r="K488" s="67"/>
    </row>
    <row r="489" spans="1:11" ht="13.9" customHeight="1" x14ac:dyDescent="0.2">
      <c r="A489" s="597"/>
      <c r="B489" s="600" t="s">
        <v>88</v>
      </c>
      <c r="C489" s="73" t="s">
        <v>89</v>
      </c>
      <c r="D489" s="67">
        <f t="shared" si="133"/>
        <v>4301</v>
      </c>
      <c r="E489" s="67">
        <f t="shared" si="132"/>
        <v>6934</v>
      </c>
      <c r="F489" s="67">
        <f t="shared" si="132"/>
        <v>8470</v>
      </c>
      <c r="G489" s="67"/>
      <c r="H489" s="68">
        <f t="shared" si="132"/>
        <v>6049</v>
      </c>
      <c r="I489" s="68">
        <f t="shared" si="132"/>
        <v>8915</v>
      </c>
      <c r="J489" s="68">
        <f t="shared" si="132"/>
        <v>10759</v>
      </c>
      <c r="K489" s="67"/>
    </row>
    <row r="490" spans="1:11" ht="15" x14ac:dyDescent="0.2">
      <c r="A490" s="597"/>
      <c r="B490" s="600"/>
      <c r="C490" s="73" t="s">
        <v>90</v>
      </c>
      <c r="D490" s="67">
        <f t="shared" si="133"/>
        <v>3474</v>
      </c>
      <c r="E490" s="67">
        <f t="shared" si="133"/>
        <v>5601</v>
      </c>
      <c r="F490" s="67">
        <f t="shared" si="133"/>
        <v>6844</v>
      </c>
      <c r="G490" s="67"/>
      <c r="H490" s="68">
        <f t="shared" ref="H490:J505" si="134">ROUND(H439/12,0)</f>
        <v>4885</v>
      </c>
      <c r="I490" s="68">
        <f t="shared" si="134"/>
        <v>7201</v>
      </c>
      <c r="J490" s="68">
        <f t="shared" si="134"/>
        <v>8693</v>
      </c>
      <c r="K490" s="67"/>
    </row>
    <row r="491" spans="1:11" ht="15" x14ac:dyDescent="0.2">
      <c r="A491" s="597"/>
      <c r="B491" s="600"/>
      <c r="C491" s="73" t="s">
        <v>91</v>
      </c>
      <c r="D491" s="67">
        <f t="shared" ref="D491:F506" si="135">ROUND(D440/12,0)</f>
        <v>5461</v>
      </c>
      <c r="E491" s="67">
        <f t="shared" si="135"/>
        <v>8635</v>
      </c>
      <c r="F491" s="67">
        <f t="shared" si="135"/>
        <v>10269</v>
      </c>
      <c r="G491" s="67"/>
      <c r="H491" s="68">
        <f t="shared" si="134"/>
        <v>7681</v>
      </c>
      <c r="I491" s="68">
        <f t="shared" si="134"/>
        <v>11103</v>
      </c>
      <c r="J491" s="68">
        <f t="shared" si="134"/>
        <v>13044</v>
      </c>
      <c r="K491" s="67"/>
    </row>
    <row r="492" spans="1:11" ht="18.600000000000001" customHeight="1" x14ac:dyDescent="0.2">
      <c r="A492" s="597"/>
      <c r="B492" s="600"/>
      <c r="C492" s="73" t="s">
        <v>92</v>
      </c>
      <c r="D492" s="67">
        <f t="shared" si="135"/>
        <v>4402</v>
      </c>
      <c r="E492" s="67">
        <f t="shared" si="135"/>
        <v>6962</v>
      </c>
      <c r="F492" s="67">
        <f t="shared" si="135"/>
        <v>8283</v>
      </c>
      <c r="G492" s="67"/>
      <c r="H492" s="68">
        <f t="shared" si="134"/>
        <v>6191</v>
      </c>
      <c r="I492" s="68">
        <f t="shared" si="134"/>
        <v>8951</v>
      </c>
      <c r="J492" s="68">
        <f t="shared" si="134"/>
        <v>10521</v>
      </c>
      <c r="K492" s="67"/>
    </row>
    <row r="493" spans="1:11" ht="17.45" customHeight="1" x14ac:dyDescent="0.2">
      <c r="A493" s="597"/>
      <c r="B493" s="600"/>
      <c r="C493" s="73" t="s">
        <v>93</v>
      </c>
      <c r="D493" s="67">
        <f t="shared" si="135"/>
        <v>3474</v>
      </c>
      <c r="E493" s="67">
        <f t="shared" si="135"/>
        <v>5601</v>
      </c>
      <c r="F493" s="67">
        <f t="shared" si="135"/>
        <v>6844</v>
      </c>
      <c r="G493" s="67"/>
      <c r="H493" s="68">
        <f t="shared" si="134"/>
        <v>4885</v>
      </c>
      <c r="I493" s="68">
        <f t="shared" si="134"/>
        <v>7201</v>
      </c>
      <c r="J493" s="68">
        <f t="shared" si="134"/>
        <v>8693</v>
      </c>
      <c r="K493" s="67"/>
    </row>
    <row r="494" spans="1:11" ht="21.6" customHeight="1" x14ac:dyDescent="0.2">
      <c r="A494" s="597"/>
      <c r="B494" s="600"/>
      <c r="C494" s="73" t="s">
        <v>94</v>
      </c>
      <c r="D494" s="67">
        <f t="shared" si="135"/>
        <v>4301</v>
      </c>
      <c r="E494" s="67">
        <f t="shared" si="135"/>
        <v>6934</v>
      </c>
      <c r="F494" s="67">
        <f t="shared" si="135"/>
        <v>8470</v>
      </c>
      <c r="G494" s="67"/>
      <c r="H494" s="68">
        <f t="shared" si="134"/>
        <v>6049</v>
      </c>
      <c r="I494" s="68">
        <f t="shared" si="134"/>
        <v>8915</v>
      </c>
      <c r="J494" s="68">
        <f t="shared" si="134"/>
        <v>10759</v>
      </c>
      <c r="K494" s="67"/>
    </row>
    <row r="495" spans="1:11" ht="23.45" customHeight="1" x14ac:dyDescent="0.2">
      <c r="A495" s="597"/>
      <c r="B495" s="600"/>
      <c r="C495" s="73" t="s">
        <v>95</v>
      </c>
      <c r="D495" s="67">
        <f t="shared" si="135"/>
        <v>3474</v>
      </c>
      <c r="E495" s="67">
        <f t="shared" si="135"/>
        <v>5601</v>
      </c>
      <c r="F495" s="67">
        <f t="shared" si="135"/>
        <v>6844</v>
      </c>
      <c r="G495" s="67"/>
      <c r="H495" s="68">
        <f t="shared" si="134"/>
        <v>4885</v>
      </c>
      <c r="I495" s="68">
        <f t="shared" si="134"/>
        <v>7201</v>
      </c>
      <c r="J495" s="68">
        <f t="shared" si="134"/>
        <v>8693</v>
      </c>
      <c r="K495" s="67"/>
    </row>
    <row r="496" spans="1:11" s="19" customFormat="1" ht="30" x14ac:dyDescent="0.2">
      <c r="A496" s="597"/>
      <c r="B496" s="600"/>
      <c r="C496" s="73" t="s">
        <v>96</v>
      </c>
      <c r="D496" s="67">
        <f t="shared" si="135"/>
        <v>4301</v>
      </c>
      <c r="E496" s="67">
        <f t="shared" si="135"/>
        <v>6934</v>
      </c>
      <c r="F496" s="67">
        <f t="shared" si="135"/>
        <v>8470</v>
      </c>
      <c r="G496" s="67"/>
      <c r="H496" s="68">
        <f t="shared" si="134"/>
        <v>6049</v>
      </c>
      <c r="I496" s="68">
        <f t="shared" si="134"/>
        <v>8915</v>
      </c>
      <c r="J496" s="68">
        <f t="shared" si="134"/>
        <v>10759</v>
      </c>
      <c r="K496" s="67"/>
    </row>
    <row r="497" spans="1:11" ht="30" x14ac:dyDescent="0.2">
      <c r="A497" s="597"/>
      <c r="B497" s="600"/>
      <c r="C497" s="73" t="s">
        <v>97</v>
      </c>
      <c r="D497" s="67">
        <f t="shared" si="135"/>
        <v>0</v>
      </c>
      <c r="E497" s="67">
        <f t="shared" si="135"/>
        <v>0</v>
      </c>
      <c r="F497" s="67">
        <f t="shared" si="135"/>
        <v>0</v>
      </c>
      <c r="G497" s="67"/>
      <c r="H497" s="68">
        <f t="shared" si="134"/>
        <v>0</v>
      </c>
      <c r="I497" s="68">
        <f t="shared" si="134"/>
        <v>0</v>
      </c>
      <c r="J497" s="68">
        <f t="shared" si="134"/>
        <v>0</v>
      </c>
      <c r="K497" s="67"/>
    </row>
    <row r="498" spans="1:11" ht="13.9" customHeight="1" x14ac:dyDescent="0.2">
      <c r="A498" s="597"/>
      <c r="B498" s="600" t="s">
        <v>98</v>
      </c>
      <c r="C498" s="73" t="s">
        <v>89</v>
      </c>
      <c r="D498" s="67">
        <f t="shared" si="135"/>
        <v>19283</v>
      </c>
      <c r="E498" s="67">
        <f t="shared" si="135"/>
        <v>27768</v>
      </c>
      <c r="F498" s="67">
        <f t="shared" si="135"/>
        <v>30106</v>
      </c>
      <c r="G498" s="67"/>
      <c r="H498" s="68">
        <f t="shared" si="134"/>
        <v>27847</v>
      </c>
      <c r="I498" s="68">
        <f t="shared" si="134"/>
        <v>36604</v>
      </c>
      <c r="J498" s="68">
        <f t="shared" si="134"/>
        <v>38954</v>
      </c>
      <c r="K498" s="67"/>
    </row>
    <row r="499" spans="1:11" ht="15" x14ac:dyDescent="0.2">
      <c r="A499" s="597"/>
      <c r="B499" s="600"/>
      <c r="C499" s="73" t="s">
        <v>90</v>
      </c>
      <c r="D499" s="67">
        <f t="shared" si="135"/>
        <v>16547</v>
      </c>
      <c r="E499" s="67">
        <f t="shared" si="135"/>
        <v>23832</v>
      </c>
      <c r="F499" s="67">
        <f t="shared" si="135"/>
        <v>25844</v>
      </c>
      <c r="G499" s="67"/>
      <c r="H499" s="68">
        <f t="shared" si="134"/>
        <v>23895</v>
      </c>
      <c r="I499" s="68">
        <f t="shared" si="134"/>
        <v>31414</v>
      </c>
      <c r="J499" s="68">
        <f t="shared" si="134"/>
        <v>33439</v>
      </c>
      <c r="K499" s="67"/>
    </row>
    <row r="500" spans="1:11" ht="15" x14ac:dyDescent="0.2">
      <c r="A500" s="597"/>
      <c r="B500" s="600"/>
      <c r="C500" s="73" t="s">
        <v>91</v>
      </c>
      <c r="D500" s="67">
        <f t="shared" si="135"/>
        <v>14102</v>
      </c>
      <c r="E500" s="67">
        <f t="shared" si="135"/>
        <v>20314</v>
      </c>
      <c r="F500" s="67">
        <f t="shared" si="135"/>
        <v>22035</v>
      </c>
      <c r="G500" s="67"/>
      <c r="H500" s="68">
        <f t="shared" si="134"/>
        <v>20364</v>
      </c>
      <c r="I500" s="68">
        <f t="shared" si="134"/>
        <v>26777</v>
      </c>
      <c r="J500" s="68">
        <f t="shared" si="134"/>
        <v>28510</v>
      </c>
      <c r="K500" s="67"/>
    </row>
    <row r="501" spans="1:11" ht="15" x14ac:dyDescent="0.2">
      <c r="A501" s="597"/>
      <c r="B501" s="600"/>
      <c r="C501" s="73" t="s">
        <v>92</v>
      </c>
      <c r="D501" s="67">
        <f t="shared" si="135"/>
        <v>10610</v>
      </c>
      <c r="E501" s="67">
        <f t="shared" si="135"/>
        <v>15290</v>
      </c>
      <c r="F501" s="67">
        <f t="shared" si="135"/>
        <v>16595</v>
      </c>
      <c r="G501" s="67"/>
      <c r="H501" s="68">
        <f t="shared" si="134"/>
        <v>15320</v>
      </c>
      <c r="I501" s="68">
        <f t="shared" si="134"/>
        <v>20152</v>
      </c>
      <c r="J501" s="68">
        <f t="shared" si="134"/>
        <v>21469</v>
      </c>
      <c r="K501" s="67"/>
    </row>
    <row r="502" spans="1:11" ht="15" x14ac:dyDescent="0.2">
      <c r="A502" s="597"/>
      <c r="B502" s="600"/>
      <c r="C502" s="73" t="s">
        <v>93</v>
      </c>
      <c r="D502" s="67">
        <f t="shared" si="135"/>
        <v>9708</v>
      </c>
      <c r="E502" s="67">
        <f t="shared" si="135"/>
        <v>13992</v>
      </c>
      <c r="F502" s="67">
        <f t="shared" si="135"/>
        <v>15190</v>
      </c>
      <c r="G502" s="67"/>
      <c r="H502" s="68">
        <f t="shared" si="134"/>
        <v>14017</v>
      </c>
      <c r="I502" s="68">
        <f t="shared" si="134"/>
        <v>18441</v>
      </c>
      <c r="J502" s="68">
        <f t="shared" si="134"/>
        <v>19651</v>
      </c>
      <c r="K502" s="67"/>
    </row>
    <row r="503" spans="1:11" ht="30" x14ac:dyDescent="0.2">
      <c r="A503" s="597"/>
      <c r="B503" s="600"/>
      <c r="C503" s="73" t="s">
        <v>94</v>
      </c>
      <c r="D503" s="67">
        <f t="shared" si="135"/>
        <v>23113</v>
      </c>
      <c r="E503" s="67">
        <f t="shared" si="135"/>
        <v>33278</v>
      </c>
      <c r="F503" s="67">
        <f t="shared" si="135"/>
        <v>36072</v>
      </c>
      <c r="G503" s="67"/>
      <c r="H503" s="68">
        <f t="shared" si="134"/>
        <v>33379</v>
      </c>
      <c r="I503" s="68">
        <f t="shared" si="134"/>
        <v>43869</v>
      </c>
      <c r="J503" s="68">
        <f t="shared" si="134"/>
        <v>46675</v>
      </c>
      <c r="K503" s="67"/>
    </row>
    <row r="504" spans="1:11" ht="15" x14ac:dyDescent="0.2">
      <c r="A504" s="597"/>
      <c r="B504" s="600"/>
      <c r="C504" s="73" t="s">
        <v>95</v>
      </c>
      <c r="D504" s="67">
        <f t="shared" si="135"/>
        <v>9708</v>
      </c>
      <c r="E504" s="67">
        <f t="shared" si="135"/>
        <v>13992</v>
      </c>
      <c r="F504" s="67">
        <f t="shared" si="135"/>
        <v>15190</v>
      </c>
      <c r="G504" s="67"/>
      <c r="H504" s="68">
        <f t="shared" si="134"/>
        <v>14017</v>
      </c>
      <c r="I504" s="68">
        <f t="shared" si="134"/>
        <v>18441</v>
      </c>
      <c r="J504" s="68">
        <f t="shared" si="134"/>
        <v>19651</v>
      </c>
      <c r="K504" s="67"/>
    </row>
    <row r="505" spans="1:11" ht="30" x14ac:dyDescent="0.2">
      <c r="A505" s="597"/>
      <c r="B505" s="600"/>
      <c r="C505" s="73" t="s">
        <v>96</v>
      </c>
      <c r="D505" s="67">
        <f t="shared" si="135"/>
        <v>9708</v>
      </c>
      <c r="E505" s="67">
        <f t="shared" si="135"/>
        <v>13992</v>
      </c>
      <c r="F505" s="67">
        <f t="shared" si="135"/>
        <v>15190</v>
      </c>
      <c r="G505" s="67"/>
      <c r="H505" s="68">
        <f t="shared" si="134"/>
        <v>14017</v>
      </c>
      <c r="I505" s="68">
        <f t="shared" si="134"/>
        <v>18441</v>
      </c>
      <c r="J505" s="68">
        <f t="shared" si="134"/>
        <v>19651</v>
      </c>
      <c r="K505" s="67"/>
    </row>
    <row r="506" spans="1:11" ht="30" x14ac:dyDescent="0.2">
      <c r="A506" s="597"/>
      <c r="B506" s="600"/>
      <c r="C506" s="73" t="s">
        <v>97</v>
      </c>
      <c r="D506" s="67">
        <f t="shared" si="135"/>
        <v>0</v>
      </c>
      <c r="E506" s="67">
        <f t="shared" si="135"/>
        <v>0</v>
      </c>
      <c r="F506" s="67">
        <f t="shared" si="135"/>
        <v>0</v>
      </c>
      <c r="G506" s="67"/>
      <c r="H506" s="68">
        <f t="shared" ref="H506:J521" si="136">ROUND(H455/12,0)</f>
        <v>0</v>
      </c>
      <c r="I506" s="68">
        <f t="shared" si="136"/>
        <v>0</v>
      </c>
      <c r="J506" s="68">
        <f t="shared" si="136"/>
        <v>0</v>
      </c>
      <c r="K506" s="67"/>
    </row>
    <row r="507" spans="1:11" ht="13.9" customHeight="1" x14ac:dyDescent="0.2">
      <c r="A507" s="597"/>
      <c r="B507" s="600" t="s">
        <v>99</v>
      </c>
      <c r="C507" s="73" t="s">
        <v>89</v>
      </c>
      <c r="D507" s="67">
        <f t="shared" ref="D507:F522" si="137">ROUND(D456/12,0)</f>
        <v>23113</v>
      </c>
      <c r="E507" s="67">
        <f t="shared" si="137"/>
        <v>33278</v>
      </c>
      <c r="F507" s="67">
        <f t="shared" si="137"/>
        <v>36072</v>
      </c>
      <c r="G507" s="67"/>
      <c r="H507" s="68">
        <f t="shared" si="136"/>
        <v>33379</v>
      </c>
      <c r="I507" s="68">
        <f t="shared" si="136"/>
        <v>43869</v>
      </c>
      <c r="J507" s="68">
        <f t="shared" si="136"/>
        <v>46675</v>
      </c>
      <c r="K507" s="67"/>
    </row>
    <row r="508" spans="1:11" ht="15" x14ac:dyDescent="0.2">
      <c r="A508" s="597"/>
      <c r="B508" s="600"/>
      <c r="C508" s="73" t="s">
        <v>90</v>
      </c>
      <c r="D508" s="67">
        <f t="shared" si="137"/>
        <v>23113</v>
      </c>
      <c r="E508" s="67">
        <f t="shared" si="137"/>
        <v>33278</v>
      </c>
      <c r="F508" s="67">
        <f t="shared" si="137"/>
        <v>36072</v>
      </c>
      <c r="G508" s="67"/>
      <c r="H508" s="68">
        <f t="shared" si="136"/>
        <v>33379</v>
      </c>
      <c r="I508" s="68">
        <f t="shared" si="136"/>
        <v>43869</v>
      </c>
      <c r="J508" s="68">
        <f t="shared" si="136"/>
        <v>46675</v>
      </c>
      <c r="K508" s="67"/>
    </row>
    <row r="509" spans="1:11" ht="15" x14ac:dyDescent="0.2">
      <c r="A509" s="597"/>
      <c r="B509" s="600"/>
      <c r="C509" s="73" t="s">
        <v>91</v>
      </c>
      <c r="D509" s="67">
        <f t="shared" si="137"/>
        <v>18093</v>
      </c>
      <c r="E509" s="67">
        <f t="shared" si="137"/>
        <v>26056</v>
      </c>
      <c r="F509" s="67">
        <f t="shared" si="137"/>
        <v>28253</v>
      </c>
      <c r="G509" s="67"/>
      <c r="H509" s="68">
        <f t="shared" si="136"/>
        <v>26129</v>
      </c>
      <c r="I509" s="68">
        <f t="shared" si="136"/>
        <v>34347</v>
      </c>
      <c r="J509" s="68">
        <f t="shared" si="136"/>
        <v>36556</v>
      </c>
      <c r="K509" s="67"/>
    </row>
    <row r="510" spans="1:11" ht="15" x14ac:dyDescent="0.2">
      <c r="A510" s="597"/>
      <c r="B510" s="600"/>
      <c r="C510" s="73" t="s">
        <v>92</v>
      </c>
      <c r="D510" s="67">
        <f t="shared" si="137"/>
        <v>14102</v>
      </c>
      <c r="E510" s="67">
        <f t="shared" si="137"/>
        <v>20314</v>
      </c>
      <c r="F510" s="67">
        <f t="shared" si="137"/>
        <v>22035</v>
      </c>
      <c r="G510" s="67"/>
      <c r="H510" s="68">
        <f t="shared" si="136"/>
        <v>20364</v>
      </c>
      <c r="I510" s="68">
        <f t="shared" si="136"/>
        <v>26777</v>
      </c>
      <c r="J510" s="68">
        <f t="shared" si="136"/>
        <v>28510</v>
      </c>
      <c r="K510" s="67"/>
    </row>
    <row r="511" spans="1:11" ht="15" x14ac:dyDescent="0.2">
      <c r="A511" s="597"/>
      <c r="B511" s="600"/>
      <c r="C511" s="73" t="s">
        <v>93</v>
      </c>
      <c r="D511" s="67">
        <f t="shared" si="137"/>
        <v>0</v>
      </c>
      <c r="E511" s="67">
        <f t="shared" si="137"/>
        <v>0</v>
      </c>
      <c r="F511" s="67">
        <f t="shared" si="137"/>
        <v>0</v>
      </c>
      <c r="G511" s="67"/>
      <c r="H511" s="68">
        <f t="shared" si="136"/>
        <v>0</v>
      </c>
      <c r="I511" s="68">
        <f t="shared" si="136"/>
        <v>0</v>
      </c>
      <c r="J511" s="68">
        <f t="shared" si="136"/>
        <v>0</v>
      </c>
      <c r="K511" s="67"/>
    </row>
    <row r="512" spans="1:11" ht="30" x14ac:dyDescent="0.2">
      <c r="A512" s="597"/>
      <c r="B512" s="600"/>
      <c r="C512" s="73" t="s">
        <v>94</v>
      </c>
      <c r="D512" s="67">
        <f t="shared" si="137"/>
        <v>23113</v>
      </c>
      <c r="E512" s="67">
        <f t="shared" si="137"/>
        <v>33278</v>
      </c>
      <c r="F512" s="67">
        <f t="shared" si="137"/>
        <v>36072</v>
      </c>
      <c r="G512" s="67"/>
      <c r="H512" s="68">
        <f t="shared" si="136"/>
        <v>33379</v>
      </c>
      <c r="I512" s="68">
        <f t="shared" si="136"/>
        <v>43869</v>
      </c>
      <c r="J512" s="68">
        <f t="shared" si="136"/>
        <v>46675</v>
      </c>
      <c r="K512" s="67"/>
    </row>
    <row r="513" spans="1:11" ht="30.6" customHeight="1" x14ac:dyDescent="0.2">
      <c r="A513" s="597"/>
      <c r="B513" s="600"/>
      <c r="C513" s="73" t="s">
        <v>95</v>
      </c>
      <c r="D513" s="67">
        <f t="shared" si="137"/>
        <v>0</v>
      </c>
      <c r="E513" s="67">
        <f t="shared" si="137"/>
        <v>0</v>
      </c>
      <c r="F513" s="67">
        <f t="shared" si="137"/>
        <v>0</v>
      </c>
      <c r="G513" s="67"/>
      <c r="H513" s="68">
        <f t="shared" si="136"/>
        <v>0</v>
      </c>
      <c r="I513" s="68">
        <f t="shared" si="136"/>
        <v>0</v>
      </c>
      <c r="J513" s="68">
        <f t="shared" si="136"/>
        <v>0</v>
      </c>
      <c r="K513" s="67"/>
    </row>
    <row r="514" spans="1:11" ht="30" x14ac:dyDescent="0.2">
      <c r="A514" s="597"/>
      <c r="B514" s="600"/>
      <c r="C514" s="73" t="s">
        <v>96</v>
      </c>
      <c r="D514" s="67">
        <f t="shared" si="137"/>
        <v>12900</v>
      </c>
      <c r="E514" s="67">
        <f t="shared" si="137"/>
        <v>18584</v>
      </c>
      <c r="F514" s="67">
        <f t="shared" si="137"/>
        <v>20162</v>
      </c>
      <c r="G514" s="67"/>
      <c r="H514" s="68">
        <f t="shared" si="136"/>
        <v>18627</v>
      </c>
      <c r="I514" s="68">
        <f t="shared" si="136"/>
        <v>24496</v>
      </c>
      <c r="J514" s="68">
        <f t="shared" si="136"/>
        <v>26086</v>
      </c>
      <c r="K514" s="67"/>
    </row>
    <row r="515" spans="1:11" ht="30" x14ac:dyDescent="0.2">
      <c r="A515" s="597"/>
      <c r="B515" s="600"/>
      <c r="C515" s="73" t="s">
        <v>97</v>
      </c>
      <c r="D515" s="67">
        <f t="shared" si="137"/>
        <v>9708</v>
      </c>
      <c r="E515" s="67">
        <f t="shared" si="137"/>
        <v>13992</v>
      </c>
      <c r="F515" s="67">
        <f t="shared" si="137"/>
        <v>15190</v>
      </c>
      <c r="G515" s="67"/>
      <c r="H515" s="68">
        <f t="shared" si="136"/>
        <v>14017</v>
      </c>
      <c r="I515" s="68">
        <f t="shared" si="136"/>
        <v>18441</v>
      </c>
      <c r="J515" s="68">
        <f t="shared" si="136"/>
        <v>19651</v>
      </c>
      <c r="K515" s="67"/>
    </row>
    <row r="516" spans="1:11" ht="13.9" customHeight="1" x14ac:dyDescent="0.2">
      <c r="A516" s="597"/>
      <c r="B516" s="600" t="s">
        <v>100</v>
      </c>
      <c r="C516" s="73" t="s">
        <v>89</v>
      </c>
      <c r="D516" s="67">
        <f t="shared" si="137"/>
        <v>23113</v>
      </c>
      <c r="E516" s="67">
        <f t="shared" si="137"/>
        <v>33278</v>
      </c>
      <c r="F516" s="67">
        <f t="shared" si="137"/>
        <v>36072</v>
      </c>
      <c r="G516" s="67"/>
      <c r="H516" s="68">
        <f t="shared" si="136"/>
        <v>33379</v>
      </c>
      <c r="I516" s="68">
        <f t="shared" si="136"/>
        <v>43869</v>
      </c>
      <c r="J516" s="68">
        <f t="shared" si="136"/>
        <v>46675</v>
      </c>
      <c r="K516" s="67"/>
    </row>
    <row r="517" spans="1:11" ht="15" x14ac:dyDescent="0.2">
      <c r="A517" s="597"/>
      <c r="B517" s="600"/>
      <c r="C517" s="73" t="s">
        <v>90</v>
      </c>
      <c r="D517" s="67">
        <f t="shared" si="137"/>
        <v>0</v>
      </c>
      <c r="E517" s="67">
        <f t="shared" si="137"/>
        <v>0</v>
      </c>
      <c r="F517" s="67">
        <f t="shared" si="137"/>
        <v>0</v>
      </c>
      <c r="G517" s="67"/>
      <c r="H517" s="68">
        <f t="shared" si="136"/>
        <v>0</v>
      </c>
      <c r="I517" s="68">
        <f t="shared" si="136"/>
        <v>0</v>
      </c>
      <c r="J517" s="68">
        <f t="shared" si="136"/>
        <v>0</v>
      </c>
      <c r="K517" s="67"/>
    </row>
    <row r="518" spans="1:11" ht="15" x14ac:dyDescent="0.2">
      <c r="A518" s="597"/>
      <c r="B518" s="600"/>
      <c r="C518" s="73" t="s">
        <v>91</v>
      </c>
      <c r="D518" s="67">
        <f t="shared" si="137"/>
        <v>25277</v>
      </c>
      <c r="E518" s="67">
        <f t="shared" si="137"/>
        <v>36392</v>
      </c>
      <c r="F518" s="67">
        <f t="shared" si="137"/>
        <v>39444</v>
      </c>
      <c r="G518" s="67"/>
      <c r="H518" s="68">
        <f t="shared" si="136"/>
        <v>36505</v>
      </c>
      <c r="I518" s="68">
        <f t="shared" si="136"/>
        <v>47974</v>
      </c>
      <c r="J518" s="68">
        <f t="shared" si="136"/>
        <v>51039</v>
      </c>
      <c r="K518" s="67"/>
    </row>
    <row r="519" spans="1:11" ht="15" x14ac:dyDescent="0.2">
      <c r="A519" s="597"/>
      <c r="B519" s="600"/>
      <c r="C519" s="73" t="s">
        <v>92</v>
      </c>
      <c r="D519" s="67">
        <f t="shared" si="137"/>
        <v>0</v>
      </c>
      <c r="E519" s="67">
        <f t="shared" si="137"/>
        <v>0</v>
      </c>
      <c r="F519" s="67">
        <f t="shared" si="137"/>
        <v>0</v>
      </c>
      <c r="G519" s="67"/>
      <c r="H519" s="68">
        <f t="shared" si="136"/>
        <v>0</v>
      </c>
      <c r="I519" s="68">
        <f t="shared" si="136"/>
        <v>0</v>
      </c>
      <c r="J519" s="68">
        <f t="shared" si="136"/>
        <v>0</v>
      </c>
      <c r="K519" s="67"/>
    </row>
    <row r="520" spans="1:11" ht="15" x14ac:dyDescent="0.2">
      <c r="A520" s="597"/>
      <c r="B520" s="600"/>
      <c r="C520" s="73" t="s">
        <v>93</v>
      </c>
      <c r="D520" s="67">
        <f t="shared" si="137"/>
        <v>0</v>
      </c>
      <c r="E520" s="67">
        <f t="shared" si="137"/>
        <v>0</v>
      </c>
      <c r="F520" s="67">
        <f t="shared" si="137"/>
        <v>0</v>
      </c>
      <c r="G520" s="67"/>
      <c r="H520" s="68">
        <f t="shared" si="136"/>
        <v>0</v>
      </c>
      <c r="I520" s="68">
        <f t="shared" si="136"/>
        <v>0</v>
      </c>
      <c r="J520" s="68">
        <f t="shared" si="136"/>
        <v>0</v>
      </c>
      <c r="K520" s="67"/>
    </row>
    <row r="521" spans="1:11" ht="30" x14ac:dyDescent="0.2">
      <c r="A521" s="597"/>
      <c r="B521" s="600"/>
      <c r="C521" s="73" t="s">
        <v>94</v>
      </c>
      <c r="D521" s="67">
        <f t="shared" si="137"/>
        <v>23113</v>
      </c>
      <c r="E521" s="67">
        <f t="shared" si="137"/>
        <v>33278</v>
      </c>
      <c r="F521" s="67">
        <f t="shared" si="137"/>
        <v>36072</v>
      </c>
      <c r="G521" s="67"/>
      <c r="H521" s="68">
        <f t="shared" si="136"/>
        <v>33379</v>
      </c>
      <c r="I521" s="68">
        <f t="shared" si="136"/>
        <v>43869</v>
      </c>
      <c r="J521" s="68">
        <f t="shared" si="136"/>
        <v>46675</v>
      </c>
      <c r="K521" s="67"/>
    </row>
    <row r="522" spans="1:11" ht="15" x14ac:dyDescent="0.2">
      <c r="A522" s="597"/>
      <c r="B522" s="600"/>
      <c r="C522" s="73" t="s">
        <v>95</v>
      </c>
      <c r="D522" s="67">
        <f t="shared" si="137"/>
        <v>0</v>
      </c>
      <c r="E522" s="67">
        <f t="shared" si="137"/>
        <v>0</v>
      </c>
      <c r="F522" s="67">
        <f t="shared" si="137"/>
        <v>0</v>
      </c>
      <c r="G522" s="67"/>
      <c r="H522" s="68">
        <f t="shared" ref="H522:J524" si="138">ROUND(H471/12,0)</f>
        <v>0</v>
      </c>
      <c r="I522" s="68">
        <f t="shared" si="138"/>
        <v>0</v>
      </c>
      <c r="J522" s="68">
        <f t="shared" si="138"/>
        <v>0</v>
      </c>
      <c r="K522" s="67"/>
    </row>
    <row r="523" spans="1:11" ht="30" x14ac:dyDescent="0.2">
      <c r="A523" s="597"/>
      <c r="B523" s="600"/>
      <c r="C523" s="73" t="s">
        <v>96</v>
      </c>
      <c r="D523" s="67">
        <f t="shared" ref="D523:F524" si="139">ROUND(D472/12,0)</f>
        <v>23113</v>
      </c>
      <c r="E523" s="67">
        <f t="shared" si="139"/>
        <v>33278</v>
      </c>
      <c r="F523" s="67">
        <f t="shared" si="139"/>
        <v>36072</v>
      </c>
      <c r="G523" s="67"/>
      <c r="H523" s="68">
        <f t="shared" si="138"/>
        <v>33379</v>
      </c>
      <c r="I523" s="68">
        <f t="shared" si="138"/>
        <v>43869</v>
      </c>
      <c r="J523" s="68">
        <f t="shared" si="138"/>
        <v>46675</v>
      </c>
      <c r="K523" s="67"/>
    </row>
    <row r="524" spans="1:11" ht="30" x14ac:dyDescent="0.2">
      <c r="A524" s="597"/>
      <c r="B524" s="600"/>
      <c r="C524" s="73" t="s">
        <v>97</v>
      </c>
      <c r="D524" s="67">
        <f t="shared" si="139"/>
        <v>23113</v>
      </c>
      <c r="E524" s="67">
        <f t="shared" si="139"/>
        <v>33278</v>
      </c>
      <c r="F524" s="67">
        <f t="shared" si="139"/>
        <v>36072</v>
      </c>
      <c r="G524" s="67"/>
      <c r="H524" s="68">
        <f t="shared" si="138"/>
        <v>33379</v>
      </c>
      <c r="I524" s="68">
        <f t="shared" si="138"/>
        <v>43869</v>
      </c>
      <c r="J524" s="68">
        <f t="shared" si="138"/>
        <v>46675</v>
      </c>
      <c r="K524" s="67"/>
    </row>
    <row r="525" spans="1:11" ht="13.15" hidden="1" customHeight="1" x14ac:dyDescent="0.2">
      <c r="A525" s="597" t="s">
        <v>122</v>
      </c>
      <c r="B525" s="598" t="s">
        <v>102</v>
      </c>
      <c r="C525" s="598"/>
      <c r="D525" s="32">
        <v>2689</v>
      </c>
      <c r="E525" s="32">
        <v>4285</v>
      </c>
      <c r="F525" s="32">
        <v>5262</v>
      </c>
      <c r="G525" s="32">
        <v>5595</v>
      </c>
      <c r="H525" s="33">
        <v>3765</v>
      </c>
      <c r="I525" s="33">
        <v>5509</v>
      </c>
      <c r="J525" s="33">
        <v>6684</v>
      </c>
      <c r="K525" s="32">
        <v>7107</v>
      </c>
    </row>
    <row r="526" spans="1:11" ht="32.450000000000003" hidden="1" customHeight="1" x14ac:dyDescent="0.2">
      <c r="A526" s="597"/>
      <c r="B526" s="599" t="s">
        <v>74</v>
      </c>
      <c r="C526" s="599"/>
      <c r="D526" s="32">
        <v>2887</v>
      </c>
      <c r="E526" s="32">
        <v>4605</v>
      </c>
      <c r="F526" s="32">
        <v>6160</v>
      </c>
      <c r="G526" s="32">
        <v>6179</v>
      </c>
      <c r="H526" s="33">
        <v>4042</v>
      </c>
      <c r="I526" s="33">
        <v>5920</v>
      </c>
      <c r="J526" s="33">
        <v>7825</v>
      </c>
      <c r="K526" s="32">
        <v>7848</v>
      </c>
    </row>
    <row r="527" spans="1:11" ht="13.15" hidden="1" customHeight="1" x14ac:dyDescent="0.2">
      <c r="A527" s="597"/>
      <c r="B527" s="598" t="s">
        <v>75</v>
      </c>
      <c r="C527" s="598"/>
      <c r="D527" s="32">
        <v>2689</v>
      </c>
      <c r="E527" s="32">
        <v>4285</v>
      </c>
      <c r="F527" s="32">
        <v>5262</v>
      </c>
      <c r="G527" s="32">
        <v>5595</v>
      </c>
      <c r="H527" s="33">
        <v>3765</v>
      </c>
      <c r="I527" s="33">
        <v>5509</v>
      </c>
      <c r="J527" s="33">
        <v>6684</v>
      </c>
      <c r="K527" s="32">
        <v>7107</v>
      </c>
    </row>
    <row r="528" spans="1:11" ht="13.15" hidden="1" customHeight="1" x14ac:dyDescent="0.2">
      <c r="A528" s="597"/>
      <c r="B528" s="598" t="s">
        <v>76</v>
      </c>
      <c r="C528" s="598"/>
      <c r="D528" s="32">
        <v>2913</v>
      </c>
      <c r="E528" s="32">
        <v>4640</v>
      </c>
      <c r="F528" s="32">
        <v>5698</v>
      </c>
      <c r="G528" s="32">
        <v>6059</v>
      </c>
      <c r="H528" s="33">
        <v>4078</v>
      </c>
      <c r="I528" s="33">
        <v>5966</v>
      </c>
      <c r="J528" s="33">
        <v>7238</v>
      </c>
      <c r="K528" s="32">
        <v>7696</v>
      </c>
    </row>
    <row r="529" spans="1:11" ht="13.15" hidden="1" customHeight="1" x14ac:dyDescent="0.2">
      <c r="A529" s="597"/>
      <c r="B529" s="598" t="s">
        <v>77</v>
      </c>
      <c r="C529" s="598"/>
      <c r="D529" s="32">
        <v>4400</v>
      </c>
      <c r="E529" s="32">
        <v>7012</v>
      </c>
      <c r="F529" s="32">
        <v>8607</v>
      </c>
      <c r="G529" s="32">
        <v>9150</v>
      </c>
      <c r="H529" s="33">
        <v>6160</v>
      </c>
      <c r="I529" s="33">
        <v>9016</v>
      </c>
      <c r="J529" s="33">
        <v>10934</v>
      </c>
      <c r="K529" s="32">
        <v>11623</v>
      </c>
    </row>
    <row r="530" spans="1:11" ht="13.15" hidden="1" customHeight="1" x14ac:dyDescent="0.2">
      <c r="A530" s="597"/>
      <c r="B530" s="598" t="s">
        <v>78</v>
      </c>
      <c r="C530" s="598"/>
      <c r="D530" s="32">
        <v>6556</v>
      </c>
      <c r="E530" s="32">
        <v>10415</v>
      </c>
      <c r="F530" s="32">
        <v>12821</v>
      </c>
      <c r="G530" s="32">
        <v>13627</v>
      </c>
      <c r="H530" s="33">
        <v>9178</v>
      </c>
      <c r="I530" s="33">
        <v>13391</v>
      </c>
      <c r="J530" s="33">
        <v>16286</v>
      </c>
      <c r="K530" s="32">
        <v>17309</v>
      </c>
    </row>
    <row r="531" spans="1:11" ht="13.15" hidden="1" customHeight="1" x14ac:dyDescent="0.2">
      <c r="A531" s="597"/>
      <c r="B531" s="598" t="s">
        <v>79</v>
      </c>
      <c r="C531" s="598"/>
      <c r="D531" s="32">
        <v>3453</v>
      </c>
      <c r="E531" s="32">
        <v>5481</v>
      </c>
      <c r="F531" s="32">
        <v>6753</v>
      </c>
      <c r="G531" s="32">
        <v>7180</v>
      </c>
      <c r="H531" s="33">
        <v>4835</v>
      </c>
      <c r="I531" s="33">
        <v>7047</v>
      </c>
      <c r="J531" s="33">
        <v>8578</v>
      </c>
      <c r="K531" s="32">
        <v>9120</v>
      </c>
    </row>
    <row r="532" spans="1:11" ht="13.15" hidden="1" customHeight="1" x14ac:dyDescent="0.2">
      <c r="A532" s="597"/>
      <c r="B532" s="598" t="s">
        <v>80</v>
      </c>
      <c r="C532" s="598"/>
      <c r="D532" s="32">
        <v>3968</v>
      </c>
      <c r="E532" s="32">
        <v>6221</v>
      </c>
      <c r="F532" s="32">
        <v>7705</v>
      </c>
      <c r="G532" s="32">
        <v>8177</v>
      </c>
      <c r="H532" s="33">
        <v>5555</v>
      </c>
      <c r="I532" s="33">
        <v>7998</v>
      </c>
      <c r="J532" s="33">
        <v>9787</v>
      </c>
      <c r="K532" s="32">
        <v>10387</v>
      </c>
    </row>
    <row r="533" spans="1:11" ht="13.15" hidden="1" customHeight="1" x14ac:dyDescent="0.2">
      <c r="A533" s="597"/>
      <c r="B533" s="598" t="s">
        <v>81</v>
      </c>
      <c r="C533" s="598"/>
      <c r="D533" s="32">
        <v>4738</v>
      </c>
      <c r="E533" s="32">
        <v>7426</v>
      </c>
      <c r="F533" s="32">
        <v>9197</v>
      </c>
      <c r="G533" s="32">
        <v>9760</v>
      </c>
      <c r="H533" s="33">
        <v>6633</v>
      </c>
      <c r="I533" s="33">
        <v>9548</v>
      </c>
      <c r="J533" s="33">
        <v>11683</v>
      </c>
      <c r="K533" s="32">
        <v>12398</v>
      </c>
    </row>
    <row r="534" spans="1:11" ht="13.15" hidden="1" customHeight="1" x14ac:dyDescent="0.2">
      <c r="A534" s="597"/>
      <c r="B534" s="598" t="s">
        <v>82</v>
      </c>
      <c r="C534" s="598"/>
      <c r="D534" s="32">
        <v>6417</v>
      </c>
      <c r="E534" s="32">
        <v>10057</v>
      </c>
      <c r="F534" s="32">
        <v>12453</v>
      </c>
      <c r="G534" s="32">
        <v>13214</v>
      </c>
      <c r="H534" s="33">
        <v>8984</v>
      </c>
      <c r="I534" s="33">
        <v>12930</v>
      </c>
      <c r="J534" s="33">
        <v>15819</v>
      </c>
      <c r="K534" s="32">
        <v>16785</v>
      </c>
    </row>
    <row r="535" spans="1:11" ht="13.15" hidden="1" customHeight="1" x14ac:dyDescent="0.2">
      <c r="A535" s="597"/>
      <c r="B535" s="598" t="s">
        <v>83</v>
      </c>
      <c r="C535" s="598"/>
      <c r="D535" s="32">
        <v>10016</v>
      </c>
      <c r="E535" s="32">
        <v>15693</v>
      </c>
      <c r="F535" s="32">
        <v>19430</v>
      </c>
      <c r="G535" s="32">
        <v>20615</v>
      </c>
      <c r="H535" s="33">
        <v>14023</v>
      </c>
      <c r="I535" s="33">
        <v>20177</v>
      </c>
      <c r="J535" s="33">
        <v>24681</v>
      </c>
      <c r="K535" s="32">
        <v>26187</v>
      </c>
    </row>
    <row r="536" spans="1:11" ht="13.15" hidden="1" customHeight="1" x14ac:dyDescent="0.2">
      <c r="A536" s="597"/>
      <c r="B536" s="598" t="s">
        <v>84</v>
      </c>
      <c r="C536" s="598"/>
      <c r="D536" s="32">
        <v>2652</v>
      </c>
      <c r="E536" s="32">
        <v>2909</v>
      </c>
      <c r="F536" s="32">
        <v>2960</v>
      </c>
      <c r="G536" s="32">
        <v>0</v>
      </c>
      <c r="H536" s="33">
        <v>2652</v>
      </c>
      <c r="I536" s="33">
        <v>2909</v>
      </c>
      <c r="J536" s="33">
        <v>2960</v>
      </c>
      <c r="K536" s="32">
        <v>0</v>
      </c>
    </row>
    <row r="537" spans="1:11" ht="13.15" hidden="1" customHeight="1" x14ac:dyDescent="0.2">
      <c r="A537" s="597"/>
      <c r="B537" s="598" t="s">
        <v>85</v>
      </c>
      <c r="C537" s="598"/>
      <c r="D537" s="32">
        <v>2747</v>
      </c>
      <c r="E537" s="32">
        <v>3011</v>
      </c>
      <c r="F537" s="32">
        <v>3062</v>
      </c>
      <c r="G537" s="32">
        <v>0</v>
      </c>
      <c r="H537" s="33">
        <v>2795</v>
      </c>
      <c r="I537" s="33">
        <v>3066</v>
      </c>
      <c r="J537" s="33">
        <v>3128</v>
      </c>
      <c r="K537" s="32">
        <v>0</v>
      </c>
    </row>
    <row r="538" spans="1:11" s="19" customFormat="1" ht="13.15" hidden="1" customHeight="1" x14ac:dyDescent="0.2">
      <c r="A538" s="597"/>
      <c r="B538" s="598" t="s">
        <v>86</v>
      </c>
      <c r="C538" s="598"/>
      <c r="D538" s="32">
        <v>16258</v>
      </c>
      <c r="E538" s="32">
        <v>20991</v>
      </c>
      <c r="F538" s="32">
        <v>23121</v>
      </c>
      <c r="G538" s="32">
        <v>0</v>
      </c>
      <c r="H538" s="33">
        <v>16305</v>
      </c>
      <c r="I538" s="33">
        <v>21046</v>
      </c>
      <c r="J538" s="33">
        <v>23187</v>
      </c>
      <c r="K538" s="32">
        <v>0</v>
      </c>
    </row>
    <row r="539" spans="1:11" ht="13.15" hidden="1" customHeight="1" x14ac:dyDescent="0.2">
      <c r="A539" s="597"/>
      <c r="B539" s="598" t="s">
        <v>87</v>
      </c>
      <c r="C539" s="598"/>
      <c r="D539" s="32">
        <v>583</v>
      </c>
      <c r="E539" s="32">
        <v>1097</v>
      </c>
      <c r="F539" s="32">
        <v>1254</v>
      </c>
      <c r="G539" s="32">
        <v>0</v>
      </c>
      <c r="H539" s="33">
        <v>630</v>
      </c>
      <c r="I539" s="33">
        <v>1152</v>
      </c>
      <c r="J539" s="33">
        <v>1320</v>
      </c>
      <c r="K539" s="32">
        <v>0</v>
      </c>
    </row>
    <row r="540" spans="1:11" ht="13.9" hidden="1" customHeight="1" x14ac:dyDescent="0.2">
      <c r="A540" s="597"/>
      <c r="B540" s="600" t="s">
        <v>88</v>
      </c>
      <c r="C540" s="73" t="s">
        <v>89</v>
      </c>
      <c r="D540" s="32">
        <v>3821</v>
      </c>
      <c r="E540" s="32">
        <v>6159</v>
      </c>
      <c r="F540" s="32">
        <v>7524</v>
      </c>
      <c r="G540" s="32">
        <v>0</v>
      </c>
      <c r="H540" s="33">
        <v>5373</v>
      </c>
      <c r="I540" s="33">
        <v>7919</v>
      </c>
      <c r="J540" s="33">
        <v>9557</v>
      </c>
      <c r="K540" s="32">
        <v>0</v>
      </c>
    </row>
    <row r="541" spans="1:11" ht="15" hidden="1" x14ac:dyDescent="0.2">
      <c r="A541" s="597"/>
      <c r="B541" s="600"/>
      <c r="C541" s="73" t="s">
        <v>90</v>
      </c>
      <c r="D541" s="32">
        <v>3086</v>
      </c>
      <c r="E541" s="32">
        <v>4975</v>
      </c>
      <c r="F541" s="32">
        <v>6079</v>
      </c>
      <c r="G541" s="32">
        <v>0</v>
      </c>
      <c r="H541" s="33">
        <v>4340</v>
      </c>
      <c r="I541" s="33">
        <v>6396</v>
      </c>
      <c r="J541" s="33">
        <v>7722</v>
      </c>
      <c r="K541" s="32">
        <v>0</v>
      </c>
    </row>
    <row r="542" spans="1:11" ht="15" hidden="1" x14ac:dyDescent="0.2">
      <c r="A542" s="597"/>
      <c r="B542" s="600"/>
      <c r="C542" s="73" t="s">
        <v>91</v>
      </c>
      <c r="D542" s="32">
        <v>4851</v>
      </c>
      <c r="E542" s="32">
        <v>7671</v>
      </c>
      <c r="F542" s="32">
        <v>9122</v>
      </c>
      <c r="G542" s="32">
        <v>0</v>
      </c>
      <c r="H542" s="33">
        <v>6823</v>
      </c>
      <c r="I542" s="33">
        <v>9862</v>
      </c>
      <c r="J542" s="33">
        <v>11587</v>
      </c>
      <c r="K542" s="32">
        <v>0</v>
      </c>
    </row>
    <row r="543" spans="1:11" ht="15" hidden="1" x14ac:dyDescent="0.2">
      <c r="A543" s="597"/>
      <c r="B543" s="600"/>
      <c r="C543" s="73" t="s">
        <v>92</v>
      </c>
      <c r="D543" s="32">
        <v>3910</v>
      </c>
      <c r="E543" s="32">
        <v>6184</v>
      </c>
      <c r="F543" s="32">
        <v>7357</v>
      </c>
      <c r="G543" s="32">
        <v>0</v>
      </c>
      <c r="H543" s="33">
        <v>5499</v>
      </c>
      <c r="I543" s="33">
        <v>7951</v>
      </c>
      <c r="J543" s="33">
        <v>9346</v>
      </c>
      <c r="K543" s="32">
        <v>0</v>
      </c>
    </row>
    <row r="544" spans="1:11" ht="15" hidden="1" x14ac:dyDescent="0.2">
      <c r="A544" s="597"/>
      <c r="B544" s="600"/>
      <c r="C544" s="73" t="s">
        <v>93</v>
      </c>
      <c r="D544" s="32">
        <v>3086</v>
      </c>
      <c r="E544" s="32">
        <v>4975</v>
      </c>
      <c r="F544" s="32">
        <v>6079</v>
      </c>
      <c r="G544" s="32">
        <v>0</v>
      </c>
      <c r="H544" s="33">
        <v>4340</v>
      </c>
      <c r="I544" s="33">
        <v>6396</v>
      </c>
      <c r="J544" s="33">
        <v>7722</v>
      </c>
      <c r="K544" s="32">
        <v>0</v>
      </c>
    </row>
    <row r="545" spans="1:11" ht="30" hidden="1" x14ac:dyDescent="0.2">
      <c r="A545" s="597"/>
      <c r="B545" s="600"/>
      <c r="C545" s="73" t="s">
        <v>94</v>
      </c>
      <c r="D545" s="32">
        <v>3821</v>
      </c>
      <c r="E545" s="32">
        <v>6159</v>
      </c>
      <c r="F545" s="32">
        <v>7524</v>
      </c>
      <c r="G545" s="32">
        <v>0</v>
      </c>
      <c r="H545" s="33">
        <v>5373</v>
      </c>
      <c r="I545" s="33">
        <v>7919</v>
      </c>
      <c r="J545" s="33">
        <v>9557</v>
      </c>
      <c r="K545" s="32">
        <v>0</v>
      </c>
    </row>
    <row r="546" spans="1:11" ht="15" hidden="1" x14ac:dyDescent="0.2">
      <c r="A546" s="597"/>
      <c r="B546" s="600"/>
      <c r="C546" s="73" t="s">
        <v>95</v>
      </c>
      <c r="D546" s="32">
        <v>3086</v>
      </c>
      <c r="E546" s="32">
        <v>4975</v>
      </c>
      <c r="F546" s="32">
        <v>6079</v>
      </c>
      <c r="G546" s="32">
        <v>0</v>
      </c>
      <c r="H546" s="33">
        <v>4340</v>
      </c>
      <c r="I546" s="33">
        <v>6396</v>
      </c>
      <c r="J546" s="33">
        <v>7722</v>
      </c>
      <c r="K546" s="32">
        <v>0</v>
      </c>
    </row>
    <row r="547" spans="1:11" ht="30" hidden="1" x14ac:dyDescent="0.2">
      <c r="A547" s="597"/>
      <c r="B547" s="600"/>
      <c r="C547" s="73" t="s">
        <v>96</v>
      </c>
      <c r="D547" s="32">
        <v>3821</v>
      </c>
      <c r="E547" s="32">
        <v>6159</v>
      </c>
      <c r="F547" s="32">
        <v>7524</v>
      </c>
      <c r="G547" s="32">
        <v>0</v>
      </c>
      <c r="H547" s="33">
        <v>5373</v>
      </c>
      <c r="I547" s="33">
        <v>7919</v>
      </c>
      <c r="J547" s="33">
        <v>9557</v>
      </c>
      <c r="K547" s="32">
        <v>0</v>
      </c>
    </row>
    <row r="548" spans="1:11" ht="30" hidden="1" x14ac:dyDescent="0.2">
      <c r="A548" s="597"/>
      <c r="B548" s="600"/>
      <c r="C548" s="73" t="s">
        <v>97</v>
      </c>
      <c r="D548" s="32">
        <v>0</v>
      </c>
      <c r="E548" s="32">
        <v>0</v>
      </c>
      <c r="F548" s="32">
        <v>0</v>
      </c>
      <c r="G548" s="32">
        <v>0</v>
      </c>
      <c r="H548" s="33">
        <v>0</v>
      </c>
      <c r="I548" s="33">
        <v>0</v>
      </c>
      <c r="J548" s="33">
        <v>0</v>
      </c>
      <c r="K548" s="32">
        <v>0</v>
      </c>
    </row>
    <row r="549" spans="1:11" ht="13.9" hidden="1" customHeight="1" x14ac:dyDescent="0.2">
      <c r="A549" s="597"/>
      <c r="B549" s="600" t="s">
        <v>98</v>
      </c>
      <c r="C549" s="73" t="s">
        <v>89</v>
      </c>
      <c r="D549" s="32">
        <v>17129</v>
      </c>
      <c r="E549" s="32">
        <v>24666</v>
      </c>
      <c r="F549" s="32">
        <v>26743</v>
      </c>
      <c r="G549" s="32">
        <v>0</v>
      </c>
      <c r="H549" s="33">
        <v>24736</v>
      </c>
      <c r="I549" s="33">
        <v>32515</v>
      </c>
      <c r="J549" s="33">
        <v>34603</v>
      </c>
      <c r="K549" s="32">
        <v>0</v>
      </c>
    </row>
    <row r="550" spans="1:11" ht="15" hidden="1" x14ac:dyDescent="0.2">
      <c r="A550" s="597"/>
      <c r="B550" s="600"/>
      <c r="C550" s="73" t="s">
        <v>90</v>
      </c>
      <c r="D550" s="32">
        <v>14699</v>
      </c>
      <c r="E550" s="32">
        <v>21170</v>
      </c>
      <c r="F550" s="32">
        <v>22957</v>
      </c>
      <c r="G550" s="32">
        <v>0</v>
      </c>
      <c r="H550" s="33">
        <v>21226</v>
      </c>
      <c r="I550" s="33">
        <v>27905</v>
      </c>
      <c r="J550" s="33">
        <v>29704</v>
      </c>
      <c r="K550" s="32">
        <v>0</v>
      </c>
    </row>
    <row r="551" spans="1:11" ht="15" hidden="1" x14ac:dyDescent="0.2">
      <c r="A551" s="597"/>
      <c r="B551" s="600"/>
      <c r="C551" s="73" t="s">
        <v>91</v>
      </c>
      <c r="D551" s="32">
        <v>12527</v>
      </c>
      <c r="E551" s="32">
        <v>18045</v>
      </c>
      <c r="F551" s="32">
        <v>19574</v>
      </c>
      <c r="G551" s="32">
        <v>0</v>
      </c>
      <c r="H551" s="33">
        <v>18089</v>
      </c>
      <c r="I551" s="33">
        <v>23786</v>
      </c>
      <c r="J551" s="33">
        <v>25325</v>
      </c>
      <c r="K551" s="32">
        <v>0</v>
      </c>
    </row>
    <row r="552" spans="1:11" ht="15" hidden="1" x14ac:dyDescent="0.2">
      <c r="A552" s="597"/>
      <c r="B552" s="600"/>
      <c r="C552" s="73" t="s">
        <v>92</v>
      </c>
      <c r="D552" s="32">
        <v>9425</v>
      </c>
      <c r="E552" s="32">
        <v>13582</v>
      </c>
      <c r="F552" s="32">
        <v>14741</v>
      </c>
      <c r="G552" s="32">
        <v>0</v>
      </c>
      <c r="H552" s="33">
        <v>13608</v>
      </c>
      <c r="I552" s="33">
        <v>17901</v>
      </c>
      <c r="J552" s="33">
        <v>19071</v>
      </c>
      <c r="K552" s="32">
        <v>0</v>
      </c>
    </row>
    <row r="553" spans="1:11" ht="15" hidden="1" x14ac:dyDescent="0.2">
      <c r="A553" s="597"/>
      <c r="B553" s="600"/>
      <c r="C553" s="73" t="s">
        <v>93</v>
      </c>
      <c r="D553" s="32">
        <v>8624</v>
      </c>
      <c r="E553" s="32">
        <v>12429</v>
      </c>
      <c r="F553" s="32">
        <v>13493</v>
      </c>
      <c r="G553" s="32">
        <v>0</v>
      </c>
      <c r="H553" s="33">
        <v>12451</v>
      </c>
      <c r="I553" s="33">
        <v>16381</v>
      </c>
      <c r="J553" s="33">
        <v>17456</v>
      </c>
      <c r="K553" s="32">
        <v>0</v>
      </c>
    </row>
    <row r="554" spans="1:11" ht="30" hidden="1" x14ac:dyDescent="0.2">
      <c r="A554" s="597"/>
      <c r="B554" s="600"/>
      <c r="C554" s="73" t="s">
        <v>94</v>
      </c>
      <c r="D554" s="32">
        <v>20531</v>
      </c>
      <c r="E554" s="32">
        <v>29560</v>
      </c>
      <c r="F554" s="32">
        <v>32043</v>
      </c>
      <c r="G554" s="32">
        <v>0</v>
      </c>
      <c r="H554" s="33">
        <v>29650</v>
      </c>
      <c r="I554" s="33">
        <v>38968</v>
      </c>
      <c r="J554" s="33">
        <v>41462</v>
      </c>
      <c r="K554" s="32">
        <v>0</v>
      </c>
    </row>
    <row r="555" spans="1:11" ht="15" hidden="1" x14ac:dyDescent="0.2">
      <c r="A555" s="597"/>
      <c r="B555" s="600"/>
      <c r="C555" s="73" t="s">
        <v>95</v>
      </c>
      <c r="D555" s="32">
        <v>8624</v>
      </c>
      <c r="E555" s="32">
        <v>12429</v>
      </c>
      <c r="F555" s="32">
        <v>13493</v>
      </c>
      <c r="G555" s="32">
        <v>0</v>
      </c>
      <c r="H555" s="33">
        <v>12451</v>
      </c>
      <c r="I555" s="33">
        <v>16381</v>
      </c>
      <c r="J555" s="33">
        <v>17456</v>
      </c>
      <c r="K555" s="32">
        <v>0</v>
      </c>
    </row>
    <row r="556" spans="1:11" ht="30" hidden="1" x14ac:dyDescent="0.2">
      <c r="A556" s="597"/>
      <c r="B556" s="600"/>
      <c r="C556" s="73" t="s">
        <v>96</v>
      </c>
      <c r="D556" s="32">
        <v>8624</v>
      </c>
      <c r="E556" s="32">
        <v>12429</v>
      </c>
      <c r="F556" s="32">
        <v>13493</v>
      </c>
      <c r="G556" s="32">
        <v>0</v>
      </c>
      <c r="H556" s="33">
        <v>12451</v>
      </c>
      <c r="I556" s="33">
        <v>16381</v>
      </c>
      <c r="J556" s="33">
        <v>17456</v>
      </c>
      <c r="K556" s="32">
        <v>0</v>
      </c>
    </row>
    <row r="557" spans="1:11" ht="30" hidden="1" x14ac:dyDescent="0.2">
      <c r="A557" s="597"/>
      <c r="B557" s="600"/>
      <c r="C557" s="73" t="s">
        <v>97</v>
      </c>
      <c r="D557" s="32">
        <v>0</v>
      </c>
      <c r="E557" s="32">
        <v>0</v>
      </c>
      <c r="F557" s="32">
        <v>0</v>
      </c>
      <c r="G557" s="32">
        <v>0</v>
      </c>
      <c r="H557" s="33">
        <v>0</v>
      </c>
      <c r="I557" s="33">
        <v>0</v>
      </c>
      <c r="J557" s="33">
        <v>0</v>
      </c>
      <c r="K557" s="32">
        <v>0</v>
      </c>
    </row>
    <row r="558" spans="1:11" ht="13.9" hidden="1" customHeight="1" x14ac:dyDescent="0.2">
      <c r="A558" s="597"/>
      <c r="B558" s="600" t="s">
        <v>99</v>
      </c>
      <c r="C558" s="73" t="s">
        <v>89</v>
      </c>
      <c r="D558" s="32">
        <v>20531</v>
      </c>
      <c r="E558" s="32">
        <v>29560</v>
      </c>
      <c r="F558" s="32">
        <v>32043</v>
      </c>
      <c r="G558" s="32">
        <v>0</v>
      </c>
      <c r="H558" s="33">
        <v>29650</v>
      </c>
      <c r="I558" s="33">
        <v>38968</v>
      </c>
      <c r="J558" s="33">
        <v>41462</v>
      </c>
      <c r="K558" s="32">
        <v>0</v>
      </c>
    </row>
    <row r="559" spans="1:11" ht="15" hidden="1" x14ac:dyDescent="0.2">
      <c r="A559" s="597"/>
      <c r="B559" s="600"/>
      <c r="C559" s="73" t="s">
        <v>90</v>
      </c>
      <c r="D559" s="32">
        <v>20531</v>
      </c>
      <c r="E559" s="32">
        <v>29560</v>
      </c>
      <c r="F559" s="32">
        <v>32043</v>
      </c>
      <c r="G559" s="32">
        <v>0</v>
      </c>
      <c r="H559" s="33">
        <v>29650</v>
      </c>
      <c r="I559" s="33">
        <v>38968</v>
      </c>
      <c r="J559" s="33">
        <v>41462</v>
      </c>
      <c r="K559" s="32">
        <v>0</v>
      </c>
    </row>
    <row r="560" spans="1:11" ht="15" hidden="1" x14ac:dyDescent="0.2">
      <c r="A560" s="597"/>
      <c r="B560" s="600"/>
      <c r="C560" s="73" t="s">
        <v>91</v>
      </c>
      <c r="D560" s="32">
        <v>16072</v>
      </c>
      <c r="E560" s="32">
        <v>23146</v>
      </c>
      <c r="F560" s="32">
        <v>25097</v>
      </c>
      <c r="G560" s="32">
        <v>0</v>
      </c>
      <c r="H560" s="33">
        <v>23210</v>
      </c>
      <c r="I560" s="33">
        <v>30511</v>
      </c>
      <c r="J560" s="33">
        <v>32473</v>
      </c>
      <c r="K560" s="32">
        <v>0</v>
      </c>
    </row>
    <row r="561" spans="1:11" ht="15" hidden="1" x14ac:dyDescent="0.2">
      <c r="A561" s="597"/>
      <c r="B561" s="600"/>
      <c r="C561" s="73" t="s">
        <v>92</v>
      </c>
      <c r="D561" s="32">
        <v>12527</v>
      </c>
      <c r="E561" s="32">
        <v>18045</v>
      </c>
      <c r="F561" s="32">
        <v>19574</v>
      </c>
      <c r="G561" s="32">
        <v>0</v>
      </c>
      <c r="H561" s="33">
        <v>18089</v>
      </c>
      <c r="I561" s="33">
        <v>23786</v>
      </c>
      <c r="J561" s="33">
        <v>25325</v>
      </c>
      <c r="K561" s="32">
        <v>0</v>
      </c>
    </row>
    <row r="562" spans="1:11" ht="15" hidden="1" x14ac:dyDescent="0.2">
      <c r="A562" s="597"/>
      <c r="B562" s="600"/>
      <c r="C562" s="73" t="s">
        <v>93</v>
      </c>
      <c r="D562" s="32">
        <v>0</v>
      </c>
      <c r="E562" s="32">
        <v>0</v>
      </c>
      <c r="F562" s="32">
        <v>0</v>
      </c>
      <c r="G562" s="32">
        <v>0</v>
      </c>
      <c r="H562" s="33">
        <v>0</v>
      </c>
      <c r="I562" s="33">
        <v>0</v>
      </c>
      <c r="J562" s="33">
        <v>0</v>
      </c>
      <c r="K562" s="32">
        <v>0</v>
      </c>
    </row>
    <row r="563" spans="1:11" ht="30" hidden="1" x14ac:dyDescent="0.2">
      <c r="A563" s="597"/>
      <c r="B563" s="600"/>
      <c r="C563" s="73" t="s">
        <v>94</v>
      </c>
      <c r="D563" s="32">
        <v>20531</v>
      </c>
      <c r="E563" s="32">
        <v>29560</v>
      </c>
      <c r="F563" s="32">
        <v>32043</v>
      </c>
      <c r="G563" s="32">
        <v>0</v>
      </c>
      <c r="H563" s="33">
        <v>29650</v>
      </c>
      <c r="I563" s="33">
        <v>38968</v>
      </c>
      <c r="J563" s="33">
        <v>41462</v>
      </c>
      <c r="K563" s="32">
        <v>0</v>
      </c>
    </row>
    <row r="564" spans="1:11" ht="15" hidden="1" x14ac:dyDescent="0.2">
      <c r="A564" s="597"/>
      <c r="B564" s="600"/>
      <c r="C564" s="73" t="s">
        <v>95</v>
      </c>
      <c r="D564" s="32">
        <v>0</v>
      </c>
      <c r="E564" s="32">
        <v>0</v>
      </c>
      <c r="F564" s="32">
        <v>0</v>
      </c>
      <c r="G564" s="32">
        <v>0</v>
      </c>
      <c r="H564" s="33">
        <v>0</v>
      </c>
      <c r="I564" s="33">
        <v>0</v>
      </c>
      <c r="J564" s="33">
        <v>0</v>
      </c>
      <c r="K564" s="32">
        <v>0</v>
      </c>
    </row>
    <row r="565" spans="1:11" ht="30" hidden="1" x14ac:dyDescent="0.2">
      <c r="A565" s="597"/>
      <c r="B565" s="600"/>
      <c r="C565" s="73" t="s">
        <v>96</v>
      </c>
      <c r="D565" s="32">
        <v>11459</v>
      </c>
      <c r="E565" s="32">
        <v>16508</v>
      </c>
      <c r="F565" s="32">
        <v>17910</v>
      </c>
      <c r="G565" s="32">
        <v>0</v>
      </c>
      <c r="H565" s="33">
        <v>16546</v>
      </c>
      <c r="I565" s="33">
        <v>21759</v>
      </c>
      <c r="J565" s="33">
        <v>23172</v>
      </c>
      <c r="K565" s="32">
        <v>0</v>
      </c>
    </row>
    <row r="566" spans="1:11" ht="30" hidden="1" x14ac:dyDescent="0.2">
      <c r="A566" s="597"/>
      <c r="B566" s="600"/>
      <c r="C566" s="73" t="s">
        <v>97</v>
      </c>
      <c r="D566" s="32">
        <v>8624</v>
      </c>
      <c r="E566" s="32">
        <v>12429</v>
      </c>
      <c r="F566" s="32">
        <v>13493</v>
      </c>
      <c r="G566" s="32">
        <v>0</v>
      </c>
      <c r="H566" s="33">
        <v>12451</v>
      </c>
      <c r="I566" s="33">
        <v>16381</v>
      </c>
      <c r="J566" s="33">
        <v>17456</v>
      </c>
      <c r="K566" s="32">
        <v>0</v>
      </c>
    </row>
    <row r="567" spans="1:11" ht="13.9" hidden="1" customHeight="1" x14ac:dyDescent="0.2">
      <c r="A567" s="597"/>
      <c r="B567" s="600" t="s">
        <v>100</v>
      </c>
      <c r="C567" s="73" t="s">
        <v>89</v>
      </c>
      <c r="D567" s="32">
        <v>20531</v>
      </c>
      <c r="E567" s="32">
        <v>29560</v>
      </c>
      <c r="F567" s="32">
        <v>32043</v>
      </c>
      <c r="G567" s="32">
        <v>0</v>
      </c>
      <c r="H567" s="33">
        <v>29650</v>
      </c>
      <c r="I567" s="33">
        <v>38968</v>
      </c>
      <c r="J567" s="33">
        <v>41462</v>
      </c>
      <c r="K567" s="32">
        <v>0</v>
      </c>
    </row>
    <row r="568" spans="1:11" ht="15" hidden="1" x14ac:dyDescent="0.2">
      <c r="A568" s="597"/>
      <c r="B568" s="600"/>
      <c r="C568" s="73" t="s">
        <v>90</v>
      </c>
      <c r="D568" s="32">
        <v>0</v>
      </c>
      <c r="E568" s="32">
        <v>0</v>
      </c>
      <c r="F568" s="32">
        <v>0</v>
      </c>
      <c r="G568" s="32">
        <v>0</v>
      </c>
      <c r="H568" s="33">
        <v>0</v>
      </c>
      <c r="I568" s="33">
        <v>0</v>
      </c>
      <c r="J568" s="33">
        <v>0</v>
      </c>
      <c r="K568" s="32">
        <v>0</v>
      </c>
    </row>
    <row r="569" spans="1:11" ht="15" hidden="1" x14ac:dyDescent="0.2">
      <c r="A569" s="597"/>
      <c r="B569" s="600"/>
      <c r="C569" s="73" t="s">
        <v>91</v>
      </c>
      <c r="D569" s="32">
        <v>22454</v>
      </c>
      <c r="E569" s="32">
        <v>32327</v>
      </c>
      <c r="F569" s="32">
        <v>35038</v>
      </c>
      <c r="G569" s="32">
        <v>0</v>
      </c>
      <c r="H569" s="33">
        <v>32428</v>
      </c>
      <c r="I569" s="33">
        <v>42616</v>
      </c>
      <c r="J569" s="33">
        <v>45338</v>
      </c>
      <c r="K569" s="32">
        <v>0</v>
      </c>
    </row>
    <row r="570" spans="1:11" ht="15" hidden="1" x14ac:dyDescent="0.2">
      <c r="A570" s="597"/>
      <c r="B570" s="600"/>
      <c r="C570" s="73" t="s">
        <v>92</v>
      </c>
      <c r="D570" s="32">
        <v>0</v>
      </c>
      <c r="E570" s="32">
        <v>0</v>
      </c>
      <c r="F570" s="32">
        <v>0</v>
      </c>
      <c r="G570" s="32">
        <v>0</v>
      </c>
      <c r="H570" s="33">
        <v>0</v>
      </c>
      <c r="I570" s="33">
        <v>0</v>
      </c>
      <c r="J570" s="33">
        <v>0</v>
      </c>
      <c r="K570" s="32">
        <v>0</v>
      </c>
    </row>
    <row r="571" spans="1:11" ht="15" hidden="1" x14ac:dyDescent="0.2">
      <c r="A571" s="597"/>
      <c r="B571" s="600"/>
      <c r="C571" s="73" t="s">
        <v>93</v>
      </c>
      <c r="D571" s="32">
        <v>0</v>
      </c>
      <c r="E571" s="32">
        <v>0</v>
      </c>
      <c r="F571" s="32">
        <v>0</v>
      </c>
      <c r="G571" s="32">
        <v>0</v>
      </c>
      <c r="H571" s="33">
        <v>0</v>
      </c>
      <c r="I571" s="33">
        <v>0</v>
      </c>
      <c r="J571" s="33">
        <v>0</v>
      </c>
      <c r="K571" s="32">
        <v>0</v>
      </c>
    </row>
    <row r="572" spans="1:11" ht="30" hidden="1" x14ac:dyDescent="0.2">
      <c r="A572" s="597"/>
      <c r="B572" s="600"/>
      <c r="C572" s="73" t="s">
        <v>94</v>
      </c>
      <c r="D572" s="32">
        <v>20531</v>
      </c>
      <c r="E572" s="32">
        <v>29560</v>
      </c>
      <c r="F572" s="32">
        <v>32043</v>
      </c>
      <c r="G572" s="32">
        <v>0</v>
      </c>
      <c r="H572" s="33">
        <v>29650</v>
      </c>
      <c r="I572" s="33">
        <v>38968</v>
      </c>
      <c r="J572" s="33">
        <v>41462</v>
      </c>
      <c r="K572" s="32">
        <v>0</v>
      </c>
    </row>
    <row r="573" spans="1:11" ht="15" hidden="1" x14ac:dyDescent="0.2">
      <c r="A573" s="597"/>
      <c r="B573" s="600"/>
      <c r="C573" s="73" t="s">
        <v>95</v>
      </c>
      <c r="D573" s="32">
        <v>0</v>
      </c>
      <c r="E573" s="32">
        <v>0</v>
      </c>
      <c r="F573" s="32">
        <v>0</v>
      </c>
      <c r="G573" s="32">
        <v>0</v>
      </c>
      <c r="H573" s="33">
        <v>0</v>
      </c>
      <c r="I573" s="33">
        <v>0</v>
      </c>
      <c r="J573" s="33">
        <v>0</v>
      </c>
      <c r="K573" s="32">
        <v>0</v>
      </c>
    </row>
    <row r="574" spans="1:11" ht="30" hidden="1" x14ac:dyDescent="0.2">
      <c r="A574" s="597"/>
      <c r="B574" s="600"/>
      <c r="C574" s="73" t="s">
        <v>96</v>
      </c>
      <c r="D574" s="32">
        <v>20531</v>
      </c>
      <c r="E574" s="32">
        <v>29560</v>
      </c>
      <c r="F574" s="32">
        <v>32043</v>
      </c>
      <c r="G574" s="32">
        <v>0</v>
      </c>
      <c r="H574" s="33">
        <v>29650</v>
      </c>
      <c r="I574" s="33">
        <v>38968</v>
      </c>
      <c r="J574" s="33">
        <v>41462</v>
      </c>
      <c r="K574" s="32">
        <v>0</v>
      </c>
    </row>
    <row r="575" spans="1:11" ht="30" hidden="1" x14ac:dyDescent="0.2">
      <c r="A575" s="597"/>
      <c r="B575" s="600"/>
      <c r="C575" s="73" t="s">
        <v>97</v>
      </c>
      <c r="D575" s="32">
        <v>20531</v>
      </c>
      <c r="E575" s="32">
        <v>29560</v>
      </c>
      <c r="F575" s="32">
        <v>32043</v>
      </c>
      <c r="G575" s="32">
        <v>0</v>
      </c>
      <c r="H575" s="33">
        <v>29650</v>
      </c>
      <c r="I575" s="33">
        <v>38968</v>
      </c>
      <c r="J575" s="33">
        <v>41462</v>
      </c>
      <c r="K575" s="32">
        <v>0</v>
      </c>
    </row>
    <row r="576" spans="1:11" ht="13.15" hidden="1" customHeight="1" x14ac:dyDescent="0.2">
      <c r="A576" s="597" t="s">
        <v>123</v>
      </c>
      <c r="B576" s="598" t="s">
        <v>102</v>
      </c>
      <c r="C576" s="598"/>
      <c r="D576" s="32" t="e">
        <f>#N/A</f>
        <v>#N/A</v>
      </c>
      <c r="E576" s="32" t="e">
        <f>#N/A</f>
        <v>#N/A</v>
      </c>
      <c r="F576" s="32" t="e">
        <f>#N/A</f>
        <v>#N/A</v>
      </c>
      <c r="G576" s="32"/>
      <c r="H576" s="33" t="e">
        <f>#N/A</f>
        <v>#N/A</v>
      </c>
      <c r="I576" s="33" t="e">
        <f>#N/A</f>
        <v>#N/A</v>
      </c>
      <c r="J576" s="33" t="e">
        <f>#N/A</f>
        <v>#N/A</v>
      </c>
      <c r="K576" s="32"/>
    </row>
    <row r="577" spans="1:11" ht="21.6" hidden="1" customHeight="1" x14ac:dyDescent="0.2">
      <c r="A577" s="597"/>
      <c r="B577" s="599" t="s">
        <v>105</v>
      </c>
      <c r="C577" s="599"/>
      <c r="D577" s="32" t="e">
        <f>#N/A</f>
        <v>#N/A</v>
      </c>
      <c r="E577" s="32" t="e">
        <f>#N/A</f>
        <v>#N/A</v>
      </c>
      <c r="F577" s="32" t="e">
        <f>#N/A</f>
        <v>#N/A</v>
      </c>
      <c r="G577" s="32"/>
      <c r="H577" s="33" t="e">
        <f>#N/A</f>
        <v>#N/A</v>
      </c>
      <c r="I577" s="33" t="e">
        <f>#N/A</f>
        <v>#N/A</v>
      </c>
      <c r="J577" s="33" t="e">
        <f>#N/A</f>
        <v>#N/A</v>
      </c>
      <c r="K577" s="32"/>
    </row>
    <row r="578" spans="1:11" ht="13.15" hidden="1" customHeight="1" x14ac:dyDescent="0.2">
      <c r="A578" s="597"/>
      <c r="B578" s="598" t="s">
        <v>75</v>
      </c>
      <c r="C578" s="598"/>
      <c r="D578" s="32" t="e">
        <f>#N/A</f>
        <v>#N/A</v>
      </c>
      <c r="E578" s="32" t="e">
        <f>#N/A</f>
        <v>#N/A</v>
      </c>
      <c r="F578" s="32" t="e">
        <f>#N/A</f>
        <v>#N/A</v>
      </c>
      <c r="G578" s="32"/>
      <c r="H578" s="33" t="e">
        <f>#N/A</f>
        <v>#N/A</v>
      </c>
      <c r="I578" s="33" t="e">
        <f>#N/A</f>
        <v>#N/A</v>
      </c>
      <c r="J578" s="33" t="e">
        <f>#N/A</f>
        <v>#N/A</v>
      </c>
      <c r="K578" s="32"/>
    </row>
    <row r="579" spans="1:11" ht="13.15" hidden="1" customHeight="1" x14ac:dyDescent="0.2">
      <c r="A579" s="597"/>
      <c r="B579" s="598" t="s">
        <v>76</v>
      </c>
      <c r="C579" s="598"/>
      <c r="D579" s="32" t="e">
        <f>#N/A</f>
        <v>#N/A</v>
      </c>
      <c r="E579" s="32" t="e">
        <f>#N/A</f>
        <v>#N/A</v>
      </c>
      <c r="F579" s="32" t="e">
        <f>#N/A</f>
        <v>#N/A</v>
      </c>
      <c r="G579" s="32"/>
      <c r="H579" s="33" t="e">
        <f>#N/A</f>
        <v>#N/A</v>
      </c>
      <c r="I579" s="33" t="e">
        <f>#N/A</f>
        <v>#N/A</v>
      </c>
      <c r="J579" s="33" t="e">
        <f>#N/A</f>
        <v>#N/A</v>
      </c>
      <c r="K579" s="32"/>
    </row>
    <row r="580" spans="1:11" ht="13.15" hidden="1" customHeight="1" x14ac:dyDescent="0.2">
      <c r="A580" s="597"/>
      <c r="B580" s="598" t="s">
        <v>77</v>
      </c>
      <c r="C580" s="598"/>
      <c r="D580" s="32" t="e">
        <f>#N/A</f>
        <v>#N/A</v>
      </c>
      <c r="E580" s="32" t="e">
        <f>#N/A</f>
        <v>#N/A</v>
      </c>
      <c r="F580" s="32" t="e">
        <f>#N/A</f>
        <v>#N/A</v>
      </c>
      <c r="G580" s="32"/>
      <c r="H580" s="33" t="e">
        <f>#N/A</f>
        <v>#N/A</v>
      </c>
      <c r="I580" s="33" t="e">
        <f>#N/A</f>
        <v>#N/A</v>
      </c>
      <c r="J580" s="33" t="e">
        <f>#N/A</f>
        <v>#N/A</v>
      </c>
      <c r="K580" s="32"/>
    </row>
    <row r="581" spans="1:11" ht="13.15" hidden="1" customHeight="1" x14ac:dyDescent="0.2">
      <c r="A581" s="597"/>
      <c r="B581" s="598" t="s">
        <v>78</v>
      </c>
      <c r="C581" s="598"/>
      <c r="D581" s="32" t="e">
        <f>#N/A</f>
        <v>#N/A</v>
      </c>
      <c r="E581" s="32" t="e">
        <f>#N/A</f>
        <v>#N/A</v>
      </c>
      <c r="F581" s="32" t="e">
        <f>#N/A</f>
        <v>#N/A</v>
      </c>
      <c r="G581" s="32"/>
      <c r="H581" s="33" t="e">
        <f>#N/A</f>
        <v>#N/A</v>
      </c>
      <c r="I581" s="33" t="e">
        <f>#N/A</f>
        <v>#N/A</v>
      </c>
      <c r="J581" s="33" t="e">
        <f>#N/A</f>
        <v>#N/A</v>
      </c>
      <c r="K581" s="32"/>
    </row>
    <row r="582" spans="1:11" ht="13.15" hidden="1" customHeight="1" x14ac:dyDescent="0.2">
      <c r="A582" s="597"/>
      <c r="B582" s="598" t="s">
        <v>79</v>
      </c>
      <c r="C582" s="598"/>
      <c r="D582" s="32" t="e">
        <f>#N/A</f>
        <v>#N/A</v>
      </c>
      <c r="E582" s="32" t="e">
        <f>#N/A</f>
        <v>#N/A</v>
      </c>
      <c r="F582" s="32" t="e">
        <f>#N/A</f>
        <v>#N/A</v>
      </c>
      <c r="G582" s="32"/>
      <c r="H582" s="33" t="e">
        <f>#N/A</f>
        <v>#N/A</v>
      </c>
      <c r="I582" s="33" t="e">
        <f>#N/A</f>
        <v>#N/A</v>
      </c>
      <c r="J582" s="33" t="e">
        <f>#N/A</f>
        <v>#N/A</v>
      </c>
      <c r="K582" s="32"/>
    </row>
    <row r="583" spans="1:11" ht="13.15" hidden="1" customHeight="1" x14ac:dyDescent="0.2">
      <c r="A583" s="597"/>
      <c r="B583" s="598" t="s">
        <v>80</v>
      </c>
      <c r="C583" s="598"/>
      <c r="D583" s="32" t="e">
        <f>#N/A</f>
        <v>#N/A</v>
      </c>
      <c r="E583" s="32" t="e">
        <f>#N/A</f>
        <v>#N/A</v>
      </c>
      <c r="F583" s="32" t="e">
        <f>#N/A</f>
        <v>#N/A</v>
      </c>
      <c r="G583" s="32"/>
      <c r="H583" s="33" t="e">
        <f>#N/A</f>
        <v>#N/A</v>
      </c>
      <c r="I583" s="33" t="e">
        <f>#N/A</f>
        <v>#N/A</v>
      </c>
      <c r="J583" s="33" t="e">
        <f>#N/A</f>
        <v>#N/A</v>
      </c>
      <c r="K583" s="32"/>
    </row>
    <row r="584" spans="1:11" ht="13.15" hidden="1" customHeight="1" x14ac:dyDescent="0.2">
      <c r="A584" s="597"/>
      <c r="B584" s="598" t="s">
        <v>81</v>
      </c>
      <c r="C584" s="598"/>
      <c r="D584" s="32" t="e">
        <f>#N/A</f>
        <v>#N/A</v>
      </c>
      <c r="E584" s="32" t="e">
        <f>#N/A</f>
        <v>#N/A</v>
      </c>
      <c r="F584" s="32" t="e">
        <f>#N/A</f>
        <v>#N/A</v>
      </c>
      <c r="G584" s="32"/>
      <c r="H584" s="33" t="e">
        <f>#N/A</f>
        <v>#N/A</v>
      </c>
      <c r="I584" s="33" t="e">
        <f>#N/A</f>
        <v>#N/A</v>
      </c>
      <c r="J584" s="33" t="e">
        <f>#N/A</f>
        <v>#N/A</v>
      </c>
      <c r="K584" s="32"/>
    </row>
    <row r="585" spans="1:11" ht="13.15" hidden="1" customHeight="1" x14ac:dyDescent="0.2">
      <c r="A585" s="597"/>
      <c r="B585" s="598" t="s">
        <v>82</v>
      </c>
      <c r="C585" s="598"/>
      <c r="D585" s="32" t="e">
        <f>#N/A</f>
        <v>#N/A</v>
      </c>
      <c r="E585" s="32" t="e">
        <f>#N/A</f>
        <v>#N/A</v>
      </c>
      <c r="F585" s="32" t="e">
        <f>#N/A</f>
        <v>#N/A</v>
      </c>
      <c r="G585" s="32"/>
      <c r="H585" s="33" t="e">
        <f>#N/A</f>
        <v>#N/A</v>
      </c>
      <c r="I585" s="33" t="e">
        <f>#N/A</f>
        <v>#N/A</v>
      </c>
      <c r="J585" s="33" t="e">
        <f>#N/A</f>
        <v>#N/A</v>
      </c>
      <c r="K585" s="32"/>
    </row>
    <row r="586" spans="1:11" ht="13.15" hidden="1" customHeight="1" x14ac:dyDescent="0.2">
      <c r="A586" s="597"/>
      <c r="B586" s="598" t="s">
        <v>83</v>
      </c>
      <c r="C586" s="598"/>
      <c r="D586" s="32" t="e">
        <f>#N/A</f>
        <v>#N/A</v>
      </c>
      <c r="E586" s="32" t="e">
        <f>#N/A</f>
        <v>#N/A</v>
      </c>
      <c r="F586" s="32" t="e">
        <f>#N/A</f>
        <v>#N/A</v>
      </c>
      <c r="G586" s="32"/>
      <c r="H586" s="33" t="e">
        <f>#N/A</f>
        <v>#N/A</v>
      </c>
      <c r="I586" s="33" t="e">
        <f>#N/A</f>
        <v>#N/A</v>
      </c>
      <c r="J586" s="33" t="e">
        <f>#N/A</f>
        <v>#N/A</v>
      </c>
      <c r="K586" s="32"/>
    </row>
    <row r="587" spans="1:11" ht="13.15" hidden="1" customHeight="1" x14ac:dyDescent="0.2">
      <c r="A587" s="597"/>
      <c r="B587" s="598" t="s">
        <v>84</v>
      </c>
      <c r="C587" s="598"/>
      <c r="D587" s="32" t="e">
        <f>#N/A</f>
        <v>#N/A</v>
      </c>
      <c r="E587" s="32" t="e">
        <f>#N/A</f>
        <v>#N/A</v>
      </c>
      <c r="F587" s="32" t="e">
        <f>#N/A</f>
        <v>#N/A</v>
      </c>
      <c r="G587" s="32"/>
      <c r="H587" s="33" t="e">
        <f>#N/A</f>
        <v>#N/A</v>
      </c>
      <c r="I587" s="33" t="e">
        <f>#N/A</f>
        <v>#N/A</v>
      </c>
      <c r="J587" s="33" t="e">
        <f>#N/A</f>
        <v>#N/A</v>
      </c>
      <c r="K587" s="32"/>
    </row>
    <row r="588" spans="1:11" ht="13.15" hidden="1" customHeight="1" x14ac:dyDescent="0.2">
      <c r="A588" s="597"/>
      <c r="B588" s="598" t="s">
        <v>85</v>
      </c>
      <c r="C588" s="598"/>
      <c r="D588" s="32" t="e">
        <f>#N/A</f>
        <v>#N/A</v>
      </c>
      <c r="E588" s="32" t="e">
        <f>#N/A</f>
        <v>#N/A</v>
      </c>
      <c r="F588" s="32" t="e">
        <f>#N/A</f>
        <v>#N/A</v>
      </c>
      <c r="G588" s="32"/>
      <c r="H588" s="33" t="e">
        <f>#N/A</f>
        <v>#N/A</v>
      </c>
      <c r="I588" s="33" t="e">
        <f>#N/A</f>
        <v>#N/A</v>
      </c>
      <c r="J588" s="33" t="e">
        <f>#N/A</f>
        <v>#N/A</v>
      </c>
      <c r="K588" s="32"/>
    </row>
    <row r="589" spans="1:11" ht="13.15" hidden="1" customHeight="1" x14ac:dyDescent="0.2">
      <c r="A589" s="597"/>
      <c r="B589" s="598" t="s">
        <v>86</v>
      </c>
      <c r="C589" s="598"/>
      <c r="D589" s="32" t="e">
        <f>#N/A</f>
        <v>#N/A</v>
      </c>
      <c r="E589" s="32" t="e">
        <f>#N/A</f>
        <v>#N/A</v>
      </c>
      <c r="F589" s="32" t="e">
        <f>#N/A</f>
        <v>#N/A</v>
      </c>
      <c r="G589" s="32"/>
      <c r="H589" s="33" t="e">
        <f>#N/A</f>
        <v>#N/A</v>
      </c>
      <c r="I589" s="33" t="e">
        <f>#N/A</f>
        <v>#N/A</v>
      </c>
      <c r="J589" s="33" t="e">
        <f>#N/A</f>
        <v>#N/A</v>
      </c>
      <c r="K589" s="32"/>
    </row>
    <row r="590" spans="1:11" ht="13.15" hidden="1" customHeight="1" x14ac:dyDescent="0.2">
      <c r="A590" s="597"/>
      <c r="B590" s="598" t="s">
        <v>87</v>
      </c>
      <c r="C590" s="598"/>
      <c r="D590" s="32" t="e">
        <f>#N/A</f>
        <v>#N/A</v>
      </c>
      <c r="E590" s="32" t="e">
        <f>#N/A</f>
        <v>#N/A</v>
      </c>
      <c r="F590" s="32" t="e">
        <f>#N/A</f>
        <v>#N/A</v>
      </c>
      <c r="G590" s="32"/>
      <c r="H590" s="33" t="e">
        <f>#N/A</f>
        <v>#N/A</v>
      </c>
      <c r="I590" s="33" t="e">
        <f>#N/A</f>
        <v>#N/A</v>
      </c>
      <c r="J590" s="33" t="e">
        <f>#N/A</f>
        <v>#N/A</v>
      </c>
      <c r="K590" s="32"/>
    </row>
    <row r="591" spans="1:11" ht="13.9" hidden="1" customHeight="1" x14ac:dyDescent="0.2">
      <c r="A591" s="597"/>
      <c r="B591" s="600" t="s">
        <v>88</v>
      </c>
      <c r="C591" s="73" t="s">
        <v>89</v>
      </c>
      <c r="D591" s="32" t="e">
        <f>#N/A</f>
        <v>#N/A</v>
      </c>
      <c r="E591" s="32" t="e">
        <f>#N/A</f>
        <v>#N/A</v>
      </c>
      <c r="F591" s="32" t="e">
        <f>#N/A</f>
        <v>#N/A</v>
      </c>
      <c r="G591" s="32"/>
      <c r="H591" s="33" t="e">
        <f>#N/A</f>
        <v>#N/A</v>
      </c>
      <c r="I591" s="33" t="e">
        <f>#N/A</f>
        <v>#N/A</v>
      </c>
      <c r="J591" s="33" t="e">
        <f>#N/A</f>
        <v>#N/A</v>
      </c>
      <c r="K591" s="32"/>
    </row>
    <row r="592" spans="1:11" ht="15" hidden="1" x14ac:dyDescent="0.2">
      <c r="A592" s="597"/>
      <c r="B592" s="600"/>
      <c r="C592" s="73" t="s">
        <v>90</v>
      </c>
      <c r="D592" s="32" t="e">
        <f>#N/A</f>
        <v>#N/A</v>
      </c>
      <c r="E592" s="32" t="e">
        <f>#N/A</f>
        <v>#N/A</v>
      </c>
      <c r="F592" s="32" t="e">
        <f>#N/A</f>
        <v>#N/A</v>
      </c>
      <c r="G592" s="32"/>
      <c r="H592" s="33" t="e">
        <f>#N/A</f>
        <v>#N/A</v>
      </c>
      <c r="I592" s="33" t="e">
        <f>#N/A</f>
        <v>#N/A</v>
      </c>
      <c r="J592" s="33" t="e">
        <f>#N/A</f>
        <v>#N/A</v>
      </c>
      <c r="K592" s="32"/>
    </row>
    <row r="593" spans="1:11" ht="15" hidden="1" x14ac:dyDescent="0.2">
      <c r="A593" s="597"/>
      <c r="B593" s="600"/>
      <c r="C593" s="73" t="s">
        <v>91</v>
      </c>
      <c r="D593" s="32" t="e">
        <f>#N/A</f>
        <v>#N/A</v>
      </c>
      <c r="E593" s="32" t="e">
        <f>#N/A</f>
        <v>#N/A</v>
      </c>
      <c r="F593" s="32" t="e">
        <f>#N/A</f>
        <v>#N/A</v>
      </c>
      <c r="G593" s="32"/>
      <c r="H593" s="33" t="e">
        <f>#N/A</f>
        <v>#N/A</v>
      </c>
      <c r="I593" s="33" t="e">
        <f>#N/A</f>
        <v>#N/A</v>
      </c>
      <c r="J593" s="33" t="e">
        <f>#N/A</f>
        <v>#N/A</v>
      </c>
      <c r="K593" s="32"/>
    </row>
    <row r="594" spans="1:11" ht="15" hidden="1" x14ac:dyDescent="0.2">
      <c r="A594" s="597"/>
      <c r="B594" s="600"/>
      <c r="C594" s="73" t="s">
        <v>92</v>
      </c>
      <c r="D594" s="32" t="e">
        <f>#N/A</f>
        <v>#N/A</v>
      </c>
      <c r="E594" s="32" t="e">
        <f>#N/A</f>
        <v>#N/A</v>
      </c>
      <c r="F594" s="32" t="e">
        <f>#N/A</f>
        <v>#N/A</v>
      </c>
      <c r="G594" s="32"/>
      <c r="H594" s="33" t="e">
        <f>#N/A</f>
        <v>#N/A</v>
      </c>
      <c r="I594" s="33" t="e">
        <f>#N/A</f>
        <v>#N/A</v>
      </c>
      <c r="J594" s="33" t="e">
        <f>#N/A</f>
        <v>#N/A</v>
      </c>
      <c r="K594" s="32"/>
    </row>
    <row r="595" spans="1:11" ht="15" hidden="1" x14ac:dyDescent="0.2">
      <c r="A595" s="597"/>
      <c r="B595" s="600"/>
      <c r="C595" s="73" t="s">
        <v>93</v>
      </c>
      <c r="D595" s="32" t="e">
        <f>#N/A</f>
        <v>#N/A</v>
      </c>
      <c r="E595" s="32" t="e">
        <f>#N/A</f>
        <v>#N/A</v>
      </c>
      <c r="F595" s="32" t="e">
        <f>#N/A</f>
        <v>#N/A</v>
      </c>
      <c r="G595" s="32"/>
      <c r="H595" s="33" t="e">
        <f>#N/A</f>
        <v>#N/A</v>
      </c>
      <c r="I595" s="33" t="e">
        <f>#N/A</f>
        <v>#N/A</v>
      </c>
      <c r="J595" s="33" t="e">
        <f>#N/A</f>
        <v>#N/A</v>
      </c>
      <c r="K595" s="32"/>
    </row>
    <row r="596" spans="1:11" ht="30" hidden="1" x14ac:dyDescent="0.2">
      <c r="A596" s="597"/>
      <c r="B596" s="600"/>
      <c r="C596" s="73" t="s">
        <v>94</v>
      </c>
      <c r="D596" s="32" t="e">
        <f>#N/A</f>
        <v>#N/A</v>
      </c>
      <c r="E596" s="32" t="e">
        <f>#N/A</f>
        <v>#N/A</v>
      </c>
      <c r="F596" s="32" t="e">
        <f>#N/A</f>
        <v>#N/A</v>
      </c>
      <c r="G596" s="32"/>
      <c r="H596" s="33" t="e">
        <f>#N/A</f>
        <v>#N/A</v>
      </c>
      <c r="I596" s="33" t="e">
        <f>#N/A</f>
        <v>#N/A</v>
      </c>
      <c r="J596" s="33" t="e">
        <f>#N/A</f>
        <v>#N/A</v>
      </c>
      <c r="K596" s="32"/>
    </row>
    <row r="597" spans="1:11" ht="15" hidden="1" x14ac:dyDescent="0.2">
      <c r="A597" s="597"/>
      <c r="B597" s="600"/>
      <c r="C597" s="73" t="s">
        <v>95</v>
      </c>
      <c r="D597" s="32" t="e">
        <f>#N/A</f>
        <v>#N/A</v>
      </c>
      <c r="E597" s="32" t="e">
        <f>#N/A</f>
        <v>#N/A</v>
      </c>
      <c r="F597" s="32" t="e">
        <f>#N/A</f>
        <v>#N/A</v>
      </c>
      <c r="G597" s="32"/>
      <c r="H597" s="33" t="e">
        <f>#N/A</f>
        <v>#N/A</v>
      </c>
      <c r="I597" s="33" t="e">
        <f>#N/A</f>
        <v>#N/A</v>
      </c>
      <c r="J597" s="33" t="e">
        <f>#N/A</f>
        <v>#N/A</v>
      </c>
      <c r="K597" s="32"/>
    </row>
    <row r="598" spans="1:11" ht="30" hidden="1" x14ac:dyDescent="0.2">
      <c r="A598" s="597"/>
      <c r="B598" s="600"/>
      <c r="C598" s="73" t="s">
        <v>96</v>
      </c>
      <c r="D598" s="32" t="e">
        <f>#N/A</f>
        <v>#N/A</v>
      </c>
      <c r="E598" s="32" t="e">
        <f>#N/A</f>
        <v>#N/A</v>
      </c>
      <c r="F598" s="32" t="e">
        <f>#N/A</f>
        <v>#N/A</v>
      </c>
      <c r="G598" s="32"/>
      <c r="H598" s="33" t="e">
        <f>#N/A</f>
        <v>#N/A</v>
      </c>
      <c r="I598" s="33" t="e">
        <f>#N/A</f>
        <v>#N/A</v>
      </c>
      <c r="J598" s="33" t="e">
        <f>#N/A</f>
        <v>#N/A</v>
      </c>
      <c r="K598" s="32"/>
    </row>
    <row r="599" spans="1:11" ht="30" hidden="1" x14ac:dyDescent="0.2">
      <c r="A599" s="597"/>
      <c r="B599" s="600"/>
      <c r="C599" s="73" t="s">
        <v>97</v>
      </c>
      <c r="D599" s="32"/>
      <c r="E599" s="32"/>
      <c r="F599" s="32"/>
      <c r="G599" s="32"/>
      <c r="H599" s="33"/>
      <c r="I599" s="33"/>
      <c r="J599" s="33"/>
      <c r="K599" s="32"/>
    </row>
    <row r="600" spans="1:11" ht="13.9" hidden="1" customHeight="1" x14ac:dyDescent="0.2">
      <c r="A600" s="597"/>
      <c r="B600" s="600" t="s">
        <v>98</v>
      </c>
      <c r="C600" s="73" t="s">
        <v>89</v>
      </c>
      <c r="D600" s="32" t="e">
        <f>#N/A</f>
        <v>#N/A</v>
      </c>
      <c r="E600" s="32" t="e">
        <f>#N/A</f>
        <v>#N/A</v>
      </c>
      <c r="F600" s="32" t="e">
        <f>#N/A</f>
        <v>#N/A</v>
      </c>
      <c r="G600" s="32"/>
      <c r="H600" s="33" t="e">
        <f>#N/A</f>
        <v>#N/A</v>
      </c>
      <c r="I600" s="33" t="e">
        <f>#N/A</f>
        <v>#N/A</v>
      </c>
      <c r="J600" s="33" t="e">
        <f>#N/A</f>
        <v>#N/A</v>
      </c>
      <c r="K600" s="32"/>
    </row>
    <row r="601" spans="1:11" ht="15" hidden="1" x14ac:dyDescent="0.2">
      <c r="A601" s="597"/>
      <c r="B601" s="600"/>
      <c r="C601" s="73" t="s">
        <v>90</v>
      </c>
      <c r="D601" s="32" t="e">
        <f>#N/A</f>
        <v>#N/A</v>
      </c>
      <c r="E601" s="32" t="e">
        <f>#N/A</f>
        <v>#N/A</v>
      </c>
      <c r="F601" s="32" t="e">
        <f>#N/A</f>
        <v>#N/A</v>
      </c>
      <c r="G601" s="32"/>
      <c r="H601" s="33" t="e">
        <f>#N/A</f>
        <v>#N/A</v>
      </c>
      <c r="I601" s="33" t="e">
        <f>#N/A</f>
        <v>#N/A</v>
      </c>
      <c r="J601" s="33" t="e">
        <f>#N/A</f>
        <v>#N/A</v>
      </c>
      <c r="K601" s="32"/>
    </row>
    <row r="602" spans="1:11" ht="15" hidden="1" x14ac:dyDescent="0.2">
      <c r="A602" s="597"/>
      <c r="B602" s="600"/>
      <c r="C602" s="73" t="s">
        <v>91</v>
      </c>
      <c r="D602" s="32" t="e">
        <f>#N/A</f>
        <v>#N/A</v>
      </c>
      <c r="E602" s="32" t="e">
        <f>#N/A</f>
        <v>#N/A</v>
      </c>
      <c r="F602" s="32" t="e">
        <f>#N/A</f>
        <v>#N/A</v>
      </c>
      <c r="G602" s="32"/>
      <c r="H602" s="33" t="e">
        <f>#N/A</f>
        <v>#N/A</v>
      </c>
      <c r="I602" s="33" t="e">
        <f>#N/A</f>
        <v>#N/A</v>
      </c>
      <c r="J602" s="33" t="e">
        <f>#N/A</f>
        <v>#N/A</v>
      </c>
      <c r="K602" s="32"/>
    </row>
    <row r="603" spans="1:11" ht="15" hidden="1" x14ac:dyDescent="0.2">
      <c r="A603" s="597"/>
      <c r="B603" s="600"/>
      <c r="C603" s="73" t="s">
        <v>92</v>
      </c>
      <c r="D603" s="32" t="e">
        <f>#N/A</f>
        <v>#N/A</v>
      </c>
      <c r="E603" s="32" t="e">
        <f>#N/A</f>
        <v>#N/A</v>
      </c>
      <c r="F603" s="32" t="e">
        <f>#N/A</f>
        <v>#N/A</v>
      </c>
      <c r="G603" s="32"/>
      <c r="H603" s="33" t="e">
        <f>#N/A</f>
        <v>#N/A</v>
      </c>
      <c r="I603" s="33" t="e">
        <f>#N/A</f>
        <v>#N/A</v>
      </c>
      <c r="J603" s="33" t="e">
        <f>#N/A</f>
        <v>#N/A</v>
      </c>
      <c r="K603" s="32"/>
    </row>
    <row r="604" spans="1:11" ht="15" hidden="1" x14ac:dyDescent="0.2">
      <c r="A604" s="597"/>
      <c r="B604" s="600"/>
      <c r="C604" s="73" t="s">
        <v>93</v>
      </c>
      <c r="D604" s="32" t="e">
        <f>#N/A</f>
        <v>#N/A</v>
      </c>
      <c r="E604" s="32" t="e">
        <f>#N/A</f>
        <v>#N/A</v>
      </c>
      <c r="F604" s="32" t="e">
        <f>#N/A</f>
        <v>#N/A</v>
      </c>
      <c r="G604" s="32"/>
      <c r="H604" s="33" t="e">
        <f>#N/A</f>
        <v>#N/A</v>
      </c>
      <c r="I604" s="33" t="e">
        <f>#N/A</f>
        <v>#N/A</v>
      </c>
      <c r="J604" s="33" t="e">
        <f>#N/A</f>
        <v>#N/A</v>
      </c>
      <c r="K604" s="32"/>
    </row>
    <row r="605" spans="1:11" ht="30" hidden="1" x14ac:dyDescent="0.2">
      <c r="A605" s="597"/>
      <c r="B605" s="600"/>
      <c r="C605" s="73" t="s">
        <v>94</v>
      </c>
      <c r="D605" s="32" t="e">
        <f>#N/A</f>
        <v>#N/A</v>
      </c>
      <c r="E605" s="32" t="e">
        <f>#N/A</f>
        <v>#N/A</v>
      </c>
      <c r="F605" s="32" t="e">
        <f>#N/A</f>
        <v>#N/A</v>
      </c>
      <c r="G605" s="32"/>
      <c r="H605" s="33" t="e">
        <f>#N/A</f>
        <v>#N/A</v>
      </c>
      <c r="I605" s="33" t="e">
        <f>#N/A</f>
        <v>#N/A</v>
      </c>
      <c r="J605" s="33" t="e">
        <f>#N/A</f>
        <v>#N/A</v>
      </c>
      <c r="K605" s="32"/>
    </row>
    <row r="606" spans="1:11" ht="15" hidden="1" x14ac:dyDescent="0.2">
      <c r="A606" s="597"/>
      <c r="B606" s="600"/>
      <c r="C606" s="73" t="s">
        <v>95</v>
      </c>
      <c r="D606" s="32" t="e">
        <f>#N/A</f>
        <v>#N/A</v>
      </c>
      <c r="E606" s="32" t="e">
        <f>#N/A</f>
        <v>#N/A</v>
      </c>
      <c r="F606" s="32" t="e">
        <f>#N/A</f>
        <v>#N/A</v>
      </c>
      <c r="G606" s="32"/>
      <c r="H606" s="33" t="e">
        <f>#N/A</f>
        <v>#N/A</v>
      </c>
      <c r="I606" s="33" t="e">
        <f>#N/A</f>
        <v>#N/A</v>
      </c>
      <c r="J606" s="33" t="e">
        <f>#N/A</f>
        <v>#N/A</v>
      </c>
      <c r="K606" s="32"/>
    </row>
    <row r="607" spans="1:11" ht="30" hidden="1" x14ac:dyDescent="0.2">
      <c r="A607" s="597"/>
      <c r="B607" s="600"/>
      <c r="C607" s="73" t="s">
        <v>96</v>
      </c>
      <c r="D607" s="32" t="e">
        <f>#N/A</f>
        <v>#N/A</v>
      </c>
      <c r="E607" s="32" t="e">
        <f>#N/A</f>
        <v>#N/A</v>
      </c>
      <c r="F607" s="32" t="e">
        <f>#N/A</f>
        <v>#N/A</v>
      </c>
      <c r="G607" s="32"/>
      <c r="H607" s="33" t="e">
        <f>#N/A</f>
        <v>#N/A</v>
      </c>
      <c r="I607" s="33" t="e">
        <f>#N/A</f>
        <v>#N/A</v>
      </c>
      <c r="J607" s="33" t="e">
        <f>#N/A</f>
        <v>#N/A</v>
      </c>
      <c r="K607" s="32"/>
    </row>
    <row r="608" spans="1:11" ht="30" hidden="1" x14ac:dyDescent="0.2">
      <c r="A608" s="597"/>
      <c r="B608" s="600"/>
      <c r="C608" s="73" t="s">
        <v>97</v>
      </c>
      <c r="D608" s="32"/>
      <c r="E608" s="32"/>
      <c r="F608" s="32"/>
      <c r="G608" s="32"/>
      <c r="H608" s="33"/>
      <c r="I608" s="33"/>
      <c r="J608" s="33"/>
      <c r="K608" s="32"/>
    </row>
    <row r="609" spans="1:11" ht="13.9" hidden="1" customHeight="1" x14ac:dyDescent="0.2">
      <c r="A609" s="597"/>
      <c r="B609" s="600" t="s">
        <v>99</v>
      </c>
      <c r="C609" s="73" t="s">
        <v>89</v>
      </c>
      <c r="D609" s="32" t="e">
        <f>#N/A</f>
        <v>#N/A</v>
      </c>
      <c r="E609" s="32" t="e">
        <f>#N/A</f>
        <v>#N/A</v>
      </c>
      <c r="F609" s="32" t="e">
        <f>#N/A</f>
        <v>#N/A</v>
      </c>
      <c r="G609" s="32"/>
      <c r="H609" s="33" t="e">
        <f>#N/A</f>
        <v>#N/A</v>
      </c>
      <c r="I609" s="33" t="e">
        <f>#N/A</f>
        <v>#N/A</v>
      </c>
      <c r="J609" s="33" t="e">
        <f>#N/A</f>
        <v>#N/A</v>
      </c>
      <c r="K609" s="32"/>
    </row>
    <row r="610" spans="1:11" ht="15" hidden="1" x14ac:dyDescent="0.2">
      <c r="A610" s="597"/>
      <c r="B610" s="600"/>
      <c r="C610" s="73" t="s">
        <v>90</v>
      </c>
      <c r="D610" s="32" t="e">
        <f>#N/A</f>
        <v>#N/A</v>
      </c>
      <c r="E610" s="32" t="e">
        <f>#N/A</f>
        <v>#N/A</v>
      </c>
      <c r="F610" s="32" t="e">
        <f>#N/A</f>
        <v>#N/A</v>
      </c>
      <c r="G610" s="32"/>
      <c r="H610" s="33" t="e">
        <f>#N/A</f>
        <v>#N/A</v>
      </c>
      <c r="I610" s="33" t="e">
        <f>#N/A</f>
        <v>#N/A</v>
      </c>
      <c r="J610" s="33" t="e">
        <f>#N/A</f>
        <v>#N/A</v>
      </c>
      <c r="K610" s="32"/>
    </row>
    <row r="611" spans="1:11" ht="15" hidden="1" x14ac:dyDescent="0.2">
      <c r="A611" s="597"/>
      <c r="B611" s="600"/>
      <c r="C611" s="73" t="s">
        <v>91</v>
      </c>
      <c r="D611" s="32" t="e">
        <f>#N/A</f>
        <v>#N/A</v>
      </c>
      <c r="E611" s="32" t="e">
        <f>#N/A</f>
        <v>#N/A</v>
      </c>
      <c r="F611" s="32" t="e">
        <f>#N/A</f>
        <v>#N/A</v>
      </c>
      <c r="G611" s="32"/>
      <c r="H611" s="33" t="e">
        <f>#N/A</f>
        <v>#N/A</v>
      </c>
      <c r="I611" s="33" t="e">
        <f>#N/A</f>
        <v>#N/A</v>
      </c>
      <c r="J611" s="33" t="e">
        <f>#N/A</f>
        <v>#N/A</v>
      </c>
      <c r="K611" s="32"/>
    </row>
    <row r="612" spans="1:11" ht="15" hidden="1" x14ac:dyDescent="0.2">
      <c r="A612" s="597"/>
      <c r="B612" s="600"/>
      <c r="C612" s="73" t="s">
        <v>92</v>
      </c>
      <c r="D612" s="32" t="e">
        <f>#N/A</f>
        <v>#N/A</v>
      </c>
      <c r="E612" s="32" t="e">
        <f>#N/A</f>
        <v>#N/A</v>
      </c>
      <c r="F612" s="32" t="e">
        <f>#N/A</f>
        <v>#N/A</v>
      </c>
      <c r="G612" s="32"/>
      <c r="H612" s="33" t="e">
        <f>#N/A</f>
        <v>#N/A</v>
      </c>
      <c r="I612" s="33" t="e">
        <f>#N/A</f>
        <v>#N/A</v>
      </c>
      <c r="J612" s="33" t="e">
        <f>#N/A</f>
        <v>#N/A</v>
      </c>
      <c r="K612" s="32"/>
    </row>
    <row r="613" spans="1:11" ht="15" hidden="1" x14ac:dyDescent="0.2">
      <c r="A613" s="597"/>
      <c r="B613" s="600"/>
      <c r="C613" s="73" t="s">
        <v>93</v>
      </c>
      <c r="D613" s="32"/>
      <c r="E613" s="32"/>
      <c r="F613" s="32"/>
      <c r="G613" s="32"/>
      <c r="H613" s="33"/>
      <c r="I613" s="33"/>
      <c r="J613" s="33"/>
      <c r="K613" s="32"/>
    </row>
    <row r="614" spans="1:11" ht="30" hidden="1" x14ac:dyDescent="0.2">
      <c r="A614" s="597"/>
      <c r="B614" s="600"/>
      <c r="C614" s="73" t="s">
        <v>94</v>
      </c>
      <c r="D614" s="32">
        <f>D512-D563</f>
        <v>2582</v>
      </c>
      <c r="E614" s="32">
        <f>E512-E563</f>
        <v>3718</v>
      </c>
      <c r="F614" s="32">
        <f>F512-F563</f>
        <v>4029</v>
      </c>
      <c r="G614" s="32"/>
      <c r="H614" s="33">
        <f>H512-H563</f>
        <v>3729</v>
      </c>
      <c r="I614" s="33">
        <f>I512-I563</f>
        <v>4901</v>
      </c>
      <c r="J614" s="33">
        <f>J512-J563</f>
        <v>5213</v>
      </c>
      <c r="K614" s="32"/>
    </row>
    <row r="615" spans="1:11" ht="15" hidden="1" x14ac:dyDescent="0.2">
      <c r="A615" s="597"/>
      <c r="B615" s="600"/>
      <c r="C615" s="73" t="s">
        <v>95</v>
      </c>
      <c r="D615" s="32"/>
      <c r="E615" s="32"/>
      <c r="F615" s="32"/>
      <c r="G615" s="32"/>
      <c r="H615" s="33"/>
      <c r="I615" s="33"/>
      <c r="J615" s="33"/>
      <c r="K615" s="32"/>
    </row>
    <row r="616" spans="1:11" ht="30" hidden="1" x14ac:dyDescent="0.2">
      <c r="A616" s="597"/>
      <c r="B616" s="600"/>
      <c r="C616" s="73" t="s">
        <v>96</v>
      </c>
      <c r="D616" s="32" t="e">
        <f>#N/A</f>
        <v>#N/A</v>
      </c>
      <c r="E616" s="32" t="e">
        <f>#N/A</f>
        <v>#N/A</v>
      </c>
      <c r="F616" s="32" t="e">
        <f>#N/A</f>
        <v>#N/A</v>
      </c>
      <c r="G616" s="32"/>
      <c r="H616" s="33" t="e">
        <f>#N/A</f>
        <v>#N/A</v>
      </c>
      <c r="I616" s="33" t="e">
        <f>#N/A</f>
        <v>#N/A</v>
      </c>
      <c r="J616" s="33" t="e">
        <f>#N/A</f>
        <v>#N/A</v>
      </c>
      <c r="K616" s="32"/>
    </row>
    <row r="617" spans="1:11" ht="30" hidden="1" x14ac:dyDescent="0.2">
      <c r="A617" s="597"/>
      <c r="B617" s="600"/>
      <c r="C617" s="73" t="s">
        <v>97</v>
      </c>
      <c r="D617" s="32" t="e">
        <f>#N/A</f>
        <v>#N/A</v>
      </c>
      <c r="E617" s="32" t="e">
        <f>#N/A</f>
        <v>#N/A</v>
      </c>
      <c r="F617" s="32" t="e">
        <f>#N/A</f>
        <v>#N/A</v>
      </c>
      <c r="G617" s="32"/>
      <c r="H617" s="33" t="e">
        <f>#N/A</f>
        <v>#N/A</v>
      </c>
      <c r="I617" s="33" t="e">
        <f>#N/A</f>
        <v>#N/A</v>
      </c>
      <c r="J617" s="33" t="e">
        <f>#N/A</f>
        <v>#N/A</v>
      </c>
      <c r="K617" s="32"/>
    </row>
    <row r="618" spans="1:11" ht="13.9" hidden="1" customHeight="1" x14ac:dyDescent="0.2">
      <c r="A618" s="597"/>
      <c r="B618" s="600" t="s">
        <v>100</v>
      </c>
      <c r="C618" s="73" t="s">
        <v>89</v>
      </c>
      <c r="D618" s="32" t="e">
        <f>#N/A</f>
        <v>#N/A</v>
      </c>
      <c r="E618" s="32" t="e">
        <f>#N/A</f>
        <v>#N/A</v>
      </c>
      <c r="F618" s="32" t="e">
        <f>#N/A</f>
        <v>#N/A</v>
      </c>
      <c r="G618" s="32"/>
      <c r="H618" s="33" t="e">
        <f>#N/A</f>
        <v>#N/A</v>
      </c>
      <c r="I618" s="33" t="e">
        <f>#N/A</f>
        <v>#N/A</v>
      </c>
      <c r="J618" s="33" t="e">
        <f>#N/A</f>
        <v>#N/A</v>
      </c>
      <c r="K618" s="32"/>
    </row>
    <row r="619" spans="1:11" ht="15" hidden="1" x14ac:dyDescent="0.2">
      <c r="A619" s="597"/>
      <c r="B619" s="600"/>
      <c r="C619" s="73" t="s">
        <v>90</v>
      </c>
      <c r="D619" s="32"/>
      <c r="E619" s="32"/>
      <c r="F619" s="32"/>
      <c r="G619" s="32"/>
      <c r="H619" s="33"/>
      <c r="I619" s="33"/>
      <c r="J619" s="33"/>
      <c r="K619" s="32"/>
    </row>
    <row r="620" spans="1:11" ht="15" hidden="1" x14ac:dyDescent="0.2">
      <c r="A620" s="597"/>
      <c r="B620" s="600"/>
      <c r="C620" s="73" t="s">
        <v>91</v>
      </c>
      <c r="D620" s="32">
        <f>D518-D569</f>
        <v>2823</v>
      </c>
      <c r="E620" s="32">
        <f>E518-E569</f>
        <v>4065</v>
      </c>
      <c r="F620" s="32">
        <f>F518-F569</f>
        <v>4406</v>
      </c>
      <c r="G620" s="32"/>
      <c r="H620" s="33">
        <f>H518-H569</f>
        <v>4077</v>
      </c>
      <c r="I620" s="33">
        <f>I518-I569</f>
        <v>5358</v>
      </c>
      <c r="J620" s="33">
        <f>J518-J569</f>
        <v>5701</v>
      </c>
      <c r="K620" s="32"/>
    </row>
    <row r="621" spans="1:11" ht="15" hidden="1" x14ac:dyDescent="0.2">
      <c r="A621" s="597"/>
      <c r="B621" s="600"/>
      <c r="C621" s="73" t="s">
        <v>92</v>
      </c>
      <c r="D621" s="32"/>
      <c r="E621" s="32"/>
      <c r="F621" s="32"/>
      <c r="G621" s="32"/>
      <c r="H621" s="33"/>
      <c r="I621" s="33"/>
      <c r="J621" s="33"/>
      <c r="K621" s="32"/>
    </row>
    <row r="622" spans="1:11" ht="15" hidden="1" x14ac:dyDescent="0.2">
      <c r="A622" s="597"/>
      <c r="B622" s="600"/>
      <c r="C622" s="73" t="s">
        <v>93</v>
      </c>
      <c r="D622" s="32"/>
      <c r="E622" s="32"/>
      <c r="F622" s="32"/>
      <c r="G622" s="32"/>
      <c r="H622" s="33"/>
      <c r="I622" s="33"/>
      <c r="J622" s="33"/>
      <c r="K622" s="32"/>
    </row>
    <row r="623" spans="1:11" ht="30" hidden="1" x14ac:dyDescent="0.2">
      <c r="A623" s="597"/>
      <c r="B623" s="600"/>
      <c r="C623" s="73" t="s">
        <v>94</v>
      </c>
      <c r="D623" s="32">
        <f>D521-D572</f>
        <v>2582</v>
      </c>
      <c r="E623" s="32">
        <f>E521-E572</f>
        <v>3718</v>
      </c>
      <c r="F623" s="32">
        <f>F521-F572</f>
        <v>4029</v>
      </c>
      <c r="G623" s="32"/>
      <c r="H623" s="33">
        <f>H521-H572</f>
        <v>3729</v>
      </c>
      <c r="I623" s="33">
        <f>I521-I572</f>
        <v>4901</v>
      </c>
      <c r="J623" s="33">
        <f>J521-J572</f>
        <v>5213</v>
      </c>
      <c r="K623" s="32"/>
    </row>
    <row r="624" spans="1:11" ht="15" hidden="1" x14ac:dyDescent="0.2">
      <c r="A624" s="597"/>
      <c r="B624" s="600"/>
      <c r="C624" s="73" t="s">
        <v>95</v>
      </c>
      <c r="D624" s="32"/>
      <c r="E624" s="32"/>
      <c r="F624" s="32"/>
      <c r="G624" s="32"/>
      <c r="H624" s="33"/>
      <c r="I624" s="33"/>
      <c r="J624" s="33"/>
      <c r="K624" s="32"/>
    </row>
    <row r="625" spans="1:11" ht="30" hidden="1" x14ac:dyDescent="0.2">
      <c r="A625" s="597"/>
      <c r="B625" s="600"/>
      <c r="C625" s="73" t="s">
        <v>96</v>
      </c>
      <c r="D625" s="32" t="e">
        <f>#N/A</f>
        <v>#N/A</v>
      </c>
      <c r="E625" s="32" t="e">
        <f>#N/A</f>
        <v>#N/A</v>
      </c>
      <c r="F625" s="32" t="e">
        <f>#N/A</f>
        <v>#N/A</v>
      </c>
      <c r="G625" s="32"/>
      <c r="H625" s="33" t="e">
        <f>#N/A</f>
        <v>#N/A</v>
      </c>
      <c r="I625" s="33" t="e">
        <f>#N/A</f>
        <v>#N/A</v>
      </c>
      <c r="J625" s="33" t="e">
        <f>#N/A</f>
        <v>#N/A</v>
      </c>
      <c r="K625" s="32"/>
    </row>
    <row r="626" spans="1:11" ht="30" hidden="1" x14ac:dyDescent="0.2">
      <c r="A626" s="597"/>
      <c r="B626" s="600"/>
      <c r="C626" s="73" t="s">
        <v>97</v>
      </c>
      <c r="D626" s="32" t="e">
        <f>#N/A</f>
        <v>#N/A</v>
      </c>
      <c r="E626" s="32" t="e">
        <f>#N/A</f>
        <v>#N/A</v>
      </c>
      <c r="F626" s="32" t="e">
        <f>#N/A</f>
        <v>#N/A</v>
      </c>
      <c r="G626" s="32"/>
      <c r="H626" s="33" t="e">
        <f>#N/A</f>
        <v>#N/A</v>
      </c>
      <c r="I626" s="33" t="e">
        <f>#N/A</f>
        <v>#N/A</v>
      </c>
      <c r="J626" s="33" t="e">
        <f>#N/A</f>
        <v>#N/A</v>
      </c>
      <c r="K626" s="32"/>
    </row>
    <row r="627" spans="1:11" ht="13.15" hidden="1" customHeight="1" x14ac:dyDescent="0.2">
      <c r="A627" s="597" t="s">
        <v>124</v>
      </c>
      <c r="B627" s="598" t="s">
        <v>102</v>
      </c>
      <c r="C627" s="598"/>
      <c r="D627" s="34" t="e">
        <f>#N/A</f>
        <v>#N/A</v>
      </c>
      <c r="E627" s="34" t="e">
        <f>#N/A</f>
        <v>#N/A</v>
      </c>
      <c r="F627" s="34" t="e">
        <f>#N/A</f>
        <v>#N/A</v>
      </c>
      <c r="G627" s="34"/>
      <c r="H627" s="35" t="e">
        <f>#N/A</f>
        <v>#N/A</v>
      </c>
      <c r="I627" s="35" t="e">
        <f>#N/A</f>
        <v>#N/A</v>
      </c>
      <c r="J627" s="35" t="e">
        <f>#N/A</f>
        <v>#N/A</v>
      </c>
      <c r="K627" s="34"/>
    </row>
    <row r="628" spans="1:11" ht="23.45" hidden="1" customHeight="1" x14ac:dyDescent="0.2">
      <c r="A628" s="597"/>
      <c r="B628" s="599" t="s">
        <v>105</v>
      </c>
      <c r="C628" s="599"/>
      <c r="D628" s="34" t="e">
        <f>#N/A</f>
        <v>#N/A</v>
      </c>
      <c r="E628" s="34" t="e">
        <f>#N/A</f>
        <v>#N/A</v>
      </c>
      <c r="F628" s="34" t="e">
        <f>#N/A</f>
        <v>#N/A</v>
      </c>
      <c r="G628" s="34"/>
      <c r="H628" s="35" t="e">
        <f>#N/A</f>
        <v>#N/A</v>
      </c>
      <c r="I628" s="35" t="e">
        <f>#N/A</f>
        <v>#N/A</v>
      </c>
      <c r="J628" s="35" t="e">
        <f>#N/A</f>
        <v>#N/A</v>
      </c>
      <c r="K628" s="34"/>
    </row>
    <row r="629" spans="1:11" ht="13.15" hidden="1" customHeight="1" x14ac:dyDescent="0.2">
      <c r="A629" s="597"/>
      <c r="B629" s="598" t="s">
        <v>75</v>
      </c>
      <c r="C629" s="598"/>
      <c r="D629" s="34" t="e">
        <f>#N/A</f>
        <v>#N/A</v>
      </c>
      <c r="E629" s="34" t="e">
        <f>#N/A</f>
        <v>#N/A</v>
      </c>
      <c r="F629" s="34" t="e">
        <f>#N/A</f>
        <v>#N/A</v>
      </c>
      <c r="G629" s="34"/>
      <c r="H629" s="35" t="e">
        <f>#N/A</f>
        <v>#N/A</v>
      </c>
      <c r="I629" s="35" t="e">
        <f>#N/A</f>
        <v>#N/A</v>
      </c>
      <c r="J629" s="35" t="e">
        <f>#N/A</f>
        <v>#N/A</v>
      </c>
      <c r="K629" s="34"/>
    </row>
    <row r="630" spans="1:11" ht="13.15" hidden="1" customHeight="1" x14ac:dyDescent="0.2">
      <c r="A630" s="597"/>
      <c r="B630" s="598" t="s">
        <v>76</v>
      </c>
      <c r="C630" s="598"/>
      <c r="D630" s="34" t="e">
        <f>#N/A</f>
        <v>#N/A</v>
      </c>
      <c r="E630" s="34" t="e">
        <f>#N/A</f>
        <v>#N/A</v>
      </c>
      <c r="F630" s="34" t="e">
        <f>#N/A</f>
        <v>#N/A</v>
      </c>
      <c r="G630" s="34"/>
      <c r="H630" s="35" t="e">
        <f>#N/A</f>
        <v>#N/A</v>
      </c>
      <c r="I630" s="35" t="e">
        <f>#N/A</f>
        <v>#N/A</v>
      </c>
      <c r="J630" s="35" t="e">
        <f>#N/A</f>
        <v>#N/A</v>
      </c>
      <c r="K630" s="34"/>
    </row>
    <row r="631" spans="1:11" ht="13.15" hidden="1" customHeight="1" x14ac:dyDescent="0.2">
      <c r="A631" s="597"/>
      <c r="B631" s="598" t="s">
        <v>77</v>
      </c>
      <c r="C631" s="598"/>
      <c r="D631" s="34" t="e">
        <f>#N/A</f>
        <v>#N/A</v>
      </c>
      <c r="E631" s="34" t="e">
        <f>#N/A</f>
        <v>#N/A</v>
      </c>
      <c r="F631" s="34" t="e">
        <f>#N/A</f>
        <v>#N/A</v>
      </c>
      <c r="G631" s="34"/>
      <c r="H631" s="35" t="e">
        <f>#N/A</f>
        <v>#N/A</v>
      </c>
      <c r="I631" s="35" t="e">
        <f>#N/A</f>
        <v>#N/A</v>
      </c>
      <c r="J631" s="35" t="e">
        <f>#N/A</f>
        <v>#N/A</v>
      </c>
      <c r="K631" s="34"/>
    </row>
    <row r="632" spans="1:11" ht="13.15" hidden="1" customHeight="1" x14ac:dyDescent="0.2">
      <c r="A632" s="597"/>
      <c r="B632" s="598" t="s">
        <v>78</v>
      </c>
      <c r="C632" s="598"/>
      <c r="D632" s="34" t="e">
        <f>#N/A</f>
        <v>#N/A</v>
      </c>
      <c r="E632" s="34" t="e">
        <f>#N/A</f>
        <v>#N/A</v>
      </c>
      <c r="F632" s="34" t="e">
        <f>#N/A</f>
        <v>#N/A</v>
      </c>
      <c r="G632" s="34"/>
      <c r="H632" s="35" t="e">
        <f>#N/A</f>
        <v>#N/A</v>
      </c>
      <c r="I632" s="35" t="e">
        <f>#N/A</f>
        <v>#N/A</v>
      </c>
      <c r="J632" s="35" t="e">
        <f>#N/A</f>
        <v>#N/A</v>
      </c>
      <c r="K632" s="34"/>
    </row>
    <row r="633" spans="1:11" ht="13.15" hidden="1" customHeight="1" x14ac:dyDescent="0.2">
      <c r="A633" s="597"/>
      <c r="B633" s="598" t="s">
        <v>79</v>
      </c>
      <c r="C633" s="598"/>
      <c r="D633" s="34" t="e">
        <f>#N/A</f>
        <v>#N/A</v>
      </c>
      <c r="E633" s="34" t="e">
        <f>#N/A</f>
        <v>#N/A</v>
      </c>
      <c r="F633" s="34" t="e">
        <f>#N/A</f>
        <v>#N/A</v>
      </c>
      <c r="G633" s="34"/>
      <c r="H633" s="35" t="e">
        <f>#N/A</f>
        <v>#N/A</v>
      </c>
      <c r="I633" s="35" t="e">
        <f>#N/A</f>
        <v>#N/A</v>
      </c>
      <c r="J633" s="35" t="e">
        <f>#N/A</f>
        <v>#N/A</v>
      </c>
      <c r="K633" s="34"/>
    </row>
    <row r="634" spans="1:11" ht="13.15" hidden="1" customHeight="1" x14ac:dyDescent="0.2">
      <c r="A634" s="597"/>
      <c r="B634" s="598" t="s">
        <v>80</v>
      </c>
      <c r="C634" s="598"/>
      <c r="D634" s="34" t="e">
        <f>#N/A</f>
        <v>#N/A</v>
      </c>
      <c r="E634" s="34" t="e">
        <f>#N/A</f>
        <v>#N/A</v>
      </c>
      <c r="F634" s="34" t="e">
        <f>#N/A</f>
        <v>#N/A</v>
      </c>
      <c r="G634" s="34"/>
      <c r="H634" s="35" t="e">
        <f>#N/A</f>
        <v>#N/A</v>
      </c>
      <c r="I634" s="35" t="e">
        <f>#N/A</f>
        <v>#N/A</v>
      </c>
      <c r="J634" s="35" t="e">
        <f>#N/A</f>
        <v>#N/A</v>
      </c>
      <c r="K634" s="34"/>
    </row>
    <row r="635" spans="1:11" ht="13.15" hidden="1" customHeight="1" x14ac:dyDescent="0.2">
      <c r="A635" s="597"/>
      <c r="B635" s="598" t="s">
        <v>81</v>
      </c>
      <c r="C635" s="598"/>
      <c r="D635" s="34" t="e">
        <f>#N/A</f>
        <v>#N/A</v>
      </c>
      <c r="E635" s="34" t="e">
        <f>#N/A</f>
        <v>#N/A</v>
      </c>
      <c r="F635" s="34" t="e">
        <f>#N/A</f>
        <v>#N/A</v>
      </c>
      <c r="G635" s="34"/>
      <c r="H635" s="35" t="e">
        <f>#N/A</f>
        <v>#N/A</v>
      </c>
      <c r="I635" s="35" t="e">
        <f>#N/A</f>
        <v>#N/A</v>
      </c>
      <c r="J635" s="35" t="e">
        <f>#N/A</f>
        <v>#N/A</v>
      </c>
      <c r="K635" s="34"/>
    </row>
    <row r="636" spans="1:11" ht="13.15" hidden="1" customHeight="1" x14ac:dyDescent="0.2">
      <c r="A636" s="597"/>
      <c r="B636" s="598" t="s">
        <v>82</v>
      </c>
      <c r="C636" s="598"/>
      <c r="D636" s="34" t="e">
        <f>#N/A</f>
        <v>#N/A</v>
      </c>
      <c r="E636" s="34" t="e">
        <f>#N/A</f>
        <v>#N/A</v>
      </c>
      <c r="F636" s="34" t="e">
        <f>#N/A</f>
        <v>#N/A</v>
      </c>
      <c r="G636" s="34"/>
      <c r="H636" s="35" t="e">
        <f>#N/A</f>
        <v>#N/A</v>
      </c>
      <c r="I636" s="35" t="e">
        <f>#N/A</f>
        <v>#N/A</v>
      </c>
      <c r="J636" s="35" t="e">
        <f>#N/A</f>
        <v>#N/A</v>
      </c>
      <c r="K636" s="34"/>
    </row>
    <row r="637" spans="1:11" ht="13.15" hidden="1" customHeight="1" x14ac:dyDescent="0.2">
      <c r="A637" s="597"/>
      <c r="B637" s="598" t="s">
        <v>83</v>
      </c>
      <c r="C637" s="598"/>
      <c r="D637" s="34" t="e">
        <f>#N/A</f>
        <v>#N/A</v>
      </c>
      <c r="E637" s="34" t="e">
        <f>#N/A</f>
        <v>#N/A</v>
      </c>
      <c r="F637" s="34" t="e">
        <f>#N/A</f>
        <v>#N/A</v>
      </c>
      <c r="G637" s="34"/>
      <c r="H637" s="35" t="e">
        <f>#N/A</f>
        <v>#N/A</v>
      </c>
      <c r="I637" s="35" t="e">
        <f>#N/A</f>
        <v>#N/A</v>
      </c>
      <c r="J637" s="35" t="e">
        <f>#N/A</f>
        <v>#N/A</v>
      </c>
      <c r="K637" s="34"/>
    </row>
    <row r="638" spans="1:11" ht="13.15" hidden="1" customHeight="1" x14ac:dyDescent="0.2">
      <c r="A638" s="597"/>
      <c r="B638" s="598" t="s">
        <v>84</v>
      </c>
      <c r="C638" s="598"/>
      <c r="D638" s="34" t="e">
        <f>#N/A</f>
        <v>#N/A</v>
      </c>
      <c r="E638" s="34" t="e">
        <f>#N/A</f>
        <v>#N/A</v>
      </c>
      <c r="F638" s="34" t="e">
        <f>#N/A</f>
        <v>#N/A</v>
      </c>
      <c r="G638" s="34"/>
      <c r="H638" s="35" t="e">
        <f>#N/A</f>
        <v>#N/A</v>
      </c>
      <c r="I638" s="35" t="e">
        <f>#N/A</f>
        <v>#N/A</v>
      </c>
      <c r="J638" s="35" t="e">
        <f>#N/A</f>
        <v>#N/A</v>
      </c>
      <c r="K638" s="34"/>
    </row>
    <row r="639" spans="1:11" ht="13.15" hidden="1" customHeight="1" x14ac:dyDescent="0.2">
      <c r="A639" s="597"/>
      <c r="B639" s="598" t="s">
        <v>85</v>
      </c>
      <c r="C639" s="598"/>
      <c r="D639" s="34" t="e">
        <f>#N/A</f>
        <v>#N/A</v>
      </c>
      <c r="E639" s="34" t="e">
        <f>#N/A</f>
        <v>#N/A</v>
      </c>
      <c r="F639" s="34" t="e">
        <f>#N/A</f>
        <v>#N/A</v>
      </c>
      <c r="G639" s="34"/>
      <c r="H639" s="35" t="e">
        <f>#N/A</f>
        <v>#N/A</v>
      </c>
      <c r="I639" s="35" t="e">
        <f>#N/A</f>
        <v>#N/A</v>
      </c>
      <c r="J639" s="35" t="e">
        <f>#N/A</f>
        <v>#N/A</v>
      </c>
      <c r="K639" s="34"/>
    </row>
    <row r="640" spans="1:11" s="19" customFormat="1" ht="13.15" hidden="1" customHeight="1" x14ac:dyDescent="0.2">
      <c r="A640" s="597"/>
      <c r="B640" s="598" t="s">
        <v>86</v>
      </c>
      <c r="C640" s="598"/>
      <c r="D640" s="34" t="e">
        <f>#N/A</f>
        <v>#N/A</v>
      </c>
      <c r="E640" s="34" t="e">
        <f>#N/A</f>
        <v>#N/A</v>
      </c>
      <c r="F640" s="34" t="e">
        <f>#N/A</f>
        <v>#N/A</v>
      </c>
      <c r="G640" s="34"/>
      <c r="H640" s="35" t="e">
        <f>#N/A</f>
        <v>#N/A</v>
      </c>
      <c r="I640" s="35" t="e">
        <f>#N/A</f>
        <v>#N/A</v>
      </c>
      <c r="J640" s="35" t="e">
        <f>#N/A</f>
        <v>#N/A</v>
      </c>
      <c r="K640" s="34"/>
    </row>
    <row r="641" spans="1:11" ht="13.15" hidden="1" customHeight="1" x14ac:dyDescent="0.2">
      <c r="A641" s="597"/>
      <c r="B641" s="598" t="s">
        <v>87</v>
      </c>
      <c r="C641" s="598"/>
      <c r="D641" s="34" t="e">
        <f>#N/A</f>
        <v>#N/A</v>
      </c>
      <c r="E641" s="34" t="e">
        <f>#N/A</f>
        <v>#N/A</v>
      </c>
      <c r="F641" s="34" t="e">
        <f>#N/A</f>
        <v>#N/A</v>
      </c>
      <c r="G641" s="34"/>
      <c r="H641" s="35" t="e">
        <f>#N/A</f>
        <v>#N/A</v>
      </c>
      <c r="I641" s="35" t="e">
        <f>#N/A</f>
        <v>#N/A</v>
      </c>
      <c r="J641" s="35" t="e">
        <f>#N/A</f>
        <v>#N/A</v>
      </c>
      <c r="K641" s="34"/>
    </row>
    <row r="642" spans="1:11" ht="13.9" hidden="1" customHeight="1" x14ac:dyDescent="0.2">
      <c r="A642" s="597"/>
      <c r="B642" s="600" t="s">
        <v>88</v>
      </c>
      <c r="C642" s="73" t="s">
        <v>89</v>
      </c>
      <c r="D642" s="34" t="e">
        <f>#N/A</f>
        <v>#N/A</v>
      </c>
      <c r="E642" s="34" t="e">
        <f>#N/A</f>
        <v>#N/A</v>
      </c>
      <c r="F642" s="34" t="e">
        <f>#N/A</f>
        <v>#N/A</v>
      </c>
      <c r="G642" s="34"/>
      <c r="H642" s="35" t="e">
        <f>#N/A</f>
        <v>#N/A</v>
      </c>
      <c r="I642" s="35" t="e">
        <f>#N/A</f>
        <v>#N/A</v>
      </c>
      <c r="J642" s="35" t="e">
        <f>#N/A</f>
        <v>#N/A</v>
      </c>
      <c r="K642" s="34"/>
    </row>
    <row r="643" spans="1:11" ht="15" hidden="1" x14ac:dyDescent="0.2">
      <c r="A643" s="597"/>
      <c r="B643" s="600"/>
      <c r="C643" s="73" t="s">
        <v>90</v>
      </c>
      <c r="D643" s="34" t="e">
        <f>#N/A</f>
        <v>#N/A</v>
      </c>
      <c r="E643" s="34" t="e">
        <f>#N/A</f>
        <v>#N/A</v>
      </c>
      <c r="F643" s="34" t="e">
        <f>#N/A</f>
        <v>#N/A</v>
      </c>
      <c r="G643" s="34"/>
      <c r="H643" s="35" t="e">
        <f>#N/A</f>
        <v>#N/A</v>
      </c>
      <c r="I643" s="35" t="e">
        <f>#N/A</f>
        <v>#N/A</v>
      </c>
      <c r="J643" s="35" t="e">
        <f>#N/A</f>
        <v>#N/A</v>
      </c>
      <c r="K643" s="34"/>
    </row>
    <row r="644" spans="1:11" ht="15" hidden="1" x14ac:dyDescent="0.2">
      <c r="A644" s="597"/>
      <c r="B644" s="600"/>
      <c r="C644" s="73" t="s">
        <v>91</v>
      </c>
      <c r="D644" s="34" t="e">
        <f>#N/A</f>
        <v>#N/A</v>
      </c>
      <c r="E644" s="34" t="e">
        <f>#N/A</f>
        <v>#N/A</v>
      </c>
      <c r="F644" s="34" t="e">
        <f>#N/A</f>
        <v>#N/A</v>
      </c>
      <c r="G644" s="34"/>
      <c r="H644" s="35" t="e">
        <f>#N/A</f>
        <v>#N/A</v>
      </c>
      <c r="I644" s="35" t="e">
        <f>#N/A</f>
        <v>#N/A</v>
      </c>
      <c r="J644" s="35" t="e">
        <f>#N/A</f>
        <v>#N/A</v>
      </c>
      <c r="K644" s="34"/>
    </row>
    <row r="645" spans="1:11" ht="15" hidden="1" x14ac:dyDescent="0.2">
      <c r="A645" s="597"/>
      <c r="B645" s="600"/>
      <c r="C645" s="73" t="s">
        <v>92</v>
      </c>
      <c r="D645" s="34" t="e">
        <f>#N/A</f>
        <v>#N/A</v>
      </c>
      <c r="E645" s="34" t="e">
        <f>#N/A</f>
        <v>#N/A</v>
      </c>
      <c r="F645" s="34" t="e">
        <f>#N/A</f>
        <v>#N/A</v>
      </c>
      <c r="G645" s="34"/>
      <c r="H645" s="35" t="e">
        <f>#N/A</f>
        <v>#N/A</v>
      </c>
      <c r="I645" s="35" t="e">
        <f>#N/A</f>
        <v>#N/A</v>
      </c>
      <c r="J645" s="35" t="e">
        <f>#N/A</f>
        <v>#N/A</v>
      </c>
      <c r="K645" s="34"/>
    </row>
    <row r="646" spans="1:11" ht="15" hidden="1" x14ac:dyDescent="0.2">
      <c r="A646" s="597"/>
      <c r="B646" s="600"/>
      <c r="C646" s="73" t="s">
        <v>93</v>
      </c>
      <c r="D646" s="34" t="e">
        <f>#N/A</f>
        <v>#N/A</v>
      </c>
      <c r="E646" s="34" t="e">
        <f>#N/A</f>
        <v>#N/A</v>
      </c>
      <c r="F646" s="34" t="e">
        <f>#N/A</f>
        <v>#N/A</v>
      </c>
      <c r="G646" s="34"/>
      <c r="H646" s="35" t="e">
        <f>#N/A</f>
        <v>#N/A</v>
      </c>
      <c r="I646" s="35" t="e">
        <f>#N/A</f>
        <v>#N/A</v>
      </c>
      <c r="J646" s="35" t="e">
        <f>#N/A</f>
        <v>#N/A</v>
      </c>
      <c r="K646" s="34"/>
    </row>
    <row r="647" spans="1:11" ht="30" hidden="1" x14ac:dyDescent="0.2">
      <c r="A647" s="597"/>
      <c r="B647" s="600"/>
      <c r="C647" s="73" t="s">
        <v>94</v>
      </c>
      <c r="D647" s="34" t="e">
        <f>#N/A</f>
        <v>#N/A</v>
      </c>
      <c r="E647" s="34" t="e">
        <f>#N/A</f>
        <v>#N/A</v>
      </c>
      <c r="F647" s="34" t="e">
        <f>#N/A</f>
        <v>#N/A</v>
      </c>
      <c r="G647" s="34"/>
      <c r="H647" s="35" t="e">
        <f>#N/A</f>
        <v>#N/A</v>
      </c>
      <c r="I647" s="35" t="e">
        <f>#N/A</f>
        <v>#N/A</v>
      </c>
      <c r="J647" s="35" t="e">
        <f>#N/A</f>
        <v>#N/A</v>
      </c>
      <c r="K647" s="34"/>
    </row>
    <row r="648" spans="1:11" ht="15" hidden="1" x14ac:dyDescent="0.2">
      <c r="A648" s="597"/>
      <c r="B648" s="600"/>
      <c r="C648" s="73" t="s">
        <v>95</v>
      </c>
      <c r="D648" s="34" t="e">
        <f>#N/A</f>
        <v>#N/A</v>
      </c>
      <c r="E648" s="34" t="e">
        <f>#N/A</f>
        <v>#N/A</v>
      </c>
      <c r="F648" s="34" t="e">
        <f>#N/A</f>
        <v>#N/A</v>
      </c>
      <c r="G648" s="34"/>
      <c r="H648" s="35" t="e">
        <f>#N/A</f>
        <v>#N/A</v>
      </c>
      <c r="I648" s="35" t="e">
        <f>#N/A</f>
        <v>#N/A</v>
      </c>
      <c r="J648" s="35" t="e">
        <f>#N/A</f>
        <v>#N/A</v>
      </c>
      <c r="K648" s="34"/>
    </row>
    <row r="649" spans="1:11" ht="30" hidden="1" x14ac:dyDescent="0.2">
      <c r="A649" s="597"/>
      <c r="B649" s="600"/>
      <c r="C649" s="73" t="s">
        <v>96</v>
      </c>
      <c r="D649" s="34" t="e">
        <f>#N/A</f>
        <v>#N/A</v>
      </c>
      <c r="E649" s="34" t="e">
        <f>#N/A</f>
        <v>#N/A</v>
      </c>
      <c r="F649" s="34" t="e">
        <f>#N/A</f>
        <v>#N/A</v>
      </c>
      <c r="G649" s="34"/>
      <c r="H649" s="35" t="e">
        <f>#N/A</f>
        <v>#N/A</v>
      </c>
      <c r="I649" s="35" t="e">
        <f>#N/A</f>
        <v>#N/A</v>
      </c>
      <c r="J649" s="35" t="e">
        <f>#N/A</f>
        <v>#N/A</v>
      </c>
      <c r="K649" s="34"/>
    </row>
    <row r="650" spans="1:11" ht="30" hidden="1" x14ac:dyDescent="0.2">
      <c r="A650" s="597"/>
      <c r="B650" s="600"/>
      <c r="C650" s="73" t="s">
        <v>97</v>
      </c>
      <c r="D650" s="34"/>
      <c r="E650" s="34"/>
      <c r="F650" s="34"/>
      <c r="G650" s="34"/>
      <c r="H650" s="35"/>
      <c r="I650" s="35"/>
      <c r="J650" s="35"/>
      <c r="K650" s="34"/>
    </row>
    <row r="651" spans="1:11" ht="13.9" hidden="1" customHeight="1" x14ac:dyDescent="0.2">
      <c r="A651" s="597"/>
      <c r="B651" s="600" t="s">
        <v>98</v>
      </c>
      <c r="C651" s="73" t="s">
        <v>89</v>
      </c>
      <c r="D651" s="34" t="e">
        <f>#N/A</f>
        <v>#N/A</v>
      </c>
      <c r="E651" s="34" t="e">
        <f>#N/A</f>
        <v>#N/A</v>
      </c>
      <c r="F651" s="34" t="e">
        <f>#N/A</f>
        <v>#N/A</v>
      </c>
      <c r="G651" s="34"/>
      <c r="H651" s="35" t="e">
        <f>#N/A</f>
        <v>#N/A</v>
      </c>
      <c r="I651" s="35" t="e">
        <f>#N/A</f>
        <v>#N/A</v>
      </c>
      <c r="J651" s="35" t="e">
        <f>#N/A</f>
        <v>#N/A</v>
      </c>
      <c r="K651" s="34"/>
    </row>
    <row r="652" spans="1:11" ht="15" hidden="1" x14ac:dyDescent="0.2">
      <c r="A652" s="597"/>
      <c r="B652" s="600"/>
      <c r="C652" s="73" t="s">
        <v>90</v>
      </c>
      <c r="D652" s="34" t="e">
        <f>#N/A</f>
        <v>#N/A</v>
      </c>
      <c r="E652" s="34" t="e">
        <f>#N/A</f>
        <v>#N/A</v>
      </c>
      <c r="F652" s="34" t="e">
        <f>#N/A</f>
        <v>#N/A</v>
      </c>
      <c r="G652" s="34"/>
      <c r="H652" s="35" t="e">
        <f>#N/A</f>
        <v>#N/A</v>
      </c>
      <c r="I652" s="35" t="e">
        <f>#N/A</f>
        <v>#N/A</v>
      </c>
      <c r="J652" s="35" t="e">
        <f>#N/A</f>
        <v>#N/A</v>
      </c>
      <c r="K652" s="34"/>
    </row>
    <row r="653" spans="1:11" ht="15" hidden="1" x14ac:dyDescent="0.2">
      <c r="A653" s="597"/>
      <c r="B653" s="600"/>
      <c r="C653" s="73" t="s">
        <v>91</v>
      </c>
      <c r="D653" s="34" t="e">
        <f>#N/A</f>
        <v>#N/A</v>
      </c>
      <c r="E653" s="34" t="e">
        <f>#N/A</f>
        <v>#N/A</v>
      </c>
      <c r="F653" s="34" t="e">
        <f>#N/A</f>
        <v>#N/A</v>
      </c>
      <c r="G653" s="34"/>
      <c r="H653" s="35" t="e">
        <f>#N/A</f>
        <v>#N/A</v>
      </c>
      <c r="I653" s="35" t="e">
        <f>#N/A</f>
        <v>#N/A</v>
      </c>
      <c r="J653" s="35" t="e">
        <f>#N/A</f>
        <v>#N/A</v>
      </c>
      <c r="K653" s="34"/>
    </row>
    <row r="654" spans="1:11" ht="15" hidden="1" x14ac:dyDescent="0.2">
      <c r="A654" s="597"/>
      <c r="B654" s="600"/>
      <c r="C654" s="73" t="s">
        <v>92</v>
      </c>
      <c r="D654" s="34" t="e">
        <f>#N/A</f>
        <v>#N/A</v>
      </c>
      <c r="E654" s="34" t="e">
        <f>#N/A</f>
        <v>#N/A</v>
      </c>
      <c r="F654" s="34" t="e">
        <f>#N/A</f>
        <v>#N/A</v>
      </c>
      <c r="G654" s="34"/>
      <c r="H654" s="35" t="e">
        <f>#N/A</f>
        <v>#N/A</v>
      </c>
      <c r="I654" s="35" t="e">
        <f>#N/A</f>
        <v>#N/A</v>
      </c>
      <c r="J654" s="35" t="e">
        <f>#N/A</f>
        <v>#N/A</v>
      </c>
      <c r="K654" s="34"/>
    </row>
    <row r="655" spans="1:11" ht="15" hidden="1" x14ac:dyDescent="0.2">
      <c r="A655" s="597"/>
      <c r="B655" s="600"/>
      <c r="C655" s="73" t="s">
        <v>93</v>
      </c>
      <c r="D655" s="34" t="e">
        <f>#N/A</f>
        <v>#N/A</v>
      </c>
      <c r="E655" s="34" t="e">
        <f>#N/A</f>
        <v>#N/A</v>
      </c>
      <c r="F655" s="34" t="e">
        <f>#N/A</f>
        <v>#N/A</v>
      </c>
      <c r="G655" s="34"/>
      <c r="H655" s="35" t="e">
        <f>#N/A</f>
        <v>#N/A</v>
      </c>
      <c r="I655" s="35" t="e">
        <f>#N/A</f>
        <v>#N/A</v>
      </c>
      <c r="J655" s="35" t="e">
        <f>#N/A</f>
        <v>#N/A</v>
      </c>
      <c r="K655" s="34"/>
    </row>
    <row r="656" spans="1:11" ht="30" hidden="1" x14ac:dyDescent="0.2">
      <c r="A656" s="597"/>
      <c r="B656" s="600"/>
      <c r="C656" s="73" t="s">
        <v>94</v>
      </c>
      <c r="D656" s="34" t="e">
        <f>#N/A</f>
        <v>#N/A</v>
      </c>
      <c r="E656" s="34" t="e">
        <f>#N/A</f>
        <v>#N/A</v>
      </c>
      <c r="F656" s="34" t="e">
        <f>#N/A</f>
        <v>#N/A</v>
      </c>
      <c r="G656" s="34"/>
      <c r="H656" s="35" t="e">
        <f>#N/A</f>
        <v>#N/A</v>
      </c>
      <c r="I656" s="35" t="e">
        <f>#N/A</f>
        <v>#N/A</v>
      </c>
      <c r="J656" s="35" t="e">
        <f>#N/A</f>
        <v>#N/A</v>
      </c>
      <c r="K656" s="34"/>
    </row>
    <row r="657" spans="1:11" ht="15" hidden="1" x14ac:dyDescent="0.2">
      <c r="A657" s="597"/>
      <c r="B657" s="600"/>
      <c r="C657" s="73" t="s">
        <v>95</v>
      </c>
      <c r="D657" s="34" t="e">
        <f>#N/A</f>
        <v>#N/A</v>
      </c>
      <c r="E657" s="34" t="e">
        <f>#N/A</f>
        <v>#N/A</v>
      </c>
      <c r="F657" s="34" t="e">
        <f>#N/A</f>
        <v>#N/A</v>
      </c>
      <c r="G657" s="34"/>
      <c r="H657" s="35" t="e">
        <f>#N/A</f>
        <v>#N/A</v>
      </c>
      <c r="I657" s="35" t="e">
        <f>#N/A</f>
        <v>#N/A</v>
      </c>
      <c r="J657" s="35" t="e">
        <f>#N/A</f>
        <v>#N/A</v>
      </c>
      <c r="K657" s="34"/>
    </row>
    <row r="658" spans="1:11" ht="30" hidden="1" x14ac:dyDescent="0.2">
      <c r="A658" s="597"/>
      <c r="B658" s="600"/>
      <c r="C658" s="73" t="s">
        <v>96</v>
      </c>
      <c r="D658" s="34" t="e">
        <f>#N/A</f>
        <v>#N/A</v>
      </c>
      <c r="E658" s="34" t="e">
        <f>#N/A</f>
        <v>#N/A</v>
      </c>
      <c r="F658" s="34" t="e">
        <f>#N/A</f>
        <v>#N/A</v>
      </c>
      <c r="G658" s="34"/>
      <c r="H658" s="35" t="e">
        <f>#N/A</f>
        <v>#N/A</v>
      </c>
      <c r="I658" s="35" t="e">
        <f>#N/A</f>
        <v>#N/A</v>
      </c>
      <c r="J658" s="35" t="e">
        <f>#N/A</f>
        <v>#N/A</v>
      </c>
      <c r="K658" s="34"/>
    </row>
    <row r="659" spans="1:11" ht="30" hidden="1" x14ac:dyDescent="0.2">
      <c r="A659" s="597"/>
      <c r="B659" s="600"/>
      <c r="C659" s="73" t="s">
        <v>97</v>
      </c>
      <c r="D659" s="34"/>
      <c r="E659" s="34"/>
      <c r="F659" s="34"/>
      <c r="G659" s="34"/>
      <c r="H659" s="35"/>
      <c r="I659" s="35"/>
      <c r="J659" s="35"/>
      <c r="K659" s="34"/>
    </row>
    <row r="660" spans="1:11" ht="13.9" hidden="1" customHeight="1" x14ac:dyDescent="0.2">
      <c r="A660" s="597"/>
      <c r="B660" s="600" t="s">
        <v>99</v>
      </c>
      <c r="C660" s="73" t="s">
        <v>89</v>
      </c>
      <c r="D660" s="34" t="e">
        <f>#N/A</f>
        <v>#N/A</v>
      </c>
      <c r="E660" s="34" t="e">
        <f>#N/A</f>
        <v>#N/A</v>
      </c>
      <c r="F660" s="34" t="e">
        <f>#N/A</f>
        <v>#N/A</v>
      </c>
      <c r="G660" s="34"/>
      <c r="H660" s="35" t="e">
        <f>#N/A</f>
        <v>#N/A</v>
      </c>
      <c r="I660" s="35" t="e">
        <f>#N/A</f>
        <v>#N/A</v>
      </c>
      <c r="J660" s="35" t="e">
        <f>#N/A</f>
        <v>#N/A</v>
      </c>
      <c r="K660" s="34"/>
    </row>
    <row r="661" spans="1:11" ht="15" hidden="1" x14ac:dyDescent="0.2">
      <c r="A661" s="597"/>
      <c r="B661" s="600"/>
      <c r="C661" s="73" t="s">
        <v>90</v>
      </c>
      <c r="D661" s="34" t="e">
        <f>#N/A</f>
        <v>#N/A</v>
      </c>
      <c r="E661" s="34" t="e">
        <f>#N/A</f>
        <v>#N/A</v>
      </c>
      <c r="F661" s="34" t="e">
        <f>#N/A</f>
        <v>#N/A</v>
      </c>
      <c r="G661" s="34"/>
      <c r="H661" s="35" t="e">
        <f>#N/A</f>
        <v>#N/A</v>
      </c>
      <c r="I661" s="35" t="e">
        <f>#N/A</f>
        <v>#N/A</v>
      </c>
      <c r="J661" s="35" t="e">
        <f>#N/A</f>
        <v>#N/A</v>
      </c>
      <c r="K661" s="34"/>
    </row>
    <row r="662" spans="1:11" ht="15" hidden="1" x14ac:dyDescent="0.2">
      <c r="A662" s="597"/>
      <c r="B662" s="600"/>
      <c r="C662" s="73" t="s">
        <v>91</v>
      </c>
      <c r="D662" s="34" t="e">
        <f>#N/A</f>
        <v>#N/A</v>
      </c>
      <c r="E662" s="34" t="e">
        <f>#N/A</f>
        <v>#N/A</v>
      </c>
      <c r="F662" s="34" t="e">
        <f>#N/A</f>
        <v>#N/A</v>
      </c>
      <c r="G662" s="34"/>
      <c r="H662" s="35" t="e">
        <f>#N/A</f>
        <v>#N/A</v>
      </c>
      <c r="I662" s="35" t="e">
        <f>#N/A</f>
        <v>#N/A</v>
      </c>
      <c r="J662" s="35" t="e">
        <f>#N/A</f>
        <v>#N/A</v>
      </c>
      <c r="K662" s="34"/>
    </row>
    <row r="663" spans="1:11" ht="15" hidden="1" x14ac:dyDescent="0.2">
      <c r="A663" s="597"/>
      <c r="B663" s="600"/>
      <c r="C663" s="73" t="s">
        <v>92</v>
      </c>
      <c r="D663" s="34" t="e">
        <f>#N/A</f>
        <v>#N/A</v>
      </c>
      <c r="E663" s="34" t="e">
        <f>#N/A</f>
        <v>#N/A</v>
      </c>
      <c r="F663" s="34" t="e">
        <f>#N/A</f>
        <v>#N/A</v>
      </c>
      <c r="G663" s="34"/>
      <c r="H663" s="35" t="e">
        <f>#N/A</f>
        <v>#N/A</v>
      </c>
      <c r="I663" s="35" t="e">
        <f>#N/A</f>
        <v>#N/A</v>
      </c>
      <c r="J663" s="35" t="e">
        <f>#N/A</f>
        <v>#N/A</v>
      </c>
      <c r="K663" s="34"/>
    </row>
    <row r="664" spans="1:11" ht="15" hidden="1" x14ac:dyDescent="0.2">
      <c r="A664" s="597"/>
      <c r="B664" s="600"/>
      <c r="C664" s="73" t="s">
        <v>93</v>
      </c>
      <c r="D664" s="34"/>
      <c r="E664" s="34"/>
      <c r="F664" s="34"/>
      <c r="G664" s="34"/>
      <c r="H664" s="35"/>
      <c r="I664" s="35"/>
      <c r="J664" s="35"/>
      <c r="K664" s="34"/>
    </row>
    <row r="665" spans="1:11" ht="30" hidden="1" x14ac:dyDescent="0.2">
      <c r="A665" s="597"/>
      <c r="B665" s="600"/>
      <c r="C665" s="73" t="s">
        <v>94</v>
      </c>
      <c r="D665" s="34">
        <f>D512/D563</f>
        <v>1.1257610442745116</v>
      </c>
      <c r="E665" s="34">
        <f>E512/E563</f>
        <v>1.1257780784844384</v>
      </c>
      <c r="F665" s="34">
        <f>F512/F563</f>
        <v>1.1257372905158693</v>
      </c>
      <c r="G665" s="34"/>
      <c r="H665" s="35">
        <f>H512/H563</f>
        <v>1.1257672849915683</v>
      </c>
      <c r="I665" s="35">
        <f>I512/I563</f>
        <v>1.125769862451242</v>
      </c>
      <c r="J665" s="35">
        <f>J512/J563</f>
        <v>1.125729583715209</v>
      </c>
      <c r="K665" s="34"/>
    </row>
    <row r="666" spans="1:11" ht="15" hidden="1" x14ac:dyDescent="0.2">
      <c r="A666" s="597"/>
      <c r="B666" s="600"/>
      <c r="C666" s="73" t="s">
        <v>95</v>
      </c>
      <c r="D666" s="34"/>
      <c r="E666" s="34"/>
      <c r="F666" s="34"/>
      <c r="G666" s="34"/>
      <c r="H666" s="35"/>
      <c r="I666" s="35"/>
      <c r="J666" s="35"/>
      <c r="K666" s="34"/>
    </row>
    <row r="667" spans="1:11" ht="30" hidden="1" x14ac:dyDescent="0.2">
      <c r="A667" s="597"/>
      <c r="B667" s="600"/>
      <c r="C667" s="73" t="s">
        <v>96</v>
      </c>
      <c r="D667" s="34" t="e">
        <f>#N/A</f>
        <v>#N/A</v>
      </c>
      <c r="E667" s="34" t="e">
        <f>#N/A</f>
        <v>#N/A</v>
      </c>
      <c r="F667" s="34" t="e">
        <f>#N/A</f>
        <v>#N/A</v>
      </c>
      <c r="G667" s="34"/>
      <c r="H667" s="35" t="e">
        <f>#N/A</f>
        <v>#N/A</v>
      </c>
      <c r="I667" s="35" t="e">
        <f>#N/A</f>
        <v>#N/A</v>
      </c>
      <c r="J667" s="35" t="e">
        <f>#N/A</f>
        <v>#N/A</v>
      </c>
      <c r="K667" s="34"/>
    </row>
    <row r="668" spans="1:11" ht="30" hidden="1" x14ac:dyDescent="0.2">
      <c r="A668" s="597"/>
      <c r="B668" s="600"/>
      <c r="C668" s="73" t="s">
        <v>97</v>
      </c>
      <c r="D668" s="34" t="e">
        <f>#N/A</f>
        <v>#N/A</v>
      </c>
      <c r="E668" s="34" t="e">
        <f>#N/A</f>
        <v>#N/A</v>
      </c>
      <c r="F668" s="34" t="e">
        <f>#N/A</f>
        <v>#N/A</v>
      </c>
      <c r="G668" s="34"/>
      <c r="H668" s="35" t="e">
        <f>#N/A</f>
        <v>#N/A</v>
      </c>
      <c r="I668" s="35" t="e">
        <f>#N/A</f>
        <v>#N/A</v>
      </c>
      <c r="J668" s="35" t="e">
        <f>#N/A</f>
        <v>#N/A</v>
      </c>
      <c r="K668" s="34"/>
    </row>
    <row r="669" spans="1:11" ht="13.9" hidden="1" customHeight="1" x14ac:dyDescent="0.2">
      <c r="A669" s="597"/>
      <c r="B669" s="600" t="s">
        <v>100</v>
      </c>
      <c r="C669" s="73" t="s">
        <v>89</v>
      </c>
      <c r="D669" s="34">
        <f>D516/D567</f>
        <v>1.1257610442745116</v>
      </c>
      <c r="E669" s="34">
        <f>E516/E567</f>
        <v>1.1257780784844384</v>
      </c>
      <c r="F669" s="34"/>
      <c r="G669" s="34"/>
      <c r="H669" s="35">
        <f>H516/H567</f>
        <v>1.1257672849915683</v>
      </c>
      <c r="I669" s="35">
        <f>I516/I567</f>
        <v>1.125769862451242</v>
      </c>
      <c r="J669" s="35"/>
      <c r="K669" s="34"/>
    </row>
    <row r="670" spans="1:11" ht="15" hidden="1" x14ac:dyDescent="0.2">
      <c r="A670" s="597"/>
      <c r="B670" s="600"/>
      <c r="C670" s="73" t="s">
        <v>90</v>
      </c>
      <c r="D670" s="34"/>
      <c r="E670" s="34"/>
      <c r="F670" s="34"/>
      <c r="G670" s="34"/>
      <c r="H670" s="35"/>
      <c r="I670" s="35"/>
      <c r="J670" s="35"/>
      <c r="K670" s="34"/>
    </row>
    <row r="671" spans="1:11" ht="15" hidden="1" x14ac:dyDescent="0.2">
      <c r="A671" s="597"/>
      <c r="B671" s="600"/>
      <c r="C671" s="73" t="s">
        <v>91</v>
      </c>
      <c r="D671" s="34">
        <f>D518/D569</f>
        <v>1.125723701790327</v>
      </c>
      <c r="E671" s="34">
        <f>E518/E569</f>
        <v>1.1257462801992142</v>
      </c>
      <c r="F671" s="34"/>
      <c r="G671" s="34"/>
      <c r="H671" s="35">
        <f>H518/H569</f>
        <v>1.1257246823732576</v>
      </c>
      <c r="I671" s="35">
        <f>I518/I569</f>
        <v>1.1257274263187536</v>
      </c>
      <c r="J671" s="35"/>
      <c r="K671" s="34"/>
    </row>
    <row r="672" spans="1:11" ht="15" hidden="1" x14ac:dyDescent="0.2">
      <c r="A672" s="597"/>
      <c r="B672" s="600"/>
      <c r="C672" s="73" t="s">
        <v>92</v>
      </c>
      <c r="D672" s="34"/>
      <c r="E672" s="34"/>
      <c r="F672" s="34"/>
      <c r="G672" s="34"/>
      <c r="H672" s="35"/>
      <c r="I672" s="35"/>
      <c r="J672" s="35"/>
      <c r="K672" s="34"/>
    </row>
    <row r="673" spans="1:11" ht="15" hidden="1" x14ac:dyDescent="0.2">
      <c r="A673" s="597"/>
      <c r="B673" s="600"/>
      <c r="C673" s="73" t="s">
        <v>93</v>
      </c>
      <c r="D673" s="34"/>
      <c r="E673" s="34"/>
      <c r="F673" s="34"/>
      <c r="G673" s="34"/>
      <c r="H673" s="35"/>
      <c r="I673" s="35"/>
      <c r="J673" s="35"/>
      <c r="K673" s="34"/>
    </row>
    <row r="674" spans="1:11" ht="30" hidden="1" x14ac:dyDescent="0.2">
      <c r="A674" s="597"/>
      <c r="B674" s="600"/>
      <c r="C674" s="73" t="s">
        <v>94</v>
      </c>
      <c r="D674" s="34">
        <f>D521/D572</f>
        <v>1.1257610442745116</v>
      </c>
      <c r="E674" s="34">
        <f>E521/E572</f>
        <v>1.1257780784844384</v>
      </c>
      <c r="F674" s="34"/>
      <c r="G674" s="34"/>
      <c r="H674" s="35">
        <f>H521/H572</f>
        <v>1.1257672849915683</v>
      </c>
      <c r="I674" s="35">
        <f>I521/I572</f>
        <v>1.125769862451242</v>
      </c>
      <c r="J674" s="35"/>
      <c r="K674" s="34"/>
    </row>
    <row r="675" spans="1:11" ht="15" hidden="1" x14ac:dyDescent="0.2">
      <c r="A675" s="597"/>
      <c r="B675" s="600"/>
      <c r="C675" s="73" t="s">
        <v>95</v>
      </c>
      <c r="D675" s="34"/>
      <c r="E675" s="34"/>
      <c r="F675" s="34"/>
      <c r="G675" s="34"/>
      <c r="H675" s="35"/>
      <c r="I675" s="35"/>
      <c r="J675" s="35"/>
      <c r="K675" s="34"/>
    </row>
    <row r="676" spans="1:11" ht="30" hidden="1" x14ac:dyDescent="0.2">
      <c r="A676" s="597"/>
      <c r="B676" s="600"/>
      <c r="C676" s="73" t="s">
        <v>96</v>
      </c>
      <c r="D676" s="34">
        <f>D523/D574</f>
        <v>1.1257610442745116</v>
      </c>
      <c r="E676" s="34">
        <f>E523/E574</f>
        <v>1.1257780784844384</v>
      </c>
      <c r="F676" s="34"/>
      <c r="G676" s="34"/>
      <c r="H676" s="35">
        <f>H523/H574</f>
        <v>1.1257672849915683</v>
      </c>
      <c r="I676" s="35">
        <f>I523/I574</f>
        <v>1.125769862451242</v>
      </c>
      <c r="J676" s="35"/>
      <c r="K676" s="34"/>
    </row>
    <row r="677" spans="1:11" ht="30" hidden="1" x14ac:dyDescent="0.2">
      <c r="A677" s="597"/>
      <c r="B677" s="600"/>
      <c r="C677" s="73" t="s">
        <v>97</v>
      </c>
      <c r="D677" s="34">
        <f>D524/D575</f>
        <v>1.1257610442745116</v>
      </c>
      <c r="E677" s="34">
        <f>E524/E575</f>
        <v>1.1257780784844384</v>
      </c>
      <c r="F677" s="34"/>
      <c r="G677" s="34"/>
      <c r="H677" s="35">
        <f>H524/H575</f>
        <v>1.1257672849915683</v>
      </c>
      <c r="I677" s="35">
        <f>I524/I575</f>
        <v>1.125769862451242</v>
      </c>
      <c r="J677" s="35"/>
      <c r="K677" s="34"/>
    </row>
  </sheetData>
  <sheetProtection selectLockedCells="1" selectUnlockedCells="1"/>
  <mergeCells count="276">
    <mergeCell ref="D1:F1"/>
    <mergeCell ref="A2:C2"/>
    <mergeCell ref="D2:G2"/>
    <mergeCell ref="H2:K2"/>
    <mergeCell ref="A3:C3"/>
    <mergeCell ref="A4:C4"/>
    <mergeCell ref="B14:C14"/>
    <mergeCell ref="B15:C15"/>
    <mergeCell ref="B16:C16"/>
    <mergeCell ref="B17:C17"/>
    <mergeCell ref="B18:C18"/>
    <mergeCell ref="B19:C19"/>
    <mergeCell ref="A5:A55"/>
    <mergeCell ref="B5:C5"/>
    <mergeCell ref="B6:C6"/>
    <mergeCell ref="B7:C7"/>
    <mergeCell ref="B8:C8"/>
    <mergeCell ref="B9:C9"/>
    <mergeCell ref="B10:C10"/>
    <mergeCell ref="B11:C11"/>
    <mergeCell ref="B12:C12"/>
    <mergeCell ref="B13:C13"/>
    <mergeCell ref="B20:B28"/>
    <mergeCell ref="B29:B37"/>
    <mergeCell ref="B38:B46"/>
    <mergeCell ref="B47:B55"/>
    <mergeCell ref="A56:C56"/>
    <mergeCell ref="A57:A107"/>
    <mergeCell ref="B57:C57"/>
    <mergeCell ref="B58:C58"/>
    <mergeCell ref="B59:C59"/>
    <mergeCell ref="B60:C60"/>
    <mergeCell ref="B67:C67"/>
    <mergeCell ref="B68:C68"/>
    <mergeCell ref="B69:C69"/>
    <mergeCell ref="B70:C70"/>
    <mergeCell ref="B71:C71"/>
    <mergeCell ref="B72:B80"/>
    <mergeCell ref="B61:C61"/>
    <mergeCell ref="B62:C62"/>
    <mergeCell ref="B63:C63"/>
    <mergeCell ref="B64:C64"/>
    <mergeCell ref="B65:C65"/>
    <mergeCell ref="B66:C66"/>
    <mergeCell ref="B81:B89"/>
    <mergeCell ref="B90:B98"/>
    <mergeCell ref="B99:B107"/>
    <mergeCell ref="A108:C108"/>
    <mergeCell ref="A109:A159"/>
    <mergeCell ref="B109:C109"/>
    <mergeCell ref="B110:C110"/>
    <mergeCell ref="B111:C111"/>
    <mergeCell ref="B112:C112"/>
    <mergeCell ref="B113:C113"/>
    <mergeCell ref="B120:C120"/>
    <mergeCell ref="B121:C121"/>
    <mergeCell ref="B122:C122"/>
    <mergeCell ref="B123:C123"/>
    <mergeCell ref="B124:B132"/>
    <mergeCell ref="B133:B141"/>
    <mergeCell ref="B114:C114"/>
    <mergeCell ref="B115:C115"/>
    <mergeCell ref="B116:C116"/>
    <mergeCell ref="B117:C117"/>
    <mergeCell ref="B118:C118"/>
    <mergeCell ref="B119:C119"/>
    <mergeCell ref="B142:B150"/>
    <mergeCell ref="B151:B159"/>
    <mergeCell ref="A160:A210"/>
    <mergeCell ref="B160:C160"/>
    <mergeCell ref="B161:C161"/>
    <mergeCell ref="B162:C162"/>
    <mergeCell ref="B163:C163"/>
    <mergeCell ref="B164:C164"/>
    <mergeCell ref="B165:C165"/>
    <mergeCell ref="B166:C166"/>
    <mergeCell ref="B173:C173"/>
    <mergeCell ref="B174:C174"/>
    <mergeCell ref="B175:B183"/>
    <mergeCell ref="B184:B192"/>
    <mergeCell ref="B193:B201"/>
    <mergeCell ref="B202:B210"/>
    <mergeCell ref="B167:C167"/>
    <mergeCell ref="B168:C168"/>
    <mergeCell ref="B169:C169"/>
    <mergeCell ref="B170:C170"/>
    <mergeCell ref="B171:C171"/>
    <mergeCell ref="B172:C172"/>
    <mergeCell ref="B226:B234"/>
    <mergeCell ref="B235:B243"/>
    <mergeCell ref="B244:B252"/>
    <mergeCell ref="B253:B261"/>
    <mergeCell ref="A262:C262"/>
    <mergeCell ref="A263:C263"/>
    <mergeCell ref="A211:A261"/>
    <mergeCell ref="B211:C211"/>
    <mergeCell ref="B212:C212"/>
    <mergeCell ref="B213:C213"/>
    <mergeCell ref="B220:C220"/>
    <mergeCell ref="B221:C221"/>
    <mergeCell ref="B222:C222"/>
    <mergeCell ref="B223:C223"/>
    <mergeCell ref="B224:C224"/>
    <mergeCell ref="B225:C225"/>
    <mergeCell ref="B214:C214"/>
    <mergeCell ref="B215:C215"/>
    <mergeCell ref="B216:C216"/>
    <mergeCell ref="B217:C217"/>
    <mergeCell ref="B218:C218"/>
    <mergeCell ref="B219:C219"/>
    <mergeCell ref="A264:C264"/>
    <mergeCell ref="A265:C265"/>
    <mergeCell ref="A266:A316"/>
    <mergeCell ref="B266:C266"/>
    <mergeCell ref="B267:C267"/>
    <mergeCell ref="B268:C268"/>
    <mergeCell ref="B269:C269"/>
    <mergeCell ref="B270:C270"/>
    <mergeCell ref="B271:C271"/>
    <mergeCell ref="B272:C272"/>
    <mergeCell ref="B279:C279"/>
    <mergeCell ref="B280:C280"/>
    <mergeCell ref="B281:B289"/>
    <mergeCell ref="B290:B298"/>
    <mergeCell ref="B299:B307"/>
    <mergeCell ref="B308:B316"/>
    <mergeCell ref="B273:C273"/>
    <mergeCell ref="B274:C274"/>
    <mergeCell ref="B275:C275"/>
    <mergeCell ref="B276:C276"/>
    <mergeCell ref="B277:C277"/>
    <mergeCell ref="B278:C278"/>
    <mergeCell ref="B326:C326"/>
    <mergeCell ref="B327:C327"/>
    <mergeCell ref="B328:C328"/>
    <mergeCell ref="B329:C329"/>
    <mergeCell ref="B330:C330"/>
    <mergeCell ref="B331:C331"/>
    <mergeCell ref="A317:A367"/>
    <mergeCell ref="B317:C317"/>
    <mergeCell ref="B318:C318"/>
    <mergeCell ref="B319:C319"/>
    <mergeCell ref="B320:C320"/>
    <mergeCell ref="B321:C321"/>
    <mergeCell ref="B322:C322"/>
    <mergeCell ref="B323:C323"/>
    <mergeCell ref="B324:C324"/>
    <mergeCell ref="B325:C325"/>
    <mergeCell ref="B332:B340"/>
    <mergeCell ref="B341:B349"/>
    <mergeCell ref="B350:B358"/>
    <mergeCell ref="B359:B367"/>
    <mergeCell ref="A421:C421"/>
    <mergeCell ref="A422:C422"/>
    <mergeCell ref="B379:C379"/>
    <mergeCell ref="B380:C380"/>
    <mergeCell ref="B381:C381"/>
    <mergeCell ref="B382:C382"/>
    <mergeCell ref="B383:B391"/>
    <mergeCell ref="B392:B400"/>
    <mergeCell ref="A368:A418"/>
    <mergeCell ref="B373:C373"/>
    <mergeCell ref="B374:C374"/>
    <mergeCell ref="B375:C375"/>
    <mergeCell ref="B376:C376"/>
    <mergeCell ref="B377:C377"/>
    <mergeCell ref="B378:C378"/>
    <mergeCell ref="B368:C368"/>
    <mergeCell ref="B369:C369"/>
    <mergeCell ref="B370:C370"/>
    <mergeCell ref="B371:C371"/>
    <mergeCell ref="B372:C372"/>
    <mergeCell ref="B401:B409"/>
    <mergeCell ref="B410:B418"/>
    <mergeCell ref="A419:C419"/>
    <mergeCell ref="A420:C420"/>
    <mergeCell ref="B432:C432"/>
    <mergeCell ref="B433:C433"/>
    <mergeCell ref="B434:C434"/>
    <mergeCell ref="B435:C435"/>
    <mergeCell ref="B436:C436"/>
    <mergeCell ref="B437:C437"/>
    <mergeCell ref="A423:A473"/>
    <mergeCell ref="B423:C423"/>
    <mergeCell ref="B424:C424"/>
    <mergeCell ref="B425:C425"/>
    <mergeCell ref="B426:C426"/>
    <mergeCell ref="B427:C427"/>
    <mergeCell ref="B428:C428"/>
    <mergeCell ref="B429:C429"/>
    <mergeCell ref="B430:C430"/>
    <mergeCell ref="B431:C431"/>
    <mergeCell ref="B438:B446"/>
    <mergeCell ref="B447:B455"/>
    <mergeCell ref="B456:B464"/>
    <mergeCell ref="B465:B473"/>
    <mergeCell ref="A474:A524"/>
    <mergeCell ref="B474:C474"/>
    <mergeCell ref="B475:C475"/>
    <mergeCell ref="B476:C476"/>
    <mergeCell ref="B477:C477"/>
    <mergeCell ref="B478:C478"/>
    <mergeCell ref="B485:C485"/>
    <mergeCell ref="B486:C486"/>
    <mergeCell ref="B487:C487"/>
    <mergeCell ref="B488:C488"/>
    <mergeCell ref="B489:B497"/>
    <mergeCell ref="B498:B506"/>
    <mergeCell ref="B479:C479"/>
    <mergeCell ref="B480:C480"/>
    <mergeCell ref="B481:C481"/>
    <mergeCell ref="B482:C482"/>
    <mergeCell ref="B483:C483"/>
    <mergeCell ref="B484:C484"/>
    <mergeCell ref="B507:B515"/>
    <mergeCell ref="B516:B524"/>
    <mergeCell ref="A525:A575"/>
    <mergeCell ref="B525:C525"/>
    <mergeCell ref="B526:C526"/>
    <mergeCell ref="B527:C527"/>
    <mergeCell ref="B528:C528"/>
    <mergeCell ref="B529:C529"/>
    <mergeCell ref="B530:C530"/>
    <mergeCell ref="B531:C531"/>
    <mergeCell ref="B538:C538"/>
    <mergeCell ref="B539:C539"/>
    <mergeCell ref="B540:B548"/>
    <mergeCell ref="B549:B557"/>
    <mergeCell ref="B558:B566"/>
    <mergeCell ref="B567:B575"/>
    <mergeCell ref="B532:C532"/>
    <mergeCell ref="B533:C533"/>
    <mergeCell ref="B534:C534"/>
    <mergeCell ref="B535:C535"/>
    <mergeCell ref="B536:C536"/>
    <mergeCell ref="B537:C537"/>
    <mergeCell ref="B585:C585"/>
    <mergeCell ref="B586:C586"/>
    <mergeCell ref="B587:C587"/>
    <mergeCell ref="B588:C588"/>
    <mergeCell ref="B589:C589"/>
    <mergeCell ref="B590:C590"/>
    <mergeCell ref="A576:A626"/>
    <mergeCell ref="B576:C576"/>
    <mergeCell ref="B577:C577"/>
    <mergeCell ref="B578:C578"/>
    <mergeCell ref="B579:C579"/>
    <mergeCell ref="B580:C580"/>
    <mergeCell ref="B581:C581"/>
    <mergeCell ref="B582:C582"/>
    <mergeCell ref="B583:C583"/>
    <mergeCell ref="B584:C584"/>
    <mergeCell ref="B591:B599"/>
    <mergeCell ref="B600:B608"/>
    <mergeCell ref="B609:B617"/>
    <mergeCell ref="B618:B626"/>
    <mergeCell ref="A627:A677"/>
    <mergeCell ref="B627:C627"/>
    <mergeCell ref="B628:C628"/>
    <mergeCell ref="B629:C629"/>
    <mergeCell ref="B630:C630"/>
    <mergeCell ref="B631:C631"/>
    <mergeCell ref="B660:B668"/>
    <mergeCell ref="B669:B677"/>
    <mergeCell ref="B638:C638"/>
    <mergeCell ref="B639:C639"/>
    <mergeCell ref="B640:C640"/>
    <mergeCell ref="B641:C641"/>
    <mergeCell ref="B642:B650"/>
    <mergeCell ref="B651:B659"/>
    <mergeCell ref="B632:C632"/>
    <mergeCell ref="B633:C633"/>
    <mergeCell ref="B634:C634"/>
    <mergeCell ref="B635:C635"/>
    <mergeCell ref="B636:C636"/>
    <mergeCell ref="B637:C637"/>
  </mergeCells>
  <pageMargins left="0.23622047244094491" right="0.23622047244094491" top="0.74803149606299213" bottom="0.74803149606299213" header="0.31496062992125984" footer="0.31496062992125984"/>
  <pageSetup paperSize="9" scale="54" firstPageNumber="0" fitToHeight="0" orientation="portrait" horizontalDpi="300" verticalDpi="300" r:id="rId1"/>
  <headerFooter alignWithMargins="0">
    <oddHeader>&amp;RРасчеты на реализацию общего образования</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7"/>
  <sheetViews>
    <sheetView zoomScale="70" zoomScaleNormal="70" workbookViewId="0">
      <pane xSplit="3" ySplit="5" topLeftCell="D120" activePane="bottomRight" state="frozen"/>
      <selection activeCell="A3" sqref="A3:V55"/>
      <selection pane="topRight" activeCell="A3" sqref="A3:V55"/>
      <selection pane="bottomLeft" activeCell="A3" sqref="A3:V55"/>
      <selection pane="bottomRight" sqref="A1:V70"/>
    </sheetView>
  </sheetViews>
  <sheetFormatPr defaultColWidth="9.140625" defaultRowHeight="12.75" x14ac:dyDescent="0.2"/>
  <cols>
    <col min="1" max="1" width="9.140625" style="100" customWidth="1"/>
    <col min="2" max="2" width="50.85546875" style="127" customWidth="1"/>
    <col min="3" max="3" width="12" style="128" customWidth="1"/>
    <col min="4" max="4" width="9.140625" style="100" customWidth="1"/>
    <col min="5" max="5" width="14" style="100" customWidth="1"/>
    <col min="6" max="6" width="14.5703125" style="100" customWidth="1"/>
    <col min="7" max="8" width="14" style="100" customWidth="1"/>
    <col min="9" max="9" width="13" style="100" customWidth="1"/>
    <col min="10" max="13" width="14" style="100" hidden="1" customWidth="1"/>
    <col min="14" max="14" width="13.7109375" style="100" hidden="1" customWidth="1"/>
    <col min="15" max="15" width="8.28515625" style="100" customWidth="1"/>
    <col min="16" max="16384" width="9.140625" style="100"/>
  </cols>
  <sheetData>
    <row r="1" spans="1:14" ht="12.75" customHeight="1" x14ac:dyDescent="0.2">
      <c r="A1" s="619" t="s">
        <v>177</v>
      </c>
      <c r="B1" s="619"/>
      <c r="C1" s="619"/>
      <c r="D1" s="620" t="s">
        <v>178</v>
      </c>
      <c r="E1" s="620" t="s">
        <v>179</v>
      </c>
      <c r="F1" s="620"/>
      <c r="G1" s="620"/>
      <c r="H1" s="620"/>
      <c r="I1" s="620"/>
      <c r="J1" s="620"/>
      <c r="K1" s="620"/>
      <c r="L1" s="620"/>
      <c r="M1" s="620"/>
      <c r="N1" s="620"/>
    </row>
    <row r="2" spans="1:14" ht="12.75" customHeight="1" x14ac:dyDescent="0.2">
      <c r="A2" s="619"/>
      <c r="B2" s="619"/>
      <c r="C2" s="619"/>
      <c r="D2" s="620"/>
      <c r="E2" s="620" t="s">
        <v>180</v>
      </c>
      <c r="F2" s="620"/>
      <c r="G2" s="620"/>
      <c r="H2" s="620"/>
      <c r="I2" s="620"/>
      <c r="J2" s="620" t="s">
        <v>181</v>
      </c>
      <c r="K2" s="620"/>
      <c r="L2" s="620"/>
      <c r="M2" s="620"/>
      <c r="N2" s="620"/>
    </row>
    <row r="3" spans="1:14" ht="12.75" customHeight="1" x14ac:dyDescent="0.2">
      <c r="A3" s="619"/>
      <c r="B3" s="619"/>
      <c r="C3" s="619"/>
      <c r="D3" s="620"/>
      <c r="E3" s="101">
        <v>5</v>
      </c>
      <c r="F3" s="101">
        <v>5</v>
      </c>
      <c r="G3" s="101">
        <v>5</v>
      </c>
      <c r="H3" s="101">
        <v>5</v>
      </c>
      <c r="I3" s="101">
        <v>5</v>
      </c>
      <c r="J3" s="101">
        <v>6</v>
      </c>
      <c r="K3" s="101">
        <v>6</v>
      </c>
      <c r="L3" s="101">
        <v>6</v>
      </c>
      <c r="M3" s="101">
        <v>6</v>
      </c>
      <c r="N3" s="101">
        <v>6</v>
      </c>
    </row>
    <row r="4" spans="1:14" ht="36" x14ac:dyDescent="0.2">
      <c r="A4" s="619"/>
      <c r="B4" s="619"/>
      <c r="C4" s="619"/>
      <c r="D4" s="620"/>
      <c r="E4" s="102" t="s">
        <v>137</v>
      </c>
      <c r="F4" s="102" t="s">
        <v>138</v>
      </c>
      <c r="G4" s="102" t="s">
        <v>139</v>
      </c>
      <c r="H4" s="102" t="s">
        <v>140</v>
      </c>
      <c r="I4" s="102" t="s">
        <v>141</v>
      </c>
      <c r="J4" s="102" t="s">
        <v>137</v>
      </c>
      <c r="K4" s="102" t="s">
        <v>138</v>
      </c>
      <c r="L4" s="102" t="s">
        <v>139</v>
      </c>
      <c r="M4" s="102" t="s">
        <v>140</v>
      </c>
      <c r="N4" s="102" t="s">
        <v>141</v>
      </c>
    </row>
    <row r="5" spans="1:14" ht="19.899999999999999" customHeight="1" x14ac:dyDescent="0.2">
      <c r="A5" s="619"/>
      <c r="B5" s="619"/>
      <c r="C5" s="619"/>
      <c r="D5" s="620"/>
      <c r="E5" s="101" t="s">
        <v>182</v>
      </c>
      <c r="F5" s="103" t="s">
        <v>230</v>
      </c>
      <c r="G5" s="103" t="s">
        <v>231</v>
      </c>
      <c r="H5" s="101" t="s">
        <v>183</v>
      </c>
      <c r="I5" s="101" t="s">
        <v>146</v>
      </c>
      <c r="J5" s="101" t="s">
        <v>182</v>
      </c>
      <c r="K5" s="101" t="s">
        <v>184</v>
      </c>
      <c r="L5" s="101" t="s">
        <v>144</v>
      </c>
      <c r="M5" s="101" t="s">
        <v>183</v>
      </c>
      <c r="N5" s="101" t="s">
        <v>146</v>
      </c>
    </row>
    <row r="6" spans="1:14" ht="12.75" customHeight="1" x14ac:dyDescent="0.2">
      <c r="A6" s="619"/>
      <c r="B6" s="619"/>
      <c r="C6" s="619"/>
      <c r="D6" s="620"/>
      <c r="E6" s="101">
        <v>5</v>
      </c>
      <c r="F6" s="101">
        <v>10</v>
      </c>
      <c r="G6" s="101">
        <v>12</v>
      </c>
      <c r="H6" s="101">
        <v>14</v>
      </c>
      <c r="I6" s="101">
        <v>14</v>
      </c>
      <c r="J6" s="101">
        <v>5</v>
      </c>
      <c r="K6" s="101">
        <v>10</v>
      </c>
      <c r="L6" s="101">
        <v>12</v>
      </c>
      <c r="M6" s="101">
        <v>14</v>
      </c>
      <c r="N6" s="101">
        <v>14</v>
      </c>
    </row>
    <row r="7" spans="1:14" ht="13.15" customHeight="1" x14ac:dyDescent="0.2">
      <c r="A7" s="612" t="s">
        <v>185</v>
      </c>
      <c r="B7" s="612"/>
      <c r="C7" s="612"/>
      <c r="D7" s="101"/>
      <c r="E7" s="101">
        <f t="shared" ref="E7:N7" si="0">E3*E6</f>
        <v>25</v>
      </c>
      <c r="F7" s="101">
        <f t="shared" si="0"/>
        <v>50</v>
      </c>
      <c r="G7" s="101">
        <f t="shared" si="0"/>
        <v>60</v>
      </c>
      <c r="H7" s="101">
        <f t="shared" si="0"/>
        <v>70</v>
      </c>
      <c r="I7" s="101">
        <f t="shared" si="0"/>
        <v>70</v>
      </c>
      <c r="J7" s="101">
        <f t="shared" si="0"/>
        <v>30</v>
      </c>
      <c r="K7" s="101">
        <f t="shared" si="0"/>
        <v>60</v>
      </c>
      <c r="L7" s="101">
        <f t="shared" si="0"/>
        <v>72</v>
      </c>
      <c r="M7" s="101">
        <f t="shared" si="0"/>
        <v>84</v>
      </c>
      <c r="N7" s="101">
        <f t="shared" si="0"/>
        <v>84</v>
      </c>
    </row>
    <row r="8" spans="1:14" ht="12.75" customHeight="1" x14ac:dyDescent="0.2">
      <c r="A8" s="621" t="s">
        <v>186</v>
      </c>
      <c r="B8" s="621"/>
      <c r="C8" s="621"/>
      <c r="D8" s="101"/>
      <c r="E8" s="101"/>
      <c r="F8" s="101"/>
      <c r="G8" s="101"/>
      <c r="H8" s="101"/>
      <c r="I8" s="101"/>
      <c r="J8" s="101"/>
      <c r="K8" s="101"/>
      <c r="L8" s="101"/>
      <c r="M8" s="101"/>
      <c r="N8" s="101"/>
    </row>
    <row r="9" spans="1:14" ht="13.15" customHeight="1" x14ac:dyDescent="0.2">
      <c r="A9" s="611" t="s">
        <v>187</v>
      </c>
      <c r="B9" s="607" t="s">
        <v>188</v>
      </c>
      <c r="C9" s="104" t="s">
        <v>147</v>
      </c>
      <c r="D9" s="105">
        <v>19</v>
      </c>
      <c r="E9" s="105">
        <v>36</v>
      </c>
      <c r="F9" s="105">
        <v>36</v>
      </c>
      <c r="G9" s="105">
        <v>36</v>
      </c>
      <c r="H9" s="105">
        <v>36</v>
      </c>
      <c r="I9" s="105">
        <v>36</v>
      </c>
      <c r="J9" s="105">
        <v>36</v>
      </c>
      <c r="K9" s="105">
        <v>36</v>
      </c>
      <c r="L9" s="105">
        <v>36</v>
      </c>
      <c r="M9" s="105">
        <v>36</v>
      </c>
      <c r="N9" s="105">
        <v>36</v>
      </c>
    </row>
    <row r="10" spans="1:14" x14ac:dyDescent="0.2">
      <c r="A10" s="611"/>
      <c r="B10" s="607"/>
      <c r="C10" s="104" t="s">
        <v>189</v>
      </c>
      <c r="D10" s="105">
        <v>23</v>
      </c>
      <c r="E10" s="105">
        <v>36</v>
      </c>
      <c r="F10" s="105">
        <v>36</v>
      </c>
      <c r="G10" s="105">
        <v>36</v>
      </c>
      <c r="H10" s="105">
        <v>36</v>
      </c>
      <c r="I10" s="105">
        <v>36</v>
      </c>
      <c r="J10" s="105">
        <v>36</v>
      </c>
      <c r="K10" s="105">
        <v>36</v>
      </c>
      <c r="L10" s="105">
        <v>36</v>
      </c>
      <c r="M10" s="105">
        <v>36</v>
      </c>
      <c r="N10" s="105">
        <v>36</v>
      </c>
    </row>
    <row r="11" spans="1:14" ht="22.5" customHeight="1" x14ac:dyDescent="0.2">
      <c r="A11" s="611"/>
      <c r="B11" s="612" t="s">
        <v>190</v>
      </c>
      <c r="C11" s="104" t="s">
        <v>147</v>
      </c>
      <c r="D11" s="105">
        <v>15</v>
      </c>
      <c r="E11" s="105">
        <v>36</v>
      </c>
      <c r="F11" s="105">
        <v>36</v>
      </c>
      <c r="G11" s="105">
        <v>36</v>
      </c>
      <c r="H11" s="105">
        <v>36</v>
      </c>
      <c r="I11" s="105">
        <v>36</v>
      </c>
      <c r="J11" s="105"/>
      <c r="K11" s="105"/>
      <c r="L11" s="105"/>
      <c r="M11" s="105"/>
      <c r="N11" s="105"/>
    </row>
    <row r="12" spans="1:14" ht="24" customHeight="1" x14ac:dyDescent="0.2">
      <c r="A12" s="611"/>
      <c r="B12" s="612"/>
      <c r="C12" s="104" t="s">
        <v>189</v>
      </c>
      <c r="D12" s="105">
        <v>20</v>
      </c>
      <c r="E12" s="105">
        <v>36</v>
      </c>
      <c r="F12" s="105">
        <v>36</v>
      </c>
      <c r="G12" s="105">
        <v>36</v>
      </c>
      <c r="H12" s="105">
        <v>36</v>
      </c>
      <c r="I12" s="105">
        <v>36</v>
      </c>
      <c r="J12" s="105"/>
      <c r="K12" s="105"/>
      <c r="L12" s="105"/>
      <c r="M12" s="105"/>
      <c r="N12" s="105"/>
    </row>
    <row r="13" spans="1:14" ht="24.75" customHeight="1" x14ac:dyDescent="0.2">
      <c r="A13" s="611"/>
      <c r="B13" s="612" t="s">
        <v>191</v>
      </c>
      <c r="C13" s="104" t="s">
        <v>147</v>
      </c>
      <c r="D13" s="105">
        <v>10</v>
      </c>
      <c r="E13" s="105">
        <v>36</v>
      </c>
      <c r="F13" s="105">
        <v>36</v>
      </c>
      <c r="G13" s="105">
        <v>36</v>
      </c>
      <c r="H13" s="105">
        <v>36</v>
      </c>
      <c r="I13" s="105">
        <v>36</v>
      </c>
      <c r="J13" s="105"/>
      <c r="K13" s="105"/>
      <c r="L13" s="105"/>
      <c r="M13" s="105"/>
      <c r="N13" s="105"/>
    </row>
    <row r="14" spans="1:14" ht="24" customHeight="1" x14ac:dyDescent="0.2">
      <c r="A14" s="611"/>
      <c r="B14" s="612"/>
      <c r="C14" s="104" t="s">
        <v>189</v>
      </c>
      <c r="D14" s="105">
        <v>15</v>
      </c>
      <c r="E14" s="105">
        <v>36</v>
      </c>
      <c r="F14" s="105">
        <v>36</v>
      </c>
      <c r="G14" s="105">
        <v>36</v>
      </c>
      <c r="H14" s="105">
        <v>36</v>
      </c>
      <c r="I14" s="105">
        <v>36</v>
      </c>
      <c r="J14" s="105"/>
      <c r="K14" s="105"/>
      <c r="L14" s="105"/>
      <c r="M14" s="105"/>
      <c r="N14" s="105"/>
    </row>
    <row r="15" spans="1:14" ht="36.75" customHeight="1" x14ac:dyDescent="0.2">
      <c r="A15" s="611"/>
      <c r="B15" s="612" t="s">
        <v>192</v>
      </c>
      <c r="C15" s="104" t="s">
        <v>147</v>
      </c>
      <c r="D15" s="105">
        <v>15</v>
      </c>
      <c r="E15" s="105">
        <v>36</v>
      </c>
      <c r="F15" s="105">
        <v>36</v>
      </c>
      <c r="G15" s="105">
        <v>36</v>
      </c>
      <c r="H15" s="105">
        <v>36</v>
      </c>
      <c r="I15" s="105">
        <v>36</v>
      </c>
      <c r="J15" s="105"/>
      <c r="K15" s="105"/>
      <c r="L15" s="105"/>
      <c r="M15" s="105"/>
      <c r="N15" s="105"/>
    </row>
    <row r="16" spans="1:14" ht="25.5" customHeight="1" x14ac:dyDescent="0.2">
      <c r="A16" s="611"/>
      <c r="B16" s="612"/>
      <c r="C16" s="104" t="s">
        <v>189</v>
      </c>
      <c r="D16" s="105">
        <v>20</v>
      </c>
      <c r="E16" s="105">
        <v>36</v>
      </c>
      <c r="F16" s="105">
        <v>36</v>
      </c>
      <c r="G16" s="105">
        <v>36</v>
      </c>
      <c r="H16" s="105">
        <v>36</v>
      </c>
      <c r="I16" s="105">
        <v>36</v>
      </c>
      <c r="J16" s="105"/>
      <c r="K16" s="105"/>
      <c r="L16" s="105"/>
      <c r="M16" s="105"/>
      <c r="N16" s="105"/>
    </row>
    <row r="17" spans="1:14" ht="37.5" customHeight="1" x14ac:dyDescent="0.2">
      <c r="A17" s="611"/>
      <c r="B17" s="612" t="s">
        <v>193</v>
      </c>
      <c r="C17" s="104" t="s">
        <v>147</v>
      </c>
      <c r="D17" s="105">
        <v>10</v>
      </c>
      <c r="E17" s="105">
        <v>36</v>
      </c>
      <c r="F17" s="105">
        <v>36</v>
      </c>
      <c r="G17" s="105">
        <v>36</v>
      </c>
      <c r="H17" s="105">
        <v>36</v>
      </c>
      <c r="I17" s="105">
        <v>36</v>
      </c>
      <c r="J17" s="105"/>
      <c r="K17" s="105"/>
      <c r="L17" s="105"/>
      <c r="M17" s="105"/>
      <c r="N17" s="105"/>
    </row>
    <row r="18" spans="1:14" ht="33" customHeight="1" x14ac:dyDescent="0.2">
      <c r="A18" s="611"/>
      <c r="B18" s="612"/>
      <c r="C18" s="104" t="s">
        <v>189</v>
      </c>
      <c r="D18" s="105">
        <v>15</v>
      </c>
      <c r="E18" s="105">
        <v>36</v>
      </c>
      <c r="F18" s="105">
        <v>36</v>
      </c>
      <c r="G18" s="105">
        <v>36</v>
      </c>
      <c r="H18" s="105">
        <v>36</v>
      </c>
      <c r="I18" s="105">
        <v>36</v>
      </c>
      <c r="J18" s="105"/>
      <c r="K18" s="105"/>
      <c r="L18" s="105"/>
      <c r="M18" s="105"/>
      <c r="N18" s="105"/>
    </row>
    <row r="19" spans="1:14" ht="34.5" customHeight="1" x14ac:dyDescent="0.2">
      <c r="A19" s="611"/>
      <c r="B19" s="612" t="s">
        <v>194</v>
      </c>
      <c r="C19" s="104" t="s">
        <v>147</v>
      </c>
      <c r="D19" s="105">
        <v>10</v>
      </c>
      <c r="E19" s="105">
        <v>36</v>
      </c>
      <c r="F19" s="105">
        <v>36</v>
      </c>
      <c r="G19" s="105">
        <v>36</v>
      </c>
      <c r="H19" s="105">
        <v>36</v>
      </c>
      <c r="I19" s="105">
        <v>36</v>
      </c>
      <c r="J19" s="105"/>
      <c r="K19" s="105"/>
      <c r="L19" s="105"/>
      <c r="M19" s="105"/>
      <c r="N19" s="105"/>
    </row>
    <row r="20" spans="1:14" ht="35.25" customHeight="1" x14ac:dyDescent="0.2">
      <c r="A20" s="611"/>
      <c r="B20" s="612"/>
      <c r="C20" s="104" t="s">
        <v>189</v>
      </c>
      <c r="D20" s="105">
        <v>10</v>
      </c>
      <c r="E20" s="105">
        <v>36</v>
      </c>
      <c r="F20" s="105">
        <v>36</v>
      </c>
      <c r="G20" s="105">
        <v>36</v>
      </c>
      <c r="H20" s="105">
        <v>36</v>
      </c>
      <c r="I20" s="105">
        <v>36</v>
      </c>
      <c r="J20" s="105"/>
      <c r="K20" s="105"/>
      <c r="L20" s="105"/>
      <c r="M20" s="105"/>
      <c r="N20" s="105"/>
    </row>
    <row r="21" spans="1:14" ht="34.5" customHeight="1" x14ac:dyDescent="0.2">
      <c r="A21" s="611"/>
      <c r="B21" s="612" t="s">
        <v>195</v>
      </c>
      <c r="C21" s="104" t="s">
        <v>147</v>
      </c>
      <c r="D21" s="105">
        <v>5</v>
      </c>
      <c r="E21" s="105">
        <v>36</v>
      </c>
      <c r="F21" s="105">
        <v>36</v>
      </c>
      <c r="G21" s="105">
        <v>36</v>
      </c>
      <c r="H21" s="105">
        <v>36</v>
      </c>
      <c r="I21" s="105">
        <v>36</v>
      </c>
      <c r="J21" s="105"/>
      <c r="K21" s="105"/>
      <c r="L21" s="105"/>
      <c r="M21" s="105"/>
      <c r="N21" s="105"/>
    </row>
    <row r="22" spans="1:14" ht="30" customHeight="1" x14ac:dyDescent="0.2">
      <c r="A22" s="611"/>
      <c r="B22" s="612"/>
      <c r="C22" s="104" t="s">
        <v>189</v>
      </c>
      <c r="D22" s="105">
        <v>5</v>
      </c>
      <c r="E22" s="105">
        <v>36</v>
      </c>
      <c r="F22" s="105">
        <v>36</v>
      </c>
      <c r="G22" s="105">
        <v>36</v>
      </c>
      <c r="H22" s="105">
        <v>36</v>
      </c>
      <c r="I22" s="105">
        <v>36</v>
      </c>
      <c r="J22" s="105"/>
      <c r="K22" s="105"/>
      <c r="L22" s="105"/>
      <c r="M22" s="105"/>
      <c r="N22" s="105"/>
    </row>
    <row r="23" spans="1:14" ht="13.15" customHeight="1" x14ac:dyDescent="0.2">
      <c r="A23" s="608" t="s">
        <v>196</v>
      </c>
      <c r="B23" s="609" t="s">
        <v>197</v>
      </c>
      <c r="C23" s="106" t="s">
        <v>147</v>
      </c>
      <c r="D23" s="107">
        <v>6</v>
      </c>
      <c r="E23" s="107">
        <v>25</v>
      </c>
      <c r="F23" s="107">
        <v>25</v>
      </c>
      <c r="G23" s="107">
        <v>25</v>
      </c>
      <c r="H23" s="107">
        <v>25</v>
      </c>
      <c r="I23" s="107">
        <v>25</v>
      </c>
      <c r="J23" s="107">
        <v>25</v>
      </c>
      <c r="K23" s="107">
        <v>25</v>
      </c>
      <c r="L23" s="107">
        <v>25</v>
      </c>
      <c r="M23" s="107">
        <v>25</v>
      </c>
      <c r="N23" s="107">
        <v>25</v>
      </c>
    </row>
    <row r="24" spans="1:14" x14ac:dyDescent="0.2">
      <c r="A24" s="608"/>
      <c r="B24" s="609"/>
      <c r="C24" s="104" t="s">
        <v>189</v>
      </c>
      <c r="D24" s="105">
        <v>10</v>
      </c>
      <c r="E24" s="105">
        <v>25</v>
      </c>
      <c r="F24" s="105">
        <v>25</v>
      </c>
      <c r="G24" s="105">
        <v>25</v>
      </c>
      <c r="H24" s="105">
        <v>25</v>
      </c>
      <c r="I24" s="105">
        <v>25</v>
      </c>
      <c r="J24" s="105">
        <v>25</v>
      </c>
      <c r="K24" s="105">
        <v>25</v>
      </c>
      <c r="L24" s="105">
        <v>25</v>
      </c>
      <c r="M24" s="105">
        <v>25</v>
      </c>
      <c r="N24" s="105">
        <v>25</v>
      </c>
    </row>
    <row r="25" spans="1:14" ht="13.15" customHeight="1" x14ac:dyDescent="0.2">
      <c r="A25" s="608"/>
      <c r="B25" s="607" t="s">
        <v>198</v>
      </c>
      <c r="C25" s="104" t="s">
        <v>147</v>
      </c>
      <c r="D25" s="105">
        <v>0</v>
      </c>
      <c r="E25" s="105">
        <v>0</v>
      </c>
      <c r="F25" s="105">
        <v>0</v>
      </c>
      <c r="G25" s="105">
        <v>0</v>
      </c>
      <c r="H25" s="105">
        <v>0</v>
      </c>
      <c r="I25" s="105">
        <v>0</v>
      </c>
      <c r="J25" s="105">
        <v>0</v>
      </c>
      <c r="K25" s="105">
        <v>0</v>
      </c>
      <c r="L25" s="105">
        <v>0</v>
      </c>
      <c r="M25" s="105">
        <v>0</v>
      </c>
      <c r="N25" s="105">
        <v>0</v>
      </c>
    </row>
    <row r="26" spans="1:14" x14ac:dyDescent="0.2">
      <c r="A26" s="608"/>
      <c r="B26" s="607"/>
      <c r="C26" s="104" t="s">
        <v>189</v>
      </c>
      <c r="D26" s="105">
        <v>12</v>
      </c>
      <c r="E26" s="105">
        <v>25</v>
      </c>
      <c r="F26" s="105">
        <v>25</v>
      </c>
      <c r="G26" s="105">
        <v>25</v>
      </c>
      <c r="H26" s="105">
        <v>25</v>
      </c>
      <c r="I26" s="105">
        <v>25</v>
      </c>
      <c r="J26" s="105">
        <v>25</v>
      </c>
      <c r="K26" s="105">
        <v>25</v>
      </c>
      <c r="L26" s="105">
        <v>25</v>
      </c>
      <c r="M26" s="105">
        <v>25</v>
      </c>
      <c r="N26" s="105">
        <v>25</v>
      </c>
    </row>
    <row r="27" spans="1:14" ht="13.15" customHeight="1" x14ac:dyDescent="0.2">
      <c r="A27" s="608"/>
      <c r="B27" s="607" t="s">
        <v>199</v>
      </c>
      <c r="C27" s="104" t="s">
        <v>147</v>
      </c>
      <c r="D27" s="105">
        <v>6</v>
      </c>
      <c r="E27" s="105">
        <v>25</v>
      </c>
      <c r="F27" s="105">
        <v>25</v>
      </c>
      <c r="G27" s="105">
        <v>25</v>
      </c>
      <c r="H27" s="105">
        <v>25</v>
      </c>
      <c r="I27" s="105">
        <v>25</v>
      </c>
      <c r="J27" s="105">
        <v>25</v>
      </c>
      <c r="K27" s="105">
        <v>25</v>
      </c>
      <c r="L27" s="105">
        <v>25</v>
      </c>
      <c r="M27" s="105">
        <v>25</v>
      </c>
      <c r="N27" s="105">
        <v>25</v>
      </c>
    </row>
    <row r="28" spans="1:14" x14ac:dyDescent="0.2">
      <c r="A28" s="608"/>
      <c r="B28" s="607"/>
      <c r="C28" s="104" t="s">
        <v>189</v>
      </c>
      <c r="D28" s="105">
        <v>6</v>
      </c>
      <c r="E28" s="105">
        <v>25</v>
      </c>
      <c r="F28" s="105">
        <v>25</v>
      </c>
      <c r="G28" s="105">
        <v>25</v>
      </c>
      <c r="H28" s="105">
        <v>25</v>
      </c>
      <c r="I28" s="105">
        <v>25</v>
      </c>
      <c r="J28" s="105">
        <v>25</v>
      </c>
      <c r="K28" s="105">
        <v>25</v>
      </c>
      <c r="L28" s="105">
        <v>25</v>
      </c>
      <c r="M28" s="105">
        <v>25</v>
      </c>
      <c r="N28" s="105">
        <v>25</v>
      </c>
    </row>
    <row r="29" spans="1:14" ht="13.15" customHeight="1" x14ac:dyDescent="0.2">
      <c r="A29" s="608"/>
      <c r="B29" s="607" t="s">
        <v>200</v>
      </c>
      <c r="C29" s="104" t="s">
        <v>147</v>
      </c>
      <c r="D29" s="105">
        <v>6</v>
      </c>
      <c r="E29" s="105">
        <v>25</v>
      </c>
      <c r="F29" s="105">
        <v>25</v>
      </c>
      <c r="G29" s="105">
        <v>25</v>
      </c>
      <c r="H29" s="105">
        <v>25</v>
      </c>
      <c r="I29" s="105">
        <v>25</v>
      </c>
      <c r="J29" s="105">
        <v>25</v>
      </c>
      <c r="K29" s="105">
        <v>25</v>
      </c>
      <c r="L29" s="105">
        <v>25</v>
      </c>
      <c r="M29" s="105">
        <v>25</v>
      </c>
      <c r="N29" s="105">
        <v>25</v>
      </c>
    </row>
    <row r="30" spans="1:14" x14ac:dyDescent="0.2">
      <c r="A30" s="608"/>
      <c r="B30" s="607"/>
      <c r="C30" s="104" t="s">
        <v>189</v>
      </c>
      <c r="D30" s="105">
        <v>8</v>
      </c>
      <c r="E30" s="105">
        <v>25</v>
      </c>
      <c r="F30" s="105">
        <v>25</v>
      </c>
      <c r="G30" s="105">
        <v>25</v>
      </c>
      <c r="H30" s="105">
        <v>25</v>
      </c>
      <c r="I30" s="105">
        <v>25</v>
      </c>
      <c r="J30" s="105">
        <v>25</v>
      </c>
      <c r="K30" s="105">
        <v>25</v>
      </c>
      <c r="L30" s="105">
        <v>25</v>
      </c>
      <c r="M30" s="105">
        <v>25</v>
      </c>
      <c r="N30" s="105">
        <v>25</v>
      </c>
    </row>
    <row r="31" spans="1:14" ht="13.15" customHeight="1" x14ac:dyDescent="0.2">
      <c r="A31" s="608"/>
      <c r="B31" s="607" t="s">
        <v>201</v>
      </c>
      <c r="C31" s="104" t="s">
        <v>147</v>
      </c>
      <c r="D31" s="105">
        <v>6</v>
      </c>
      <c r="E31" s="105">
        <v>25</v>
      </c>
      <c r="F31" s="105">
        <v>25</v>
      </c>
      <c r="G31" s="105">
        <v>25</v>
      </c>
      <c r="H31" s="105">
        <v>25</v>
      </c>
      <c r="I31" s="105">
        <v>25</v>
      </c>
      <c r="J31" s="105">
        <v>25</v>
      </c>
      <c r="K31" s="105">
        <v>25</v>
      </c>
      <c r="L31" s="105">
        <v>25</v>
      </c>
      <c r="M31" s="105">
        <v>25</v>
      </c>
      <c r="N31" s="105">
        <v>25</v>
      </c>
    </row>
    <row r="32" spans="1:14" x14ac:dyDescent="0.2">
      <c r="A32" s="608"/>
      <c r="B32" s="607"/>
      <c r="C32" s="104" t="s">
        <v>189</v>
      </c>
      <c r="D32" s="105">
        <v>6</v>
      </c>
      <c r="E32" s="105">
        <v>25</v>
      </c>
      <c r="F32" s="105">
        <v>25</v>
      </c>
      <c r="G32" s="105">
        <v>25</v>
      </c>
      <c r="H32" s="105">
        <v>25</v>
      </c>
      <c r="I32" s="105">
        <v>25</v>
      </c>
      <c r="J32" s="105">
        <v>25</v>
      </c>
      <c r="K32" s="105">
        <v>25</v>
      </c>
      <c r="L32" s="105">
        <v>25</v>
      </c>
      <c r="M32" s="105">
        <v>25</v>
      </c>
      <c r="N32" s="105">
        <v>25</v>
      </c>
    </row>
    <row r="33" spans="1:14" ht="13.15" customHeight="1" x14ac:dyDescent="0.2">
      <c r="A33" s="608"/>
      <c r="B33" s="607" t="s">
        <v>202</v>
      </c>
      <c r="C33" s="104" t="s">
        <v>147</v>
      </c>
      <c r="D33" s="105">
        <v>6</v>
      </c>
      <c r="E33" s="105">
        <v>25</v>
      </c>
      <c r="F33" s="105">
        <v>25</v>
      </c>
      <c r="G33" s="105">
        <v>25</v>
      </c>
      <c r="H33" s="105">
        <v>25</v>
      </c>
      <c r="I33" s="105">
        <v>25</v>
      </c>
      <c r="J33" s="105">
        <v>25</v>
      </c>
      <c r="K33" s="105">
        <v>25</v>
      </c>
      <c r="L33" s="105">
        <v>25</v>
      </c>
      <c r="M33" s="105">
        <v>25</v>
      </c>
      <c r="N33" s="105">
        <v>25</v>
      </c>
    </row>
    <row r="34" spans="1:14" x14ac:dyDescent="0.2">
      <c r="A34" s="608"/>
      <c r="B34" s="607"/>
      <c r="C34" s="104" t="s">
        <v>189</v>
      </c>
      <c r="D34" s="105">
        <v>10</v>
      </c>
      <c r="E34" s="105">
        <v>25</v>
      </c>
      <c r="F34" s="105">
        <v>25</v>
      </c>
      <c r="G34" s="105">
        <v>25</v>
      </c>
      <c r="H34" s="105">
        <v>25</v>
      </c>
      <c r="I34" s="105">
        <v>25</v>
      </c>
      <c r="J34" s="105">
        <v>25</v>
      </c>
      <c r="K34" s="105">
        <v>25</v>
      </c>
      <c r="L34" s="105">
        <v>25</v>
      </c>
      <c r="M34" s="105">
        <v>25</v>
      </c>
      <c r="N34" s="105">
        <v>25</v>
      </c>
    </row>
    <row r="35" spans="1:14" ht="13.15" customHeight="1" x14ac:dyDescent="0.2">
      <c r="A35" s="608"/>
      <c r="B35" s="607" t="s">
        <v>203</v>
      </c>
      <c r="C35" s="104" t="s">
        <v>147</v>
      </c>
      <c r="D35" s="105">
        <v>6</v>
      </c>
      <c r="E35" s="105">
        <v>25</v>
      </c>
      <c r="F35" s="105">
        <v>25</v>
      </c>
      <c r="G35" s="105">
        <v>25</v>
      </c>
      <c r="H35" s="105">
        <v>25</v>
      </c>
      <c r="I35" s="105">
        <v>25</v>
      </c>
      <c r="J35" s="105">
        <v>25</v>
      </c>
      <c r="K35" s="105">
        <v>25</v>
      </c>
      <c r="L35" s="105">
        <v>25</v>
      </c>
      <c r="M35" s="105">
        <v>25</v>
      </c>
      <c r="N35" s="105">
        <v>25</v>
      </c>
    </row>
    <row r="36" spans="1:14" x14ac:dyDescent="0.2">
      <c r="A36" s="608"/>
      <c r="B36" s="607"/>
      <c r="C36" s="104" t="s">
        <v>189</v>
      </c>
      <c r="D36" s="105">
        <v>8</v>
      </c>
      <c r="E36" s="105">
        <v>25</v>
      </c>
      <c r="F36" s="105">
        <v>25</v>
      </c>
      <c r="G36" s="105">
        <v>25</v>
      </c>
      <c r="H36" s="105">
        <v>25</v>
      </c>
      <c r="I36" s="105">
        <v>25</v>
      </c>
      <c r="J36" s="105">
        <v>25</v>
      </c>
      <c r="K36" s="105">
        <v>25</v>
      </c>
      <c r="L36" s="105">
        <v>25</v>
      </c>
      <c r="M36" s="105">
        <v>25</v>
      </c>
      <c r="N36" s="105">
        <v>25</v>
      </c>
    </row>
    <row r="37" spans="1:14" ht="13.15" customHeight="1" x14ac:dyDescent="0.2">
      <c r="A37" s="608"/>
      <c r="B37" s="607" t="s">
        <v>204</v>
      </c>
      <c r="C37" s="104" t="s">
        <v>147</v>
      </c>
      <c r="D37" s="105">
        <v>6</v>
      </c>
      <c r="E37" s="105">
        <v>25</v>
      </c>
      <c r="F37" s="105">
        <v>25</v>
      </c>
      <c r="G37" s="105">
        <v>25</v>
      </c>
      <c r="H37" s="105">
        <v>25</v>
      </c>
      <c r="I37" s="105">
        <v>25</v>
      </c>
      <c r="J37" s="105">
        <v>25</v>
      </c>
      <c r="K37" s="105">
        <v>25</v>
      </c>
      <c r="L37" s="105">
        <v>25</v>
      </c>
      <c r="M37" s="105">
        <v>25</v>
      </c>
      <c r="N37" s="105">
        <v>25</v>
      </c>
    </row>
    <row r="38" spans="1:14" x14ac:dyDescent="0.2">
      <c r="A38" s="608"/>
      <c r="B38" s="607"/>
      <c r="C38" s="104" t="s">
        <v>189</v>
      </c>
      <c r="D38" s="105">
        <v>10</v>
      </c>
      <c r="E38" s="105">
        <v>25</v>
      </c>
      <c r="F38" s="105">
        <v>25</v>
      </c>
      <c r="G38" s="105">
        <v>25</v>
      </c>
      <c r="H38" s="105">
        <v>25</v>
      </c>
      <c r="I38" s="105">
        <v>25</v>
      </c>
      <c r="J38" s="105">
        <v>25</v>
      </c>
      <c r="K38" s="105">
        <v>25</v>
      </c>
      <c r="L38" s="105">
        <v>25</v>
      </c>
      <c r="M38" s="105">
        <v>25</v>
      </c>
      <c r="N38" s="105">
        <v>25</v>
      </c>
    </row>
    <row r="39" spans="1:14" ht="13.15" customHeight="1" x14ac:dyDescent="0.2">
      <c r="A39" s="608"/>
      <c r="B39" s="607" t="s">
        <v>205</v>
      </c>
      <c r="C39" s="104" t="s">
        <v>147</v>
      </c>
      <c r="D39" s="105">
        <v>6</v>
      </c>
      <c r="E39" s="105">
        <v>25</v>
      </c>
      <c r="F39" s="105">
        <v>25</v>
      </c>
      <c r="G39" s="105">
        <v>25</v>
      </c>
      <c r="H39" s="105">
        <v>25</v>
      </c>
      <c r="I39" s="105">
        <v>25</v>
      </c>
      <c r="J39" s="105">
        <v>25</v>
      </c>
      <c r="K39" s="105">
        <v>25</v>
      </c>
      <c r="L39" s="105">
        <v>25</v>
      </c>
      <c r="M39" s="105">
        <v>25</v>
      </c>
      <c r="N39" s="105">
        <v>25</v>
      </c>
    </row>
    <row r="40" spans="1:14" x14ac:dyDescent="0.2">
      <c r="A40" s="608"/>
      <c r="B40" s="607"/>
      <c r="C40" s="104" t="s">
        <v>189</v>
      </c>
      <c r="D40" s="105">
        <v>10</v>
      </c>
      <c r="E40" s="105">
        <v>25</v>
      </c>
      <c r="F40" s="105">
        <v>25</v>
      </c>
      <c r="G40" s="105">
        <v>25</v>
      </c>
      <c r="H40" s="105">
        <v>25</v>
      </c>
      <c r="I40" s="105">
        <v>25</v>
      </c>
      <c r="J40" s="105">
        <v>25</v>
      </c>
      <c r="K40" s="105">
        <v>25</v>
      </c>
      <c r="L40" s="105">
        <v>25</v>
      </c>
      <c r="M40" s="105">
        <v>25</v>
      </c>
      <c r="N40" s="105">
        <v>25</v>
      </c>
    </row>
    <row r="41" spans="1:14" ht="13.15" customHeight="1" x14ac:dyDescent="0.2">
      <c r="A41" s="608"/>
      <c r="B41" s="607" t="s">
        <v>206</v>
      </c>
      <c r="C41" s="104" t="s">
        <v>147</v>
      </c>
      <c r="D41" s="105">
        <v>0</v>
      </c>
      <c r="E41" s="105">
        <v>0</v>
      </c>
      <c r="F41" s="105">
        <v>0</v>
      </c>
      <c r="G41" s="105">
        <v>0</v>
      </c>
      <c r="H41" s="105">
        <v>0</v>
      </c>
      <c r="I41" s="105">
        <v>0</v>
      </c>
      <c r="J41" s="105">
        <v>0</v>
      </c>
      <c r="K41" s="105">
        <v>0</v>
      </c>
      <c r="L41" s="105">
        <v>0</v>
      </c>
      <c r="M41" s="105">
        <v>0</v>
      </c>
      <c r="N41" s="105">
        <v>0</v>
      </c>
    </row>
    <row r="42" spans="1:14" x14ac:dyDescent="0.2">
      <c r="A42" s="608"/>
      <c r="B42" s="607"/>
      <c r="C42" s="104" t="s">
        <v>189</v>
      </c>
      <c r="D42" s="105">
        <v>8</v>
      </c>
      <c r="E42" s="105">
        <v>25</v>
      </c>
      <c r="F42" s="105">
        <v>25</v>
      </c>
      <c r="G42" s="105">
        <v>25</v>
      </c>
      <c r="H42" s="105">
        <v>25</v>
      </c>
      <c r="I42" s="105">
        <v>25</v>
      </c>
      <c r="J42" s="105">
        <v>25</v>
      </c>
      <c r="K42" s="105">
        <v>25</v>
      </c>
      <c r="L42" s="105">
        <v>25</v>
      </c>
      <c r="M42" s="105">
        <v>25</v>
      </c>
      <c r="N42" s="105">
        <v>25</v>
      </c>
    </row>
    <row r="43" spans="1:14" ht="13.15" customHeight="1" x14ac:dyDescent="0.2">
      <c r="A43" s="608"/>
      <c r="B43" s="607" t="s">
        <v>207</v>
      </c>
      <c r="C43" s="104" t="s">
        <v>147</v>
      </c>
      <c r="D43" s="105">
        <v>0</v>
      </c>
      <c r="E43" s="105">
        <v>0</v>
      </c>
      <c r="F43" s="105">
        <v>0</v>
      </c>
      <c r="G43" s="105">
        <v>0</v>
      </c>
      <c r="H43" s="105">
        <v>0</v>
      </c>
      <c r="I43" s="105">
        <v>0</v>
      </c>
      <c r="J43" s="105">
        <v>0</v>
      </c>
      <c r="K43" s="105">
        <v>0</v>
      </c>
      <c r="L43" s="105">
        <v>0</v>
      </c>
      <c r="M43" s="105">
        <v>0</v>
      </c>
      <c r="N43" s="105">
        <v>0</v>
      </c>
    </row>
    <row r="44" spans="1:14" x14ac:dyDescent="0.2">
      <c r="A44" s="608"/>
      <c r="B44" s="607"/>
      <c r="C44" s="104" t="s">
        <v>189</v>
      </c>
      <c r="D44" s="105">
        <v>5</v>
      </c>
      <c r="E44" s="105">
        <v>25</v>
      </c>
      <c r="F44" s="105">
        <v>25</v>
      </c>
      <c r="G44" s="105">
        <v>25</v>
      </c>
      <c r="H44" s="105">
        <v>25</v>
      </c>
      <c r="I44" s="105">
        <v>25</v>
      </c>
      <c r="J44" s="105">
        <v>25</v>
      </c>
      <c r="K44" s="105">
        <v>25</v>
      </c>
      <c r="L44" s="105">
        <v>25</v>
      </c>
      <c r="M44" s="105">
        <v>25</v>
      </c>
      <c r="N44" s="105">
        <v>25</v>
      </c>
    </row>
    <row r="45" spans="1:14" ht="13.15" customHeight="1" x14ac:dyDescent="0.2">
      <c r="A45" s="608"/>
      <c r="B45" s="607" t="s">
        <v>208</v>
      </c>
      <c r="C45" s="104" t="s">
        <v>147</v>
      </c>
      <c r="D45" s="105">
        <v>5</v>
      </c>
      <c r="E45" s="105">
        <v>25</v>
      </c>
      <c r="F45" s="105">
        <v>25</v>
      </c>
      <c r="G45" s="105">
        <v>25</v>
      </c>
      <c r="H45" s="105">
        <v>25</v>
      </c>
      <c r="I45" s="105">
        <v>25</v>
      </c>
      <c r="J45" s="105">
        <v>25</v>
      </c>
      <c r="K45" s="105">
        <v>25</v>
      </c>
      <c r="L45" s="105">
        <v>25</v>
      </c>
      <c r="M45" s="105">
        <v>25</v>
      </c>
      <c r="N45" s="105">
        <v>25</v>
      </c>
    </row>
    <row r="46" spans="1:14" x14ac:dyDescent="0.2">
      <c r="A46" s="608"/>
      <c r="B46" s="607"/>
      <c r="C46" s="104" t="s">
        <v>189</v>
      </c>
      <c r="D46" s="105">
        <v>5</v>
      </c>
      <c r="E46" s="105">
        <v>25</v>
      </c>
      <c r="F46" s="105">
        <v>25</v>
      </c>
      <c r="G46" s="105">
        <v>25</v>
      </c>
      <c r="H46" s="105">
        <v>25</v>
      </c>
      <c r="I46" s="105">
        <v>25</v>
      </c>
      <c r="J46" s="105">
        <v>25</v>
      </c>
      <c r="K46" s="105">
        <v>25</v>
      </c>
      <c r="L46" s="105">
        <v>25</v>
      </c>
      <c r="M46" s="105">
        <v>25</v>
      </c>
      <c r="N46" s="105">
        <v>25</v>
      </c>
    </row>
    <row r="47" spans="1:14" ht="13.15" customHeight="1" x14ac:dyDescent="0.2">
      <c r="A47" s="608"/>
      <c r="B47" s="607" t="s">
        <v>209</v>
      </c>
      <c r="C47" s="104" t="s">
        <v>147</v>
      </c>
      <c r="D47" s="105">
        <v>10</v>
      </c>
      <c r="E47" s="105">
        <v>25</v>
      </c>
      <c r="F47" s="105">
        <v>25</v>
      </c>
      <c r="G47" s="105">
        <v>25</v>
      </c>
      <c r="H47" s="105">
        <v>25</v>
      </c>
      <c r="I47" s="105">
        <v>25</v>
      </c>
      <c r="J47" s="105">
        <v>25</v>
      </c>
      <c r="K47" s="105">
        <v>25</v>
      </c>
      <c r="L47" s="105">
        <v>25</v>
      </c>
      <c r="M47" s="105">
        <v>25</v>
      </c>
      <c r="N47" s="105">
        <v>25</v>
      </c>
    </row>
    <row r="48" spans="1:14" x14ac:dyDescent="0.2">
      <c r="A48" s="608"/>
      <c r="B48" s="607"/>
      <c r="C48" s="104" t="s">
        <v>189</v>
      </c>
      <c r="D48" s="105">
        <v>15</v>
      </c>
      <c r="E48" s="105">
        <v>25</v>
      </c>
      <c r="F48" s="105">
        <v>25</v>
      </c>
      <c r="G48" s="105">
        <v>25</v>
      </c>
      <c r="H48" s="105">
        <v>25</v>
      </c>
      <c r="I48" s="105">
        <v>25</v>
      </c>
      <c r="J48" s="105">
        <v>25</v>
      </c>
      <c r="K48" s="105">
        <v>25</v>
      </c>
      <c r="L48" s="105">
        <v>25</v>
      </c>
      <c r="M48" s="105">
        <v>25</v>
      </c>
      <c r="N48" s="105">
        <v>25</v>
      </c>
    </row>
    <row r="49" spans="1:14" ht="13.15" customHeight="1" x14ac:dyDescent="0.2">
      <c r="A49" s="608" t="s">
        <v>210</v>
      </c>
      <c r="B49" s="609" t="s">
        <v>197</v>
      </c>
      <c r="C49" s="106" t="s">
        <v>147</v>
      </c>
      <c r="D49" s="108">
        <v>10</v>
      </c>
      <c r="E49" s="108">
        <v>36</v>
      </c>
      <c r="F49" s="108">
        <v>36</v>
      </c>
      <c r="G49" s="108">
        <v>36</v>
      </c>
      <c r="H49" s="108">
        <v>36</v>
      </c>
      <c r="I49" s="108">
        <v>36</v>
      </c>
      <c r="J49" s="105"/>
      <c r="K49" s="105"/>
      <c r="L49" s="105"/>
      <c r="M49" s="105"/>
      <c r="N49" s="105"/>
    </row>
    <row r="50" spans="1:14" x14ac:dyDescent="0.2">
      <c r="A50" s="608"/>
      <c r="B50" s="609"/>
      <c r="C50" s="104" t="s">
        <v>189</v>
      </c>
      <c r="D50" s="109">
        <v>15</v>
      </c>
      <c r="E50" s="108">
        <v>36</v>
      </c>
      <c r="F50" s="108">
        <v>36</v>
      </c>
      <c r="G50" s="108">
        <v>36</v>
      </c>
      <c r="H50" s="108">
        <v>36</v>
      </c>
      <c r="I50" s="108">
        <v>36</v>
      </c>
      <c r="J50" s="105"/>
      <c r="K50" s="105"/>
      <c r="L50" s="105"/>
      <c r="M50" s="105"/>
      <c r="N50" s="105"/>
    </row>
    <row r="51" spans="1:14" ht="13.15" customHeight="1" x14ac:dyDescent="0.2">
      <c r="A51" s="608"/>
      <c r="B51" s="607" t="s">
        <v>199</v>
      </c>
      <c r="C51" s="104" t="s">
        <v>147</v>
      </c>
      <c r="D51" s="109">
        <v>10</v>
      </c>
      <c r="E51" s="108">
        <v>36</v>
      </c>
      <c r="F51" s="108">
        <v>36</v>
      </c>
      <c r="G51" s="108">
        <v>36</v>
      </c>
      <c r="H51" s="108">
        <v>36</v>
      </c>
      <c r="I51" s="108">
        <v>36</v>
      </c>
      <c r="J51" s="105"/>
      <c r="K51" s="105"/>
      <c r="L51" s="105"/>
      <c r="M51" s="105"/>
      <c r="N51" s="105"/>
    </row>
    <row r="52" spans="1:14" x14ac:dyDescent="0.2">
      <c r="A52" s="608"/>
      <c r="B52" s="607"/>
      <c r="C52" s="104" t="s">
        <v>189</v>
      </c>
      <c r="D52" s="109">
        <v>10</v>
      </c>
      <c r="E52" s="108">
        <v>36</v>
      </c>
      <c r="F52" s="108">
        <v>36</v>
      </c>
      <c r="G52" s="108">
        <v>36</v>
      </c>
      <c r="H52" s="108">
        <v>36</v>
      </c>
      <c r="I52" s="108">
        <v>36</v>
      </c>
      <c r="J52" s="105"/>
      <c r="K52" s="105"/>
      <c r="L52" s="105"/>
      <c r="M52" s="105"/>
      <c r="N52" s="105"/>
    </row>
    <row r="53" spans="1:14" ht="13.15" customHeight="1" x14ac:dyDescent="0.2">
      <c r="A53" s="608"/>
      <c r="B53" s="607" t="s">
        <v>200</v>
      </c>
      <c r="C53" s="104" t="s">
        <v>147</v>
      </c>
      <c r="D53" s="109">
        <v>10</v>
      </c>
      <c r="E53" s="108">
        <v>36</v>
      </c>
      <c r="F53" s="108">
        <v>36</v>
      </c>
      <c r="G53" s="108">
        <v>36</v>
      </c>
      <c r="H53" s="108">
        <v>36</v>
      </c>
      <c r="I53" s="108">
        <v>36</v>
      </c>
      <c r="J53" s="105"/>
      <c r="K53" s="105"/>
      <c r="L53" s="105"/>
      <c r="M53" s="105"/>
      <c r="N53" s="105"/>
    </row>
    <row r="54" spans="1:14" x14ac:dyDescent="0.2">
      <c r="A54" s="608"/>
      <c r="B54" s="607"/>
      <c r="C54" s="104" t="s">
        <v>189</v>
      </c>
      <c r="D54" s="109">
        <v>15</v>
      </c>
      <c r="E54" s="108">
        <v>36</v>
      </c>
      <c r="F54" s="108">
        <v>36</v>
      </c>
      <c r="G54" s="108">
        <v>36</v>
      </c>
      <c r="H54" s="108">
        <v>36</v>
      </c>
      <c r="I54" s="108">
        <v>36</v>
      </c>
      <c r="J54" s="105"/>
      <c r="K54" s="105"/>
      <c r="L54" s="105"/>
      <c r="M54" s="105"/>
      <c r="N54" s="105"/>
    </row>
    <row r="55" spans="1:14" ht="13.15" customHeight="1" x14ac:dyDescent="0.2">
      <c r="A55" s="608"/>
      <c r="B55" s="607" t="s">
        <v>201</v>
      </c>
      <c r="C55" s="104" t="s">
        <v>147</v>
      </c>
      <c r="D55" s="109">
        <v>10</v>
      </c>
      <c r="E55" s="108">
        <v>36</v>
      </c>
      <c r="F55" s="108">
        <v>36</v>
      </c>
      <c r="G55" s="108">
        <v>36</v>
      </c>
      <c r="H55" s="108">
        <v>36</v>
      </c>
      <c r="I55" s="108">
        <v>36</v>
      </c>
      <c r="J55" s="105"/>
      <c r="K55" s="105"/>
      <c r="L55" s="105"/>
      <c r="M55" s="105"/>
      <c r="N55" s="105"/>
    </row>
    <row r="56" spans="1:14" x14ac:dyDescent="0.2">
      <c r="A56" s="608"/>
      <c r="B56" s="607"/>
      <c r="C56" s="104" t="s">
        <v>189</v>
      </c>
      <c r="D56" s="109">
        <v>10</v>
      </c>
      <c r="E56" s="108">
        <v>36</v>
      </c>
      <c r="F56" s="108">
        <v>36</v>
      </c>
      <c r="G56" s="108">
        <v>36</v>
      </c>
      <c r="H56" s="108">
        <v>36</v>
      </c>
      <c r="I56" s="108">
        <v>36</v>
      </c>
      <c r="J56" s="105"/>
      <c r="K56" s="105"/>
      <c r="L56" s="105"/>
      <c r="M56" s="105"/>
      <c r="N56" s="105"/>
    </row>
    <row r="57" spans="1:14" ht="13.15" customHeight="1" x14ac:dyDescent="0.2">
      <c r="A57" s="608"/>
      <c r="B57" s="607" t="s">
        <v>202</v>
      </c>
      <c r="C57" s="104" t="s">
        <v>147</v>
      </c>
      <c r="D57" s="109">
        <v>10</v>
      </c>
      <c r="E57" s="108">
        <v>36</v>
      </c>
      <c r="F57" s="108">
        <v>36</v>
      </c>
      <c r="G57" s="108">
        <v>36</v>
      </c>
      <c r="H57" s="108">
        <v>36</v>
      </c>
      <c r="I57" s="108">
        <v>36</v>
      </c>
      <c r="J57" s="105"/>
      <c r="K57" s="105"/>
      <c r="L57" s="105"/>
      <c r="M57" s="105"/>
      <c r="N57" s="105"/>
    </row>
    <row r="58" spans="1:14" x14ac:dyDescent="0.2">
      <c r="A58" s="608"/>
      <c r="B58" s="607"/>
      <c r="C58" s="104" t="s">
        <v>189</v>
      </c>
      <c r="D58" s="109">
        <v>15</v>
      </c>
      <c r="E58" s="108">
        <v>36</v>
      </c>
      <c r="F58" s="108">
        <v>36</v>
      </c>
      <c r="G58" s="108">
        <v>36</v>
      </c>
      <c r="H58" s="108">
        <v>36</v>
      </c>
      <c r="I58" s="108">
        <v>36</v>
      </c>
      <c r="J58" s="105"/>
      <c r="K58" s="105"/>
      <c r="L58" s="105"/>
      <c r="M58" s="105"/>
      <c r="N58" s="105"/>
    </row>
    <row r="59" spans="1:14" ht="13.15" customHeight="1" x14ac:dyDescent="0.2">
      <c r="A59" s="608"/>
      <c r="B59" s="607" t="s">
        <v>203</v>
      </c>
      <c r="C59" s="104" t="s">
        <v>147</v>
      </c>
      <c r="D59" s="109">
        <v>10</v>
      </c>
      <c r="E59" s="108">
        <v>36</v>
      </c>
      <c r="F59" s="108">
        <v>36</v>
      </c>
      <c r="G59" s="108">
        <v>36</v>
      </c>
      <c r="H59" s="108">
        <v>36</v>
      </c>
      <c r="I59" s="108">
        <v>36</v>
      </c>
      <c r="J59" s="105"/>
      <c r="K59" s="105"/>
      <c r="L59" s="105"/>
      <c r="M59" s="105"/>
      <c r="N59" s="105"/>
    </row>
    <row r="60" spans="1:14" x14ac:dyDescent="0.2">
      <c r="A60" s="608"/>
      <c r="B60" s="607"/>
      <c r="C60" s="104" t="s">
        <v>189</v>
      </c>
      <c r="D60" s="109">
        <v>10</v>
      </c>
      <c r="E60" s="108">
        <v>36</v>
      </c>
      <c r="F60" s="108">
        <v>36</v>
      </c>
      <c r="G60" s="108">
        <v>36</v>
      </c>
      <c r="H60" s="108">
        <v>36</v>
      </c>
      <c r="I60" s="108">
        <v>36</v>
      </c>
      <c r="J60" s="105"/>
      <c r="K60" s="105"/>
      <c r="L60" s="105"/>
      <c r="M60" s="105"/>
      <c r="N60" s="105"/>
    </row>
    <row r="61" spans="1:14" ht="13.15" customHeight="1" x14ac:dyDescent="0.2">
      <c r="A61" s="608"/>
      <c r="B61" s="607" t="s">
        <v>204</v>
      </c>
      <c r="C61" s="104" t="s">
        <v>147</v>
      </c>
      <c r="D61" s="109">
        <v>10</v>
      </c>
      <c r="E61" s="108">
        <v>36</v>
      </c>
      <c r="F61" s="108">
        <v>36</v>
      </c>
      <c r="G61" s="108">
        <v>36</v>
      </c>
      <c r="H61" s="108">
        <v>36</v>
      </c>
      <c r="I61" s="108">
        <v>36</v>
      </c>
      <c r="J61" s="105"/>
      <c r="K61" s="105"/>
      <c r="L61" s="105"/>
      <c r="M61" s="105"/>
      <c r="N61" s="105"/>
    </row>
    <row r="62" spans="1:14" x14ac:dyDescent="0.2">
      <c r="A62" s="608"/>
      <c r="B62" s="607"/>
      <c r="C62" s="104" t="s">
        <v>189</v>
      </c>
      <c r="D62" s="109">
        <v>17</v>
      </c>
      <c r="E62" s="108">
        <v>36</v>
      </c>
      <c r="F62" s="108">
        <v>36</v>
      </c>
      <c r="G62" s="108">
        <v>36</v>
      </c>
      <c r="H62" s="108">
        <v>36</v>
      </c>
      <c r="I62" s="108">
        <v>36</v>
      </c>
      <c r="J62" s="105"/>
      <c r="K62" s="105"/>
      <c r="L62" s="105"/>
      <c r="M62" s="105"/>
      <c r="N62" s="105"/>
    </row>
    <row r="63" spans="1:14" ht="13.15" customHeight="1" x14ac:dyDescent="0.2">
      <c r="A63" s="608"/>
      <c r="B63" s="607" t="s">
        <v>205</v>
      </c>
      <c r="C63" s="104" t="s">
        <v>147</v>
      </c>
      <c r="D63" s="109">
        <v>10</v>
      </c>
      <c r="E63" s="108">
        <v>36</v>
      </c>
      <c r="F63" s="108">
        <v>36</v>
      </c>
      <c r="G63" s="108">
        <v>36</v>
      </c>
      <c r="H63" s="108">
        <v>36</v>
      </c>
      <c r="I63" s="108">
        <v>36</v>
      </c>
      <c r="J63" s="105"/>
      <c r="K63" s="105"/>
      <c r="L63" s="105"/>
      <c r="M63" s="105"/>
      <c r="N63" s="105"/>
    </row>
    <row r="64" spans="1:14" x14ac:dyDescent="0.2">
      <c r="A64" s="608"/>
      <c r="B64" s="607"/>
      <c r="C64" s="104" t="s">
        <v>189</v>
      </c>
      <c r="D64" s="109">
        <v>15</v>
      </c>
      <c r="E64" s="108">
        <v>36</v>
      </c>
      <c r="F64" s="108">
        <v>36</v>
      </c>
      <c r="G64" s="108">
        <v>36</v>
      </c>
      <c r="H64" s="108">
        <v>36</v>
      </c>
      <c r="I64" s="108">
        <v>36</v>
      </c>
      <c r="J64" s="105"/>
      <c r="K64" s="105"/>
      <c r="L64" s="105"/>
      <c r="M64" s="105"/>
      <c r="N64" s="105"/>
    </row>
    <row r="65" spans="1:14" ht="13.15" customHeight="1" x14ac:dyDescent="0.2">
      <c r="A65" s="608"/>
      <c r="B65" s="607" t="s">
        <v>206</v>
      </c>
      <c r="C65" s="104" t="s">
        <v>147</v>
      </c>
      <c r="D65" s="109">
        <v>0</v>
      </c>
      <c r="E65" s="109">
        <v>0</v>
      </c>
      <c r="F65" s="109">
        <v>0</v>
      </c>
      <c r="G65" s="109">
        <v>0</v>
      </c>
      <c r="H65" s="109">
        <v>0</v>
      </c>
      <c r="I65" s="109">
        <v>0</v>
      </c>
      <c r="J65" s="105"/>
      <c r="K65" s="105"/>
      <c r="L65" s="105"/>
      <c r="M65" s="105"/>
      <c r="N65" s="105"/>
    </row>
    <row r="66" spans="1:14" x14ac:dyDescent="0.2">
      <c r="A66" s="608"/>
      <c r="B66" s="607"/>
      <c r="C66" s="104" t="s">
        <v>189</v>
      </c>
      <c r="D66" s="109">
        <v>10</v>
      </c>
      <c r="E66" s="108">
        <v>36</v>
      </c>
      <c r="F66" s="108">
        <v>36</v>
      </c>
      <c r="G66" s="108">
        <v>36</v>
      </c>
      <c r="H66" s="108">
        <v>36</v>
      </c>
      <c r="I66" s="108">
        <v>36</v>
      </c>
      <c r="J66" s="105"/>
      <c r="K66" s="105"/>
      <c r="L66" s="105"/>
      <c r="M66" s="105"/>
      <c r="N66" s="105"/>
    </row>
    <row r="67" spans="1:14" ht="13.15" customHeight="1" x14ac:dyDescent="0.2">
      <c r="A67" s="608"/>
      <c r="B67" s="607" t="s">
        <v>208</v>
      </c>
      <c r="C67" s="104" t="s">
        <v>147</v>
      </c>
      <c r="D67" s="109">
        <v>10</v>
      </c>
      <c r="E67" s="108">
        <v>36</v>
      </c>
      <c r="F67" s="108">
        <v>36</v>
      </c>
      <c r="G67" s="108">
        <v>36</v>
      </c>
      <c r="H67" s="108">
        <v>36</v>
      </c>
      <c r="I67" s="108">
        <v>36</v>
      </c>
      <c r="J67" s="105"/>
      <c r="K67" s="105"/>
      <c r="L67" s="105"/>
      <c r="M67" s="105"/>
      <c r="N67" s="105"/>
    </row>
    <row r="68" spans="1:14" x14ac:dyDescent="0.2">
      <c r="A68" s="608"/>
      <c r="B68" s="607"/>
      <c r="C68" s="104" t="s">
        <v>189</v>
      </c>
      <c r="D68" s="109">
        <v>10</v>
      </c>
      <c r="E68" s="108">
        <v>36</v>
      </c>
      <c r="F68" s="108">
        <v>36</v>
      </c>
      <c r="G68" s="108">
        <v>36</v>
      </c>
      <c r="H68" s="108">
        <v>36</v>
      </c>
      <c r="I68" s="108">
        <v>36</v>
      </c>
      <c r="J68" s="105"/>
      <c r="K68" s="105"/>
      <c r="L68" s="105"/>
      <c r="M68" s="105"/>
      <c r="N68" s="105"/>
    </row>
    <row r="69" spans="1:14" ht="13.15" customHeight="1" x14ac:dyDescent="0.2">
      <c r="A69" s="608"/>
      <c r="B69" s="607" t="s">
        <v>209</v>
      </c>
      <c r="C69" s="104" t="s">
        <v>147</v>
      </c>
      <c r="D69" s="109">
        <v>10</v>
      </c>
      <c r="E69" s="108">
        <v>36</v>
      </c>
      <c r="F69" s="108">
        <v>36</v>
      </c>
      <c r="G69" s="108">
        <v>36</v>
      </c>
      <c r="H69" s="108">
        <v>36</v>
      </c>
      <c r="I69" s="108">
        <v>36</v>
      </c>
      <c r="J69" s="105"/>
      <c r="K69" s="105"/>
      <c r="L69" s="105"/>
      <c r="M69" s="105"/>
      <c r="N69" s="105"/>
    </row>
    <row r="70" spans="1:14" x14ac:dyDescent="0.2">
      <c r="A70" s="608"/>
      <c r="B70" s="607"/>
      <c r="C70" s="104" t="s">
        <v>189</v>
      </c>
      <c r="D70" s="109">
        <v>0</v>
      </c>
      <c r="E70" s="109">
        <v>0</v>
      </c>
      <c r="F70" s="109">
        <v>0</v>
      </c>
      <c r="G70" s="109">
        <v>0</v>
      </c>
      <c r="H70" s="109">
        <v>0</v>
      </c>
      <c r="I70" s="109">
        <v>0</v>
      </c>
      <c r="J70" s="105"/>
      <c r="K70" s="105"/>
      <c r="L70" s="105"/>
      <c r="M70" s="105"/>
      <c r="N70" s="105"/>
    </row>
    <row r="71" spans="1:14" ht="13.15" customHeight="1" x14ac:dyDescent="0.2">
      <c r="A71" s="618" t="s">
        <v>211</v>
      </c>
      <c r="B71" s="618"/>
      <c r="C71" s="618"/>
      <c r="D71" s="110"/>
      <c r="E71" s="110"/>
      <c r="F71" s="110"/>
      <c r="G71" s="110"/>
      <c r="H71" s="110"/>
      <c r="I71" s="110"/>
      <c r="J71" s="110"/>
      <c r="K71" s="110"/>
      <c r="L71" s="110"/>
      <c r="M71" s="110"/>
      <c r="N71" s="110"/>
    </row>
    <row r="72" spans="1:14" ht="13.15" customHeight="1" x14ac:dyDescent="0.2">
      <c r="A72" s="611" t="s">
        <v>187</v>
      </c>
      <c r="B72" s="607" t="s">
        <v>212</v>
      </c>
      <c r="C72" s="104" t="s">
        <v>147</v>
      </c>
      <c r="D72" s="105">
        <v>19</v>
      </c>
      <c r="E72" s="111">
        <f t="shared" ref="E72:E87" si="1">$E$7/E9/D9</f>
        <v>3.6549707602339179E-2</v>
      </c>
      <c r="F72" s="111">
        <f t="shared" ref="F72:F87" si="2">$F$7/F9/D9</f>
        <v>7.3099415204678359E-2</v>
      </c>
      <c r="G72" s="111">
        <f t="shared" ref="G72:G87" si="3">$G$7/G9/D9</f>
        <v>8.7719298245614044E-2</v>
      </c>
      <c r="H72" s="111">
        <f t="shared" ref="H72:H87" si="4">$H$7/H9/D9</f>
        <v>0.1023391812865497</v>
      </c>
      <c r="I72" s="111">
        <f t="shared" ref="I72:I87" si="5">$I$7/I9/D9</f>
        <v>0.1023391812865497</v>
      </c>
      <c r="J72" s="111">
        <f>$J$7/J9/D9</f>
        <v>4.3859649122807022E-2</v>
      </c>
      <c r="K72" s="111">
        <f>$K$7/K9/D9</f>
        <v>8.7719298245614044E-2</v>
      </c>
      <c r="L72" s="111">
        <f>$L$7/L9/D9</f>
        <v>0.10526315789473684</v>
      </c>
      <c r="M72" s="111">
        <f>$M$7/M9/D9</f>
        <v>0.12280701754385966</v>
      </c>
      <c r="N72" s="111">
        <f>$N$7/N9/D9</f>
        <v>0.12280701754385966</v>
      </c>
    </row>
    <row r="73" spans="1:14" x14ac:dyDescent="0.2">
      <c r="A73" s="611"/>
      <c r="B73" s="607"/>
      <c r="C73" s="104" t="s">
        <v>189</v>
      </c>
      <c r="D73" s="105">
        <v>23</v>
      </c>
      <c r="E73" s="111">
        <f t="shared" si="1"/>
        <v>3.0193236714975844E-2</v>
      </c>
      <c r="F73" s="111">
        <f t="shared" si="2"/>
        <v>6.0386473429951688E-2</v>
      </c>
      <c r="G73" s="111">
        <f t="shared" si="3"/>
        <v>7.2463768115942032E-2</v>
      </c>
      <c r="H73" s="111">
        <f t="shared" si="4"/>
        <v>8.4541062801932368E-2</v>
      </c>
      <c r="I73" s="111">
        <f t="shared" si="5"/>
        <v>8.4541062801932368E-2</v>
      </c>
      <c r="J73" s="111">
        <f>$J$7/J10/D10</f>
        <v>3.6231884057971016E-2</v>
      </c>
      <c r="K73" s="111">
        <f>$K$7/K10/D10</f>
        <v>7.2463768115942032E-2</v>
      </c>
      <c r="L73" s="111">
        <f>$L$7/L10/D10</f>
        <v>8.6956521739130432E-2</v>
      </c>
      <c r="M73" s="111">
        <f>$M$7/M10/D10</f>
        <v>0.10144927536231885</v>
      </c>
      <c r="N73" s="111">
        <f>$N$7/N10/D10</f>
        <v>0.10144927536231885</v>
      </c>
    </row>
    <row r="74" spans="1:14" ht="13.15" customHeight="1" x14ac:dyDescent="0.2">
      <c r="A74" s="611"/>
      <c r="B74" s="612" t="s">
        <v>190</v>
      </c>
      <c r="C74" s="104" t="s">
        <v>147</v>
      </c>
      <c r="D74" s="105">
        <v>15</v>
      </c>
      <c r="E74" s="111">
        <f t="shared" si="1"/>
        <v>4.6296296296296294E-2</v>
      </c>
      <c r="F74" s="111">
        <f t="shared" si="2"/>
        <v>9.2592592592592587E-2</v>
      </c>
      <c r="G74" s="111">
        <f t="shared" si="3"/>
        <v>0.11111111111111112</v>
      </c>
      <c r="H74" s="111">
        <f t="shared" si="4"/>
        <v>0.12962962962962962</v>
      </c>
      <c r="I74" s="111">
        <f t="shared" si="5"/>
        <v>0.12962962962962962</v>
      </c>
      <c r="J74" s="111"/>
      <c r="K74" s="111"/>
      <c r="L74" s="111"/>
      <c r="M74" s="111"/>
      <c r="N74" s="111"/>
    </row>
    <row r="75" spans="1:14" x14ac:dyDescent="0.2">
      <c r="A75" s="611"/>
      <c r="B75" s="612"/>
      <c r="C75" s="104" t="s">
        <v>189</v>
      </c>
      <c r="D75" s="105">
        <v>20</v>
      </c>
      <c r="E75" s="111">
        <f t="shared" si="1"/>
        <v>3.4722222222222224E-2</v>
      </c>
      <c r="F75" s="111">
        <f t="shared" si="2"/>
        <v>6.9444444444444448E-2</v>
      </c>
      <c r="G75" s="111">
        <f t="shared" si="3"/>
        <v>8.3333333333333343E-2</v>
      </c>
      <c r="H75" s="111">
        <f t="shared" si="4"/>
        <v>9.7222222222222224E-2</v>
      </c>
      <c r="I75" s="111">
        <f t="shared" si="5"/>
        <v>9.7222222222222224E-2</v>
      </c>
      <c r="J75" s="111"/>
      <c r="K75" s="111"/>
      <c r="L75" s="111"/>
      <c r="M75" s="111"/>
      <c r="N75" s="111"/>
    </row>
    <row r="76" spans="1:14" ht="13.15" customHeight="1" x14ac:dyDescent="0.2">
      <c r="A76" s="611"/>
      <c r="B76" s="612" t="s">
        <v>191</v>
      </c>
      <c r="C76" s="104" t="s">
        <v>147</v>
      </c>
      <c r="D76" s="105">
        <v>10</v>
      </c>
      <c r="E76" s="111">
        <f t="shared" si="1"/>
        <v>6.9444444444444448E-2</v>
      </c>
      <c r="F76" s="111">
        <f t="shared" si="2"/>
        <v>0.1388888888888889</v>
      </c>
      <c r="G76" s="111">
        <f t="shared" si="3"/>
        <v>0.16666666666666669</v>
      </c>
      <c r="H76" s="111">
        <f t="shared" si="4"/>
        <v>0.19444444444444445</v>
      </c>
      <c r="I76" s="111">
        <f t="shared" si="5"/>
        <v>0.19444444444444445</v>
      </c>
      <c r="J76" s="111"/>
      <c r="K76" s="111"/>
      <c r="L76" s="111"/>
      <c r="M76" s="111"/>
      <c r="N76" s="111"/>
    </row>
    <row r="77" spans="1:14" x14ac:dyDescent="0.2">
      <c r="A77" s="611"/>
      <c r="B77" s="612"/>
      <c r="C77" s="104" t="s">
        <v>189</v>
      </c>
      <c r="D77" s="105">
        <v>15</v>
      </c>
      <c r="E77" s="111">
        <f t="shared" si="1"/>
        <v>4.6296296296296294E-2</v>
      </c>
      <c r="F77" s="111">
        <f t="shared" si="2"/>
        <v>9.2592592592592587E-2</v>
      </c>
      <c r="G77" s="111">
        <f t="shared" si="3"/>
        <v>0.11111111111111112</v>
      </c>
      <c r="H77" s="111">
        <f t="shared" si="4"/>
        <v>0.12962962962962962</v>
      </c>
      <c r="I77" s="111">
        <f t="shared" si="5"/>
        <v>0.12962962962962962</v>
      </c>
      <c r="J77" s="111"/>
      <c r="K77" s="111"/>
      <c r="L77" s="111"/>
      <c r="M77" s="111"/>
      <c r="N77" s="111"/>
    </row>
    <row r="78" spans="1:14" ht="21.75" customHeight="1" x14ac:dyDescent="0.2">
      <c r="A78" s="611"/>
      <c r="B78" s="612" t="s">
        <v>192</v>
      </c>
      <c r="C78" s="104" t="s">
        <v>147</v>
      </c>
      <c r="D78" s="105">
        <v>15</v>
      </c>
      <c r="E78" s="111">
        <f t="shared" si="1"/>
        <v>4.6296296296296294E-2</v>
      </c>
      <c r="F78" s="111">
        <f t="shared" si="2"/>
        <v>9.2592592592592587E-2</v>
      </c>
      <c r="G78" s="111">
        <f t="shared" si="3"/>
        <v>0.11111111111111112</v>
      </c>
      <c r="H78" s="111">
        <f t="shared" si="4"/>
        <v>0.12962962962962962</v>
      </c>
      <c r="I78" s="111">
        <f t="shared" si="5"/>
        <v>0.12962962962962962</v>
      </c>
      <c r="J78" s="111"/>
      <c r="K78" s="111"/>
      <c r="L78" s="111"/>
      <c r="M78" s="111"/>
      <c r="N78" s="111"/>
    </row>
    <row r="79" spans="1:14" x14ac:dyDescent="0.2">
      <c r="A79" s="611"/>
      <c r="B79" s="612"/>
      <c r="C79" s="104" t="s">
        <v>189</v>
      </c>
      <c r="D79" s="105">
        <v>20</v>
      </c>
      <c r="E79" s="111">
        <f t="shared" si="1"/>
        <v>3.4722222222222224E-2</v>
      </c>
      <c r="F79" s="111">
        <f t="shared" si="2"/>
        <v>6.9444444444444448E-2</v>
      </c>
      <c r="G79" s="111">
        <f t="shared" si="3"/>
        <v>8.3333333333333343E-2</v>
      </c>
      <c r="H79" s="111">
        <f t="shared" si="4"/>
        <v>9.7222222222222224E-2</v>
      </c>
      <c r="I79" s="111">
        <f t="shared" si="5"/>
        <v>9.7222222222222224E-2</v>
      </c>
      <c r="J79" s="111"/>
      <c r="K79" s="111"/>
      <c r="L79" s="111"/>
      <c r="M79" s="111"/>
      <c r="N79" s="111"/>
    </row>
    <row r="80" spans="1:14" ht="20.25" customHeight="1" x14ac:dyDescent="0.2">
      <c r="A80" s="611"/>
      <c r="B80" s="612" t="s">
        <v>193</v>
      </c>
      <c r="C80" s="104" t="s">
        <v>147</v>
      </c>
      <c r="D80" s="105">
        <v>10</v>
      </c>
      <c r="E80" s="111">
        <f t="shared" si="1"/>
        <v>6.9444444444444448E-2</v>
      </c>
      <c r="F80" s="111">
        <f t="shared" si="2"/>
        <v>0.1388888888888889</v>
      </c>
      <c r="G80" s="111">
        <f t="shared" si="3"/>
        <v>0.16666666666666669</v>
      </c>
      <c r="H80" s="111">
        <f t="shared" si="4"/>
        <v>0.19444444444444445</v>
      </c>
      <c r="I80" s="111">
        <f t="shared" si="5"/>
        <v>0.19444444444444445</v>
      </c>
      <c r="J80" s="111"/>
      <c r="K80" s="111"/>
      <c r="L80" s="111"/>
      <c r="M80" s="111"/>
      <c r="N80" s="111"/>
    </row>
    <row r="81" spans="1:14" x14ac:dyDescent="0.2">
      <c r="A81" s="611"/>
      <c r="B81" s="612"/>
      <c r="C81" s="104" t="s">
        <v>189</v>
      </c>
      <c r="D81" s="105">
        <v>15</v>
      </c>
      <c r="E81" s="111">
        <f t="shared" si="1"/>
        <v>4.6296296296296294E-2</v>
      </c>
      <c r="F81" s="111">
        <f t="shared" si="2"/>
        <v>9.2592592592592587E-2</v>
      </c>
      <c r="G81" s="111">
        <f t="shared" si="3"/>
        <v>0.11111111111111112</v>
      </c>
      <c r="H81" s="111">
        <f t="shared" si="4"/>
        <v>0.12962962962962962</v>
      </c>
      <c r="I81" s="111">
        <f t="shared" si="5"/>
        <v>0.12962962962962962</v>
      </c>
      <c r="J81" s="111"/>
      <c r="K81" s="111"/>
      <c r="L81" s="111"/>
      <c r="M81" s="111"/>
      <c r="N81" s="111"/>
    </row>
    <row r="82" spans="1:14" ht="20.25" customHeight="1" x14ac:dyDescent="0.2">
      <c r="A82" s="611"/>
      <c r="B82" s="612" t="s">
        <v>194</v>
      </c>
      <c r="C82" s="104" t="s">
        <v>147</v>
      </c>
      <c r="D82" s="105">
        <v>10</v>
      </c>
      <c r="E82" s="111">
        <f t="shared" si="1"/>
        <v>6.9444444444444448E-2</v>
      </c>
      <c r="F82" s="111">
        <f t="shared" si="2"/>
        <v>0.1388888888888889</v>
      </c>
      <c r="G82" s="111">
        <f t="shared" si="3"/>
        <v>0.16666666666666669</v>
      </c>
      <c r="H82" s="111">
        <f t="shared" si="4"/>
        <v>0.19444444444444445</v>
      </c>
      <c r="I82" s="111">
        <f t="shared" si="5"/>
        <v>0.19444444444444445</v>
      </c>
      <c r="J82" s="111"/>
      <c r="K82" s="111"/>
      <c r="L82" s="111"/>
      <c r="M82" s="111"/>
      <c r="N82" s="111"/>
    </row>
    <row r="83" spans="1:14" x14ac:dyDescent="0.2">
      <c r="A83" s="611"/>
      <c r="B83" s="612"/>
      <c r="C83" s="104" t="s">
        <v>189</v>
      </c>
      <c r="D83" s="105">
        <v>10</v>
      </c>
      <c r="E83" s="111">
        <f t="shared" si="1"/>
        <v>6.9444444444444448E-2</v>
      </c>
      <c r="F83" s="111">
        <f t="shared" si="2"/>
        <v>0.1388888888888889</v>
      </c>
      <c r="G83" s="111">
        <f t="shared" si="3"/>
        <v>0.16666666666666669</v>
      </c>
      <c r="H83" s="111">
        <f t="shared" si="4"/>
        <v>0.19444444444444445</v>
      </c>
      <c r="I83" s="111">
        <f t="shared" si="5"/>
        <v>0.19444444444444445</v>
      </c>
      <c r="J83" s="111"/>
      <c r="K83" s="111"/>
      <c r="L83" s="111"/>
      <c r="M83" s="111"/>
      <c r="N83" s="111"/>
    </row>
    <row r="84" spans="1:14" ht="22.5" customHeight="1" x14ac:dyDescent="0.2">
      <c r="A84" s="611"/>
      <c r="B84" s="612" t="s">
        <v>195</v>
      </c>
      <c r="C84" s="104" t="s">
        <v>147</v>
      </c>
      <c r="D84" s="105">
        <v>5</v>
      </c>
      <c r="E84" s="111">
        <f t="shared" si="1"/>
        <v>0.1388888888888889</v>
      </c>
      <c r="F84" s="111">
        <f t="shared" si="2"/>
        <v>0.27777777777777779</v>
      </c>
      <c r="G84" s="111">
        <f t="shared" si="3"/>
        <v>0.33333333333333337</v>
      </c>
      <c r="H84" s="111">
        <f t="shared" si="4"/>
        <v>0.3888888888888889</v>
      </c>
      <c r="I84" s="111">
        <f t="shared" si="5"/>
        <v>0.3888888888888889</v>
      </c>
      <c r="J84" s="111"/>
      <c r="K84" s="111"/>
      <c r="L84" s="111"/>
      <c r="M84" s="111"/>
      <c r="N84" s="111"/>
    </row>
    <row r="85" spans="1:14" x14ac:dyDescent="0.2">
      <c r="A85" s="611"/>
      <c r="B85" s="612"/>
      <c r="C85" s="104" t="s">
        <v>189</v>
      </c>
      <c r="D85" s="105">
        <v>5</v>
      </c>
      <c r="E85" s="111">
        <f t="shared" si="1"/>
        <v>0.1388888888888889</v>
      </c>
      <c r="F85" s="111">
        <f t="shared" si="2"/>
        <v>0.27777777777777779</v>
      </c>
      <c r="G85" s="111">
        <f t="shared" si="3"/>
        <v>0.33333333333333337</v>
      </c>
      <c r="H85" s="111">
        <f t="shared" si="4"/>
        <v>0.3888888888888889</v>
      </c>
      <c r="I85" s="111">
        <f t="shared" si="5"/>
        <v>0.3888888888888889</v>
      </c>
      <c r="J85" s="111"/>
      <c r="K85" s="111"/>
      <c r="L85" s="111"/>
      <c r="M85" s="111"/>
      <c r="N85" s="111"/>
    </row>
    <row r="86" spans="1:14" ht="13.15" customHeight="1" x14ac:dyDescent="0.2">
      <c r="A86" s="608" t="s">
        <v>196</v>
      </c>
      <c r="B86" s="607" t="s">
        <v>197</v>
      </c>
      <c r="C86" s="104" t="s">
        <v>147</v>
      </c>
      <c r="D86" s="105">
        <v>6</v>
      </c>
      <c r="E86" s="111">
        <f t="shared" si="1"/>
        <v>0.16666666666666666</v>
      </c>
      <c r="F86" s="111">
        <f t="shared" si="2"/>
        <v>0.33333333333333331</v>
      </c>
      <c r="G86" s="111">
        <f t="shared" si="3"/>
        <v>0.39999999999999997</v>
      </c>
      <c r="H86" s="111">
        <f t="shared" si="4"/>
        <v>0.46666666666666662</v>
      </c>
      <c r="I86" s="111">
        <f t="shared" si="5"/>
        <v>0.46666666666666662</v>
      </c>
      <c r="J86" s="111">
        <f>$J$7/J23/D23</f>
        <v>0.19999999999999998</v>
      </c>
      <c r="K86" s="111">
        <f>$K$7/K23/D23</f>
        <v>0.39999999999999997</v>
      </c>
      <c r="L86" s="111">
        <f>$L$7/L23/D23</f>
        <v>0.48</v>
      </c>
      <c r="M86" s="111">
        <f>$M$7/M23/D23</f>
        <v>0.55999999999999994</v>
      </c>
      <c r="N86" s="111">
        <f>$N$7/N23/D23</f>
        <v>0.55999999999999994</v>
      </c>
    </row>
    <row r="87" spans="1:14" x14ac:dyDescent="0.2">
      <c r="A87" s="608"/>
      <c r="B87" s="607"/>
      <c r="C87" s="104" t="s">
        <v>189</v>
      </c>
      <c r="D87" s="105">
        <v>10</v>
      </c>
      <c r="E87" s="111">
        <f t="shared" si="1"/>
        <v>0.1</v>
      </c>
      <c r="F87" s="111">
        <f t="shared" si="2"/>
        <v>0.2</v>
      </c>
      <c r="G87" s="111">
        <f t="shared" si="3"/>
        <v>0.24</v>
      </c>
      <c r="H87" s="111">
        <f t="shared" si="4"/>
        <v>0.27999999999999997</v>
      </c>
      <c r="I87" s="111">
        <f t="shared" si="5"/>
        <v>0.27999999999999997</v>
      </c>
      <c r="J87" s="111">
        <f>$J$7/J24/D24</f>
        <v>0.12</v>
      </c>
      <c r="K87" s="111">
        <f>$K$7/K24/D24</f>
        <v>0.24</v>
      </c>
      <c r="L87" s="111">
        <f>$L$7/L24/D24</f>
        <v>0.28799999999999998</v>
      </c>
      <c r="M87" s="111">
        <f>$M$7/M24/D24</f>
        <v>0.33599999999999997</v>
      </c>
      <c r="N87" s="111">
        <f>$N$7/N24/D24</f>
        <v>0.33599999999999997</v>
      </c>
    </row>
    <row r="88" spans="1:14" ht="13.15" customHeight="1" x14ac:dyDescent="0.2">
      <c r="A88" s="608"/>
      <c r="B88" s="607" t="s">
        <v>198</v>
      </c>
      <c r="C88" s="104" t="s">
        <v>147</v>
      </c>
      <c r="D88" s="105">
        <v>0</v>
      </c>
      <c r="E88" s="111"/>
      <c r="F88" s="111"/>
      <c r="G88" s="111"/>
      <c r="H88" s="111"/>
      <c r="I88" s="111"/>
      <c r="J88" s="111"/>
      <c r="K88" s="111"/>
      <c r="L88" s="111"/>
      <c r="M88" s="111"/>
      <c r="N88" s="111"/>
    </row>
    <row r="89" spans="1:14" x14ac:dyDescent="0.2">
      <c r="A89" s="608"/>
      <c r="B89" s="607"/>
      <c r="C89" s="104" t="s">
        <v>189</v>
      </c>
      <c r="D89" s="105">
        <v>12</v>
      </c>
      <c r="E89" s="111">
        <f t="shared" ref="E89:E103" si="6">$E$7/E26/D26</f>
        <v>8.3333333333333329E-2</v>
      </c>
      <c r="F89" s="111">
        <f t="shared" ref="F89:F103" si="7">$F$7/F26/D26</f>
        <v>0.16666666666666666</v>
      </c>
      <c r="G89" s="111">
        <f t="shared" ref="G89:G103" si="8">$G$7/G26/D26</f>
        <v>0.19999999999999998</v>
      </c>
      <c r="H89" s="111">
        <f t="shared" ref="H89:H103" si="9">$H$7/H26/D26</f>
        <v>0.23333333333333331</v>
      </c>
      <c r="I89" s="111">
        <f t="shared" ref="I89:I103" si="10">$I$7/I26/D26</f>
        <v>0.23333333333333331</v>
      </c>
      <c r="J89" s="111">
        <f t="shared" ref="J89:J103" si="11">$J$7/J26/D26</f>
        <v>9.9999999999999992E-2</v>
      </c>
      <c r="K89" s="111">
        <f t="shared" ref="K89:K103" si="12">$K$7/K26/D26</f>
        <v>0.19999999999999998</v>
      </c>
      <c r="L89" s="111">
        <f t="shared" ref="L89:L103" si="13">$L$7/L26/D26</f>
        <v>0.24</v>
      </c>
      <c r="M89" s="111">
        <f t="shared" ref="M89:M103" si="14">$M$7/M26/D26</f>
        <v>0.27999999999999997</v>
      </c>
      <c r="N89" s="111">
        <f t="shared" ref="N89:N103" si="15">$N$7/N26/D26</f>
        <v>0.27999999999999997</v>
      </c>
    </row>
    <row r="90" spans="1:14" ht="13.15" customHeight="1" x14ac:dyDescent="0.2">
      <c r="A90" s="608"/>
      <c r="B90" s="607" t="s">
        <v>199</v>
      </c>
      <c r="C90" s="104" t="s">
        <v>147</v>
      </c>
      <c r="D90" s="105">
        <v>6</v>
      </c>
      <c r="E90" s="111">
        <f t="shared" si="6"/>
        <v>0.16666666666666666</v>
      </c>
      <c r="F90" s="111">
        <f t="shared" si="7"/>
        <v>0.33333333333333331</v>
      </c>
      <c r="G90" s="111">
        <f t="shared" si="8"/>
        <v>0.39999999999999997</v>
      </c>
      <c r="H90" s="111">
        <f t="shared" si="9"/>
        <v>0.46666666666666662</v>
      </c>
      <c r="I90" s="111">
        <f t="shared" si="10"/>
        <v>0.46666666666666662</v>
      </c>
      <c r="J90" s="111">
        <f t="shared" si="11"/>
        <v>0.19999999999999998</v>
      </c>
      <c r="K90" s="111">
        <f t="shared" si="12"/>
        <v>0.39999999999999997</v>
      </c>
      <c r="L90" s="111">
        <f t="shared" si="13"/>
        <v>0.48</v>
      </c>
      <c r="M90" s="111">
        <f t="shared" si="14"/>
        <v>0.55999999999999994</v>
      </c>
      <c r="N90" s="111">
        <f t="shared" si="15"/>
        <v>0.55999999999999994</v>
      </c>
    </row>
    <row r="91" spans="1:14" x14ac:dyDescent="0.2">
      <c r="A91" s="608"/>
      <c r="B91" s="607"/>
      <c r="C91" s="104" t="s">
        <v>189</v>
      </c>
      <c r="D91" s="105">
        <v>6</v>
      </c>
      <c r="E91" s="111">
        <f t="shared" si="6"/>
        <v>0.16666666666666666</v>
      </c>
      <c r="F91" s="111">
        <f t="shared" si="7"/>
        <v>0.33333333333333331</v>
      </c>
      <c r="G91" s="111">
        <f t="shared" si="8"/>
        <v>0.39999999999999997</v>
      </c>
      <c r="H91" s="111">
        <f t="shared" si="9"/>
        <v>0.46666666666666662</v>
      </c>
      <c r="I91" s="111">
        <f t="shared" si="10"/>
        <v>0.46666666666666662</v>
      </c>
      <c r="J91" s="111">
        <f t="shared" si="11"/>
        <v>0.19999999999999998</v>
      </c>
      <c r="K91" s="111">
        <f t="shared" si="12"/>
        <v>0.39999999999999997</v>
      </c>
      <c r="L91" s="111">
        <f t="shared" si="13"/>
        <v>0.48</v>
      </c>
      <c r="M91" s="111">
        <f t="shared" si="14"/>
        <v>0.55999999999999994</v>
      </c>
      <c r="N91" s="111">
        <f t="shared" si="15"/>
        <v>0.55999999999999994</v>
      </c>
    </row>
    <row r="92" spans="1:14" ht="13.15" customHeight="1" x14ac:dyDescent="0.2">
      <c r="A92" s="608"/>
      <c r="B92" s="607" t="s">
        <v>200</v>
      </c>
      <c r="C92" s="104" t="s">
        <v>147</v>
      </c>
      <c r="D92" s="105">
        <v>6</v>
      </c>
      <c r="E92" s="111">
        <f t="shared" si="6"/>
        <v>0.16666666666666666</v>
      </c>
      <c r="F92" s="111">
        <f t="shared" si="7"/>
        <v>0.33333333333333331</v>
      </c>
      <c r="G92" s="111">
        <f t="shared" si="8"/>
        <v>0.39999999999999997</v>
      </c>
      <c r="H92" s="111">
        <f t="shared" si="9"/>
        <v>0.46666666666666662</v>
      </c>
      <c r="I92" s="111">
        <f t="shared" si="10"/>
        <v>0.46666666666666662</v>
      </c>
      <c r="J92" s="111">
        <f t="shared" si="11"/>
        <v>0.19999999999999998</v>
      </c>
      <c r="K92" s="111">
        <f t="shared" si="12"/>
        <v>0.39999999999999997</v>
      </c>
      <c r="L92" s="111">
        <f t="shared" si="13"/>
        <v>0.48</v>
      </c>
      <c r="M92" s="111">
        <f t="shared" si="14"/>
        <v>0.55999999999999994</v>
      </c>
      <c r="N92" s="111">
        <f t="shared" si="15"/>
        <v>0.55999999999999994</v>
      </c>
    </row>
    <row r="93" spans="1:14" x14ac:dyDescent="0.2">
      <c r="A93" s="608"/>
      <c r="B93" s="607"/>
      <c r="C93" s="104" t="s">
        <v>189</v>
      </c>
      <c r="D93" s="105">
        <v>8</v>
      </c>
      <c r="E93" s="111">
        <f t="shared" si="6"/>
        <v>0.125</v>
      </c>
      <c r="F93" s="111">
        <f t="shared" si="7"/>
        <v>0.25</v>
      </c>
      <c r="G93" s="111">
        <f t="shared" si="8"/>
        <v>0.3</v>
      </c>
      <c r="H93" s="111">
        <f t="shared" si="9"/>
        <v>0.35</v>
      </c>
      <c r="I93" s="111">
        <f t="shared" si="10"/>
        <v>0.35</v>
      </c>
      <c r="J93" s="111">
        <f t="shared" si="11"/>
        <v>0.15</v>
      </c>
      <c r="K93" s="111">
        <f t="shared" si="12"/>
        <v>0.3</v>
      </c>
      <c r="L93" s="111">
        <f t="shared" si="13"/>
        <v>0.36</v>
      </c>
      <c r="M93" s="111">
        <f t="shared" si="14"/>
        <v>0.42</v>
      </c>
      <c r="N93" s="111">
        <f t="shared" si="15"/>
        <v>0.42</v>
      </c>
    </row>
    <row r="94" spans="1:14" ht="13.15" customHeight="1" x14ac:dyDescent="0.2">
      <c r="A94" s="608"/>
      <c r="B94" s="607" t="s">
        <v>201</v>
      </c>
      <c r="C94" s="104" t="s">
        <v>147</v>
      </c>
      <c r="D94" s="105">
        <v>6</v>
      </c>
      <c r="E94" s="111">
        <f t="shared" si="6"/>
        <v>0.16666666666666666</v>
      </c>
      <c r="F94" s="111">
        <f t="shared" si="7"/>
        <v>0.33333333333333331</v>
      </c>
      <c r="G94" s="111">
        <f t="shared" si="8"/>
        <v>0.39999999999999997</v>
      </c>
      <c r="H94" s="111">
        <f t="shared" si="9"/>
        <v>0.46666666666666662</v>
      </c>
      <c r="I94" s="111">
        <f t="shared" si="10"/>
        <v>0.46666666666666662</v>
      </c>
      <c r="J94" s="111">
        <f t="shared" si="11"/>
        <v>0.19999999999999998</v>
      </c>
      <c r="K94" s="111">
        <f t="shared" si="12"/>
        <v>0.39999999999999997</v>
      </c>
      <c r="L94" s="111">
        <f t="shared" si="13"/>
        <v>0.48</v>
      </c>
      <c r="M94" s="111">
        <f t="shared" si="14"/>
        <v>0.55999999999999994</v>
      </c>
      <c r="N94" s="111">
        <f t="shared" si="15"/>
        <v>0.55999999999999994</v>
      </c>
    </row>
    <row r="95" spans="1:14" x14ac:dyDescent="0.2">
      <c r="A95" s="608"/>
      <c r="B95" s="607"/>
      <c r="C95" s="104" t="s">
        <v>189</v>
      </c>
      <c r="D95" s="105">
        <v>6</v>
      </c>
      <c r="E95" s="111">
        <f t="shared" si="6"/>
        <v>0.16666666666666666</v>
      </c>
      <c r="F95" s="111">
        <f t="shared" si="7"/>
        <v>0.33333333333333331</v>
      </c>
      <c r="G95" s="111">
        <f t="shared" si="8"/>
        <v>0.39999999999999997</v>
      </c>
      <c r="H95" s="111">
        <f t="shared" si="9"/>
        <v>0.46666666666666662</v>
      </c>
      <c r="I95" s="111">
        <f t="shared" si="10"/>
        <v>0.46666666666666662</v>
      </c>
      <c r="J95" s="111">
        <f t="shared" si="11"/>
        <v>0.19999999999999998</v>
      </c>
      <c r="K95" s="111">
        <f t="shared" si="12"/>
        <v>0.39999999999999997</v>
      </c>
      <c r="L95" s="111">
        <f t="shared" si="13"/>
        <v>0.48</v>
      </c>
      <c r="M95" s="111">
        <f t="shared" si="14"/>
        <v>0.55999999999999994</v>
      </c>
      <c r="N95" s="111">
        <f t="shared" si="15"/>
        <v>0.55999999999999994</v>
      </c>
    </row>
    <row r="96" spans="1:14" ht="13.15" customHeight="1" x14ac:dyDescent="0.2">
      <c r="A96" s="608"/>
      <c r="B96" s="607" t="s">
        <v>202</v>
      </c>
      <c r="C96" s="104" t="s">
        <v>147</v>
      </c>
      <c r="D96" s="105">
        <v>6</v>
      </c>
      <c r="E96" s="111">
        <f t="shared" si="6"/>
        <v>0.16666666666666666</v>
      </c>
      <c r="F96" s="111">
        <f t="shared" si="7"/>
        <v>0.33333333333333331</v>
      </c>
      <c r="G96" s="111">
        <f t="shared" si="8"/>
        <v>0.39999999999999997</v>
      </c>
      <c r="H96" s="111">
        <f t="shared" si="9"/>
        <v>0.46666666666666662</v>
      </c>
      <c r="I96" s="111">
        <f t="shared" si="10"/>
        <v>0.46666666666666662</v>
      </c>
      <c r="J96" s="111">
        <f t="shared" si="11"/>
        <v>0.19999999999999998</v>
      </c>
      <c r="K96" s="111">
        <f t="shared" si="12"/>
        <v>0.39999999999999997</v>
      </c>
      <c r="L96" s="111">
        <f t="shared" si="13"/>
        <v>0.48</v>
      </c>
      <c r="M96" s="111">
        <f t="shared" si="14"/>
        <v>0.55999999999999994</v>
      </c>
      <c r="N96" s="111">
        <f t="shared" si="15"/>
        <v>0.55999999999999994</v>
      </c>
    </row>
    <row r="97" spans="1:14" x14ac:dyDescent="0.2">
      <c r="A97" s="608"/>
      <c r="B97" s="607"/>
      <c r="C97" s="104" t="s">
        <v>189</v>
      </c>
      <c r="D97" s="105">
        <v>10</v>
      </c>
      <c r="E97" s="111">
        <f t="shared" si="6"/>
        <v>0.1</v>
      </c>
      <c r="F97" s="111">
        <f t="shared" si="7"/>
        <v>0.2</v>
      </c>
      <c r="G97" s="111">
        <f t="shared" si="8"/>
        <v>0.24</v>
      </c>
      <c r="H97" s="111">
        <f t="shared" si="9"/>
        <v>0.27999999999999997</v>
      </c>
      <c r="I97" s="111">
        <f t="shared" si="10"/>
        <v>0.27999999999999997</v>
      </c>
      <c r="J97" s="111">
        <f t="shared" si="11"/>
        <v>0.12</v>
      </c>
      <c r="K97" s="111">
        <f t="shared" si="12"/>
        <v>0.24</v>
      </c>
      <c r="L97" s="111">
        <f t="shared" si="13"/>
        <v>0.28799999999999998</v>
      </c>
      <c r="M97" s="111">
        <f t="shared" si="14"/>
        <v>0.33599999999999997</v>
      </c>
      <c r="N97" s="111">
        <f t="shared" si="15"/>
        <v>0.33599999999999997</v>
      </c>
    </row>
    <row r="98" spans="1:14" ht="13.15" customHeight="1" x14ac:dyDescent="0.2">
      <c r="A98" s="608"/>
      <c r="B98" s="607" t="s">
        <v>203</v>
      </c>
      <c r="C98" s="104" t="s">
        <v>147</v>
      </c>
      <c r="D98" s="105">
        <v>6</v>
      </c>
      <c r="E98" s="111">
        <f t="shared" si="6"/>
        <v>0.16666666666666666</v>
      </c>
      <c r="F98" s="111">
        <f t="shared" si="7"/>
        <v>0.33333333333333331</v>
      </c>
      <c r="G98" s="111">
        <f t="shared" si="8"/>
        <v>0.39999999999999997</v>
      </c>
      <c r="H98" s="111">
        <f t="shared" si="9"/>
        <v>0.46666666666666662</v>
      </c>
      <c r="I98" s="111">
        <f t="shared" si="10"/>
        <v>0.46666666666666662</v>
      </c>
      <c r="J98" s="111">
        <f t="shared" si="11"/>
        <v>0.19999999999999998</v>
      </c>
      <c r="K98" s="111">
        <f t="shared" si="12"/>
        <v>0.39999999999999997</v>
      </c>
      <c r="L98" s="111">
        <f t="shared" si="13"/>
        <v>0.48</v>
      </c>
      <c r="M98" s="111">
        <f t="shared" si="14"/>
        <v>0.55999999999999994</v>
      </c>
      <c r="N98" s="111">
        <f t="shared" si="15"/>
        <v>0.55999999999999994</v>
      </c>
    </row>
    <row r="99" spans="1:14" x14ac:dyDescent="0.2">
      <c r="A99" s="608"/>
      <c r="B99" s="607"/>
      <c r="C99" s="104" t="s">
        <v>189</v>
      </c>
      <c r="D99" s="105">
        <v>8</v>
      </c>
      <c r="E99" s="111">
        <f t="shared" si="6"/>
        <v>0.125</v>
      </c>
      <c r="F99" s="111">
        <f t="shared" si="7"/>
        <v>0.25</v>
      </c>
      <c r="G99" s="111">
        <f t="shared" si="8"/>
        <v>0.3</v>
      </c>
      <c r="H99" s="111">
        <f t="shared" si="9"/>
        <v>0.35</v>
      </c>
      <c r="I99" s="111">
        <f t="shared" si="10"/>
        <v>0.35</v>
      </c>
      <c r="J99" s="111">
        <f t="shared" si="11"/>
        <v>0.15</v>
      </c>
      <c r="K99" s="111">
        <f t="shared" si="12"/>
        <v>0.3</v>
      </c>
      <c r="L99" s="111">
        <f t="shared" si="13"/>
        <v>0.36</v>
      </c>
      <c r="M99" s="111">
        <f t="shared" si="14"/>
        <v>0.42</v>
      </c>
      <c r="N99" s="111">
        <f t="shared" si="15"/>
        <v>0.42</v>
      </c>
    </row>
    <row r="100" spans="1:14" ht="13.15" customHeight="1" x14ac:dyDescent="0.2">
      <c r="A100" s="608"/>
      <c r="B100" s="607" t="s">
        <v>204</v>
      </c>
      <c r="C100" s="104" t="s">
        <v>147</v>
      </c>
      <c r="D100" s="105">
        <v>6</v>
      </c>
      <c r="E100" s="111">
        <f t="shared" si="6"/>
        <v>0.16666666666666666</v>
      </c>
      <c r="F100" s="111">
        <f t="shared" si="7"/>
        <v>0.33333333333333331</v>
      </c>
      <c r="G100" s="111">
        <f t="shared" si="8"/>
        <v>0.39999999999999997</v>
      </c>
      <c r="H100" s="111">
        <f t="shared" si="9"/>
        <v>0.46666666666666662</v>
      </c>
      <c r="I100" s="111">
        <f t="shared" si="10"/>
        <v>0.46666666666666662</v>
      </c>
      <c r="J100" s="111">
        <f t="shared" si="11"/>
        <v>0.19999999999999998</v>
      </c>
      <c r="K100" s="111">
        <f t="shared" si="12"/>
        <v>0.39999999999999997</v>
      </c>
      <c r="L100" s="111">
        <f t="shared" si="13"/>
        <v>0.48</v>
      </c>
      <c r="M100" s="111">
        <f t="shared" si="14"/>
        <v>0.55999999999999994</v>
      </c>
      <c r="N100" s="111">
        <f t="shared" si="15"/>
        <v>0.55999999999999994</v>
      </c>
    </row>
    <row r="101" spans="1:14" x14ac:dyDescent="0.2">
      <c r="A101" s="608"/>
      <c r="B101" s="607"/>
      <c r="C101" s="104" t="s">
        <v>189</v>
      </c>
      <c r="D101" s="105">
        <v>10</v>
      </c>
      <c r="E101" s="111">
        <f t="shared" si="6"/>
        <v>0.1</v>
      </c>
      <c r="F101" s="111">
        <f t="shared" si="7"/>
        <v>0.2</v>
      </c>
      <c r="G101" s="111">
        <f t="shared" si="8"/>
        <v>0.24</v>
      </c>
      <c r="H101" s="111">
        <f t="shared" si="9"/>
        <v>0.27999999999999997</v>
      </c>
      <c r="I101" s="111">
        <f t="shared" si="10"/>
        <v>0.27999999999999997</v>
      </c>
      <c r="J101" s="111">
        <f t="shared" si="11"/>
        <v>0.12</v>
      </c>
      <c r="K101" s="111">
        <f t="shared" si="12"/>
        <v>0.24</v>
      </c>
      <c r="L101" s="111">
        <f t="shared" si="13"/>
        <v>0.28799999999999998</v>
      </c>
      <c r="M101" s="111">
        <f t="shared" si="14"/>
        <v>0.33599999999999997</v>
      </c>
      <c r="N101" s="111">
        <f t="shared" si="15"/>
        <v>0.33599999999999997</v>
      </c>
    </row>
    <row r="102" spans="1:14" ht="13.15" customHeight="1" x14ac:dyDescent="0.2">
      <c r="A102" s="608"/>
      <c r="B102" s="607" t="s">
        <v>205</v>
      </c>
      <c r="C102" s="104" t="s">
        <v>147</v>
      </c>
      <c r="D102" s="105">
        <v>6</v>
      </c>
      <c r="E102" s="111">
        <f t="shared" si="6"/>
        <v>0.16666666666666666</v>
      </c>
      <c r="F102" s="111">
        <f t="shared" si="7"/>
        <v>0.33333333333333331</v>
      </c>
      <c r="G102" s="111">
        <f t="shared" si="8"/>
        <v>0.39999999999999997</v>
      </c>
      <c r="H102" s="111">
        <f t="shared" si="9"/>
        <v>0.46666666666666662</v>
      </c>
      <c r="I102" s="111">
        <f t="shared" si="10"/>
        <v>0.46666666666666662</v>
      </c>
      <c r="J102" s="111">
        <f t="shared" si="11"/>
        <v>0.19999999999999998</v>
      </c>
      <c r="K102" s="111">
        <f t="shared" si="12"/>
        <v>0.39999999999999997</v>
      </c>
      <c r="L102" s="111">
        <f t="shared" si="13"/>
        <v>0.48</v>
      </c>
      <c r="M102" s="111">
        <f t="shared" si="14"/>
        <v>0.55999999999999994</v>
      </c>
      <c r="N102" s="111">
        <f t="shared" si="15"/>
        <v>0.55999999999999994</v>
      </c>
    </row>
    <row r="103" spans="1:14" x14ac:dyDescent="0.2">
      <c r="A103" s="608"/>
      <c r="B103" s="607"/>
      <c r="C103" s="104" t="s">
        <v>189</v>
      </c>
      <c r="D103" s="105">
        <v>10</v>
      </c>
      <c r="E103" s="111">
        <f t="shared" si="6"/>
        <v>0.1</v>
      </c>
      <c r="F103" s="111">
        <f t="shared" si="7"/>
        <v>0.2</v>
      </c>
      <c r="G103" s="111">
        <f t="shared" si="8"/>
        <v>0.24</v>
      </c>
      <c r="H103" s="111">
        <f t="shared" si="9"/>
        <v>0.27999999999999997</v>
      </c>
      <c r="I103" s="111">
        <f t="shared" si="10"/>
        <v>0.27999999999999997</v>
      </c>
      <c r="J103" s="111">
        <f t="shared" si="11"/>
        <v>0.12</v>
      </c>
      <c r="K103" s="111">
        <f t="shared" si="12"/>
        <v>0.24</v>
      </c>
      <c r="L103" s="111">
        <f t="shared" si="13"/>
        <v>0.28799999999999998</v>
      </c>
      <c r="M103" s="111">
        <f t="shared" si="14"/>
        <v>0.33599999999999997</v>
      </c>
      <c r="N103" s="111">
        <f t="shared" si="15"/>
        <v>0.33599999999999997</v>
      </c>
    </row>
    <row r="104" spans="1:14" ht="13.15" customHeight="1" x14ac:dyDescent="0.2">
      <c r="A104" s="608"/>
      <c r="B104" s="607" t="s">
        <v>206</v>
      </c>
      <c r="C104" s="104" t="s">
        <v>147</v>
      </c>
      <c r="D104" s="105">
        <v>0</v>
      </c>
      <c r="E104" s="111"/>
      <c r="F104" s="111"/>
      <c r="G104" s="111"/>
      <c r="H104" s="111"/>
      <c r="I104" s="111"/>
      <c r="J104" s="111"/>
      <c r="K104" s="111"/>
      <c r="L104" s="111"/>
      <c r="M104" s="111"/>
      <c r="N104" s="111"/>
    </row>
    <row r="105" spans="1:14" x14ac:dyDescent="0.2">
      <c r="A105" s="608"/>
      <c r="B105" s="607"/>
      <c r="C105" s="104" t="s">
        <v>189</v>
      </c>
      <c r="D105" s="105">
        <v>8</v>
      </c>
      <c r="E105" s="111">
        <f>$E$7/E42/D42</f>
        <v>0.125</v>
      </c>
      <c r="F105" s="111">
        <f>$F$7/F42/D42</f>
        <v>0.25</v>
      </c>
      <c r="G105" s="111">
        <f>$G$7/G42/D42</f>
        <v>0.3</v>
      </c>
      <c r="H105" s="111">
        <f>$H$7/H42/D42</f>
        <v>0.35</v>
      </c>
      <c r="I105" s="111">
        <f>$I$7/I42/D42</f>
        <v>0.35</v>
      </c>
      <c r="J105" s="111">
        <f>$J$7/J42/D42</f>
        <v>0.15</v>
      </c>
      <c r="K105" s="111">
        <f>$K$7/K42/D42</f>
        <v>0.3</v>
      </c>
      <c r="L105" s="111">
        <f>$L$7/L42/D42</f>
        <v>0.36</v>
      </c>
      <c r="M105" s="111">
        <f>$M$7/M42/D42</f>
        <v>0.42</v>
      </c>
      <c r="N105" s="111">
        <f>$N$7/N42/D42</f>
        <v>0.42</v>
      </c>
    </row>
    <row r="106" spans="1:14" ht="13.15" customHeight="1" x14ac:dyDescent="0.2">
      <c r="A106" s="608"/>
      <c r="B106" s="607" t="s">
        <v>207</v>
      </c>
      <c r="C106" s="104" t="s">
        <v>147</v>
      </c>
      <c r="D106" s="105">
        <v>0</v>
      </c>
      <c r="E106" s="111"/>
      <c r="F106" s="111"/>
      <c r="G106" s="111"/>
      <c r="H106" s="111"/>
      <c r="I106" s="111"/>
      <c r="J106" s="111"/>
      <c r="K106" s="111"/>
      <c r="L106" s="111"/>
      <c r="M106" s="111"/>
      <c r="N106" s="111"/>
    </row>
    <row r="107" spans="1:14" x14ac:dyDescent="0.2">
      <c r="A107" s="608"/>
      <c r="B107" s="607"/>
      <c r="C107" s="104" t="s">
        <v>189</v>
      </c>
      <c r="D107" s="105">
        <v>5</v>
      </c>
      <c r="E107" s="111">
        <f t="shared" ref="E107:E127" si="16">$E$7/E44/D44</f>
        <v>0.2</v>
      </c>
      <c r="F107" s="111">
        <f t="shared" ref="F107:F127" si="17">$F$7/F44/D44</f>
        <v>0.4</v>
      </c>
      <c r="G107" s="111">
        <f t="shared" ref="G107:G127" si="18">$G$7/G44/D44</f>
        <v>0.48</v>
      </c>
      <c r="H107" s="111">
        <f t="shared" ref="H107:H127" si="19">$H$7/H44/D44</f>
        <v>0.55999999999999994</v>
      </c>
      <c r="I107" s="111">
        <f t="shared" ref="I107:I127" si="20">$I$7/I44/D44</f>
        <v>0.55999999999999994</v>
      </c>
      <c r="J107" s="111">
        <f>$J$7/J44/D44</f>
        <v>0.24</v>
      </c>
      <c r="K107" s="111">
        <f>$K$7/K44/D44</f>
        <v>0.48</v>
      </c>
      <c r="L107" s="111">
        <f>$L$7/L44/D44</f>
        <v>0.57599999999999996</v>
      </c>
      <c r="M107" s="111">
        <f>$M$7/M44/D44</f>
        <v>0.67199999999999993</v>
      </c>
      <c r="N107" s="111">
        <f>$N$7/N44/D44</f>
        <v>0.67199999999999993</v>
      </c>
    </row>
    <row r="108" spans="1:14" ht="13.15" customHeight="1" x14ac:dyDescent="0.2">
      <c r="A108" s="608"/>
      <c r="B108" s="607" t="s">
        <v>208</v>
      </c>
      <c r="C108" s="104" t="s">
        <v>147</v>
      </c>
      <c r="D108" s="105">
        <v>5</v>
      </c>
      <c r="E108" s="111">
        <f t="shared" si="16"/>
        <v>0.2</v>
      </c>
      <c r="F108" s="111">
        <f t="shared" si="17"/>
        <v>0.4</v>
      </c>
      <c r="G108" s="111">
        <f t="shared" si="18"/>
        <v>0.48</v>
      </c>
      <c r="H108" s="111">
        <f t="shared" si="19"/>
        <v>0.55999999999999994</v>
      </c>
      <c r="I108" s="111">
        <f t="shared" si="20"/>
        <v>0.55999999999999994</v>
      </c>
      <c r="J108" s="111">
        <f>$J$7/J45/D45</f>
        <v>0.24</v>
      </c>
      <c r="K108" s="111">
        <f>$K$7/K45/D45</f>
        <v>0.48</v>
      </c>
      <c r="L108" s="111">
        <f>$L$7/L45/D45</f>
        <v>0.57599999999999996</v>
      </c>
      <c r="M108" s="111">
        <f>$M$7/M45/D45</f>
        <v>0.67199999999999993</v>
      </c>
      <c r="N108" s="111">
        <f>$N$7/N45/D45</f>
        <v>0.67199999999999993</v>
      </c>
    </row>
    <row r="109" spans="1:14" x14ac:dyDescent="0.2">
      <c r="A109" s="608"/>
      <c r="B109" s="607"/>
      <c r="C109" s="104" t="s">
        <v>189</v>
      </c>
      <c r="D109" s="105">
        <v>5</v>
      </c>
      <c r="E109" s="111">
        <f t="shared" si="16"/>
        <v>0.2</v>
      </c>
      <c r="F109" s="111">
        <f t="shared" si="17"/>
        <v>0.4</v>
      </c>
      <c r="G109" s="111">
        <f t="shared" si="18"/>
        <v>0.48</v>
      </c>
      <c r="H109" s="111">
        <f t="shared" si="19"/>
        <v>0.55999999999999994</v>
      </c>
      <c r="I109" s="111">
        <f t="shared" si="20"/>
        <v>0.55999999999999994</v>
      </c>
      <c r="J109" s="111">
        <f>$J$7/J46/D46</f>
        <v>0.24</v>
      </c>
      <c r="K109" s="111">
        <f>$K$7/K46/D46</f>
        <v>0.48</v>
      </c>
      <c r="L109" s="111">
        <f>$L$7/L46/D46</f>
        <v>0.57599999999999996</v>
      </c>
      <c r="M109" s="111">
        <f>$M$7/M46/D46</f>
        <v>0.67199999999999993</v>
      </c>
      <c r="N109" s="111">
        <f>$N$7/N46/D46</f>
        <v>0.67199999999999993</v>
      </c>
    </row>
    <row r="110" spans="1:14" ht="13.15" customHeight="1" x14ac:dyDescent="0.2">
      <c r="A110" s="608"/>
      <c r="B110" s="607" t="s">
        <v>209</v>
      </c>
      <c r="C110" s="104" t="s">
        <v>147</v>
      </c>
      <c r="D110" s="105">
        <v>10</v>
      </c>
      <c r="E110" s="111">
        <f t="shared" si="16"/>
        <v>0.1</v>
      </c>
      <c r="F110" s="111">
        <f t="shared" si="17"/>
        <v>0.2</v>
      </c>
      <c r="G110" s="111">
        <f t="shared" si="18"/>
        <v>0.24</v>
      </c>
      <c r="H110" s="111">
        <f t="shared" si="19"/>
        <v>0.27999999999999997</v>
      </c>
      <c r="I110" s="111">
        <f t="shared" si="20"/>
        <v>0.27999999999999997</v>
      </c>
      <c r="J110" s="111">
        <f>$J$7/J47/D47</f>
        <v>0.12</v>
      </c>
      <c r="K110" s="111">
        <f>$K$7/K47/D47</f>
        <v>0.24</v>
      </c>
      <c r="L110" s="111">
        <f>$L$7/L47/D47</f>
        <v>0.28799999999999998</v>
      </c>
      <c r="M110" s="111">
        <f>$M$7/M47/D47</f>
        <v>0.33599999999999997</v>
      </c>
      <c r="N110" s="111">
        <f>$N$7/N47/D47</f>
        <v>0.33599999999999997</v>
      </c>
    </row>
    <row r="111" spans="1:14" x14ac:dyDescent="0.2">
      <c r="A111" s="608"/>
      <c r="B111" s="607"/>
      <c r="C111" s="104" t="s">
        <v>189</v>
      </c>
      <c r="D111" s="105">
        <v>15</v>
      </c>
      <c r="E111" s="111">
        <f t="shared" si="16"/>
        <v>6.6666666666666666E-2</v>
      </c>
      <c r="F111" s="111">
        <f t="shared" si="17"/>
        <v>0.13333333333333333</v>
      </c>
      <c r="G111" s="111">
        <f t="shared" si="18"/>
        <v>0.16</v>
      </c>
      <c r="H111" s="111">
        <f t="shared" si="19"/>
        <v>0.18666666666666665</v>
      </c>
      <c r="I111" s="111">
        <f t="shared" si="20"/>
        <v>0.18666666666666665</v>
      </c>
      <c r="J111" s="111">
        <f>$J$7/J48/D48</f>
        <v>0.08</v>
      </c>
      <c r="K111" s="111">
        <f>$K$7/K48/D48</f>
        <v>0.16</v>
      </c>
      <c r="L111" s="111">
        <f>$L$7/L48/D48</f>
        <v>0.192</v>
      </c>
      <c r="M111" s="111">
        <f>$M$7/M48/D48</f>
        <v>0.224</v>
      </c>
      <c r="N111" s="111">
        <f>$N$7/N48/D48</f>
        <v>0.224</v>
      </c>
    </row>
    <row r="112" spans="1:14" ht="13.15" customHeight="1" x14ac:dyDescent="0.2">
      <c r="A112" s="608" t="s">
        <v>210</v>
      </c>
      <c r="B112" s="609" t="s">
        <v>197</v>
      </c>
      <c r="C112" s="106" t="s">
        <v>147</v>
      </c>
      <c r="D112" s="108">
        <v>10</v>
      </c>
      <c r="E112" s="111">
        <f t="shared" si="16"/>
        <v>6.9444444444444448E-2</v>
      </c>
      <c r="F112" s="111">
        <f t="shared" si="17"/>
        <v>0.1388888888888889</v>
      </c>
      <c r="G112" s="111">
        <f t="shared" si="18"/>
        <v>0.16666666666666669</v>
      </c>
      <c r="H112" s="111">
        <f t="shared" si="19"/>
        <v>0.19444444444444445</v>
      </c>
      <c r="I112" s="111">
        <f t="shared" si="20"/>
        <v>0.19444444444444445</v>
      </c>
      <c r="J112" s="111"/>
      <c r="K112" s="111"/>
      <c r="L112" s="111"/>
      <c r="M112" s="111"/>
      <c r="N112" s="111"/>
    </row>
    <row r="113" spans="1:14" x14ac:dyDescent="0.2">
      <c r="A113" s="608"/>
      <c r="B113" s="609"/>
      <c r="C113" s="104" t="s">
        <v>189</v>
      </c>
      <c r="D113" s="109">
        <v>15</v>
      </c>
      <c r="E113" s="111">
        <f t="shared" si="16"/>
        <v>4.6296296296296294E-2</v>
      </c>
      <c r="F113" s="111">
        <f t="shared" si="17"/>
        <v>9.2592592592592587E-2</v>
      </c>
      <c r="G113" s="111">
        <f t="shared" si="18"/>
        <v>0.11111111111111112</v>
      </c>
      <c r="H113" s="111">
        <f t="shared" si="19"/>
        <v>0.12962962962962962</v>
      </c>
      <c r="I113" s="111">
        <f t="shared" si="20"/>
        <v>0.12962962962962962</v>
      </c>
      <c r="J113" s="111"/>
      <c r="K113" s="111"/>
      <c r="L113" s="111"/>
      <c r="M113" s="111"/>
      <c r="N113" s="111"/>
    </row>
    <row r="114" spans="1:14" ht="13.15" customHeight="1" x14ac:dyDescent="0.2">
      <c r="A114" s="608"/>
      <c r="B114" s="607" t="s">
        <v>199</v>
      </c>
      <c r="C114" s="104" t="s">
        <v>147</v>
      </c>
      <c r="D114" s="109">
        <v>10</v>
      </c>
      <c r="E114" s="111">
        <f t="shared" si="16"/>
        <v>6.9444444444444448E-2</v>
      </c>
      <c r="F114" s="111">
        <f t="shared" si="17"/>
        <v>0.1388888888888889</v>
      </c>
      <c r="G114" s="111">
        <f t="shared" si="18"/>
        <v>0.16666666666666669</v>
      </c>
      <c r="H114" s="111">
        <f t="shared" si="19"/>
        <v>0.19444444444444445</v>
      </c>
      <c r="I114" s="111">
        <f t="shared" si="20"/>
        <v>0.19444444444444445</v>
      </c>
      <c r="J114" s="111"/>
      <c r="K114" s="111"/>
      <c r="L114" s="111"/>
      <c r="M114" s="111"/>
      <c r="N114" s="111"/>
    </row>
    <row r="115" spans="1:14" x14ac:dyDescent="0.2">
      <c r="A115" s="608"/>
      <c r="B115" s="607"/>
      <c r="C115" s="104" t="s">
        <v>189</v>
      </c>
      <c r="D115" s="109">
        <v>10</v>
      </c>
      <c r="E115" s="111">
        <f t="shared" si="16"/>
        <v>6.9444444444444448E-2</v>
      </c>
      <c r="F115" s="111">
        <f t="shared" si="17"/>
        <v>0.1388888888888889</v>
      </c>
      <c r="G115" s="111">
        <f t="shared" si="18"/>
        <v>0.16666666666666669</v>
      </c>
      <c r="H115" s="111">
        <f t="shared" si="19"/>
        <v>0.19444444444444445</v>
      </c>
      <c r="I115" s="111">
        <f t="shared" si="20"/>
        <v>0.19444444444444445</v>
      </c>
      <c r="J115" s="111"/>
      <c r="K115" s="111"/>
      <c r="L115" s="111"/>
      <c r="M115" s="111"/>
      <c r="N115" s="111"/>
    </row>
    <row r="116" spans="1:14" ht="13.15" customHeight="1" x14ac:dyDescent="0.2">
      <c r="A116" s="608"/>
      <c r="B116" s="607" t="s">
        <v>200</v>
      </c>
      <c r="C116" s="104" t="s">
        <v>147</v>
      </c>
      <c r="D116" s="109">
        <v>10</v>
      </c>
      <c r="E116" s="111">
        <f t="shared" si="16"/>
        <v>6.9444444444444448E-2</v>
      </c>
      <c r="F116" s="111">
        <f t="shared" si="17"/>
        <v>0.1388888888888889</v>
      </c>
      <c r="G116" s="111">
        <f t="shared" si="18"/>
        <v>0.16666666666666669</v>
      </c>
      <c r="H116" s="111">
        <f t="shared" si="19"/>
        <v>0.19444444444444445</v>
      </c>
      <c r="I116" s="111">
        <f t="shared" si="20"/>
        <v>0.19444444444444445</v>
      </c>
      <c r="J116" s="111"/>
      <c r="K116" s="111"/>
      <c r="L116" s="111"/>
      <c r="M116" s="111"/>
      <c r="N116" s="111"/>
    </row>
    <row r="117" spans="1:14" x14ac:dyDescent="0.2">
      <c r="A117" s="608"/>
      <c r="B117" s="607"/>
      <c r="C117" s="104" t="s">
        <v>189</v>
      </c>
      <c r="D117" s="109">
        <v>15</v>
      </c>
      <c r="E117" s="111">
        <f t="shared" si="16"/>
        <v>4.6296296296296294E-2</v>
      </c>
      <c r="F117" s="111">
        <f t="shared" si="17"/>
        <v>9.2592592592592587E-2</v>
      </c>
      <c r="G117" s="111">
        <f t="shared" si="18"/>
        <v>0.11111111111111112</v>
      </c>
      <c r="H117" s="111">
        <f t="shared" si="19"/>
        <v>0.12962962962962962</v>
      </c>
      <c r="I117" s="111">
        <f t="shared" si="20"/>
        <v>0.12962962962962962</v>
      </c>
      <c r="J117" s="111"/>
      <c r="K117" s="111"/>
      <c r="L117" s="111"/>
      <c r="M117" s="111"/>
      <c r="N117" s="111"/>
    </row>
    <row r="118" spans="1:14" ht="13.15" customHeight="1" x14ac:dyDescent="0.2">
      <c r="A118" s="608"/>
      <c r="B118" s="607" t="s">
        <v>201</v>
      </c>
      <c r="C118" s="104" t="s">
        <v>147</v>
      </c>
      <c r="D118" s="109">
        <v>10</v>
      </c>
      <c r="E118" s="111">
        <f t="shared" si="16"/>
        <v>6.9444444444444448E-2</v>
      </c>
      <c r="F118" s="111">
        <f t="shared" si="17"/>
        <v>0.1388888888888889</v>
      </c>
      <c r="G118" s="111">
        <f t="shared" si="18"/>
        <v>0.16666666666666669</v>
      </c>
      <c r="H118" s="111">
        <f t="shared" si="19"/>
        <v>0.19444444444444445</v>
      </c>
      <c r="I118" s="111">
        <f t="shared" si="20"/>
        <v>0.19444444444444445</v>
      </c>
      <c r="J118" s="111"/>
      <c r="K118" s="111"/>
      <c r="L118" s="111"/>
      <c r="M118" s="111"/>
      <c r="N118" s="111"/>
    </row>
    <row r="119" spans="1:14" x14ac:dyDescent="0.2">
      <c r="A119" s="608"/>
      <c r="B119" s="607"/>
      <c r="C119" s="104" t="s">
        <v>189</v>
      </c>
      <c r="D119" s="109">
        <v>10</v>
      </c>
      <c r="E119" s="111">
        <f t="shared" si="16"/>
        <v>6.9444444444444448E-2</v>
      </c>
      <c r="F119" s="111">
        <f t="shared" si="17"/>
        <v>0.1388888888888889</v>
      </c>
      <c r="G119" s="111">
        <f t="shared" si="18"/>
        <v>0.16666666666666669</v>
      </c>
      <c r="H119" s="111">
        <f t="shared" si="19"/>
        <v>0.19444444444444445</v>
      </c>
      <c r="I119" s="111">
        <f t="shared" si="20"/>
        <v>0.19444444444444445</v>
      </c>
      <c r="J119" s="111"/>
      <c r="K119" s="111"/>
      <c r="L119" s="111"/>
      <c r="M119" s="111"/>
      <c r="N119" s="111"/>
    </row>
    <row r="120" spans="1:14" ht="13.15" customHeight="1" x14ac:dyDescent="0.2">
      <c r="A120" s="608"/>
      <c r="B120" s="607" t="s">
        <v>202</v>
      </c>
      <c r="C120" s="104" t="s">
        <v>147</v>
      </c>
      <c r="D120" s="109">
        <v>10</v>
      </c>
      <c r="E120" s="111">
        <f t="shared" si="16"/>
        <v>6.9444444444444448E-2</v>
      </c>
      <c r="F120" s="111">
        <f t="shared" si="17"/>
        <v>0.1388888888888889</v>
      </c>
      <c r="G120" s="111">
        <f t="shared" si="18"/>
        <v>0.16666666666666669</v>
      </c>
      <c r="H120" s="111">
        <f t="shared" si="19"/>
        <v>0.19444444444444445</v>
      </c>
      <c r="I120" s="111">
        <f t="shared" si="20"/>
        <v>0.19444444444444445</v>
      </c>
      <c r="J120" s="111"/>
      <c r="K120" s="111"/>
      <c r="L120" s="111"/>
      <c r="M120" s="111"/>
      <c r="N120" s="111"/>
    </row>
    <row r="121" spans="1:14" x14ac:dyDescent="0.2">
      <c r="A121" s="608"/>
      <c r="B121" s="607"/>
      <c r="C121" s="104" t="s">
        <v>189</v>
      </c>
      <c r="D121" s="109">
        <v>15</v>
      </c>
      <c r="E121" s="111">
        <f t="shared" si="16"/>
        <v>4.6296296296296294E-2</v>
      </c>
      <c r="F121" s="111">
        <f t="shared" si="17"/>
        <v>9.2592592592592587E-2</v>
      </c>
      <c r="G121" s="111">
        <f t="shared" si="18"/>
        <v>0.11111111111111112</v>
      </c>
      <c r="H121" s="111">
        <f t="shared" si="19"/>
        <v>0.12962962962962962</v>
      </c>
      <c r="I121" s="111">
        <f t="shared" si="20"/>
        <v>0.12962962962962962</v>
      </c>
      <c r="J121" s="111"/>
      <c r="K121" s="111"/>
      <c r="L121" s="111"/>
      <c r="M121" s="111"/>
      <c r="N121" s="111"/>
    </row>
    <row r="122" spans="1:14" ht="13.15" customHeight="1" x14ac:dyDescent="0.2">
      <c r="A122" s="608"/>
      <c r="B122" s="607" t="s">
        <v>203</v>
      </c>
      <c r="C122" s="104" t="s">
        <v>147</v>
      </c>
      <c r="D122" s="109">
        <v>10</v>
      </c>
      <c r="E122" s="111">
        <f t="shared" si="16"/>
        <v>6.9444444444444448E-2</v>
      </c>
      <c r="F122" s="111">
        <f t="shared" si="17"/>
        <v>0.1388888888888889</v>
      </c>
      <c r="G122" s="111">
        <f t="shared" si="18"/>
        <v>0.16666666666666669</v>
      </c>
      <c r="H122" s="111">
        <f t="shared" si="19"/>
        <v>0.19444444444444445</v>
      </c>
      <c r="I122" s="111">
        <f t="shared" si="20"/>
        <v>0.19444444444444445</v>
      </c>
      <c r="J122" s="111"/>
      <c r="K122" s="111"/>
      <c r="L122" s="111"/>
      <c r="M122" s="111"/>
      <c r="N122" s="111"/>
    </row>
    <row r="123" spans="1:14" x14ac:dyDescent="0.2">
      <c r="A123" s="608"/>
      <c r="B123" s="607"/>
      <c r="C123" s="104" t="s">
        <v>189</v>
      </c>
      <c r="D123" s="109">
        <v>10</v>
      </c>
      <c r="E123" s="111">
        <f t="shared" si="16"/>
        <v>6.9444444444444448E-2</v>
      </c>
      <c r="F123" s="111">
        <f t="shared" si="17"/>
        <v>0.1388888888888889</v>
      </c>
      <c r="G123" s="111">
        <f t="shared" si="18"/>
        <v>0.16666666666666669</v>
      </c>
      <c r="H123" s="111">
        <f t="shared" si="19"/>
        <v>0.19444444444444445</v>
      </c>
      <c r="I123" s="111">
        <f t="shared" si="20"/>
        <v>0.19444444444444445</v>
      </c>
      <c r="J123" s="111"/>
      <c r="K123" s="111"/>
      <c r="L123" s="111"/>
      <c r="M123" s="111"/>
      <c r="N123" s="111"/>
    </row>
    <row r="124" spans="1:14" ht="13.15" customHeight="1" x14ac:dyDescent="0.2">
      <c r="A124" s="608"/>
      <c r="B124" s="607" t="s">
        <v>204</v>
      </c>
      <c r="C124" s="104" t="s">
        <v>147</v>
      </c>
      <c r="D124" s="109">
        <v>10</v>
      </c>
      <c r="E124" s="111">
        <f t="shared" si="16"/>
        <v>6.9444444444444448E-2</v>
      </c>
      <c r="F124" s="111">
        <f t="shared" si="17"/>
        <v>0.1388888888888889</v>
      </c>
      <c r="G124" s="111">
        <f t="shared" si="18"/>
        <v>0.16666666666666669</v>
      </c>
      <c r="H124" s="111">
        <f t="shared" si="19"/>
        <v>0.19444444444444445</v>
      </c>
      <c r="I124" s="111">
        <f t="shared" si="20"/>
        <v>0.19444444444444445</v>
      </c>
      <c r="J124" s="111"/>
      <c r="K124" s="111"/>
      <c r="L124" s="111"/>
      <c r="M124" s="111"/>
      <c r="N124" s="111"/>
    </row>
    <row r="125" spans="1:14" x14ac:dyDescent="0.2">
      <c r="A125" s="608"/>
      <c r="B125" s="607"/>
      <c r="C125" s="104" t="s">
        <v>189</v>
      </c>
      <c r="D125" s="109">
        <v>17</v>
      </c>
      <c r="E125" s="111">
        <f t="shared" si="16"/>
        <v>4.084967320261438E-2</v>
      </c>
      <c r="F125" s="111">
        <f t="shared" si="17"/>
        <v>8.1699346405228759E-2</v>
      </c>
      <c r="G125" s="111">
        <f t="shared" si="18"/>
        <v>9.8039215686274508E-2</v>
      </c>
      <c r="H125" s="111">
        <f t="shared" si="19"/>
        <v>0.11437908496732026</v>
      </c>
      <c r="I125" s="111">
        <f t="shared" si="20"/>
        <v>0.11437908496732026</v>
      </c>
      <c r="J125" s="111"/>
      <c r="K125" s="111"/>
      <c r="L125" s="111"/>
      <c r="M125" s="111"/>
      <c r="N125" s="111"/>
    </row>
    <row r="126" spans="1:14" ht="13.15" customHeight="1" x14ac:dyDescent="0.2">
      <c r="A126" s="608"/>
      <c r="B126" s="607" t="s">
        <v>205</v>
      </c>
      <c r="C126" s="104" t="s">
        <v>147</v>
      </c>
      <c r="D126" s="109">
        <v>10</v>
      </c>
      <c r="E126" s="111">
        <f t="shared" si="16"/>
        <v>6.9444444444444448E-2</v>
      </c>
      <c r="F126" s="111">
        <f t="shared" si="17"/>
        <v>0.1388888888888889</v>
      </c>
      <c r="G126" s="111">
        <f t="shared" si="18"/>
        <v>0.16666666666666669</v>
      </c>
      <c r="H126" s="111">
        <f t="shared" si="19"/>
        <v>0.19444444444444445</v>
      </c>
      <c r="I126" s="111">
        <f t="shared" si="20"/>
        <v>0.19444444444444445</v>
      </c>
      <c r="J126" s="111"/>
      <c r="K126" s="111"/>
      <c r="L126" s="111"/>
      <c r="M126" s="111"/>
      <c r="N126" s="111"/>
    </row>
    <row r="127" spans="1:14" x14ac:dyDescent="0.2">
      <c r="A127" s="608"/>
      <c r="B127" s="607"/>
      <c r="C127" s="104" t="s">
        <v>189</v>
      </c>
      <c r="D127" s="109">
        <v>15</v>
      </c>
      <c r="E127" s="111">
        <f t="shared" si="16"/>
        <v>4.6296296296296294E-2</v>
      </c>
      <c r="F127" s="111">
        <f t="shared" si="17"/>
        <v>9.2592592592592587E-2</v>
      </c>
      <c r="G127" s="111">
        <f t="shared" si="18"/>
        <v>0.11111111111111112</v>
      </c>
      <c r="H127" s="111">
        <f t="shared" si="19"/>
        <v>0.12962962962962962</v>
      </c>
      <c r="I127" s="111">
        <f t="shared" si="20"/>
        <v>0.12962962962962962</v>
      </c>
      <c r="J127" s="111"/>
      <c r="K127" s="111"/>
      <c r="L127" s="111"/>
      <c r="M127" s="111"/>
      <c r="N127" s="111"/>
    </row>
    <row r="128" spans="1:14" ht="13.15" customHeight="1" x14ac:dyDescent="0.2">
      <c r="A128" s="608"/>
      <c r="B128" s="607" t="s">
        <v>206</v>
      </c>
      <c r="C128" s="104" t="s">
        <v>147</v>
      </c>
      <c r="D128" s="109">
        <v>0</v>
      </c>
      <c r="E128" s="111"/>
      <c r="F128" s="111"/>
      <c r="G128" s="111"/>
      <c r="H128" s="111"/>
      <c r="I128" s="111"/>
      <c r="J128" s="111"/>
      <c r="K128" s="111"/>
      <c r="L128" s="111"/>
      <c r="M128" s="111"/>
      <c r="N128" s="111"/>
    </row>
    <row r="129" spans="1:14" x14ac:dyDescent="0.2">
      <c r="A129" s="608"/>
      <c r="B129" s="607"/>
      <c r="C129" s="104" t="s">
        <v>189</v>
      </c>
      <c r="D129" s="109">
        <v>10</v>
      </c>
      <c r="E129" s="111">
        <f>$E$7/E66/D66</f>
        <v>6.9444444444444448E-2</v>
      </c>
      <c r="F129" s="111">
        <f>$F$7/F66/D66</f>
        <v>0.1388888888888889</v>
      </c>
      <c r="G129" s="111">
        <f>$G$7/G66/D66</f>
        <v>0.16666666666666669</v>
      </c>
      <c r="H129" s="111">
        <f>$H$7/H66/D66</f>
        <v>0.19444444444444445</v>
      </c>
      <c r="I129" s="111">
        <f>$I$7/I66/D66</f>
        <v>0.19444444444444445</v>
      </c>
      <c r="J129" s="111"/>
      <c r="K129" s="111"/>
      <c r="L129" s="111"/>
      <c r="M129" s="111"/>
      <c r="N129" s="111"/>
    </row>
    <row r="130" spans="1:14" ht="13.15" customHeight="1" x14ac:dyDescent="0.2">
      <c r="A130" s="608"/>
      <c r="B130" s="607" t="s">
        <v>208</v>
      </c>
      <c r="C130" s="104" t="s">
        <v>147</v>
      </c>
      <c r="D130" s="109">
        <v>10</v>
      </c>
      <c r="E130" s="111">
        <f>$E$7/E67/D67</f>
        <v>6.9444444444444448E-2</v>
      </c>
      <c r="F130" s="111">
        <f>$F$7/F67/D67</f>
        <v>0.1388888888888889</v>
      </c>
      <c r="G130" s="111">
        <f>$G$7/G67/D67</f>
        <v>0.16666666666666669</v>
      </c>
      <c r="H130" s="111">
        <f>$H$7/H67/D67</f>
        <v>0.19444444444444445</v>
      </c>
      <c r="I130" s="111">
        <f>$I$7/I67/D67</f>
        <v>0.19444444444444445</v>
      </c>
      <c r="J130" s="111"/>
      <c r="K130" s="111"/>
      <c r="L130" s="111"/>
      <c r="M130" s="111"/>
      <c r="N130" s="111"/>
    </row>
    <row r="131" spans="1:14" x14ac:dyDescent="0.2">
      <c r="A131" s="608"/>
      <c r="B131" s="607"/>
      <c r="C131" s="104" t="s">
        <v>189</v>
      </c>
      <c r="D131" s="109">
        <v>10</v>
      </c>
      <c r="E131" s="111">
        <f>$E$7/E68/D68</f>
        <v>6.9444444444444448E-2</v>
      </c>
      <c r="F131" s="111">
        <f>$F$7/F68/D68</f>
        <v>0.1388888888888889</v>
      </c>
      <c r="G131" s="111">
        <f>$G$7/G68/D68</f>
        <v>0.16666666666666669</v>
      </c>
      <c r="H131" s="111">
        <f>$H$7/H68/D68</f>
        <v>0.19444444444444445</v>
      </c>
      <c r="I131" s="111">
        <f>$I$7/I68/D68</f>
        <v>0.19444444444444445</v>
      </c>
      <c r="J131" s="111"/>
      <c r="K131" s="111"/>
      <c r="L131" s="111"/>
      <c r="M131" s="111"/>
      <c r="N131" s="111"/>
    </row>
    <row r="132" spans="1:14" ht="13.15" customHeight="1" x14ac:dyDescent="0.2">
      <c r="A132" s="608"/>
      <c r="B132" s="617" t="s">
        <v>209</v>
      </c>
      <c r="C132" s="104" t="s">
        <v>147</v>
      </c>
      <c r="D132" s="109">
        <v>10</v>
      </c>
      <c r="E132" s="111">
        <f>$E$7/E69/D69</f>
        <v>6.9444444444444448E-2</v>
      </c>
      <c r="F132" s="111">
        <f>$F$7/F69/D69</f>
        <v>0.1388888888888889</v>
      </c>
      <c r="G132" s="111">
        <f>$G$7/G69/D69</f>
        <v>0.16666666666666669</v>
      </c>
      <c r="H132" s="111">
        <f>$H$7/H69/D69</f>
        <v>0.19444444444444445</v>
      </c>
      <c r="I132" s="111">
        <f>$I$7/I69/D69</f>
        <v>0.19444444444444445</v>
      </c>
      <c r="J132" s="111"/>
      <c r="K132" s="111"/>
      <c r="L132" s="111"/>
      <c r="M132" s="111"/>
      <c r="N132" s="111"/>
    </row>
    <row r="133" spans="1:14" x14ac:dyDescent="0.2">
      <c r="A133" s="608"/>
      <c r="B133" s="617"/>
      <c r="C133" s="112" t="s">
        <v>189</v>
      </c>
      <c r="D133" s="109">
        <v>0</v>
      </c>
      <c r="E133" s="111"/>
      <c r="F133" s="111"/>
      <c r="G133" s="111"/>
      <c r="H133" s="111"/>
      <c r="I133" s="111"/>
      <c r="J133" s="111"/>
      <c r="K133" s="111"/>
      <c r="L133" s="111"/>
      <c r="M133" s="111"/>
      <c r="N133" s="111"/>
    </row>
    <row r="134" spans="1:14" x14ac:dyDescent="0.2">
      <c r="A134" s="113"/>
      <c r="B134" s="114"/>
      <c r="C134" s="115"/>
      <c r="D134" s="113"/>
      <c r="E134" s="113"/>
      <c r="F134" s="113"/>
      <c r="G134" s="113"/>
      <c r="H134" s="113"/>
      <c r="I134" s="113"/>
      <c r="J134" s="113"/>
      <c r="K134" s="113"/>
      <c r="L134" s="113"/>
      <c r="M134" s="113"/>
      <c r="N134" s="113"/>
    </row>
    <row r="135" spans="1:14" ht="13.15" customHeight="1" x14ac:dyDescent="0.2">
      <c r="A135" s="616" t="s">
        <v>213</v>
      </c>
      <c r="B135" s="616"/>
      <c r="C135" s="616"/>
      <c r="D135" s="113"/>
      <c r="E135" s="116">
        <v>10340</v>
      </c>
      <c r="F135" s="113"/>
      <c r="G135" s="113"/>
      <c r="H135" s="113"/>
      <c r="I135" s="113"/>
      <c r="J135" s="113"/>
      <c r="K135" s="113"/>
      <c r="L135" s="113"/>
      <c r="M135" s="113"/>
      <c r="N135" s="113"/>
    </row>
    <row r="136" spans="1:14" ht="13.15" customHeight="1" x14ac:dyDescent="0.2">
      <c r="A136" s="616" t="s">
        <v>214</v>
      </c>
      <c r="B136" s="616"/>
      <c r="C136" s="616"/>
      <c r="D136" s="113"/>
      <c r="E136" s="117">
        <f>(1.6*0.1+1.9*0.9)</f>
        <v>1.87</v>
      </c>
      <c r="F136" s="113"/>
      <c r="G136" s="113"/>
      <c r="H136" s="113"/>
      <c r="I136" s="113"/>
      <c r="J136" s="113"/>
      <c r="K136" s="113"/>
      <c r="L136" s="113"/>
      <c r="M136" s="113"/>
      <c r="N136" s="113"/>
    </row>
    <row r="137" spans="1:14" ht="13.15" customHeight="1" x14ac:dyDescent="0.2">
      <c r="A137" s="616" t="s">
        <v>215</v>
      </c>
      <c r="B137" s="616"/>
      <c r="C137" s="616"/>
      <c r="D137" s="113"/>
      <c r="E137" s="113">
        <v>1.3</v>
      </c>
      <c r="F137" s="113"/>
      <c r="G137" s="113"/>
      <c r="H137" s="113"/>
      <c r="I137" s="113"/>
      <c r="J137" s="113"/>
      <c r="K137" s="113"/>
      <c r="L137" s="113"/>
      <c r="M137" s="113"/>
      <c r="N137" s="113"/>
    </row>
    <row r="138" spans="1:14" ht="13.15" customHeight="1" x14ac:dyDescent="0.2">
      <c r="A138" s="616" t="s">
        <v>216</v>
      </c>
      <c r="B138" s="616"/>
      <c r="C138" s="616"/>
      <c r="D138" s="113"/>
      <c r="E138" s="113">
        <v>1.302</v>
      </c>
      <c r="F138" s="113"/>
      <c r="G138" s="113"/>
      <c r="H138" s="113"/>
      <c r="I138" s="113"/>
      <c r="J138" s="113"/>
      <c r="K138" s="113"/>
      <c r="L138" s="113"/>
      <c r="M138" s="113"/>
      <c r="N138" s="113"/>
    </row>
    <row r="139" spans="1:14" ht="13.15" customHeight="1" x14ac:dyDescent="0.2">
      <c r="A139" s="616" t="s">
        <v>217</v>
      </c>
      <c r="B139" s="616"/>
      <c r="C139" s="616"/>
      <c r="D139" s="113"/>
      <c r="E139" s="113"/>
      <c r="F139" s="113"/>
      <c r="G139" s="113"/>
      <c r="H139" s="113"/>
      <c r="I139" s="113"/>
      <c r="J139" s="113"/>
      <c r="K139" s="113"/>
      <c r="L139" s="113"/>
      <c r="M139" s="113"/>
      <c r="N139" s="113"/>
    </row>
    <row r="140" spans="1:14" ht="13.15" customHeight="1" x14ac:dyDescent="0.2">
      <c r="A140" s="611" t="s">
        <v>187</v>
      </c>
      <c r="B140" s="607" t="s">
        <v>212</v>
      </c>
      <c r="C140" s="104" t="s">
        <v>147</v>
      </c>
      <c r="D140" s="105">
        <v>19</v>
      </c>
      <c r="E140" s="111">
        <f t="shared" ref="E140:N155" si="21">E72*$E$135*$E$136*$E$138*$E$137</f>
        <v>1196.190609649123</v>
      </c>
      <c r="F140" s="111">
        <f t="shared" si="21"/>
        <v>2392.3812192982459</v>
      </c>
      <c r="G140" s="111">
        <f t="shared" si="21"/>
        <v>2870.8574631578954</v>
      </c>
      <c r="H140" s="111">
        <f t="shared" si="21"/>
        <v>3349.3337070175444</v>
      </c>
      <c r="I140" s="111">
        <f t="shared" si="21"/>
        <v>3349.3337070175444</v>
      </c>
      <c r="J140" s="111">
        <f t="shared" si="21"/>
        <v>1435.4287315789477</v>
      </c>
      <c r="K140" s="111">
        <f t="shared" si="21"/>
        <v>2870.8574631578954</v>
      </c>
      <c r="L140" s="111">
        <f t="shared" si="21"/>
        <v>3445.0289557894739</v>
      </c>
      <c r="M140" s="111">
        <f t="shared" si="21"/>
        <v>4019.2004484210538</v>
      </c>
      <c r="N140" s="111">
        <f t="shared" si="21"/>
        <v>4019.2004484210538</v>
      </c>
    </row>
    <row r="141" spans="1:14" x14ac:dyDescent="0.2">
      <c r="A141" s="611"/>
      <c r="B141" s="607"/>
      <c r="C141" s="104" t="s">
        <v>189</v>
      </c>
      <c r="D141" s="105">
        <v>23</v>
      </c>
      <c r="E141" s="111">
        <f t="shared" si="21"/>
        <v>988.15746014492754</v>
      </c>
      <c r="F141" s="111">
        <f t="shared" si="21"/>
        <v>1976.3149202898551</v>
      </c>
      <c r="G141" s="111">
        <f t="shared" si="21"/>
        <v>2371.5779043478265</v>
      </c>
      <c r="H141" s="111">
        <f t="shared" si="21"/>
        <v>2766.8408884057976</v>
      </c>
      <c r="I141" s="111">
        <f t="shared" si="21"/>
        <v>2766.8408884057976</v>
      </c>
      <c r="J141" s="111">
        <f t="shared" si="21"/>
        <v>1185.7889521739132</v>
      </c>
      <c r="K141" s="111">
        <f t="shared" si="21"/>
        <v>2371.5779043478265</v>
      </c>
      <c r="L141" s="111">
        <f t="shared" si="21"/>
        <v>2845.8934852173916</v>
      </c>
      <c r="M141" s="111">
        <f t="shared" si="21"/>
        <v>3320.2090660869571</v>
      </c>
      <c r="N141" s="111">
        <f t="shared" si="21"/>
        <v>3320.2090660869571</v>
      </c>
    </row>
    <row r="142" spans="1:14" ht="13.15" customHeight="1" x14ac:dyDescent="0.2">
      <c r="A142" s="611"/>
      <c r="B142" s="612" t="s">
        <v>190</v>
      </c>
      <c r="C142" s="104" t="s">
        <v>147</v>
      </c>
      <c r="D142" s="105">
        <v>15</v>
      </c>
      <c r="E142" s="111">
        <f t="shared" si="21"/>
        <v>1515.1747722222226</v>
      </c>
      <c r="F142" s="111">
        <f t="shared" si="21"/>
        <v>3030.3495444444452</v>
      </c>
      <c r="G142" s="111">
        <f t="shared" si="21"/>
        <v>3636.4194533333339</v>
      </c>
      <c r="H142" s="111">
        <f t="shared" si="21"/>
        <v>4242.4893622222226</v>
      </c>
      <c r="I142" s="111">
        <f t="shared" si="21"/>
        <v>4242.4893622222226</v>
      </c>
      <c r="J142" s="111"/>
      <c r="K142" s="111"/>
      <c r="L142" s="111"/>
      <c r="M142" s="111"/>
      <c r="N142" s="111"/>
    </row>
    <row r="143" spans="1:14" x14ac:dyDescent="0.2">
      <c r="A143" s="611"/>
      <c r="B143" s="612"/>
      <c r="C143" s="104" t="s">
        <v>189</v>
      </c>
      <c r="D143" s="105">
        <v>20</v>
      </c>
      <c r="E143" s="111">
        <f t="shared" si="21"/>
        <v>1136.3810791666667</v>
      </c>
      <c r="F143" s="111">
        <f t="shared" si="21"/>
        <v>2272.7621583333334</v>
      </c>
      <c r="G143" s="111">
        <f t="shared" si="21"/>
        <v>2727.3145900000004</v>
      </c>
      <c r="H143" s="111">
        <f t="shared" si="21"/>
        <v>3181.8670216666674</v>
      </c>
      <c r="I143" s="111">
        <f t="shared" si="21"/>
        <v>3181.8670216666674</v>
      </c>
      <c r="J143" s="111"/>
      <c r="K143" s="111"/>
      <c r="L143" s="111"/>
      <c r="M143" s="111"/>
      <c r="N143" s="111"/>
    </row>
    <row r="144" spans="1:14" ht="13.15" customHeight="1" x14ac:dyDescent="0.2">
      <c r="A144" s="611"/>
      <c r="B144" s="612" t="s">
        <v>191</v>
      </c>
      <c r="C144" s="104" t="s">
        <v>147</v>
      </c>
      <c r="D144" s="105">
        <v>10</v>
      </c>
      <c r="E144" s="111">
        <f t="shared" si="21"/>
        <v>2272.7621583333334</v>
      </c>
      <c r="F144" s="111">
        <f t="shared" si="21"/>
        <v>4545.5243166666669</v>
      </c>
      <c r="G144" s="111">
        <f t="shared" si="21"/>
        <v>5454.6291800000008</v>
      </c>
      <c r="H144" s="111">
        <f t="shared" si="21"/>
        <v>6363.7340433333347</v>
      </c>
      <c r="I144" s="111">
        <f t="shared" si="21"/>
        <v>6363.7340433333347</v>
      </c>
      <c r="J144" s="111"/>
      <c r="K144" s="111"/>
      <c r="L144" s="111"/>
      <c r="M144" s="111"/>
      <c r="N144" s="111"/>
    </row>
    <row r="145" spans="1:14" x14ac:dyDescent="0.2">
      <c r="A145" s="611"/>
      <c r="B145" s="612"/>
      <c r="C145" s="104" t="s">
        <v>189</v>
      </c>
      <c r="D145" s="105">
        <v>15</v>
      </c>
      <c r="E145" s="111">
        <f t="shared" si="21"/>
        <v>1515.1747722222226</v>
      </c>
      <c r="F145" s="111">
        <f t="shared" si="21"/>
        <v>3030.3495444444452</v>
      </c>
      <c r="G145" s="111">
        <f t="shared" si="21"/>
        <v>3636.4194533333339</v>
      </c>
      <c r="H145" s="111">
        <f t="shared" si="21"/>
        <v>4242.4893622222226</v>
      </c>
      <c r="I145" s="111">
        <f t="shared" si="21"/>
        <v>4242.4893622222226</v>
      </c>
      <c r="J145" s="111"/>
      <c r="K145" s="111"/>
      <c r="L145" s="111"/>
      <c r="M145" s="111"/>
      <c r="N145" s="111"/>
    </row>
    <row r="146" spans="1:14" ht="13.15" customHeight="1" x14ac:dyDescent="0.2">
      <c r="A146" s="611"/>
      <c r="B146" s="612" t="s">
        <v>192</v>
      </c>
      <c r="C146" s="104" t="s">
        <v>147</v>
      </c>
      <c r="D146" s="105">
        <v>15</v>
      </c>
      <c r="E146" s="111">
        <f t="shared" si="21"/>
        <v>1515.1747722222226</v>
      </c>
      <c r="F146" s="111">
        <f t="shared" si="21"/>
        <v>3030.3495444444452</v>
      </c>
      <c r="G146" s="111">
        <f t="shared" si="21"/>
        <v>3636.4194533333339</v>
      </c>
      <c r="H146" s="111">
        <f t="shared" si="21"/>
        <v>4242.4893622222226</v>
      </c>
      <c r="I146" s="111">
        <f t="shared" si="21"/>
        <v>4242.4893622222226</v>
      </c>
      <c r="J146" s="111"/>
      <c r="K146" s="111"/>
      <c r="L146" s="111"/>
      <c r="M146" s="111"/>
      <c r="N146" s="111"/>
    </row>
    <row r="147" spans="1:14" x14ac:dyDescent="0.2">
      <c r="A147" s="611"/>
      <c r="B147" s="612"/>
      <c r="C147" s="104" t="s">
        <v>189</v>
      </c>
      <c r="D147" s="105">
        <v>20</v>
      </c>
      <c r="E147" s="111">
        <f t="shared" si="21"/>
        <v>1136.3810791666667</v>
      </c>
      <c r="F147" s="111">
        <f t="shared" si="21"/>
        <v>2272.7621583333334</v>
      </c>
      <c r="G147" s="111">
        <f t="shared" si="21"/>
        <v>2727.3145900000004</v>
      </c>
      <c r="H147" s="111">
        <f t="shared" si="21"/>
        <v>3181.8670216666674</v>
      </c>
      <c r="I147" s="111">
        <f t="shared" si="21"/>
        <v>3181.8670216666674</v>
      </c>
      <c r="J147" s="111"/>
      <c r="K147" s="111"/>
      <c r="L147" s="111"/>
      <c r="M147" s="111"/>
      <c r="N147" s="111"/>
    </row>
    <row r="148" spans="1:14" ht="16.5" customHeight="1" x14ac:dyDescent="0.2">
      <c r="A148" s="611"/>
      <c r="B148" s="612" t="s">
        <v>193</v>
      </c>
      <c r="C148" s="104" t="s">
        <v>147</v>
      </c>
      <c r="D148" s="105">
        <v>10</v>
      </c>
      <c r="E148" s="111">
        <f t="shared" si="21"/>
        <v>2272.7621583333334</v>
      </c>
      <c r="F148" s="111">
        <f t="shared" si="21"/>
        <v>4545.5243166666669</v>
      </c>
      <c r="G148" s="111">
        <f t="shared" si="21"/>
        <v>5454.6291800000008</v>
      </c>
      <c r="H148" s="111">
        <f t="shared" si="21"/>
        <v>6363.7340433333347</v>
      </c>
      <c r="I148" s="111">
        <f t="shared" si="21"/>
        <v>6363.7340433333347</v>
      </c>
      <c r="J148" s="111"/>
      <c r="K148" s="111"/>
      <c r="L148" s="111"/>
      <c r="M148" s="111"/>
      <c r="N148" s="111"/>
    </row>
    <row r="149" spans="1:14" ht="20.25" customHeight="1" x14ac:dyDescent="0.2">
      <c r="A149" s="611"/>
      <c r="B149" s="612"/>
      <c r="C149" s="104" t="s">
        <v>189</v>
      </c>
      <c r="D149" s="105">
        <v>15</v>
      </c>
      <c r="E149" s="111">
        <f t="shared" si="21"/>
        <v>1515.1747722222226</v>
      </c>
      <c r="F149" s="111">
        <f t="shared" si="21"/>
        <v>3030.3495444444452</v>
      </c>
      <c r="G149" s="111">
        <f t="shared" si="21"/>
        <v>3636.4194533333339</v>
      </c>
      <c r="H149" s="111">
        <f t="shared" si="21"/>
        <v>4242.4893622222226</v>
      </c>
      <c r="I149" s="111">
        <f t="shared" si="21"/>
        <v>4242.4893622222226</v>
      </c>
      <c r="J149" s="111"/>
      <c r="K149" s="111"/>
      <c r="L149" s="111"/>
      <c r="M149" s="111"/>
      <c r="N149" s="111"/>
    </row>
    <row r="150" spans="1:14" ht="22.5" customHeight="1" x14ac:dyDescent="0.2">
      <c r="A150" s="611"/>
      <c r="B150" s="612" t="s">
        <v>194</v>
      </c>
      <c r="C150" s="104" t="s">
        <v>147</v>
      </c>
      <c r="D150" s="105">
        <v>10</v>
      </c>
      <c r="E150" s="111">
        <f t="shared" si="21"/>
        <v>2272.7621583333334</v>
      </c>
      <c r="F150" s="111">
        <f t="shared" si="21"/>
        <v>4545.5243166666669</v>
      </c>
      <c r="G150" s="111">
        <f t="shared" si="21"/>
        <v>5454.6291800000008</v>
      </c>
      <c r="H150" s="111">
        <f t="shared" si="21"/>
        <v>6363.7340433333347</v>
      </c>
      <c r="I150" s="111">
        <f t="shared" si="21"/>
        <v>6363.7340433333347</v>
      </c>
      <c r="J150" s="111"/>
      <c r="K150" s="111"/>
      <c r="L150" s="111"/>
      <c r="M150" s="111"/>
      <c r="N150" s="111"/>
    </row>
    <row r="151" spans="1:14" x14ac:dyDescent="0.2">
      <c r="A151" s="611"/>
      <c r="B151" s="612"/>
      <c r="C151" s="104" t="s">
        <v>189</v>
      </c>
      <c r="D151" s="105">
        <v>10</v>
      </c>
      <c r="E151" s="111">
        <f t="shared" si="21"/>
        <v>2272.7621583333334</v>
      </c>
      <c r="F151" s="111">
        <f t="shared" si="21"/>
        <v>4545.5243166666669</v>
      </c>
      <c r="G151" s="111">
        <f t="shared" si="21"/>
        <v>5454.6291800000008</v>
      </c>
      <c r="H151" s="111">
        <f t="shared" si="21"/>
        <v>6363.7340433333347</v>
      </c>
      <c r="I151" s="111">
        <f t="shared" si="21"/>
        <v>6363.7340433333347</v>
      </c>
      <c r="J151" s="111"/>
      <c r="K151" s="111"/>
      <c r="L151" s="111"/>
      <c r="M151" s="111"/>
      <c r="N151" s="111"/>
    </row>
    <row r="152" spans="1:14" ht="18.75" customHeight="1" x14ac:dyDescent="0.2">
      <c r="A152" s="611"/>
      <c r="B152" s="612" t="s">
        <v>195</v>
      </c>
      <c r="C152" s="104" t="s">
        <v>147</v>
      </c>
      <c r="D152" s="105">
        <v>5</v>
      </c>
      <c r="E152" s="111">
        <f t="shared" si="21"/>
        <v>4545.5243166666669</v>
      </c>
      <c r="F152" s="111">
        <f t="shared" si="21"/>
        <v>9091.0486333333338</v>
      </c>
      <c r="G152" s="111">
        <f t="shared" si="21"/>
        <v>10909.258360000002</v>
      </c>
      <c r="H152" s="111">
        <f t="shared" si="21"/>
        <v>12727.468086666669</v>
      </c>
      <c r="I152" s="111">
        <f t="shared" si="21"/>
        <v>12727.468086666669</v>
      </c>
      <c r="J152" s="111"/>
      <c r="K152" s="111"/>
      <c r="L152" s="111"/>
      <c r="M152" s="111"/>
      <c r="N152" s="111"/>
    </row>
    <row r="153" spans="1:14" ht="21.75" customHeight="1" x14ac:dyDescent="0.2">
      <c r="A153" s="611"/>
      <c r="B153" s="612"/>
      <c r="C153" s="104" t="s">
        <v>189</v>
      </c>
      <c r="D153" s="105">
        <v>5</v>
      </c>
      <c r="E153" s="111">
        <f t="shared" si="21"/>
        <v>4545.5243166666669</v>
      </c>
      <c r="F153" s="111">
        <f t="shared" si="21"/>
        <v>9091.0486333333338</v>
      </c>
      <c r="G153" s="111">
        <f t="shared" si="21"/>
        <v>10909.258360000002</v>
      </c>
      <c r="H153" s="111">
        <f t="shared" si="21"/>
        <v>12727.468086666669</v>
      </c>
      <c r="I153" s="111">
        <f t="shared" si="21"/>
        <v>12727.468086666669</v>
      </c>
      <c r="J153" s="111"/>
      <c r="K153" s="111"/>
      <c r="L153" s="111"/>
      <c r="M153" s="111"/>
      <c r="N153" s="111"/>
    </row>
    <row r="154" spans="1:14" ht="13.15" customHeight="1" x14ac:dyDescent="0.2">
      <c r="A154" s="608" t="s">
        <v>196</v>
      </c>
      <c r="B154" s="607" t="s">
        <v>197</v>
      </c>
      <c r="C154" s="104" t="s">
        <v>147</v>
      </c>
      <c r="D154" s="105">
        <v>6</v>
      </c>
      <c r="E154" s="111">
        <f t="shared" si="21"/>
        <v>5454.6291799999999</v>
      </c>
      <c r="F154" s="111">
        <f t="shared" si="21"/>
        <v>10909.25836</v>
      </c>
      <c r="G154" s="111">
        <f t="shared" si="21"/>
        <v>13091.110032000002</v>
      </c>
      <c r="H154" s="111">
        <f t="shared" si="21"/>
        <v>15272.961704000001</v>
      </c>
      <c r="I154" s="111">
        <f t="shared" si="21"/>
        <v>15272.961704000001</v>
      </c>
      <c r="J154" s="111">
        <f t="shared" si="21"/>
        <v>6545.5550160000012</v>
      </c>
      <c r="K154" s="111">
        <f t="shared" si="21"/>
        <v>13091.110032000002</v>
      </c>
      <c r="L154" s="111">
        <f t="shared" si="21"/>
        <v>15709.3320384</v>
      </c>
      <c r="M154" s="111">
        <f t="shared" si="21"/>
        <v>18327.554044800003</v>
      </c>
      <c r="N154" s="111">
        <f t="shared" si="21"/>
        <v>18327.554044800003</v>
      </c>
    </row>
    <row r="155" spans="1:14" x14ac:dyDescent="0.2">
      <c r="A155" s="608"/>
      <c r="B155" s="607"/>
      <c r="C155" s="104" t="s">
        <v>189</v>
      </c>
      <c r="D155" s="105">
        <v>10</v>
      </c>
      <c r="E155" s="111">
        <f t="shared" si="21"/>
        <v>3272.7775080000006</v>
      </c>
      <c r="F155" s="111">
        <f t="shared" si="21"/>
        <v>6545.5550160000012</v>
      </c>
      <c r="G155" s="111">
        <f t="shared" si="21"/>
        <v>7854.6660191999999</v>
      </c>
      <c r="H155" s="111">
        <f t="shared" si="21"/>
        <v>9163.7770224000014</v>
      </c>
      <c r="I155" s="111">
        <f t="shared" si="21"/>
        <v>9163.7770224000014</v>
      </c>
      <c r="J155" s="111">
        <f t="shared" si="21"/>
        <v>3927.3330096</v>
      </c>
      <c r="K155" s="111">
        <f t="shared" si="21"/>
        <v>7854.6660191999999</v>
      </c>
      <c r="L155" s="111">
        <f t="shared" si="21"/>
        <v>9425.5992230400007</v>
      </c>
      <c r="M155" s="111">
        <f t="shared" si="21"/>
        <v>10996.532426880001</v>
      </c>
      <c r="N155" s="111">
        <f t="shared" si="21"/>
        <v>10996.532426880001</v>
      </c>
    </row>
    <row r="156" spans="1:14" ht="13.15" customHeight="1" x14ac:dyDescent="0.2">
      <c r="A156" s="608"/>
      <c r="B156" s="607" t="s">
        <v>198</v>
      </c>
      <c r="C156" s="104" t="s">
        <v>147</v>
      </c>
      <c r="D156" s="105">
        <v>0</v>
      </c>
      <c r="E156" s="111">
        <f t="shared" ref="E156:N171" si="22">E88*$E$135*$E$136*$E$138*$E$137</f>
        <v>0</v>
      </c>
      <c r="F156" s="111">
        <f t="shared" si="22"/>
        <v>0</v>
      </c>
      <c r="G156" s="111">
        <f t="shared" si="22"/>
        <v>0</v>
      </c>
      <c r="H156" s="111">
        <f t="shared" si="22"/>
        <v>0</v>
      </c>
      <c r="I156" s="111">
        <f t="shared" si="22"/>
        <v>0</v>
      </c>
      <c r="J156" s="111">
        <f t="shared" si="22"/>
        <v>0</v>
      </c>
      <c r="K156" s="111">
        <f t="shared" si="22"/>
        <v>0</v>
      </c>
      <c r="L156" s="111">
        <f t="shared" si="22"/>
        <v>0</v>
      </c>
      <c r="M156" s="111">
        <f t="shared" si="22"/>
        <v>0</v>
      </c>
      <c r="N156" s="111">
        <f t="shared" si="22"/>
        <v>0</v>
      </c>
    </row>
    <row r="157" spans="1:14" x14ac:dyDescent="0.2">
      <c r="A157" s="608"/>
      <c r="B157" s="607"/>
      <c r="C157" s="104" t="s">
        <v>189</v>
      </c>
      <c r="D157" s="105">
        <v>12</v>
      </c>
      <c r="E157" s="111">
        <f t="shared" si="22"/>
        <v>2727.31459</v>
      </c>
      <c r="F157" s="111">
        <f t="shared" si="22"/>
        <v>5454.6291799999999</v>
      </c>
      <c r="G157" s="111">
        <f t="shared" si="22"/>
        <v>6545.5550160000012</v>
      </c>
      <c r="H157" s="111">
        <f t="shared" si="22"/>
        <v>7636.4808520000006</v>
      </c>
      <c r="I157" s="111">
        <f t="shared" si="22"/>
        <v>7636.4808520000006</v>
      </c>
      <c r="J157" s="111">
        <f t="shared" si="22"/>
        <v>3272.7775080000006</v>
      </c>
      <c r="K157" s="111">
        <f t="shared" si="22"/>
        <v>6545.5550160000012</v>
      </c>
      <c r="L157" s="111">
        <f t="shared" si="22"/>
        <v>7854.6660191999999</v>
      </c>
      <c r="M157" s="111">
        <f t="shared" si="22"/>
        <v>9163.7770224000014</v>
      </c>
      <c r="N157" s="111">
        <f t="shared" si="22"/>
        <v>9163.7770224000014</v>
      </c>
    </row>
    <row r="158" spans="1:14" ht="13.15" customHeight="1" x14ac:dyDescent="0.2">
      <c r="A158" s="608"/>
      <c r="B158" s="607" t="s">
        <v>199</v>
      </c>
      <c r="C158" s="104" t="s">
        <v>147</v>
      </c>
      <c r="D158" s="105">
        <v>6</v>
      </c>
      <c r="E158" s="111">
        <f t="shared" si="22"/>
        <v>5454.6291799999999</v>
      </c>
      <c r="F158" s="111">
        <f t="shared" si="22"/>
        <v>10909.25836</v>
      </c>
      <c r="G158" s="111">
        <f t="shared" si="22"/>
        <v>13091.110032000002</v>
      </c>
      <c r="H158" s="111">
        <f t="shared" si="22"/>
        <v>15272.961704000001</v>
      </c>
      <c r="I158" s="111">
        <f t="shared" si="22"/>
        <v>15272.961704000001</v>
      </c>
      <c r="J158" s="111">
        <f t="shared" si="22"/>
        <v>6545.5550160000012</v>
      </c>
      <c r="K158" s="111">
        <f t="shared" si="22"/>
        <v>13091.110032000002</v>
      </c>
      <c r="L158" s="111">
        <f t="shared" si="22"/>
        <v>15709.3320384</v>
      </c>
      <c r="M158" s="111">
        <f t="shared" si="22"/>
        <v>18327.554044800003</v>
      </c>
      <c r="N158" s="111">
        <f t="shared" si="22"/>
        <v>18327.554044800003</v>
      </c>
    </row>
    <row r="159" spans="1:14" x14ac:dyDescent="0.2">
      <c r="A159" s="608"/>
      <c r="B159" s="607"/>
      <c r="C159" s="104" t="s">
        <v>189</v>
      </c>
      <c r="D159" s="105">
        <v>6</v>
      </c>
      <c r="E159" s="111">
        <f t="shared" si="22"/>
        <v>5454.6291799999999</v>
      </c>
      <c r="F159" s="111">
        <f t="shared" si="22"/>
        <v>10909.25836</v>
      </c>
      <c r="G159" s="111">
        <f t="shared" si="22"/>
        <v>13091.110032000002</v>
      </c>
      <c r="H159" s="111">
        <f t="shared" si="22"/>
        <v>15272.961704000001</v>
      </c>
      <c r="I159" s="111">
        <f t="shared" si="22"/>
        <v>15272.961704000001</v>
      </c>
      <c r="J159" s="111">
        <f t="shared" si="22"/>
        <v>6545.5550160000012</v>
      </c>
      <c r="K159" s="111">
        <f t="shared" si="22"/>
        <v>13091.110032000002</v>
      </c>
      <c r="L159" s="111">
        <f t="shared" si="22"/>
        <v>15709.3320384</v>
      </c>
      <c r="M159" s="111">
        <f t="shared" si="22"/>
        <v>18327.554044800003</v>
      </c>
      <c r="N159" s="111">
        <f t="shared" si="22"/>
        <v>18327.554044800003</v>
      </c>
    </row>
    <row r="160" spans="1:14" ht="13.15" customHeight="1" x14ac:dyDescent="0.2">
      <c r="A160" s="608"/>
      <c r="B160" s="607" t="s">
        <v>200</v>
      </c>
      <c r="C160" s="104" t="s">
        <v>147</v>
      </c>
      <c r="D160" s="105">
        <v>6</v>
      </c>
      <c r="E160" s="111">
        <f t="shared" si="22"/>
        <v>5454.6291799999999</v>
      </c>
      <c r="F160" s="111">
        <f t="shared" si="22"/>
        <v>10909.25836</v>
      </c>
      <c r="G160" s="111">
        <f t="shared" si="22"/>
        <v>13091.110032000002</v>
      </c>
      <c r="H160" s="111">
        <f t="shared" si="22"/>
        <v>15272.961704000001</v>
      </c>
      <c r="I160" s="111">
        <f t="shared" si="22"/>
        <v>15272.961704000001</v>
      </c>
      <c r="J160" s="111">
        <f t="shared" si="22"/>
        <v>6545.5550160000012</v>
      </c>
      <c r="K160" s="111">
        <f t="shared" si="22"/>
        <v>13091.110032000002</v>
      </c>
      <c r="L160" s="111">
        <f t="shared" si="22"/>
        <v>15709.3320384</v>
      </c>
      <c r="M160" s="111">
        <f t="shared" si="22"/>
        <v>18327.554044800003</v>
      </c>
      <c r="N160" s="111">
        <f t="shared" si="22"/>
        <v>18327.554044800003</v>
      </c>
    </row>
    <row r="161" spans="1:14" x14ac:dyDescent="0.2">
      <c r="A161" s="608"/>
      <c r="B161" s="607"/>
      <c r="C161" s="104" t="s">
        <v>189</v>
      </c>
      <c r="D161" s="105">
        <v>8</v>
      </c>
      <c r="E161" s="111">
        <f t="shared" si="22"/>
        <v>4090.9718850000013</v>
      </c>
      <c r="F161" s="111">
        <f t="shared" si="22"/>
        <v>8181.9437700000026</v>
      </c>
      <c r="G161" s="111">
        <f t="shared" si="22"/>
        <v>9818.3325240000031</v>
      </c>
      <c r="H161" s="111">
        <f t="shared" si="22"/>
        <v>11454.721278000001</v>
      </c>
      <c r="I161" s="111">
        <f t="shared" si="22"/>
        <v>11454.721278000001</v>
      </c>
      <c r="J161" s="111">
        <f t="shared" si="22"/>
        <v>4909.1662620000016</v>
      </c>
      <c r="K161" s="111">
        <f t="shared" si="22"/>
        <v>9818.3325240000031</v>
      </c>
      <c r="L161" s="111">
        <f t="shared" si="22"/>
        <v>11781.999028800001</v>
      </c>
      <c r="M161" s="111">
        <f t="shared" si="22"/>
        <v>13745.665533600004</v>
      </c>
      <c r="N161" s="111">
        <f t="shared" si="22"/>
        <v>13745.665533600004</v>
      </c>
    </row>
    <row r="162" spans="1:14" ht="13.15" customHeight="1" x14ac:dyDescent="0.2">
      <c r="A162" s="608"/>
      <c r="B162" s="607" t="s">
        <v>201</v>
      </c>
      <c r="C162" s="104" t="s">
        <v>147</v>
      </c>
      <c r="D162" s="105">
        <v>6</v>
      </c>
      <c r="E162" s="111">
        <f t="shared" si="22"/>
        <v>5454.6291799999999</v>
      </c>
      <c r="F162" s="111">
        <f t="shared" si="22"/>
        <v>10909.25836</v>
      </c>
      <c r="G162" s="111">
        <f t="shared" si="22"/>
        <v>13091.110032000002</v>
      </c>
      <c r="H162" s="111">
        <f t="shared" si="22"/>
        <v>15272.961704000001</v>
      </c>
      <c r="I162" s="111">
        <f t="shared" si="22"/>
        <v>15272.961704000001</v>
      </c>
      <c r="J162" s="111">
        <f t="shared" si="22"/>
        <v>6545.5550160000012</v>
      </c>
      <c r="K162" s="111">
        <f t="shared" si="22"/>
        <v>13091.110032000002</v>
      </c>
      <c r="L162" s="111">
        <f t="shared" si="22"/>
        <v>15709.3320384</v>
      </c>
      <c r="M162" s="111">
        <f t="shared" si="22"/>
        <v>18327.554044800003</v>
      </c>
      <c r="N162" s="111">
        <f t="shared" si="22"/>
        <v>18327.554044800003</v>
      </c>
    </row>
    <row r="163" spans="1:14" x14ac:dyDescent="0.2">
      <c r="A163" s="608"/>
      <c r="B163" s="607"/>
      <c r="C163" s="104" t="s">
        <v>189</v>
      </c>
      <c r="D163" s="105">
        <v>6</v>
      </c>
      <c r="E163" s="111">
        <f t="shared" si="22"/>
        <v>5454.6291799999999</v>
      </c>
      <c r="F163" s="111">
        <f t="shared" si="22"/>
        <v>10909.25836</v>
      </c>
      <c r="G163" s="111">
        <f t="shared" si="22"/>
        <v>13091.110032000002</v>
      </c>
      <c r="H163" s="111">
        <f t="shared" si="22"/>
        <v>15272.961704000001</v>
      </c>
      <c r="I163" s="111">
        <f t="shared" si="22"/>
        <v>15272.961704000001</v>
      </c>
      <c r="J163" s="111">
        <f t="shared" si="22"/>
        <v>6545.5550160000012</v>
      </c>
      <c r="K163" s="111">
        <f t="shared" si="22"/>
        <v>13091.110032000002</v>
      </c>
      <c r="L163" s="111">
        <f t="shared" si="22"/>
        <v>15709.3320384</v>
      </c>
      <c r="M163" s="111">
        <f t="shared" si="22"/>
        <v>18327.554044800003</v>
      </c>
      <c r="N163" s="111">
        <f t="shared" si="22"/>
        <v>18327.554044800003</v>
      </c>
    </row>
    <row r="164" spans="1:14" ht="13.15" customHeight="1" x14ac:dyDescent="0.2">
      <c r="A164" s="608"/>
      <c r="B164" s="607" t="s">
        <v>202</v>
      </c>
      <c r="C164" s="104" t="s">
        <v>147</v>
      </c>
      <c r="D164" s="105">
        <v>6</v>
      </c>
      <c r="E164" s="111">
        <f t="shared" si="22"/>
        <v>5454.6291799999999</v>
      </c>
      <c r="F164" s="111">
        <f t="shared" si="22"/>
        <v>10909.25836</v>
      </c>
      <c r="G164" s="111">
        <f t="shared" si="22"/>
        <v>13091.110032000002</v>
      </c>
      <c r="H164" s="111">
        <f t="shared" si="22"/>
        <v>15272.961704000001</v>
      </c>
      <c r="I164" s="111">
        <f t="shared" si="22"/>
        <v>15272.961704000001</v>
      </c>
      <c r="J164" s="111">
        <f t="shared" si="22"/>
        <v>6545.5550160000012</v>
      </c>
      <c r="K164" s="111">
        <f t="shared" si="22"/>
        <v>13091.110032000002</v>
      </c>
      <c r="L164" s="111">
        <f t="shared" si="22"/>
        <v>15709.3320384</v>
      </c>
      <c r="M164" s="111">
        <f t="shared" si="22"/>
        <v>18327.554044800003</v>
      </c>
      <c r="N164" s="111">
        <f t="shared" si="22"/>
        <v>18327.554044800003</v>
      </c>
    </row>
    <row r="165" spans="1:14" x14ac:dyDescent="0.2">
      <c r="A165" s="608"/>
      <c r="B165" s="607"/>
      <c r="C165" s="104" t="s">
        <v>189</v>
      </c>
      <c r="D165" s="105">
        <v>10</v>
      </c>
      <c r="E165" s="111">
        <f t="shared" si="22"/>
        <v>3272.7775080000006</v>
      </c>
      <c r="F165" s="111">
        <f t="shared" si="22"/>
        <v>6545.5550160000012</v>
      </c>
      <c r="G165" s="111">
        <f t="shared" si="22"/>
        <v>7854.6660191999999</v>
      </c>
      <c r="H165" s="111">
        <f t="shared" si="22"/>
        <v>9163.7770224000014</v>
      </c>
      <c r="I165" s="111">
        <f t="shared" si="22"/>
        <v>9163.7770224000014</v>
      </c>
      <c r="J165" s="111">
        <f t="shared" si="22"/>
        <v>3927.3330096</v>
      </c>
      <c r="K165" s="111">
        <f t="shared" si="22"/>
        <v>7854.6660191999999</v>
      </c>
      <c r="L165" s="111">
        <f t="shared" si="22"/>
        <v>9425.5992230400007</v>
      </c>
      <c r="M165" s="111">
        <f t="shared" si="22"/>
        <v>10996.532426880001</v>
      </c>
      <c r="N165" s="111">
        <f t="shared" si="22"/>
        <v>10996.532426880001</v>
      </c>
    </row>
    <row r="166" spans="1:14" ht="13.15" customHeight="1" x14ac:dyDescent="0.2">
      <c r="A166" s="608"/>
      <c r="B166" s="607" t="s">
        <v>203</v>
      </c>
      <c r="C166" s="104" t="s">
        <v>147</v>
      </c>
      <c r="D166" s="105">
        <v>6</v>
      </c>
      <c r="E166" s="111">
        <f t="shared" si="22"/>
        <v>5454.6291799999999</v>
      </c>
      <c r="F166" s="111">
        <f t="shared" si="22"/>
        <v>10909.25836</v>
      </c>
      <c r="G166" s="111">
        <f t="shared" si="22"/>
        <v>13091.110032000002</v>
      </c>
      <c r="H166" s="111">
        <f t="shared" si="22"/>
        <v>15272.961704000001</v>
      </c>
      <c r="I166" s="111">
        <f t="shared" si="22"/>
        <v>15272.961704000001</v>
      </c>
      <c r="J166" s="111">
        <f t="shared" si="22"/>
        <v>6545.5550160000012</v>
      </c>
      <c r="K166" s="111">
        <f t="shared" si="22"/>
        <v>13091.110032000002</v>
      </c>
      <c r="L166" s="111">
        <f t="shared" si="22"/>
        <v>15709.3320384</v>
      </c>
      <c r="M166" s="111">
        <f t="shared" si="22"/>
        <v>18327.554044800003</v>
      </c>
      <c r="N166" s="111">
        <f t="shared" si="22"/>
        <v>18327.554044800003</v>
      </c>
    </row>
    <row r="167" spans="1:14" x14ac:dyDescent="0.2">
      <c r="A167" s="608"/>
      <c r="B167" s="607"/>
      <c r="C167" s="104" t="s">
        <v>189</v>
      </c>
      <c r="D167" s="105">
        <v>8</v>
      </c>
      <c r="E167" s="111">
        <f t="shared" si="22"/>
        <v>4090.9718850000013</v>
      </c>
      <c r="F167" s="111">
        <f t="shared" si="22"/>
        <v>8181.9437700000026</v>
      </c>
      <c r="G167" s="111">
        <f t="shared" si="22"/>
        <v>9818.3325240000031</v>
      </c>
      <c r="H167" s="111">
        <f t="shared" si="22"/>
        <v>11454.721278000001</v>
      </c>
      <c r="I167" s="111">
        <f t="shared" si="22"/>
        <v>11454.721278000001</v>
      </c>
      <c r="J167" s="111">
        <f t="shared" si="22"/>
        <v>4909.1662620000016</v>
      </c>
      <c r="K167" s="111">
        <f t="shared" si="22"/>
        <v>9818.3325240000031</v>
      </c>
      <c r="L167" s="111">
        <f t="shared" si="22"/>
        <v>11781.999028800001</v>
      </c>
      <c r="M167" s="111">
        <f t="shared" si="22"/>
        <v>13745.665533600004</v>
      </c>
      <c r="N167" s="111">
        <f t="shared" si="22"/>
        <v>13745.665533600004</v>
      </c>
    </row>
    <row r="168" spans="1:14" ht="13.15" customHeight="1" x14ac:dyDescent="0.2">
      <c r="A168" s="608"/>
      <c r="B168" s="607" t="s">
        <v>204</v>
      </c>
      <c r="C168" s="104" t="s">
        <v>147</v>
      </c>
      <c r="D168" s="105">
        <v>6</v>
      </c>
      <c r="E168" s="111">
        <f t="shared" si="22"/>
        <v>5454.6291799999999</v>
      </c>
      <c r="F168" s="111">
        <f t="shared" si="22"/>
        <v>10909.25836</v>
      </c>
      <c r="G168" s="111">
        <f t="shared" si="22"/>
        <v>13091.110032000002</v>
      </c>
      <c r="H168" s="111">
        <f t="shared" si="22"/>
        <v>15272.961704000001</v>
      </c>
      <c r="I168" s="111">
        <f t="shared" si="22"/>
        <v>15272.961704000001</v>
      </c>
      <c r="J168" s="111">
        <f t="shared" si="22"/>
        <v>6545.5550160000012</v>
      </c>
      <c r="K168" s="111">
        <f t="shared" si="22"/>
        <v>13091.110032000002</v>
      </c>
      <c r="L168" s="111">
        <f t="shared" si="22"/>
        <v>15709.3320384</v>
      </c>
      <c r="M168" s="111">
        <f t="shared" si="22"/>
        <v>18327.554044800003</v>
      </c>
      <c r="N168" s="111">
        <f t="shared" si="22"/>
        <v>18327.554044800003</v>
      </c>
    </row>
    <row r="169" spans="1:14" x14ac:dyDescent="0.2">
      <c r="A169" s="608"/>
      <c r="B169" s="607"/>
      <c r="C169" s="104" t="s">
        <v>189</v>
      </c>
      <c r="D169" s="105">
        <v>10</v>
      </c>
      <c r="E169" s="111">
        <f t="shared" si="22"/>
        <v>3272.7775080000006</v>
      </c>
      <c r="F169" s="111">
        <f t="shared" si="22"/>
        <v>6545.5550160000012</v>
      </c>
      <c r="G169" s="111">
        <f t="shared" si="22"/>
        <v>7854.6660191999999</v>
      </c>
      <c r="H169" s="111">
        <f t="shared" si="22"/>
        <v>9163.7770224000014</v>
      </c>
      <c r="I169" s="111">
        <f t="shared" si="22"/>
        <v>9163.7770224000014</v>
      </c>
      <c r="J169" s="111">
        <f t="shared" si="22"/>
        <v>3927.3330096</v>
      </c>
      <c r="K169" s="111">
        <f t="shared" si="22"/>
        <v>7854.6660191999999</v>
      </c>
      <c r="L169" s="111">
        <f t="shared" si="22"/>
        <v>9425.5992230400007</v>
      </c>
      <c r="M169" s="111">
        <f t="shared" si="22"/>
        <v>10996.532426880001</v>
      </c>
      <c r="N169" s="111">
        <f t="shared" si="22"/>
        <v>10996.532426880001</v>
      </c>
    </row>
    <row r="170" spans="1:14" ht="13.15" customHeight="1" x14ac:dyDescent="0.2">
      <c r="A170" s="608"/>
      <c r="B170" s="607" t="s">
        <v>205</v>
      </c>
      <c r="C170" s="104" t="s">
        <v>147</v>
      </c>
      <c r="D170" s="105">
        <v>6</v>
      </c>
      <c r="E170" s="111">
        <f t="shared" si="22"/>
        <v>5454.6291799999999</v>
      </c>
      <c r="F170" s="111">
        <f t="shared" si="22"/>
        <v>10909.25836</v>
      </c>
      <c r="G170" s="111">
        <f t="shared" si="22"/>
        <v>13091.110032000002</v>
      </c>
      <c r="H170" s="111">
        <f t="shared" si="22"/>
        <v>15272.961704000001</v>
      </c>
      <c r="I170" s="111">
        <f t="shared" si="22"/>
        <v>15272.961704000001</v>
      </c>
      <c r="J170" s="111">
        <f t="shared" si="22"/>
        <v>6545.5550160000012</v>
      </c>
      <c r="K170" s="111">
        <f t="shared" si="22"/>
        <v>13091.110032000002</v>
      </c>
      <c r="L170" s="111">
        <f t="shared" si="22"/>
        <v>15709.3320384</v>
      </c>
      <c r="M170" s="111">
        <f t="shared" si="22"/>
        <v>18327.554044800003</v>
      </c>
      <c r="N170" s="111">
        <f t="shared" si="22"/>
        <v>18327.554044800003</v>
      </c>
    </row>
    <row r="171" spans="1:14" x14ac:dyDescent="0.2">
      <c r="A171" s="608"/>
      <c r="B171" s="607"/>
      <c r="C171" s="104" t="s">
        <v>189</v>
      </c>
      <c r="D171" s="105">
        <v>10</v>
      </c>
      <c r="E171" s="111">
        <f t="shared" si="22"/>
        <v>3272.7775080000006</v>
      </c>
      <c r="F171" s="111">
        <f t="shared" si="22"/>
        <v>6545.5550160000012</v>
      </c>
      <c r="G171" s="111">
        <f t="shared" si="22"/>
        <v>7854.6660191999999</v>
      </c>
      <c r="H171" s="111">
        <f t="shared" si="22"/>
        <v>9163.7770224000014</v>
      </c>
      <c r="I171" s="111">
        <f t="shared" si="22"/>
        <v>9163.7770224000014</v>
      </c>
      <c r="J171" s="111">
        <f t="shared" si="22"/>
        <v>3927.3330096</v>
      </c>
      <c r="K171" s="111">
        <f t="shared" si="22"/>
        <v>7854.6660191999999</v>
      </c>
      <c r="L171" s="111">
        <f t="shared" si="22"/>
        <v>9425.5992230400007</v>
      </c>
      <c r="M171" s="111">
        <f t="shared" si="22"/>
        <v>10996.532426880001</v>
      </c>
      <c r="N171" s="111">
        <f t="shared" si="22"/>
        <v>10996.532426880001</v>
      </c>
    </row>
    <row r="172" spans="1:14" ht="13.15" customHeight="1" x14ac:dyDescent="0.2">
      <c r="A172" s="608"/>
      <c r="B172" s="607" t="s">
        <v>206</v>
      </c>
      <c r="C172" s="104" t="s">
        <v>147</v>
      </c>
      <c r="D172" s="105">
        <v>0</v>
      </c>
      <c r="E172" s="111">
        <f t="shared" ref="E172:N187" si="23">E104*$E$135*$E$136*$E$138*$E$137</f>
        <v>0</v>
      </c>
      <c r="F172" s="111">
        <f t="shared" si="23"/>
        <v>0</v>
      </c>
      <c r="G172" s="111">
        <f t="shared" si="23"/>
        <v>0</v>
      </c>
      <c r="H172" s="111">
        <f t="shared" si="23"/>
        <v>0</v>
      </c>
      <c r="I172" s="111">
        <f t="shared" si="23"/>
        <v>0</v>
      </c>
      <c r="J172" s="111">
        <f t="shared" si="23"/>
        <v>0</v>
      </c>
      <c r="K172" s="111">
        <f t="shared" si="23"/>
        <v>0</v>
      </c>
      <c r="L172" s="111">
        <f t="shared" si="23"/>
        <v>0</v>
      </c>
      <c r="M172" s="111">
        <f t="shared" si="23"/>
        <v>0</v>
      </c>
      <c r="N172" s="111">
        <f t="shared" si="23"/>
        <v>0</v>
      </c>
    </row>
    <row r="173" spans="1:14" x14ac:dyDescent="0.2">
      <c r="A173" s="608"/>
      <c r="B173" s="607"/>
      <c r="C173" s="104" t="s">
        <v>189</v>
      </c>
      <c r="D173" s="105">
        <v>8</v>
      </c>
      <c r="E173" s="111">
        <f t="shared" si="23"/>
        <v>4090.9718850000013</v>
      </c>
      <c r="F173" s="111">
        <f t="shared" si="23"/>
        <v>8181.9437700000026</v>
      </c>
      <c r="G173" s="111">
        <f t="shared" si="23"/>
        <v>9818.3325240000031</v>
      </c>
      <c r="H173" s="111">
        <f t="shared" si="23"/>
        <v>11454.721278000001</v>
      </c>
      <c r="I173" s="111">
        <f t="shared" si="23"/>
        <v>11454.721278000001</v>
      </c>
      <c r="J173" s="111">
        <f t="shared" si="23"/>
        <v>4909.1662620000016</v>
      </c>
      <c r="K173" s="111">
        <f t="shared" si="23"/>
        <v>9818.3325240000031</v>
      </c>
      <c r="L173" s="111">
        <f t="shared" si="23"/>
        <v>11781.999028800001</v>
      </c>
      <c r="M173" s="111">
        <f t="shared" si="23"/>
        <v>13745.665533600004</v>
      </c>
      <c r="N173" s="111">
        <f t="shared" si="23"/>
        <v>13745.665533600004</v>
      </c>
    </row>
    <row r="174" spans="1:14" ht="13.15" customHeight="1" x14ac:dyDescent="0.2">
      <c r="A174" s="608"/>
      <c r="B174" s="607" t="s">
        <v>207</v>
      </c>
      <c r="C174" s="104" t="s">
        <v>147</v>
      </c>
      <c r="D174" s="105">
        <v>0</v>
      </c>
      <c r="E174" s="111">
        <f t="shared" si="23"/>
        <v>0</v>
      </c>
      <c r="F174" s="111">
        <f t="shared" si="23"/>
        <v>0</v>
      </c>
      <c r="G174" s="111">
        <f t="shared" si="23"/>
        <v>0</v>
      </c>
      <c r="H174" s="111">
        <f t="shared" si="23"/>
        <v>0</v>
      </c>
      <c r="I174" s="111">
        <f t="shared" si="23"/>
        <v>0</v>
      </c>
      <c r="J174" s="111">
        <f t="shared" si="23"/>
        <v>0</v>
      </c>
      <c r="K174" s="111">
        <f t="shared" si="23"/>
        <v>0</v>
      </c>
      <c r="L174" s="111">
        <f t="shared" si="23"/>
        <v>0</v>
      </c>
      <c r="M174" s="111">
        <f t="shared" si="23"/>
        <v>0</v>
      </c>
      <c r="N174" s="111">
        <f t="shared" si="23"/>
        <v>0</v>
      </c>
    </row>
    <row r="175" spans="1:14" x14ac:dyDescent="0.2">
      <c r="A175" s="608"/>
      <c r="B175" s="607"/>
      <c r="C175" s="104" t="s">
        <v>189</v>
      </c>
      <c r="D175" s="105">
        <v>5</v>
      </c>
      <c r="E175" s="111">
        <f t="shared" si="23"/>
        <v>6545.5550160000012</v>
      </c>
      <c r="F175" s="111">
        <f t="shared" si="23"/>
        <v>13091.110032000002</v>
      </c>
      <c r="G175" s="111">
        <f t="shared" si="23"/>
        <v>15709.3320384</v>
      </c>
      <c r="H175" s="111">
        <f t="shared" si="23"/>
        <v>18327.554044800003</v>
      </c>
      <c r="I175" s="111">
        <f t="shared" si="23"/>
        <v>18327.554044800003</v>
      </c>
      <c r="J175" s="111">
        <f t="shared" si="23"/>
        <v>7854.6660191999999</v>
      </c>
      <c r="K175" s="111">
        <f t="shared" si="23"/>
        <v>15709.3320384</v>
      </c>
      <c r="L175" s="111">
        <f t="shared" si="23"/>
        <v>18851.198446080001</v>
      </c>
      <c r="M175" s="111">
        <f t="shared" si="23"/>
        <v>21993.064853760003</v>
      </c>
      <c r="N175" s="111">
        <f t="shared" si="23"/>
        <v>21993.064853760003</v>
      </c>
    </row>
    <row r="176" spans="1:14" ht="13.15" customHeight="1" x14ac:dyDescent="0.2">
      <c r="A176" s="608"/>
      <c r="B176" s="607" t="s">
        <v>208</v>
      </c>
      <c r="C176" s="104" t="s">
        <v>147</v>
      </c>
      <c r="D176" s="105">
        <v>5</v>
      </c>
      <c r="E176" s="111">
        <f t="shared" si="23"/>
        <v>6545.5550160000012</v>
      </c>
      <c r="F176" s="111">
        <f t="shared" si="23"/>
        <v>13091.110032000002</v>
      </c>
      <c r="G176" s="111">
        <f t="shared" si="23"/>
        <v>15709.3320384</v>
      </c>
      <c r="H176" s="111">
        <f t="shared" si="23"/>
        <v>18327.554044800003</v>
      </c>
      <c r="I176" s="111">
        <f t="shared" si="23"/>
        <v>18327.554044800003</v>
      </c>
      <c r="J176" s="111">
        <f t="shared" si="23"/>
        <v>7854.6660191999999</v>
      </c>
      <c r="K176" s="111">
        <f t="shared" si="23"/>
        <v>15709.3320384</v>
      </c>
      <c r="L176" s="111">
        <f t="shared" si="23"/>
        <v>18851.198446080001</v>
      </c>
      <c r="M176" s="111">
        <f t="shared" si="23"/>
        <v>21993.064853760003</v>
      </c>
      <c r="N176" s="111">
        <f t="shared" si="23"/>
        <v>21993.064853760003</v>
      </c>
    </row>
    <row r="177" spans="1:14" x14ac:dyDescent="0.2">
      <c r="A177" s="608"/>
      <c r="B177" s="607"/>
      <c r="C177" s="104" t="s">
        <v>189</v>
      </c>
      <c r="D177" s="105">
        <v>5</v>
      </c>
      <c r="E177" s="111">
        <f t="shared" si="23"/>
        <v>6545.5550160000012</v>
      </c>
      <c r="F177" s="111">
        <f t="shared" si="23"/>
        <v>13091.110032000002</v>
      </c>
      <c r="G177" s="111">
        <f t="shared" si="23"/>
        <v>15709.3320384</v>
      </c>
      <c r="H177" s="111">
        <f t="shared" si="23"/>
        <v>18327.554044800003</v>
      </c>
      <c r="I177" s="111">
        <f t="shared" si="23"/>
        <v>18327.554044800003</v>
      </c>
      <c r="J177" s="111">
        <f t="shared" si="23"/>
        <v>7854.6660191999999</v>
      </c>
      <c r="K177" s="111">
        <f t="shared" si="23"/>
        <v>15709.3320384</v>
      </c>
      <c r="L177" s="111">
        <f t="shared" si="23"/>
        <v>18851.198446080001</v>
      </c>
      <c r="M177" s="111">
        <f t="shared" si="23"/>
        <v>21993.064853760003</v>
      </c>
      <c r="N177" s="111">
        <f t="shared" si="23"/>
        <v>21993.064853760003</v>
      </c>
    </row>
    <row r="178" spans="1:14" ht="13.15" customHeight="1" x14ac:dyDescent="0.2">
      <c r="A178" s="608"/>
      <c r="B178" s="607" t="s">
        <v>209</v>
      </c>
      <c r="C178" s="104" t="s">
        <v>147</v>
      </c>
      <c r="D178" s="105">
        <v>10</v>
      </c>
      <c r="E178" s="111">
        <f t="shared" si="23"/>
        <v>3272.7775080000006</v>
      </c>
      <c r="F178" s="111">
        <f t="shared" si="23"/>
        <v>6545.5550160000012</v>
      </c>
      <c r="G178" s="111">
        <f t="shared" si="23"/>
        <v>7854.6660191999999</v>
      </c>
      <c r="H178" s="111">
        <f t="shared" si="23"/>
        <v>9163.7770224000014</v>
      </c>
      <c r="I178" s="111">
        <f t="shared" si="23"/>
        <v>9163.7770224000014</v>
      </c>
      <c r="J178" s="111">
        <f t="shared" si="23"/>
        <v>3927.3330096</v>
      </c>
      <c r="K178" s="111">
        <f t="shared" si="23"/>
        <v>7854.6660191999999</v>
      </c>
      <c r="L178" s="111">
        <f t="shared" si="23"/>
        <v>9425.5992230400007</v>
      </c>
      <c r="M178" s="111">
        <f t="shared" si="23"/>
        <v>10996.532426880001</v>
      </c>
      <c r="N178" s="111">
        <f t="shared" si="23"/>
        <v>10996.532426880001</v>
      </c>
    </row>
    <row r="179" spans="1:14" x14ac:dyDescent="0.2">
      <c r="A179" s="608"/>
      <c r="B179" s="607"/>
      <c r="C179" s="104" t="s">
        <v>189</v>
      </c>
      <c r="D179" s="105">
        <v>15</v>
      </c>
      <c r="E179" s="111">
        <f t="shared" si="23"/>
        <v>2181.8516720000002</v>
      </c>
      <c r="F179" s="111">
        <f t="shared" si="23"/>
        <v>4363.7033440000005</v>
      </c>
      <c r="G179" s="111">
        <f t="shared" si="23"/>
        <v>5236.4440128000015</v>
      </c>
      <c r="H179" s="111">
        <f t="shared" si="23"/>
        <v>6109.1846816000007</v>
      </c>
      <c r="I179" s="111">
        <f t="shared" si="23"/>
        <v>6109.1846816000007</v>
      </c>
      <c r="J179" s="111">
        <f t="shared" si="23"/>
        <v>2618.2220064000007</v>
      </c>
      <c r="K179" s="111">
        <f t="shared" si="23"/>
        <v>5236.4440128000015</v>
      </c>
      <c r="L179" s="111">
        <f t="shared" si="23"/>
        <v>6283.732815360001</v>
      </c>
      <c r="M179" s="111">
        <f t="shared" si="23"/>
        <v>7331.0216179199997</v>
      </c>
      <c r="N179" s="111">
        <f t="shared" si="23"/>
        <v>7331.0216179199997</v>
      </c>
    </row>
    <row r="180" spans="1:14" ht="13.15" customHeight="1" x14ac:dyDescent="0.2">
      <c r="A180" s="608" t="s">
        <v>210</v>
      </c>
      <c r="B180" s="609" t="s">
        <v>197</v>
      </c>
      <c r="C180" s="106" t="s">
        <v>147</v>
      </c>
      <c r="D180" s="108">
        <v>10</v>
      </c>
      <c r="E180" s="111">
        <f t="shared" si="23"/>
        <v>2272.7621583333334</v>
      </c>
      <c r="F180" s="111">
        <f t="shared" si="23"/>
        <v>4545.5243166666669</v>
      </c>
      <c r="G180" s="111">
        <f t="shared" si="23"/>
        <v>5454.6291800000008</v>
      </c>
      <c r="H180" s="111">
        <f t="shared" si="23"/>
        <v>6363.7340433333347</v>
      </c>
      <c r="I180" s="111">
        <f t="shared" si="23"/>
        <v>6363.7340433333347</v>
      </c>
      <c r="J180" s="111"/>
      <c r="K180" s="111"/>
      <c r="L180" s="111"/>
      <c r="M180" s="111"/>
      <c r="N180" s="111"/>
    </row>
    <row r="181" spans="1:14" x14ac:dyDescent="0.2">
      <c r="A181" s="608"/>
      <c r="B181" s="609"/>
      <c r="C181" s="104" t="s">
        <v>189</v>
      </c>
      <c r="D181" s="109">
        <v>15</v>
      </c>
      <c r="E181" s="111">
        <f t="shared" si="23"/>
        <v>1515.1747722222226</v>
      </c>
      <c r="F181" s="111">
        <f t="shared" si="23"/>
        <v>3030.3495444444452</v>
      </c>
      <c r="G181" s="111">
        <f t="shared" si="23"/>
        <v>3636.4194533333339</v>
      </c>
      <c r="H181" s="111">
        <f t="shared" si="23"/>
        <v>4242.4893622222226</v>
      </c>
      <c r="I181" s="111">
        <f t="shared" si="23"/>
        <v>4242.4893622222226</v>
      </c>
      <c r="J181" s="111"/>
      <c r="K181" s="111"/>
      <c r="L181" s="111"/>
      <c r="M181" s="111"/>
      <c r="N181" s="111"/>
    </row>
    <row r="182" spans="1:14" ht="13.15" customHeight="1" x14ac:dyDescent="0.2">
      <c r="A182" s="608"/>
      <c r="B182" s="607" t="s">
        <v>199</v>
      </c>
      <c r="C182" s="104" t="s">
        <v>147</v>
      </c>
      <c r="D182" s="109">
        <v>10</v>
      </c>
      <c r="E182" s="111">
        <f t="shared" si="23"/>
        <v>2272.7621583333334</v>
      </c>
      <c r="F182" s="111">
        <f t="shared" si="23"/>
        <v>4545.5243166666669</v>
      </c>
      <c r="G182" s="111">
        <f t="shared" si="23"/>
        <v>5454.6291800000008</v>
      </c>
      <c r="H182" s="111">
        <f t="shared" si="23"/>
        <v>6363.7340433333347</v>
      </c>
      <c r="I182" s="111">
        <f t="shared" si="23"/>
        <v>6363.7340433333347</v>
      </c>
      <c r="J182" s="111"/>
      <c r="K182" s="111"/>
      <c r="L182" s="111"/>
      <c r="M182" s="111"/>
      <c r="N182" s="111"/>
    </row>
    <row r="183" spans="1:14" x14ac:dyDescent="0.2">
      <c r="A183" s="608"/>
      <c r="B183" s="607"/>
      <c r="C183" s="104" t="s">
        <v>189</v>
      </c>
      <c r="D183" s="109">
        <v>10</v>
      </c>
      <c r="E183" s="111">
        <f t="shared" si="23"/>
        <v>2272.7621583333334</v>
      </c>
      <c r="F183" s="111">
        <f t="shared" si="23"/>
        <v>4545.5243166666669</v>
      </c>
      <c r="G183" s="111">
        <f t="shared" si="23"/>
        <v>5454.6291800000008</v>
      </c>
      <c r="H183" s="111">
        <f t="shared" si="23"/>
        <v>6363.7340433333347</v>
      </c>
      <c r="I183" s="111">
        <f t="shared" si="23"/>
        <v>6363.7340433333347</v>
      </c>
      <c r="J183" s="111"/>
      <c r="K183" s="111"/>
      <c r="L183" s="111"/>
      <c r="M183" s="111"/>
      <c r="N183" s="111"/>
    </row>
    <row r="184" spans="1:14" ht="13.15" customHeight="1" x14ac:dyDescent="0.2">
      <c r="A184" s="608"/>
      <c r="B184" s="607" t="s">
        <v>200</v>
      </c>
      <c r="C184" s="104" t="s">
        <v>147</v>
      </c>
      <c r="D184" s="109">
        <v>10</v>
      </c>
      <c r="E184" s="111">
        <f t="shared" si="23"/>
        <v>2272.7621583333334</v>
      </c>
      <c r="F184" s="111">
        <f t="shared" si="23"/>
        <v>4545.5243166666669</v>
      </c>
      <c r="G184" s="111">
        <f t="shared" si="23"/>
        <v>5454.6291800000008</v>
      </c>
      <c r="H184" s="111">
        <f t="shared" si="23"/>
        <v>6363.7340433333347</v>
      </c>
      <c r="I184" s="111">
        <f t="shared" si="23"/>
        <v>6363.7340433333347</v>
      </c>
      <c r="J184" s="111"/>
      <c r="K184" s="111"/>
      <c r="L184" s="111"/>
      <c r="M184" s="111"/>
      <c r="N184" s="111"/>
    </row>
    <row r="185" spans="1:14" x14ac:dyDescent="0.2">
      <c r="A185" s="608"/>
      <c r="B185" s="607"/>
      <c r="C185" s="104" t="s">
        <v>189</v>
      </c>
      <c r="D185" s="109">
        <v>15</v>
      </c>
      <c r="E185" s="111">
        <f t="shared" si="23"/>
        <v>1515.1747722222226</v>
      </c>
      <c r="F185" s="111">
        <f t="shared" si="23"/>
        <v>3030.3495444444452</v>
      </c>
      <c r="G185" s="111">
        <f t="shared" si="23"/>
        <v>3636.4194533333339</v>
      </c>
      <c r="H185" s="111">
        <f t="shared" si="23"/>
        <v>4242.4893622222226</v>
      </c>
      <c r="I185" s="111">
        <f t="shared" si="23"/>
        <v>4242.4893622222226</v>
      </c>
      <c r="J185" s="111"/>
      <c r="K185" s="111"/>
      <c r="L185" s="111"/>
      <c r="M185" s="111"/>
      <c r="N185" s="111"/>
    </row>
    <row r="186" spans="1:14" ht="13.15" customHeight="1" x14ac:dyDescent="0.2">
      <c r="A186" s="608"/>
      <c r="B186" s="607" t="s">
        <v>201</v>
      </c>
      <c r="C186" s="104" t="s">
        <v>147</v>
      </c>
      <c r="D186" s="109">
        <v>10</v>
      </c>
      <c r="E186" s="111">
        <f t="shared" si="23"/>
        <v>2272.7621583333334</v>
      </c>
      <c r="F186" s="111">
        <f t="shared" si="23"/>
        <v>4545.5243166666669</v>
      </c>
      <c r="G186" s="111">
        <f t="shared" si="23"/>
        <v>5454.6291800000008</v>
      </c>
      <c r="H186" s="111">
        <f t="shared" si="23"/>
        <v>6363.7340433333347</v>
      </c>
      <c r="I186" s="111">
        <f t="shared" si="23"/>
        <v>6363.7340433333347</v>
      </c>
      <c r="J186" s="111"/>
      <c r="K186" s="111"/>
      <c r="L186" s="111"/>
      <c r="M186" s="111"/>
      <c r="N186" s="111"/>
    </row>
    <row r="187" spans="1:14" x14ac:dyDescent="0.2">
      <c r="A187" s="608"/>
      <c r="B187" s="607"/>
      <c r="C187" s="104" t="s">
        <v>189</v>
      </c>
      <c r="D187" s="109">
        <v>10</v>
      </c>
      <c r="E187" s="111">
        <f t="shared" si="23"/>
        <v>2272.7621583333334</v>
      </c>
      <c r="F187" s="111">
        <f t="shared" si="23"/>
        <v>4545.5243166666669</v>
      </c>
      <c r="G187" s="111">
        <f t="shared" si="23"/>
        <v>5454.6291800000008</v>
      </c>
      <c r="H187" s="111">
        <f t="shared" si="23"/>
        <v>6363.7340433333347</v>
      </c>
      <c r="I187" s="111">
        <f t="shared" si="23"/>
        <v>6363.7340433333347</v>
      </c>
      <c r="J187" s="111"/>
      <c r="K187" s="111"/>
      <c r="L187" s="111"/>
      <c r="M187" s="111"/>
      <c r="N187" s="111"/>
    </row>
    <row r="188" spans="1:14" ht="13.15" customHeight="1" x14ac:dyDescent="0.2">
      <c r="A188" s="608"/>
      <c r="B188" s="607" t="s">
        <v>202</v>
      </c>
      <c r="C188" s="104" t="s">
        <v>147</v>
      </c>
      <c r="D188" s="109">
        <v>10</v>
      </c>
      <c r="E188" s="111">
        <f t="shared" ref="E188:I201" si="24">E120*$E$135*$E$136*$E$138*$E$137</f>
        <v>2272.7621583333334</v>
      </c>
      <c r="F188" s="111">
        <f t="shared" si="24"/>
        <v>4545.5243166666669</v>
      </c>
      <c r="G188" s="111">
        <f t="shared" si="24"/>
        <v>5454.6291800000008</v>
      </c>
      <c r="H188" s="111">
        <f t="shared" si="24"/>
        <v>6363.7340433333347</v>
      </c>
      <c r="I188" s="111">
        <f t="shared" si="24"/>
        <v>6363.7340433333347</v>
      </c>
      <c r="J188" s="111"/>
      <c r="K188" s="111"/>
      <c r="L188" s="111"/>
      <c r="M188" s="111"/>
      <c r="N188" s="111"/>
    </row>
    <row r="189" spans="1:14" x14ac:dyDescent="0.2">
      <c r="A189" s="608"/>
      <c r="B189" s="607"/>
      <c r="C189" s="104" t="s">
        <v>189</v>
      </c>
      <c r="D189" s="109">
        <v>15</v>
      </c>
      <c r="E189" s="111">
        <f t="shared" si="24"/>
        <v>1515.1747722222226</v>
      </c>
      <c r="F189" s="111">
        <f t="shared" si="24"/>
        <v>3030.3495444444452</v>
      </c>
      <c r="G189" s="111">
        <f t="shared" si="24"/>
        <v>3636.4194533333339</v>
      </c>
      <c r="H189" s="111">
        <f t="shared" si="24"/>
        <v>4242.4893622222226</v>
      </c>
      <c r="I189" s="111">
        <f t="shared" si="24"/>
        <v>4242.4893622222226</v>
      </c>
      <c r="J189" s="111"/>
      <c r="K189" s="111"/>
      <c r="L189" s="111"/>
      <c r="M189" s="111"/>
      <c r="N189" s="111"/>
    </row>
    <row r="190" spans="1:14" ht="13.15" customHeight="1" x14ac:dyDescent="0.2">
      <c r="A190" s="608"/>
      <c r="B190" s="607" t="s">
        <v>203</v>
      </c>
      <c r="C190" s="104" t="s">
        <v>147</v>
      </c>
      <c r="D190" s="109">
        <v>10</v>
      </c>
      <c r="E190" s="111">
        <f t="shared" si="24"/>
        <v>2272.7621583333334</v>
      </c>
      <c r="F190" s="111">
        <f t="shared" si="24"/>
        <v>4545.5243166666669</v>
      </c>
      <c r="G190" s="111">
        <f t="shared" si="24"/>
        <v>5454.6291800000008</v>
      </c>
      <c r="H190" s="111">
        <f t="shared" si="24"/>
        <v>6363.7340433333347</v>
      </c>
      <c r="I190" s="111">
        <f t="shared" si="24"/>
        <v>6363.7340433333347</v>
      </c>
      <c r="J190" s="111"/>
      <c r="K190" s="111"/>
      <c r="L190" s="111"/>
      <c r="M190" s="111"/>
      <c r="N190" s="111"/>
    </row>
    <row r="191" spans="1:14" x14ac:dyDescent="0.2">
      <c r="A191" s="608"/>
      <c r="B191" s="607"/>
      <c r="C191" s="104" t="s">
        <v>189</v>
      </c>
      <c r="D191" s="109">
        <v>10</v>
      </c>
      <c r="E191" s="111">
        <f t="shared" si="24"/>
        <v>2272.7621583333334</v>
      </c>
      <c r="F191" s="111">
        <f t="shared" si="24"/>
        <v>4545.5243166666669</v>
      </c>
      <c r="G191" s="111">
        <f t="shared" si="24"/>
        <v>5454.6291800000008</v>
      </c>
      <c r="H191" s="111">
        <f t="shared" si="24"/>
        <v>6363.7340433333347</v>
      </c>
      <c r="I191" s="111">
        <f t="shared" si="24"/>
        <v>6363.7340433333347</v>
      </c>
      <c r="J191" s="111"/>
      <c r="K191" s="111"/>
      <c r="L191" s="111"/>
      <c r="M191" s="111"/>
      <c r="N191" s="111"/>
    </row>
    <row r="192" spans="1:14" ht="13.15" customHeight="1" x14ac:dyDescent="0.2">
      <c r="A192" s="608"/>
      <c r="B192" s="607" t="s">
        <v>204</v>
      </c>
      <c r="C192" s="104" t="s">
        <v>147</v>
      </c>
      <c r="D192" s="109">
        <v>10</v>
      </c>
      <c r="E192" s="111">
        <f t="shared" si="24"/>
        <v>2272.7621583333334</v>
      </c>
      <c r="F192" s="111">
        <f t="shared" si="24"/>
        <v>4545.5243166666669</v>
      </c>
      <c r="G192" s="111">
        <f t="shared" si="24"/>
        <v>5454.6291800000008</v>
      </c>
      <c r="H192" s="111">
        <f t="shared" si="24"/>
        <v>6363.7340433333347</v>
      </c>
      <c r="I192" s="111">
        <f t="shared" si="24"/>
        <v>6363.7340433333347</v>
      </c>
      <c r="J192" s="111"/>
      <c r="K192" s="111"/>
      <c r="L192" s="111"/>
      <c r="M192" s="111"/>
      <c r="N192" s="111"/>
    </row>
    <row r="193" spans="1:14" x14ac:dyDescent="0.2">
      <c r="A193" s="608"/>
      <c r="B193" s="607"/>
      <c r="C193" s="104" t="s">
        <v>189</v>
      </c>
      <c r="D193" s="109">
        <v>17</v>
      </c>
      <c r="E193" s="111">
        <f t="shared" si="24"/>
        <v>1336.918916666667</v>
      </c>
      <c r="F193" s="111">
        <f t="shared" si="24"/>
        <v>2673.8378333333339</v>
      </c>
      <c r="G193" s="111">
        <f t="shared" si="24"/>
        <v>3208.6054000000004</v>
      </c>
      <c r="H193" s="111">
        <f t="shared" si="24"/>
        <v>3743.3729666666668</v>
      </c>
      <c r="I193" s="111">
        <f t="shared" si="24"/>
        <v>3743.3729666666668</v>
      </c>
      <c r="J193" s="111"/>
      <c r="K193" s="111"/>
      <c r="L193" s="111"/>
      <c r="M193" s="111"/>
      <c r="N193" s="111"/>
    </row>
    <row r="194" spans="1:14" ht="13.15" customHeight="1" x14ac:dyDescent="0.2">
      <c r="A194" s="608"/>
      <c r="B194" s="607" t="s">
        <v>205</v>
      </c>
      <c r="C194" s="104" t="s">
        <v>147</v>
      </c>
      <c r="D194" s="109">
        <v>10</v>
      </c>
      <c r="E194" s="111">
        <f t="shared" si="24"/>
        <v>2272.7621583333334</v>
      </c>
      <c r="F194" s="111">
        <f t="shared" si="24"/>
        <v>4545.5243166666669</v>
      </c>
      <c r="G194" s="111">
        <f t="shared" si="24"/>
        <v>5454.6291800000008</v>
      </c>
      <c r="H194" s="111">
        <f t="shared" si="24"/>
        <v>6363.7340433333347</v>
      </c>
      <c r="I194" s="111">
        <f t="shared" si="24"/>
        <v>6363.7340433333347</v>
      </c>
      <c r="J194" s="111"/>
      <c r="K194" s="111"/>
      <c r="L194" s="111"/>
      <c r="M194" s="111"/>
      <c r="N194" s="111"/>
    </row>
    <row r="195" spans="1:14" x14ac:dyDescent="0.2">
      <c r="A195" s="608"/>
      <c r="B195" s="607"/>
      <c r="C195" s="104" t="s">
        <v>189</v>
      </c>
      <c r="D195" s="109">
        <v>15</v>
      </c>
      <c r="E195" s="111">
        <f t="shared" si="24"/>
        <v>1515.1747722222226</v>
      </c>
      <c r="F195" s="111">
        <f t="shared" si="24"/>
        <v>3030.3495444444452</v>
      </c>
      <c r="G195" s="111">
        <f t="shared" si="24"/>
        <v>3636.4194533333339</v>
      </c>
      <c r="H195" s="111">
        <f t="shared" si="24"/>
        <v>4242.4893622222226</v>
      </c>
      <c r="I195" s="111">
        <f t="shared" si="24"/>
        <v>4242.4893622222226</v>
      </c>
      <c r="J195" s="111"/>
      <c r="K195" s="111"/>
      <c r="L195" s="111"/>
      <c r="M195" s="111"/>
      <c r="N195" s="111"/>
    </row>
    <row r="196" spans="1:14" ht="13.15" customHeight="1" x14ac:dyDescent="0.2">
      <c r="A196" s="608"/>
      <c r="B196" s="607" t="s">
        <v>206</v>
      </c>
      <c r="C196" s="104" t="s">
        <v>147</v>
      </c>
      <c r="D196" s="109">
        <v>0</v>
      </c>
      <c r="E196" s="111">
        <f t="shared" si="24"/>
        <v>0</v>
      </c>
      <c r="F196" s="111">
        <f t="shared" si="24"/>
        <v>0</v>
      </c>
      <c r="G196" s="111">
        <f t="shared" si="24"/>
        <v>0</v>
      </c>
      <c r="H196" s="111">
        <f t="shared" si="24"/>
        <v>0</v>
      </c>
      <c r="I196" s="111">
        <f t="shared" si="24"/>
        <v>0</v>
      </c>
      <c r="J196" s="111"/>
      <c r="K196" s="111"/>
      <c r="L196" s="111"/>
      <c r="M196" s="111"/>
      <c r="N196" s="111"/>
    </row>
    <row r="197" spans="1:14" x14ac:dyDescent="0.2">
      <c r="A197" s="608"/>
      <c r="B197" s="607"/>
      <c r="C197" s="104" t="s">
        <v>189</v>
      </c>
      <c r="D197" s="109">
        <v>10</v>
      </c>
      <c r="E197" s="111">
        <f t="shared" si="24"/>
        <v>2272.7621583333334</v>
      </c>
      <c r="F197" s="111">
        <f t="shared" si="24"/>
        <v>4545.5243166666669</v>
      </c>
      <c r="G197" s="111">
        <f t="shared" si="24"/>
        <v>5454.6291800000008</v>
      </c>
      <c r="H197" s="111">
        <f t="shared" si="24"/>
        <v>6363.7340433333347</v>
      </c>
      <c r="I197" s="111">
        <f t="shared" si="24"/>
        <v>6363.7340433333347</v>
      </c>
      <c r="J197" s="111"/>
      <c r="K197" s="111"/>
      <c r="L197" s="111"/>
      <c r="M197" s="111"/>
      <c r="N197" s="111"/>
    </row>
    <row r="198" spans="1:14" ht="13.15" customHeight="1" x14ac:dyDescent="0.2">
      <c r="A198" s="608"/>
      <c r="B198" s="607" t="s">
        <v>208</v>
      </c>
      <c r="C198" s="104" t="s">
        <v>147</v>
      </c>
      <c r="D198" s="109">
        <v>10</v>
      </c>
      <c r="E198" s="111">
        <f t="shared" si="24"/>
        <v>2272.7621583333334</v>
      </c>
      <c r="F198" s="111">
        <f t="shared" si="24"/>
        <v>4545.5243166666669</v>
      </c>
      <c r="G198" s="111">
        <f t="shared" si="24"/>
        <v>5454.6291800000008</v>
      </c>
      <c r="H198" s="111">
        <f t="shared" si="24"/>
        <v>6363.7340433333347</v>
      </c>
      <c r="I198" s="111">
        <f t="shared" si="24"/>
        <v>6363.7340433333347</v>
      </c>
      <c r="J198" s="111"/>
      <c r="K198" s="111"/>
      <c r="L198" s="111"/>
      <c r="M198" s="111"/>
      <c r="N198" s="111"/>
    </row>
    <row r="199" spans="1:14" x14ac:dyDescent="0.2">
      <c r="A199" s="608"/>
      <c r="B199" s="607"/>
      <c r="C199" s="104" t="s">
        <v>189</v>
      </c>
      <c r="D199" s="109">
        <v>10</v>
      </c>
      <c r="E199" s="111">
        <f t="shared" si="24"/>
        <v>2272.7621583333334</v>
      </c>
      <c r="F199" s="111">
        <f t="shared" si="24"/>
        <v>4545.5243166666669</v>
      </c>
      <c r="G199" s="111">
        <f t="shared" si="24"/>
        <v>5454.6291800000008</v>
      </c>
      <c r="H199" s="111">
        <f t="shared" si="24"/>
        <v>6363.7340433333347</v>
      </c>
      <c r="I199" s="111">
        <f t="shared" si="24"/>
        <v>6363.7340433333347</v>
      </c>
      <c r="J199" s="111"/>
      <c r="K199" s="111"/>
      <c r="L199" s="111"/>
      <c r="M199" s="111"/>
      <c r="N199" s="111"/>
    </row>
    <row r="200" spans="1:14" ht="13.15" customHeight="1" x14ac:dyDescent="0.2">
      <c r="A200" s="608"/>
      <c r="B200" s="607" t="s">
        <v>209</v>
      </c>
      <c r="C200" s="104" t="s">
        <v>147</v>
      </c>
      <c r="D200" s="109">
        <v>10</v>
      </c>
      <c r="E200" s="111">
        <f t="shared" si="24"/>
        <v>2272.7621583333334</v>
      </c>
      <c r="F200" s="111">
        <f t="shared" si="24"/>
        <v>4545.5243166666669</v>
      </c>
      <c r="G200" s="111">
        <f t="shared" si="24"/>
        <v>5454.6291800000008</v>
      </c>
      <c r="H200" s="111">
        <f t="shared" si="24"/>
        <v>6363.7340433333347</v>
      </c>
      <c r="I200" s="111">
        <f t="shared" si="24"/>
        <v>6363.7340433333347</v>
      </c>
      <c r="J200" s="111"/>
      <c r="K200" s="111"/>
      <c r="L200" s="111"/>
      <c r="M200" s="111"/>
      <c r="N200" s="111"/>
    </row>
    <row r="201" spans="1:14" x14ac:dyDescent="0.2">
      <c r="A201" s="608"/>
      <c r="B201" s="607"/>
      <c r="C201" s="104" t="s">
        <v>189</v>
      </c>
      <c r="D201" s="109">
        <v>0</v>
      </c>
      <c r="E201" s="111">
        <f t="shared" si="24"/>
        <v>0</v>
      </c>
      <c r="F201" s="111">
        <f t="shared" si="24"/>
        <v>0</v>
      </c>
      <c r="G201" s="111">
        <f t="shared" si="24"/>
        <v>0</v>
      </c>
      <c r="H201" s="111">
        <f t="shared" si="24"/>
        <v>0</v>
      </c>
      <c r="I201" s="111">
        <f t="shared" si="24"/>
        <v>0</v>
      </c>
      <c r="J201" s="111"/>
      <c r="K201" s="111"/>
      <c r="L201" s="111"/>
      <c r="M201" s="111"/>
      <c r="N201" s="111"/>
    </row>
    <row r="202" spans="1:14" ht="26.25" customHeight="1" x14ac:dyDescent="0.2">
      <c r="A202" s="614" t="s">
        <v>218</v>
      </c>
      <c r="B202" s="614"/>
      <c r="C202" s="614"/>
      <c r="D202" s="113"/>
      <c r="E202" s="113"/>
      <c r="F202" s="113"/>
      <c r="G202" s="113"/>
      <c r="H202" s="113"/>
      <c r="I202" s="113"/>
      <c r="J202" s="113"/>
      <c r="K202" s="113"/>
      <c r="L202" s="113"/>
      <c r="M202" s="113"/>
      <c r="N202" s="113"/>
    </row>
    <row r="203" spans="1:14" ht="13.15" customHeight="1" x14ac:dyDescent="0.2">
      <c r="A203" s="611" t="s">
        <v>187</v>
      </c>
      <c r="B203" s="607" t="s">
        <v>212</v>
      </c>
      <c r="C203" s="104" t="s">
        <v>147</v>
      </c>
      <c r="D203" s="105">
        <v>19</v>
      </c>
      <c r="E203" s="113">
        <v>1.3</v>
      </c>
      <c r="F203" s="113">
        <v>1.3</v>
      </c>
      <c r="G203" s="113">
        <v>1.3</v>
      </c>
      <c r="H203" s="113">
        <v>1.3</v>
      </c>
      <c r="I203" s="113">
        <v>1.3</v>
      </c>
      <c r="J203" s="113">
        <v>1.3</v>
      </c>
      <c r="K203" s="113">
        <v>1.3</v>
      </c>
      <c r="L203" s="113">
        <v>1.3</v>
      </c>
      <c r="M203" s="113">
        <v>1.3</v>
      </c>
      <c r="N203" s="113">
        <v>1.3</v>
      </c>
    </row>
    <row r="204" spans="1:14" x14ac:dyDescent="0.2">
      <c r="A204" s="611"/>
      <c r="B204" s="607"/>
      <c r="C204" s="104" t="s">
        <v>189</v>
      </c>
      <c r="D204" s="105">
        <v>23</v>
      </c>
      <c r="E204" s="113">
        <v>1.3</v>
      </c>
      <c r="F204" s="113">
        <v>1.3</v>
      </c>
      <c r="G204" s="113">
        <v>1.3</v>
      </c>
      <c r="H204" s="113">
        <v>1.3</v>
      </c>
      <c r="I204" s="113">
        <v>1.3</v>
      </c>
      <c r="J204" s="113">
        <v>1.35</v>
      </c>
      <c r="K204" s="113">
        <v>1.35</v>
      </c>
      <c r="L204" s="113">
        <v>1.35</v>
      </c>
      <c r="M204" s="113">
        <v>1.35</v>
      </c>
      <c r="N204" s="113">
        <v>1.35</v>
      </c>
    </row>
    <row r="205" spans="1:14" ht="27" customHeight="1" x14ac:dyDescent="0.2">
      <c r="A205" s="611"/>
      <c r="B205" s="612" t="s">
        <v>190</v>
      </c>
      <c r="C205" s="104" t="s">
        <v>147</v>
      </c>
      <c r="D205" s="105">
        <v>15</v>
      </c>
      <c r="E205" s="113">
        <v>1.3</v>
      </c>
      <c r="F205" s="113">
        <v>1.3</v>
      </c>
      <c r="G205" s="113">
        <v>1.3</v>
      </c>
      <c r="H205" s="113">
        <v>1.3</v>
      </c>
      <c r="I205" s="113">
        <v>1.3</v>
      </c>
      <c r="J205" s="113"/>
      <c r="K205" s="113"/>
      <c r="L205" s="113"/>
      <c r="M205" s="113"/>
      <c r="N205" s="113"/>
    </row>
    <row r="206" spans="1:14" ht="24.75" customHeight="1" x14ac:dyDescent="0.2">
      <c r="A206" s="611"/>
      <c r="B206" s="612"/>
      <c r="C206" s="104" t="s">
        <v>189</v>
      </c>
      <c r="D206" s="105">
        <v>20</v>
      </c>
      <c r="E206" s="113">
        <v>1.3</v>
      </c>
      <c r="F206" s="113">
        <v>1.3</v>
      </c>
      <c r="G206" s="113">
        <v>1.3</v>
      </c>
      <c r="H206" s="113">
        <v>1.3</v>
      </c>
      <c r="I206" s="113">
        <v>1.3</v>
      </c>
      <c r="J206" s="113"/>
      <c r="K206" s="113"/>
      <c r="L206" s="113"/>
      <c r="M206" s="113"/>
      <c r="N206" s="113"/>
    </row>
    <row r="207" spans="1:14" ht="24" customHeight="1" x14ac:dyDescent="0.2">
      <c r="A207" s="611"/>
      <c r="B207" s="612" t="s">
        <v>191</v>
      </c>
      <c r="C207" s="104" t="s">
        <v>147</v>
      </c>
      <c r="D207" s="105">
        <v>10</v>
      </c>
      <c r="E207" s="113">
        <v>1.3</v>
      </c>
      <c r="F207" s="113">
        <v>1.3</v>
      </c>
      <c r="G207" s="113">
        <v>1.3</v>
      </c>
      <c r="H207" s="113">
        <v>1.3</v>
      </c>
      <c r="I207" s="113">
        <v>1.3</v>
      </c>
      <c r="J207" s="113"/>
      <c r="K207" s="113"/>
      <c r="L207" s="113"/>
      <c r="M207" s="113"/>
      <c r="N207" s="113"/>
    </row>
    <row r="208" spans="1:14" ht="23.25" customHeight="1" x14ac:dyDescent="0.2">
      <c r="A208" s="611"/>
      <c r="B208" s="612"/>
      <c r="C208" s="104" t="s">
        <v>189</v>
      </c>
      <c r="D208" s="105">
        <v>15</v>
      </c>
      <c r="E208" s="113">
        <v>1.3</v>
      </c>
      <c r="F208" s="113">
        <v>1.3</v>
      </c>
      <c r="G208" s="113">
        <v>1.3</v>
      </c>
      <c r="H208" s="113">
        <v>1.3</v>
      </c>
      <c r="I208" s="113">
        <v>1.3</v>
      </c>
      <c r="J208" s="113"/>
      <c r="K208" s="113"/>
      <c r="L208" s="113"/>
      <c r="M208" s="113"/>
      <c r="N208" s="113"/>
    </row>
    <row r="209" spans="1:14" ht="30.75" customHeight="1" x14ac:dyDescent="0.2">
      <c r="A209" s="611"/>
      <c r="B209" s="612" t="s">
        <v>192</v>
      </c>
      <c r="C209" s="104" t="s">
        <v>147</v>
      </c>
      <c r="D209" s="105">
        <v>15</v>
      </c>
      <c r="E209" s="113">
        <v>1.3</v>
      </c>
      <c r="F209" s="113">
        <v>1.3</v>
      </c>
      <c r="G209" s="113">
        <v>1.3</v>
      </c>
      <c r="H209" s="113">
        <v>1.3</v>
      </c>
      <c r="I209" s="113">
        <v>1.3</v>
      </c>
      <c r="J209" s="113"/>
      <c r="K209" s="113"/>
      <c r="L209" s="113"/>
      <c r="M209" s="113"/>
      <c r="N209" s="113"/>
    </row>
    <row r="210" spans="1:14" ht="26.25" customHeight="1" x14ac:dyDescent="0.2">
      <c r="A210" s="611"/>
      <c r="B210" s="612"/>
      <c r="C210" s="104" t="s">
        <v>189</v>
      </c>
      <c r="D210" s="105">
        <v>20</v>
      </c>
      <c r="E210" s="113">
        <v>1.3</v>
      </c>
      <c r="F210" s="113">
        <v>1.3</v>
      </c>
      <c r="G210" s="113">
        <v>1.3</v>
      </c>
      <c r="H210" s="113">
        <v>1.3</v>
      </c>
      <c r="I210" s="113">
        <v>1.3</v>
      </c>
      <c r="J210" s="113"/>
      <c r="K210" s="113"/>
      <c r="L210" s="113"/>
      <c r="M210" s="113"/>
      <c r="N210" s="113"/>
    </row>
    <row r="211" spans="1:14" ht="21" customHeight="1" x14ac:dyDescent="0.2">
      <c r="A211" s="611"/>
      <c r="B211" s="612" t="s">
        <v>193</v>
      </c>
      <c r="C211" s="104" t="s">
        <v>147</v>
      </c>
      <c r="D211" s="105">
        <v>10</v>
      </c>
      <c r="E211" s="113">
        <v>1.3</v>
      </c>
      <c r="F211" s="113">
        <v>1.3</v>
      </c>
      <c r="G211" s="113">
        <v>1.3</v>
      </c>
      <c r="H211" s="113">
        <v>1.3</v>
      </c>
      <c r="I211" s="113">
        <v>1.3</v>
      </c>
      <c r="J211" s="113"/>
      <c r="K211" s="113"/>
      <c r="L211" s="113"/>
      <c r="M211" s="113"/>
      <c r="N211" s="113"/>
    </row>
    <row r="212" spans="1:14" ht="25.5" customHeight="1" x14ac:dyDescent="0.2">
      <c r="A212" s="611"/>
      <c r="B212" s="612"/>
      <c r="C212" s="104" t="s">
        <v>189</v>
      </c>
      <c r="D212" s="105">
        <v>15</v>
      </c>
      <c r="E212" s="113">
        <v>1.3</v>
      </c>
      <c r="F212" s="113">
        <v>1.3</v>
      </c>
      <c r="G212" s="113">
        <v>1.3</v>
      </c>
      <c r="H212" s="113">
        <v>1.3</v>
      </c>
      <c r="I212" s="113">
        <v>1.3</v>
      </c>
      <c r="J212" s="113"/>
      <c r="K212" s="113"/>
      <c r="L212" s="113"/>
      <c r="M212" s="113"/>
      <c r="N212" s="113"/>
    </row>
    <row r="213" spans="1:14" ht="17.25" customHeight="1" x14ac:dyDescent="0.2">
      <c r="A213" s="611"/>
      <c r="B213" s="612" t="s">
        <v>194</v>
      </c>
      <c r="C213" s="104" t="s">
        <v>147</v>
      </c>
      <c r="D213" s="105">
        <v>10</v>
      </c>
      <c r="E213" s="113">
        <v>1.3</v>
      </c>
      <c r="F213" s="113">
        <v>1.3</v>
      </c>
      <c r="G213" s="113">
        <v>1.3</v>
      </c>
      <c r="H213" s="113">
        <v>1.3</v>
      </c>
      <c r="I213" s="113">
        <v>1.3</v>
      </c>
      <c r="J213" s="113"/>
      <c r="K213" s="113"/>
      <c r="L213" s="113"/>
      <c r="M213" s="113"/>
      <c r="N213" s="113"/>
    </row>
    <row r="214" spans="1:14" ht="26.25" customHeight="1" x14ac:dyDescent="0.2">
      <c r="A214" s="611"/>
      <c r="B214" s="612"/>
      <c r="C214" s="104" t="s">
        <v>189</v>
      </c>
      <c r="D214" s="105">
        <v>10</v>
      </c>
      <c r="E214" s="113">
        <v>1.3</v>
      </c>
      <c r="F214" s="113">
        <v>1.3</v>
      </c>
      <c r="G214" s="113">
        <v>1.3</v>
      </c>
      <c r="H214" s="113">
        <v>1.3</v>
      </c>
      <c r="I214" s="113">
        <v>1.3</v>
      </c>
      <c r="J214" s="113"/>
      <c r="K214" s="113"/>
      <c r="L214" s="113"/>
      <c r="M214" s="113"/>
      <c r="N214" s="113"/>
    </row>
    <row r="215" spans="1:14" ht="24" customHeight="1" x14ac:dyDescent="0.2">
      <c r="A215" s="611"/>
      <c r="B215" s="612" t="s">
        <v>195</v>
      </c>
      <c r="C215" s="104" t="s">
        <v>147</v>
      </c>
      <c r="D215" s="105">
        <v>5</v>
      </c>
      <c r="E215" s="113">
        <v>1.3</v>
      </c>
      <c r="F215" s="113">
        <v>1.3</v>
      </c>
      <c r="G215" s="113">
        <v>1.3</v>
      </c>
      <c r="H215" s="113">
        <v>1.3</v>
      </c>
      <c r="I215" s="113">
        <v>1.3</v>
      </c>
      <c r="J215" s="113"/>
      <c r="K215" s="113"/>
      <c r="L215" s="113"/>
      <c r="M215" s="113"/>
      <c r="N215" s="113"/>
    </row>
    <row r="216" spans="1:14" ht="26.25" customHeight="1" x14ac:dyDescent="0.2">
      <c r="A216" s="611"/>
      <c r="B216" s="612"/>
      <c r="C216" s="104" t="s">
        <v>189</v>
      </c>
      <c r="D216" s="105">
        <v>5</v>
      </c>
      <c r="E216" s="113">
        <v>1.3</v>
      </c>
      <c r="F216" s="113">
        <v>1.3</v>
      </c>
      <c r="G216" s="113">
        <v>1.3</v>
      </c>
      <c r="H216" s="113">
        <v>1.3</v>
      </c>
      <c r="I216" s="113">
        <v>1.3</v>
      </c>
      <c r="J216" s="113"/>
      <c r="K216" s="113"/>
      <c r="L216" s="113"/>
      <c r="M216" s="113"/>
      <c r="N216" s="113"/>
    </row>
    <row r="217" spans="1:14" ht="24" customHeight="1" x14ac:dyDescent="0.2">
      <c r="A217" s="608" t="s">
        <v>196</v>
      </c>
      <c r="B217" s="607" t="s">
        <v>197</v>
      </c>
      <c r="C217" s="104" t="s">
        <v>147</v>
      </c>
      <c r="D217" s="105">
        <v>6</v>
      </c>
      <c r="E217" s="113">
        <v>1.43</v>
      </c>
      <c r="F217" s="113">
        <f t="shared" ref="F217:I240" si="25">$E$217</f>
        <v>1.43</v>
      </c>
      <c r="G217" s="113">
        <f t="shared" si="25"/>
        <v>1.43</v>
      </c>
      <c r="H217" s="113">
        <f t="shared" si="25"/>
        <v>1.43</v>
      </c>
      <c r="I217" s="113">
        <f t="shared" si="25"/>
        <v>1.43</v>
      </c>
      <c r="J217" s="113">
        <v>1.63</v>
      </c>
      <c r="K217" s="113">
        <v>1.63</v>
      </c>
      <c r="L217" s="113">
        <v>1.63</v>
      </c>
      <c r="M217" s="113">
        <v>1.63</v>
      </c>
      <c r="N217" s="113">
        <v>1.63</v>
      </c>
    </row>
    <row r="218" spans="1:14" x14ac:dyDescent="0.2">
      <c r="A218" s="608"/>
      <c r="B218" s="607"/>
      <c r="C218" s="104" t="s">
        <v>189</v>
      </c>
      <c r="D218" s="105">
        <v>10</v>
      </c>
      <c r="E218" s="113">
        <f t="shared" ref="E218:E240" si="26">$E$217</f>
        <v>1.43</v>
      </c>
      <c r="F218" s="113">
        <f t="shared" si="25"/>
        <v>1.43</v>
      </c>
      <c r="G218" s="113">
        <f t="shared" si="25"/>
        <v>1.43</v>
      </c>
      <c r="H218" s="113">
        <f t="shared" si="25"/>
        <v>1.43</v>
      </c>
      <c r="I218" s="113">
        <f t="shared" si="25"/>
        <v>1.43</v>
      </c>
      <c r="J218" s="113">
        <v>1.63</v>
      </c>
      <c r="K218" s="113">
        <v>1.63</v>
      </c>
      <c r="L218" s="113">
        <v>1.63</v>
      </c>
      <c r="M218" s="113">
        <v>1.63</v>
      </c>
      <c r="N218" s="113">
        <v>1.63</v>
      </c>
    </row>
    <row r="219" spans="1:14" ht="13.15" customHeight="1" x14ac:dyDescent="0.2">
      <c r="A219" s="608"/>
      <c r="B219" s="607" t="s">
        <v>198</v>
      </c>
      <c r="C219" s="104" t="s">
        <v>147</v>
      </c>
      <c r="D219" s="105">
        <v>0</v>
      </c>
      <c r="E219" s="113">
        <f t="shared" si="26"/>
        <v>1.43</v>
      </c>
      <c r="F219" s="113">
        <f t="shared" si="25"/>
        <v>1.43</v>
      </c>
      <c r="G219" s="113">
        <f t="shared" si="25"/>
        <v>1.43</v>
      </c>
      <c r="H219" s="113">
        <f t="shared" si="25"/>
        <v>1.43</v>
      </c>
      <c r="I219" s="113">
        <f t="shared" si="25"/>
        <v>1.43</v>
      </c>
      <c r="J219" s="113">
        <v>1.63</v>
      </c>
      <c r="K219" s="113">
        <v>1.63</v>
      </c>
      <c r="L219" s="113">
        <v>1.63</v>
      </c>
      <c r="M219" s="113">
        <v>1.63</v>
      </c>
      <c r="N219" s="113">
        <v>1.63</v>
      </c>
    </row>
    <row r="220" spans="1:14" x14ac:dyDescent="0.2">
      <c r="A220" s="608"/>
      <c r="B220" s="607"/>
      <c r="C220" s="104" t="s">
        <v>189</v>
      </c>
      <c r="D220" s="105">
        <v>12</v>
      </c>
      <c r="E220" s="113">
        <f t="shared" si="26"/>
        <v>1.43</v>
      </c>
      <c r="F220" s="113">
        <f t="shared" si="25"/>
        <v>1.43</v>
      </c>
      <c r="G220" s="113">
        <f t="shared" si="25"/>
        <v>1.43</v>
      </c>
      <c r="H220" s="113">
        <f t="shared" si="25"/>
        <v>1.43</v>
      </c>
      <c r="I220" s="113">
        <f t="shared" si="25"/>
        <v>1.43</v>
      </c>
      <c r="J220" s="113">
        <v>1.63</v>
      </c>
      <c r="K220" s="113">
        <v>1.63</v>
      </c>
      <c r="L220" s="113">
        <v>1.63</v>
      </c>
      <c r="M220" s="113">
        <v>1.63</v>
      </c>
      <c r="N220" s="113">
        <v>1.63</v>
      </c>
    </row>
    <row r="221" spans="1:14" ht="13.15" customHeight="1" x14ac:dyDescent="0.2">
      <c r="A221" s="608"/>
      <c r="B221" s="607" t="s">
        <v>199</v>
      </c>
      <c r="C221" s="104" t="s">
        <v>147</v>
      </c>
      <c r="D221" s="105">
        <v>6</v>
      </c>
      <c r="E221" s="113">
        <f t="shared" si="26"/>
        <v>1.43</v>
      </c>
      <c r="F221" s="113">
        <f t="shared" si="25"/>
        <v>1.43</v>
      </c>
      <c r="G221" s="113">
        <f t="shared" si="25"/>
        <v>1.43</v>
      </c>
      <c r="H221" s="113">
        <f t="shared" si="25"/>
        <v>1.43</v>
      </c>
      <c r="I221" s="113">
        <f t="shared" si="25"/>
        <v>1.43</v>
      </c>
      <c r="J221" s="113">
        <v>1.63</v>
      </c>
      <c r="K221" s="113">
        <v>1.63</v>
      </c>
      <c r="L221" s="113">
        <v>1.63</v>
      </c>
      <c r="M221" s="113">
        <v>1.63</v>
      </c>
      <c r="N221" s="113">
        <v>1.63</v>
      </c>
    </row>
    <row r="222" spans="1:14" x14ac:dyDescent="0.2">
      <c r="A222" s="608"/>
      <c r="B222" s="607"/>
      <c r="C222" s="104" t="s">
        <v>189</v>
      </c>
      <c r="D222" s="105">
        <v>6</v>
      </c>
      <c r="E222" s="113">
        <f t="shared" si="26"/>
        <v>1.43</v>
      </c>
      <c r="F222" s="113">
        <f t="shared" si="25"/>
        <v>1.43</v>
      </c>
      <c r="G222" s="113">
        <f t="shared" si="25"/>
        <v>1.43</v>
      </c>
      <c r="H222" s="113">
        <f t="shared" si="25"/>
        <v>1.43</v>
      </c>
      <c r="I222" s="113">
        <f t="shared" si="25"/>
        <v>1.43</v>
      </c>
      <c r="J222" s="113">
        <v>1.63</v>
      </c>
      <c r="K222" s="113">
        <v>1.63</v>
      </c>
      <c r="L222" s="113">
        <v>1.63</v>
      </c>
      <c r="M222" s="113">
        <v>1.63</v>
      </c>
      <c r="N222" s="113">
        <v>1.63</v>
      </c>
    </row>
    <row r="223" spans="1:14" ht="13.15" customHeight="1" x14ac:dyDescent="0.2">
      <c r="A223" s="608"/>
      <c r="B223" s="607" t="s">
        <v>200</v>
      </c>
      <c r="C223" s="104" t="s">
        <v>147</v>
      </c>
      <c r="D223" s="105">
        <v>6</v>
      </c>
      <c r="E223" s="113">
        <f t="shared" si="26"/>
        <v>1.43</v>
      </c>
      <c r="F223" s="113">
        <f t="shared" si="25"/>
        <v>1.43</v>
      </c>
      <c r="G223" s="113">
        <f t="shared" si="25"/>
        <v>1.43</v>
      </c>
      <c r="H223" s="113">
        <f t="shared" si="25"/>
        <v>1.43</v>
      </c>
      <c r="I223" s="113">
        <f t="shared" si="25"/>
        <v>1.43</v>
      </c>
      <c r="J223" s="113">
        <v>1.63</v>
      </c>
      <c r="K223" s="113">
        <v>1.63</v>
      </c>
      <c r="L223" s="113">
        <v>1.63</v>
      </c>
      <c r="M223" s="113">
        <v>1.63</v>
      </c>
      <c r="N223" s="113">
        <v>1.63</v>
      </c>
    </row>
    <row r="224" spans="1:14" x14ac:dyDescent="0.2">
      <c r="A224" s="608"/>
      <c r="B224" s="607"/>
      <c r="C224" s="104" t="s">
        <v>189</v>
      </c>
      <c r="D224" s="105">
        <v>8</v>
      </c>
      <c r="E224" s="113">
        <f t="shared" si="26"/>
        <v>1.43</v>
      </c>
      <c r="F224" s="113">
        <f t="shared" si="25"/>
        <v>1.43</v>
      </c>
      <c r="G224" s="113">
        <f t="shared" si="25"/>
        <v>1.43</v>
      </c>
      <c r="H224" s="113">
        <f t="shared" si="25"/>
        <v>1.43</v>
      </c>
      <c r="I224" s="113">
        <f t="shared" si="25"/>
        <v>1.43</v>
      </c>
      <c r="J224" s="113">
        <v>1.63</v>
      </c>
      <c r="K224" s="113">
        <v>1.63</v>
      </c>
      <c r="L224" s="113">
        <v>1.63</v>
      </c>
      <c r="M224" s="113">
        <v>1.63</v>
      </c>
      <c r="N224" s="113">
        <v>1.63</v>
      </c>
    </row>
    <row r="225" spans="1:14" ht="13.15" customHeight="1" x14ac:dyDescent="0.2">
      <c r="A225" s="608"/>
      <c r="B225" s="607" t="s">
        <v>201</v>
      </c>
      <c r="C225" s="104" t="s">
        <v>147</v>
      </c>
      <c r="D225" s="105">
        <v>6</v>
      </c>
      <c r="E225" s="113">
        <f t="shared" si="26"/>
        <v>1.43</v>
      </c>
      <c r="F225" s="113">
        <f t="shared" si="25"/>
        <v>1.43</v>
      </c>
      <c r="G225" s="113">
        <f t="shared" si="25"/>
        <v>1.43</v>
      </c>
      <c r="H225" s="113">
        <f t="shared" si="25"/>
        <v>1.43</v>
      </c>
      <c r="I225" s="113">
        <f t="shared" si="25"/>
        <v>1.43</v>
      </c>
      <c r="J225" s="113">
        <v>1.63</v>
      </c>
      <c r="K225" s="113">
        <v>1.63</v>
      </c>
      <c r="L225" s="113">
        <v>1.63</v>
      </c>
      <c r="M225" s="113">
        <v>1.63</v>
      </c>
      <c r="N225" s="113">
        <v>1.63</v>
      </c>
    </row>
    <row r="226" spans="1:14" x14ac:dyDescent="0.2">
      <c r="A226" s="608"/>
      <c r="B226" s="607"/>
      <c r="C226" s="104" t="s">
        <v>189</v>
      </c>
      <c r="D226" s="105">
        <v>6</v>
      </c>
      <c r="E226" s="113">
        <f t="shared" si="26"/>
        <v>1.43</v>
      </c>
      <c r="F226" s="113">
        <f t="shared" si="25"/>
        <v>1.43</v>
      </c>
      <c r="G226" s="113">
        <f t="shared" si="25"/>
        <v>1.43</v>
      </c>
      <c r="H226" s="113">
        <f t="shared" si="25"/>
        <v>1.43</v>
      </c>
      <c r="I226" s="113">
        <f t="shared" si="25"/>
        <v>1.43</v>
      </c>
      <c r="J226" s="113">
        <v>1.63</v>
      </c>
      <c r="K226" s="113">
        <v>1.63</v>
      </c>
      <c r="L226" s="113">
        <v>1.63</v>
      </c>
      <c r="M226" s="113">
        <v>1.63</v>
      </c>
      <c r="N226" s="113">
        <v>1.63</v>
      </c>
    </row>
    <row r="227" spans="1:14" ht="13.15" customHeight="1" x14ac:dyDescent="0.2">
      <c r="A227" s="608"/>
      <c r="B227" s="607" t="s">
        <v>202</v>
      </c>
      <c r="C227" s="104" t="s">
        <v>147</v>
      </c>
      <c r="D227" s="105">
        <v>6</v>
      </c>
      <c r="E227" s="113">
        <f t="shared" si="26"/>
        <v>1.43</v>
      </c>
      <c r="F227" s="113">
        <f t="shared" si="25"/>
        <v>1.43</v>
      </c>
      <c r="G227" s="113">
        <f t="shared" si="25"/>
        <v>1.43</v>
      </c>
      <c r="H227" s="113">
        <f t="shared" si="25"/>
        <v>1.43</v>
      </c>
      <c r="I227" s="113">
        <f t="shared" si="25"/>
        <v>1.43</v>
      </c>
      <c r="J227" s="113">
        <v>1.63</v>
      </c>
      <c r="K227" s="113">
        <v>1.63</v>
      </c>
      <c r="L227" s="113">
        <v>1.63</v>
      </c>
      <c r="M227" s="113">
        <v>1.63</v>
      </c>
      <c r="N227" s="113">
        <v>1.63</v>
      </c>
    </row>
    <row r="228" spans="1:14" x14ac:dyDescent="0.2">
      <c r="A228" s="608"/>
      <c r="B228" s="607"/>
      <c r="C228" s="104" t="s">
        <v>189</v>
      </c>
      <c r="D228" s="105">
        <v>10</v>
      </c>
      <c r="E228" s="113">
        <f t="shared" si="26"/>
        <v>1.43</v>
      </c>
      <c r="F228" s="113">
        <f t="shared" si="25"/>
        <v>1.43</v>
      </c>
      <c r="G228" s="113">
        <f t="shared" si="25"/>
        <v>1.43</v>
      </c>
      <c r="H228" s="113">
        <f t="shared" si="25"/>
        <v>1.43</v>
      </c>
      <c r="I228" s="113">
        <f t="shared" si="25"/>
        <v>1.43</v>
      </c>
      <c r="J228" s="113">
        <v>1.63</v>
      </c>
      <c r="K228" s="113">
        <v>1.63</v>
      </c>
      <c r="L228" s="113">
        <v>1.63</v>
      </c>
      <c r="M228" s="113">
        <v>1.63</v>
      </c>
      <c r="N228" s="113">
        <v>1.63</v>
      </c>
    </row>
    <row r="229" spans="1:14" ht="13.15" customHeight="1" x14ac:dyDescent="0.2">
      <c r="A229" s="608"/>
      <c r="B229" s="607" t="s">
        <v>203</v>
      </c>
      <c r="C229" s="104" t="s">
        <v>147</v>
      </c>
      <c r="D229" s="105">
        <v>6</v>
      </c>
      <c r="E229" s="113">
        <f t="shared" si="26"/>
        <v>1.43</v>
      </c>
      <c r="F229" s="113">
        <f t="shared" si="25"/>
        <v>1.43</v>
      </c>
      <c r="G229" s="113">
        <f t="shared" si="25"/>
        <v>1.43</v>
      </c>
      <c r="H229" s="113">
        <f t="shared" si="25"/>
        <v>1.43</v>
      </c>
      <c r="I229" s="113">
        <f t="shared" si="25"/>
        <v>1.43</v>
      </c>
      <c r="J229" s="113">
        <v>1.63</v>
      </c>
      <c r="K229" s="113">
        <v>1.63</v>
      </c>
      <c r="L229" s="113">
        <v>1.63</v>
      </c>
      <c r="M229" s="113">
        <v>1.63</v>
      </c>
      <c r="N229" s="113">
        <v>1.63</v>
      </c>
    </row>
    <row r="230" spans="1:14" x14ac:dyDescent="0.2">
      <c r="A230" s="608"/>
      <c r="B230" s="607"/>
      <c r="C230" s="104" t="s">
        <v>189</v>
      </c>
      <c r="D230" s="105">
        <v>8</v>
      </c>
      <c r="E230" s="113">
        <f t="shared" si="26"/>
        <v>1.43</v>
      </c>
      <c r="F230" s="113">
        <f t="shared" si="25"/>
        <v>1.43</v>
      </c>
      <c r="G230" s="113">
        <f t="shared" si="25"/>
        <v>1.43</v>
      </c>
      <c r="H230" s="113">
        <f t="shared" si="25"/>
        <v>1.43</v>
      </c>
      <c r="I230" s="113">
        <f t="shared" si="25"/>
        <v>1.43</v>
      </c>
      <c r="J230" s="113">
        <v>1.63</v>
      </c>
      <c r="K230" s="113">
        <v>1.63</v>
      </c>
      <c r="L230" s="113">
        <v>1.63</v>
      </c>
      <c r="M230" s="113">
        <v>1.63</v>
      </c>
      <c r="N230" s="113">
        <v>1.63</v>
      </c>
    </row>
    <row r="231" spans="1:14" ht="13.15" customHeight="1" x14ac:dyDescent="0.2">
      <c r="A231" s="608"/>
      <c r="B231" s="607" t="s">
        <v>204</v>
      </c>
      <c r="C231" s="104" t="s">
        <v>147</v>
      </c>
      <c r="D231" s="105">
        <v>6</v>
      </c>
      <c r="E231" s="113">
        <f t="shared" si="26"/>
        <v>1.43</v>
      </c>
      <c r="F231" s="113">
        <f t="shared" si="25"/>
        <v>1.43</v>
      </c>
      <c r="G231" s="113">
        <f t="shared" si="25"/>
        <v>1.43</v>
      </c>
      <c r="H231" s="113">
        <f t="shared" si="25"/>
        <v>1.43</v>
      </c>
      <c r="I231" s="113">
        <f t="shared" si="25"/>
        <v>1.43</v>
      </c>
      <c r="J231" s="113">
        <v>1.63</v>
      </c>
      <c r="K231" s="113">
        <v>1.63</v>
      </c>
      <c r="L231" s="113">
        <v>1.63</v>
      </c>
      <c r="M231" s="113">
        <v>1.63</v>
      </c>
      <c r="N231" s="113">
        <v>1.63</v>
      </c>
    </row>
    <row r="232" spans="1:14" x14ac:dyDescent="0.2">
      <c r="A232" s="608"/>
      <c r="B232" s="607"/>
      <c r="C232" s="104" t="s">
        <v>189</v>
      </c>
      <c r="D232" s="105">
        <v>10</v>
      </c>
      <c r="E232" s="113">
        <f t="shared" si="26"/>
        <v>1.43</v>
      </c>
      <c r="F232" s="113">
        <f t="shared" si="25"/>
        <v>1.43</v>
      </c>
      <c r="G232" s="113">
        <f t="shared" si="25"/>
        <v>1.43</v>
      </c>
      <c r="H232" s="113">
        <f t="shared" si="25"/>
        <v>1.43</v>
      </c>
      <c r="I232" s="113">
        <f t="shared" si="25"/>
        <v>1.43</v>
      </c>
      <c r="J232" s="113">
        <v>1.63</v>
      </c>
      <c r="K232" s="113">
        <v>1.63</v>
      </c>
      <c r="L232" s="113">
        <v>1.63</v>
      </c>
      <c r="M232" s="113">
        <v>1.63</v>
      </c>
      <c r="N232" s="113">
        <v>1.63</v>
      </c>
    </row>
    <row r="233" spans="1:14" ht="13.15" customHeight="1" x14ac:dyDescent="0.2">
      <c r="A233" s="608"/>
      <c r="B233" s="607" t="s">
        <v>205</v>
      </c>
      <c r="C233" s="104" t="s">
        <v>147</v>
      </c>
      <c r="D233" s="105">
        <v>6</v>
      </c>
      <c r="E233" s="113">
        <f t="shared" si="26"/>
        <v>1.43</v>
      </c>
      <c r="F233" s="113">
        <f t="shared" si="25"/>
        <v>1.43</v>
      </c>
      <c r="G233" s="113">
        <f t="shared" si="25"/>
        <v>1.43</v>
      </c>
      <c r="H233" s="113">
        <f t="shared" si="25"/>
        <v>1.43</v>
      </c>
      <c r="I233" s="113">
        <f t="shared" si="25"/>
        <v>1.43</v>
      </c>
      <c r="J233" s="113">
        <v>1.63</v>
      </c>
      <c r="K233" s="113">
        <v>1.63</v>
      </c>
      <c r="L233" s="113">
        <v>1.63</v>
      </c>
      <c r="M233" s="113">
        <v>1.63</v>
      </c>
      <c r="N233" s="113">
        <v>1.63</v>
      </c>
    </row>
    <row r="234" spans="1:14" x14ac:dyDescent="0.2">
      <c r="A234" s="608"/>
      <c r="B234" s="607"/>
      <c r="C234" s="104" t="s">
        <v>189</v>
      </c>
      <c r="D234" s="105">
        <v>10</v>
      </c>
      <c r="E234" s="113">
        <f t="shared" si="26"/>
        <v>1.43</v>
      </c>
      <c r="F234" s="113">
        <f t="shared" si="25"/>
        <v>1.43</v>
      </c>
      <c r="G234" s="113">
        <f t="shared" si="25"/>
        <v>1.43</v>
      </c>
      <c r="H234" s="113">
        <f t="shared" si="25"/>
        <v>1.43</v>
      </c>
      <c r="I234" s="113">
        <f t="shared" si="25"/>
        <v>1.43</v>
      </c>
      <c r="J234" s="113">
        <v>1.63</v>
      </c>
      <c r="K234" s="113">
        <v>1.63</v>
      </c>
      <c r="L234" s="113">
        <v>1.63</v>
      </c>
      <c r="M234" s="113">
        <v>1.63</v>
      </c>
      <c r="N234" s="113">
        <v>1.63</v>
      </c>
    </row>
    <row r="235" spans="1:14" ht="13.15" customHeight="1" x14ac:dyDescent="0.2">
      <c r="A235" s="608"/>
      <c r="B235" s="607" t="s">
        <v>206</v>
      </c>
      <c r="C235" s="104" t="s">
        <v>147</v>
      </c>
      <c r="D235" s="105">
        <v>0</v>
      </c>
      <c r="E235" s="113">
        <f t="shared" si="26"/>
        <v>1.43</v>
      </c>
      <c r="F235" s="113">
        <f t="shared" si="25"/>
        <v>1.43</v>
      </c>
      <c r="G235" s="113">
        <f t="shared" si="25"/>
        <v>1.43</v>
      </c>
      <c r="H235" s="113">
        <f t="shared" si="25"/>
        <v>1.43</v>
      </c>
      <c r="I235" s="113">
        <f t="shared" si="25"/>
        <v>1.43</v>
      </c>
      <c r="J235" s="113">
        <v>1.63</v>
      </c>
      <c r="K235" s="113">
        <v>1.63</v>
      </c>
      <c r="L235" s="113">
        <v>1.63</v>
      </c>
      <c r="M235" s="113">
        <v>1.63</v>
      </c>
      <c r="N235" s="113">
        <v>1.63</v>
      </c>
    </row>
    <row r="236" spans="1:14" x14ac:dyDescent="0.2">
      <c r="A236" s="608"/>
      <c r="B236" s="607"/>
      <c r="C236" s="104" t="s">
        <v>189</v>
      </c>
      <c r="D236" s="105">
        <v>8</v>
      </c>
      <c r="E236" s="113">
        <f t="shared" si="26"/>
        <v>1.43</v>
      </c>
      <c r="F236" s="113">
        <f t="shared" si="25"/>
        <v>1.43</v>
      </c>
      <c r="G236" s="113">
        <f t="shared" si="25"/>
        <v>1.43</v>
      </c>
      <c r="H236" s="113">
        <f t="shared" si="25"/>
        <v>1.43</v>
      </c>
      <c r="I236" s="113">
        <f t="shared" si="25"/>
        <v>1.43</v>
      </c>
      <c r="J236" s="113">
        <v>1.63</v>
      </c>
      <c r="K236" s="113">
        <v>1.63</v>
      </c>
      <c r="L236" s="113">
        <v>1.63</v>
      </c>
      <c r="M236" s="113">
        <v>1.63</v>
      </c>
      <c r="N236" s="113">
        <v>1.63</v>
      </c>
    </row>
    <row r="237" spans="1:14" ht="13.15" customHeight="1" x14ac:dyDescent="0.2">
      <c r="A237" s="608"/>
      <c r="B237" s="607" t="s">
        <v>207</v>
      </c>
      <c r="C237" s="104" t="s">
        <v>147</v>
      </c>
      <c r="D237" s="105">
        <v>0</v>
      </c>
      <c r="E237" s="113">
        <f t="shared" si="26"/>
        <v>1.43</v>
      </c>
      <c r="F237" s="113">
        <f t="shared" si="25"/>
        <v>1.43</v>
      </c>
      <c r="G237" s="113">
        <f t="shared" si="25"/>
        <v>1.43</v>
      </c>
      <c r="H237" s="113">
        <f t="shared" si="25"/>
        <v>1.43</v>
      </c>
      <c r="I237" s="113">
        <f t="shared" si="25"/>
        <v>1.43</v>
      </c>
      <c r="J237" s="113">
        <v>1.63</v>
      </c>
      <c r="K237" s="113">
        <v>1.63</v>
      </c>
      <c r="L237" s="113">
        <v>1.63</v>
      </c>
      <c r="M237" s="113">
        <v>1.63</v>
      </c>
      <c r="N237" s="113">
        <v>1.63</v>
      </c>
    </row>
    <row r="238" spans="1:14" x14ac:dyDescent="0.2">
      <c r="A238" s="608"/>
      <c r="B238" s="607"/>
      <c r="C238" s="104" t="s">
        <v>189</v>
      </c>
      <c r="D238" s="105">
        <v>5</v>
      </c>
      <c r="E238" s="113">
        <f t="shared" si="26"/>
        <v>1.43</v>
      </c>
      <c r="F238" s="113">
        <f t="shared" si="25"/>
        <v>1.43</v>
      </c>
      <c r="G238" s="113">
        <f t="shared" si="25"/>
        <v>1.43</v>
      </c>
      <c r="H238" s="113">
        <f t="shared" si="25"/>
        <v>1.43</v>
      </c>
      <c r="I238" s="113">
        <f t="shared" si="25"/>
        <v>1.43</v>
      </c>
      <c r="J238" s="113">
        <v>1.63</v>
      </c>
      <c r="K238" s="113">
        <v>1.63</v>
      </c>
      <c r="L238" s="113">
        <v>1.63</v>
      </c>
      <c r="M238" s="113">
        <v>1.63</v>
      </c>
      <c r="N238" s="113">
        <v>1.63</v>
      </c>
    </row>
    <row r="239" spans="1:14" ht="13.15" customHeight="1" x14ac:dyDescent="0.2">
      <c r="A239" s="608"/>
      <c r="B239" s="607" t="s">
        <v>208</v>
      </c>
      <c r="C239" s="104" t="s">
        <v>147</v>
      </c>
      <c r="D239" s="105">
        <v>5</v>
      </c>
      <c r="E239" s="113">
        <f t="shared" si="26"/>
        <v>1.43</v>
      </c>
      <c r="F239" s="113">
        <f t="shared" si="25"/>
        <v>1.43</v>
      </c>
      <c r="G239" s="113">
        <f t="shared" si="25"/>
        <v>1.43</v>
      </c>
      <c r="H239" s="113">
        <f t="shared" si="25"/>
        <v>1.43</v>
      </c>
      <c r="I239" s="113">
        <f t="shared" si="25"/>
        <v>1.43</v>
      </c>
      <c r="J239" s="113">
        <v>1.63</v>
      </c>
      <c r="K239" s="113">
        <v>1.63</v>
      </c>
      <c r="L239" s="113">
        <v>1.63</v>
      </c>
      <c r="M239" s="113">
        <v>1.63</v>
      </c>
      <c r="N239" s="113">
        <v>1.63</v>
      </c>
    </row>
    <row r="240" spans="1:14" x14ac:dyDescent="0.2">
      <c r="A240" s="608"/>
      <c r="B240" s="607"/>
      <c r="C240" s="104" t="s">
        <v>189</v>
      </c>
      <c r="D240" s="105">
        <v>5</v>
      </c>
      <c r="E240" s="113">
        <f t="shared" si="26"/>
        <v>1.43</v>
      </c>
      <c r="F240" s="113">
        <f t="shared" si="25"/>
        <v>1.43</v>
      </c>
      <c r="G240" s="113">
        <f t="shared" si="25"/>
        <v>1.43</v>
      </c>
      <c r="H240" s="113">
        <f t="shared" si="25"/>
        <v>1.43</v>
      </c>
      <c r="I240" s="113">
        <f t="shared" si="25"/>
        <v>1.43</v>
      </c>
      <c r="J240" s="113">
        <v>1.63</v>
      </c>
      <c r="K240" s="113">
        <v>1.63</v>
      </c>
      <c r="L240" s="113">
        <v>1.63</v>
      </c>
      <c r="M240" s="113">
        <v>1.63</v>
      </c>
      <c r="N240" s="113">
        <v>1.63</v>
      </c>
    </row>
    <row r="241" spans="1:14" ht="13.15" customHeight="1" x14ac:dyDescent="0.2">
      <c r="A241" s="608"/>
      <c r="B241" s="607" t="s">
        <v>209</v>
      </c>
      <c r="C241" s="104" t="s">
        <v>147</v>
      </c>
      <c r="D241" s="105">
        <v>10</v>
      </c>
      <c r="E241" s="113">
        <v>1.63</v>
      </c>
      <c r="F241" s="113">
        <v>1.63</v>
      </c>
      <c r="G241" s="113">
        <v>1.63</v>
      </c>
      <c r="H241" s="113">
        <v>1.63</v>
      </c>
      <c r="I241" s="113">
        <v>1.63</v>
      </c>
      <c r="J241" s="113">
        <v>1.63</v>
      </c>
      <c r="K241" s="113">
        <v>1.63</v>
      </c>
      <c r="L241" s="113">
        <v>1.63</v>
      </c>
      <c r="M241" s="113">
        <v>1.63</v>
      </c>
      <c r="N241" s="113">
        <v>1.63</v>
      </c>
    </row>
    <row r="242" spans="1:14" x14ac:dyDescent="0.2">
      <c r="A242" s="608"/>
      <c r="B242" s="607"/>
      <c r="C242" s="104" t="s">
        <v>189</v>
      </c>
      <c r="D242" s="105">
        <v>15</v>
      </c>
      <c r="E242" s="113">
        <v>1.63</v>
      </c>
      <c r="F242" s="113">
        <v>1.63</v>
      </c>
      <c r="G242" s="113">
        <v>1.63</v>
      </c>
      <c r="H242" s="113">
        <v>1.63</v>
      </c>
      <c r="I242" s="113">
        <v>1.63</v>
      </c>
      <c r="J242" s="113">
        <v>1.63</v>
      </c>
      <c r="K242" s="113">
        <v>1.63</v>
      </c>
      <c r="L242" s="113">
        <v>1.63</v>
      </c>
      <c r="M242" s="113">
        <v>1.63</v>
      </c>
      <c r="N242" s="113">
        <v>1.63</v>
      </c>
    </row>
    <row r="243" spans="1:14" ht="13.15" customHeight="1" x14ac:dyDescent="0.2">
      <c r="A243" s="608" t="s">
        <v>210</v>
      </c>
      <c r="B243" s="609" t="s">
        <v>197</v>
      </c>
      <c r="C243" s="106" t="s">
        <v>147</v>
      </c>
      <c r="D243" s="108">
        <v>10</v>
      </c>
      <c r="E243" s="113">
        <v>1.35</v>
      </c>
      <c r="F243" s="113">
        <v>1.35</v>
      </c>
      <c r="G243" s="113">
        <v>1.35</v>
      </c>
      <c r="H243" s="113">
        <v>1.35</v>
      </c>
      <c r="I243" s="113">
        <v>1.35</v>
      </c>
      <c r="J243" s="113"/>
      <c r="K243" s="113"/>
      <c r="L243" s="113"/>
      <c r="M243" s="113"/>
      <c r="N243" s="113"/>
    </row>
    <row r="244" spans="1:14" x14ac:dyDescent="0.2">
      <c r="A244" s="608"/>
      <c r="B244" s="609"/>
      <c r="C244" s="104" t="s">
        <v>189</v>
      </c>
      <c r="D244" s="109">
        <v>15</v>
      </c>
      <c r="E244" s="113">
        <v>1.35</v>
      </c>
      <c r="F244" s="113">
        <v>1.35</v>
      </c>
      <c r="G244" s="113">
        <v>1.35</v>
      </c>
      <c r="H244" s="113">
        <v>1.35</v>
      </c>
      <c r="I244" s="113">
        <v>1.35</v>
      </c>
      <c r="J244" s="113"/>
      <c r="K244" s="113"/>
      <c r="L244" s="113"/>
      <c r="M244" s="113"/>
      <c r="N244" s="113"/>
    </row>
    <row r="245" spans="1:14" ht="13.15" customHeight="1" x14ac:dyDescent="0.2">
      <c r="A245" s="608"/>
      <c r="B245" s="607" t="s">
        <v>199</v>
      </c>
      <c r="C245" s="104" t="s">
        <v>147</v>
      </c>
      <c r="D245" s="109">
        <v>10</v>
      </c>
      <c r="E245" s="113">
        <v>1.35</v>
      </c>
      <c r="F245" s="113">
        <v>1.35</v>
      </c>
      <c r="G245" s="113">
        <v>1.35</v>
      </c>
      <c r="H245" s="113">
        <v>1.35</v>
      </c>
      <c r="I245" s="113">
        <v>1.35</v>
      </c>
      <c r="J245" s="113"/>
      <c r="K245" s="113"/>
      <c r="L245" s="113"/>
      <c r="M245" s="113"/>
      <c r="N245" s="113"/>
    </row>
    <row r="246" spans="1:14" x14ac:dyDescent="0.2">
      <c r="A246" s="608"/>
      <c r="B246" s="607"/>
      <c r="C246" s="104" t="s">
        <v>189</v>
      </c>
      <c r="D246" s="109">
        <v>10</v>
      </c>
      <c r="E246" s="113">
        <v>1.35</v>
      </c>
      <c r="F246" s="113">
        <v>1.35</v>
      </c>
      <c r="G246" s="113">
        <v>1.35</v>
      </c>
      <c r="H246" s="113">
        <v>1.35</v>
      </c>
      <c r="I246" s="113">
        <v>1.35</v>
      </c>
      <c r="J246" s="113"/>
      <c r="K246" s="113"/>
      <c r="L246" s="113"/>
      <c r="M246" s="113"/>
      <c r="N246" s="113"/>
    </row>
    <row r="247" spans="1:14" ht="13.15" customHeight="1" x14ac:dyDescent="0.2">
      <c r="A247" s="608"/>
      <c r="B247" s="607" t="s">
        <v>200</v>
      </c>
      <c r="C247" s="104" t="s">
        <v>147</v>
      </c>
      <c r="D247" s="109">
        <v>10</v>
      </c>
      <c r="E247" s="113">
        <v>1.35</v>
      </c>
      <c r="F247" s="113">
        <v>1.35</v>
      </c>
      <c r="G247" s="113">
        <v>1.35</v>
      </c>
      <c r="H247" s="113">
        <v>1.35</v>
      </c>
      <c r="I247" s="113">
        <v>1.35</v>
      </c>
      <c r="J247" s="113"/>
      <c r="K247" s="113"/>
      <c r="L247" s="113"/>
      <c r="M247" s="113"/>
      <c r="N247" s="113"/>
    </row>
    <row r="248" spans="1:14" x14ac:dyDescent="0.2">
      <c r="A248" s="608"/>
      <c r="B248" s="607"/>
      <c r="C248" s="104" t="s">
        <v>189</v>
      </c>
      <c r="D248" s="109">
        <v>15</v>
      </c>
      <c r="E248" s="113">
        <v>1.35</v>
      </c>
      <c r="F248" s="113">
        <v>1.35</v>
      </c>
      <c r="G248" s="113">
        <v>1.35</v>
      </c>
      <c r="H248" s="113">
        <v>1.35</v>
      </c>
      <c r="I248" s="113">
        <v>1.35</v>
      </c>
      <c r="J248" s="113"/>
      <c r="K248" s="113"/>
      <c r="L248" s="113"/>
      <c r="M248" s="113"/>
      <c r="N248" s="113"/>
    </row>
    <row r="249" spans="1:14" ht="13.15" customHeight="1" x14ac:dyDescent="0.2">
      <c r="A249" s="608"/>
      <c r="B249" s="607" t="s">
        <v>201</v>
      </c>
      <c r="C249" s="104" t="s">
        <v>147</v>
      </c>
      <c r="D249" s="109">
        <v>10</v>
      </c>
      <c r="E249" s="113">
        <v>1.35</v>
      </c>
      <c r="F249" s="113">
        <v>1.35</v>
      </c>
      <c r="G249" s="113">
        <v>1.35</v>
      </c>
      <c r="H249" s="113">
        <v>1.35</v>
      </c>
      <c r="I249" s="113">
        <v>1.35</v>
      </c>
      <c r="J249" s="113"/>
      <c r="K249" s="113"/>
      <c r="L249" s="113"/>
      <c r="M249" s="113"/>
      <c r="N249" s="113"/>
    </row>
    <row r="250" spans="1:14" x14ac:dyDescent="0.2">
      <c r="A250" s="608"/>
      <c r="B250" s="607"/>
      <c r="C250" s="104" t="s">
        <v>189</v>
      </c>
      <c r="D250" s="109">
        <v>10</v>
      </c>
      <c r="E250" s="113">
        <v>1.35</v>
      </c>
      <c r="F250" s="113">
        <v>1.35</v>
      </c>
      <c r="G250" s="113">
        <v>1.35</v>
      </c>
      <c r="H250" s="113">
        <v>1.35</v>
      </c>
      <c r="I250" s="113">
        <v>1.35</v>
      </c>
      <c r="J250" s="113"/>
      <c r="K250" s="113"/>
      <c r="L250" s="113"/>
      <c r="M250" s="113"/>
      <c r="N250" s="113"/>
    </row>
    <row r="251" spans="1:14" ht="13.15" customHeight="1" x14ac:dyDescent="0.2">
      <c r="A251" s="608"/>
      <c r="B251" s="607" t="s">
        <v>202</v>
      </c>
      <c r="C251" s="104" t="s">
        <v>147</v>
      </c>
      <c r="D251" s="109">
        <v>10</v>
      </c>
      <c r="E251" s="113">
        <v>1.35</v>
      </c>
      <c r="F251" s="113">
        <v>1.35</v>
      </c>
      <c r="G251" s="113">
        <v>1.35</v>
      </c>
      <c r="H251" s="113">
        <v>1.35</v>
      </c>
      <c r="I251" s="113">
        <v>1.35</v>
      </c>
      <c r="J251" s="113"/>
      <c r="K251" s="113"/>
      <c r="L251" s="113"/>
      <c r="M251" s="113"/>
      <c r="N251" s="113"/>
    </row>
    <row r="252" spans="1:14" x14ac:dyDescent="0.2">
      <c r="A252" s="608"/>
      <c r="B252" s="607"/>
      <c r="C252" s="104" t="s">
        <v>189</v>
      </c>
      <c r="D252" s="109">
        <v>15</v>
      </c>
      <c r="E252" s="113">
        <v>1.35</v>
      </c>
      <c r="F252" s="113">
        <v>1.35</v>
      </c>
      <c r="G252" s="113">
        <v>1.35</v>
      </c>
      <c r="H252" s="113">
        <v>1.35</v>
      </c>
      <c r="I252" s="113">
        <v>1.35</v>
      </c>
      <c r="J252" s="113"/>
      <c r="K252" s="113"/>
      <c r="L252" s="113"/>
      <c r="M252" s="113"/>
      <c r="N252" s="113"/>
    </row>
    <row r="253" spans="1:14" ht="13.15" customHeight="1" x14ac:dyDescent="0.2">
      <c r="A253" s="608"/>
      <c r="B253" s="607" t="s">
        <v>203</v>
      </c>
      <c r="C253" s="104" t="s">
        <v>147</v>
      </c>
      <c r="D253" s="109">
        <v>10</v>
      </c>
      <c r="E253" s="113">
        <v>1.35</v>
      </c>
      <c r="F253" s="113">
        <v>1.35</v>
      </c>
      <c r="G253" s="113">
        <v>1.35</v>
      </c>
      <c r="H253" s="113">
        <v>1.35</v>
      </c>
      <c r="I253" s="113">
        <v>1.35</v>
      </c>
      <c r="J253" s="113"/>
      <c r="K253" s="113"/>
      <c r="L253" s="113"/>
      <c r="M253" s="113"/>
      <c r="N253" s="113"/>
    </row>
    <row r="254" spans="1:14" x14ac:dyDescent="0.2">
      <c r="A254" s="608"/>
      <c r="B254" s="607"/>
      <c r="C254" s="104" t="s">
        <v>189</v>
      </c>
      <c r="D254" s="109">
        <v>10</v>
      </c>
      <c r="E254" s="113">
        <v>1.35</v>
      </c>
      <c r="F254" s="113">
        <v>1.35</v>
      </c>
      <c r="G254" s="113">
        <v>1.35</v>
      </c>
      <c r="H254" s="113">
        <v>1.35</v>
      </c>
      <c r="I254" s="113">
        <v>1.35</v>
      </c>
      <c r="J254" s="113"/>
      <c r="K254" s="113"/>
      <c r="L254" s="113"/>
      <c r="M254" s="113"/>
      <c r="N254" s="113"/>
    </row>
    <row r="255" spans="1:14" ht="13.15" customHeight="1" x14ac:dyDescent="0.2">
      <c r="A255" s="608"/>
      <c r="B255" s="607" t="s">
        <v>204</v>
      </c>
      <c r="C255" s="104" t="s">
        <v>147</v>
      </c>
      <c r="D255" s="109">
        <v>10</v>
      </c>
      <c r="E255" s="113">
        <v>1.35</v>
      </c>
      <c r="F255" s="113">
        <v>1.35</v>
      </c>
      <c r="G255" s="113">
        <v>1.35</v>
      </c>
      <c r="H255" s="113">
        <v>1.35</v>
      </c>
      <c r="I255" s="113">
        <v>1.35</v>
      </c>
      <c r="J255" s="113"/>
      <c r="K255" s="113"/>
      <c r="L255" s="113"/>
      <c r="M255" s="113"/>
      <c r="N255" s="113"/>
    </row>
    <row r="256" spans="1:14" x14ac:dyDescent="0.2">
      <c r="A256" s="608"/>
      <c r="B256" s="607"/>
      <c r="C256" s="104" t="s">
        <v>189</v>
      </c>
      <c r="D256" s="109">
        <v>17</v>
      </c>
      <c r="E256" s="113">
        <v>1.35</v>
      </c>
      <c r="F256" s="113">
        <v>1.35</v>
      </c>
      <c r="G256" s="113">
        <v>1.35</v>
      </c>
      <c r="H256" s="113">
        <v>1.35</v>
      </c>
      <c r="I256" s="113">
        <v>1.35</v>
      </c>
      <c r="J256" s="113"/>
      <c r="K256" s="113"/>
      <c r="L256" s="113"/>
      <c r="M256" s="113"/>
      <c r="N256" s="113"/>
    </row>
    <row r="257" spans="1:14" ht="13.15" customHeight="1" x14ac:dyDescent="0.2">
      <c r="A257" s="608"/>
      <c r="B257" s="607" t="s">
        <v>205</v>
      </c>
      <c r="C257" s="104" t="s">
        <v>147</v>
      </c>
      <c r="D257" s="109">
        <v>10</v>
      </c>
      <c r="E257" s="113">
        <v>1.35</v>
      </c>
      <c r="F257" s="113">
        <v>1.35</v>
      </c>
      <c r="G257" s="113">
        <v>1.35</v>
      </c>
      <c r="H257" s="113">
        <v>1.35</v>
      </c>
      <c r="I257" s="113">
        <v>1.35</v>
      </c>
      <c r="J257" s="113"/>
      <c r="K257" s="113"/>
      <c r="L257" s="113"/>
      <c r="M257" s="113"/>
      <c r="N257" s="113"/>
    </row>
    <row r="258" spans="1:14" x14ac:dyDescent="0.2">
      <c r="A258" s="608"/>
      <c r="B258" s="607"/>
      <c r="C258" s="104" t="s">
        <v>189</v>
      </c>
      <c r="D258" s="109">
        <v>15</v>
      </c>
      <c r="E258" s="113">
        <v>1.35</v>
      </c>
      <c r="F258" s="113">
        <v>1.35</v>
      </c>
      <c r="G258" s="113">
        <v>1.35</v>
      </c>
      <c r="H258" s="113">
        <v>1.35</v>
      </c>
      <c r="I258" s="113">
        <v>1.35</v>
      </c>
      <c r="J258" s="113"/>
      <c r="K258" s="113"/>
      <c r="L258" s="113"/>
      <c r="M258" s="113"/>
      <c r="N258" s="113"/>
    </row>
    <row r="259" spans="1:14" ht="13.15" customHeight="1" x14ac:dyDescent="0.2">
      <c r="A259" s="608"/>
      <c r="B259" s="607" t="s">
        <v>206</v>
      </c>
      <c r="C259" s="104" t="s">
        <v>147</v>
      </c>
      <c r="D259" s="109">
        <v>0</v>
      </c>
      <c r="E259" s="113">
        <v>1.35</v>
      </c>
      <c r="F259" s="113">
        <v>1.35</v>
      </c>
      <c r="G259" s="113">
        <v>1.35</v>
      </c>
      <c r="H259" s="113">
        <v>1.35</v>
      </c>
      <c r="I259" s="113">
        <v>1.35</v>
      </c>
      <c r="J259" s="113"/>
      <c r="K259" s="113"/>
      <c r="L259" s="113"/>
      <c r="M259" s="113"/>
      <c r="N259" s="113"/>
    </row>
    <row r="260" spans="1:14" x14ac:dyDescent="0.2">
      <c r="A260" s="608"/>
      <c r="B260" s="607"/>
      <c r="C260" s="104" t="s">
        <v>189</v>
      </c>
      <c r="D260" s="109">
        <v>10</v>
      </c>
      <c r="E260" s="113">
        <v>1.35</v>
      </c>
      <c r="F260" s="113">
        <v>1.35</v>
      </c>
      <c r="G260" s="113">
        <v>1.35</v>
      </c>
      <c r="H260" s="113">
        <v>1.35</v>
      </c>
      <c r="I260" s="113">
        <v>1.35</v>
      </c>
      <c r="J260" s="113"/>
      <c r="K260" s="113"/>
      <c r="L260" s="113"/>
      <c r="M260" s="113"/>
      <c r="N260" s="113"/>
    </row>
    <row r="261" spans="1:14" ht="13.15" customHeight="1" x14ac:dyDescent="0.2">
      <c r="A261" s="608"/>
      <c r="B261" s="607" t="s">
        <v>208</v>
      </c>
      <c r="C261" s="104" t="s">
        <v>147</v>
      </c>
      <c r="D261" s="109">
        <v>10</v>
      </c>
      <c r="E261" s="113">
        <v>1.35</v>
      </c>
      <c r="F261" s="113">
        <v>1.35</v>
      </c>
      <c r="G261" s="113">
        <v>1.35</v>
      </c>
      <c r="H261" s="113">
        <v>1.35</v>
      </c>
      <c r="I261" s="113">
        <v>1.35</v>
      </c>
      <c r="J261" s="113"/>
      <c r="K261" s="113"/>
      <c r="L261" s="113"/>
      <c r="M261" s="113"/>
      <c r="N261" s="113"/>
    </row>
    <row r="262" spans="1:14" x14ac:dyDescent="0.2">
      <c r="A262" s="608"/>
      <c r="B262" s="607"/>
      <c r="C262" s="104" t="s">
        <v>189</v>
      </c>
      <c r="D262" s="109">
        <v>10</v>
      </c>
      <c r="E262" s="113">
        <v>1.35</v>
      </c>
      <c r="F262" s="113">
        <v>1.35</v>
      </c>
      <c r="G262" s="113">
        <v>1.35</v>
      </c>
      <c r="H262" s="113">
        <v>1.35</v>
      </c>
      <c r="I262" s="113">
        <v>1.35</v>
      </c>
      <c r="J262" s="113"/>
      <c r="K262" s="113"/>
      <c r="L262" s="113"/>
      <c r="M262" s="113"/>
      <c r="N262" s="113"/>
    </row>
    <row r="263" spans="1:14" ht="13.15" customHeight="1" x14ac:dyDescent="0.2">
      <c r="A263" s="608"/>
      <c r="B263" s="607" t="s">
        <v>209</v>
      </c>
      <c r="C263" s="104" t="s">
        <v>147</v>
      </c>
      <c r="D263" s="109">
        <v>10</v>
      </c>
      <c r="E263" s="113">
        <v>1.35</v>
      </c>
      <c r="F263" s="113">
        <v>1.35</v>
      </c>
      <c r="G263" s="113">
        <v>1.35</v>
      </c>
      <c r="H263" s="113">
        <v>1.35</v>
      </c>
      <c r="I263" s="113">
        <v>1.35</v>
      </c>
      <c r="J263" s="113"/>
      <c r="K263" s="113"/>
      <c r="L263" s="113"/>
      <c r="M263" s="113"/>
      <c r="N263" s="113"/>
    </row>
    <row r="264" spans="1:14" x14ac:dyDescent="0.2">
      <c r="A264" s="608"/>
      <c r="B264" s="607"/>
      <c r="C264" s="104" t="s">
        <v>189</v>
      </c>
      <c r="D264" s="109">
        <v>0</v>
      </c>
      <c r="E264" s="113">
        <v>1.35</v>
      </c>
      <c r="F264" s="113">
        <v>1.35</v>
      </c>
      <c r="G264" s="113">
        <v>1.35</v>
      </c>
      <c r="H264" s="113">
        <v>1.35</v>
      </c>
      <c r="I264" s="113">
        <v>1.35</v>
      </c>
      <c r="J264" s="113"/>
      <c r="K264" s="113"/>
      <c r="L264" s="113"/>
      <c r="M264" s="113"/>
      <c r="N264" s="113"/>
    </row>
    <row r="265" spans="1:14" ht="18.75" customHeight="1" x14ac:dyDescent="0.2">
      <c r="B265" s="616" t="s">
        <v>219</v>
      </c>
      <c r="C265" s="616"/>
      <c r="D265" s="113"/>
      <c r="E265" s="118">
        <f>1.39-0.037-0.032+0.012</f>
        <v>1.333</v>
      </c>
      <c r="F265" s="119">
        <f t="shared" ref="F265:N265" si="27">E265</f>
        <v>1.333</v>
      </c>
      <c r="G265" s="119">
        <f t="shared" si="27"/>
        <v>1.333</v>
      </c>
      <c r="H265" s="119">
        <f t="shared" si="27"/>
        <v>1.333</v>
      </c>
      <c r="I265" s="119">
        <f t="shared" si="27"/>
        <v>1.333</v>
      </c>
      <c r="J265" s="113">
        <f t="shared" si="27"/>
        <v>1.333</v>
      </c>
      <c r="K265" s="113">
        <f t="shared" si="27"/>
        <v>1.333</v>
      </c>
      <c r="L265" s="113">
        <f t="shared" si="27"/>
        <v>1.333</v>
      </c>
      <c r="M265" s="113">
        <f t="shared" si="27"/>
        <v>1.333</v>
      </c>
      <c r="N265" s="113">
        <f t="shared" si="27"/>
        <v>1.333</v>
      </c>
    </row>
    <row r="266" spans="1:14" ht="14.25" customHeight="1" x14ac:dyDescent="0.2">
      <c r="B266" s="616" t="s">
        <v>220</v>
      </c>
      <c r="C266" s="616"/>
      <c r="D266" s="113"/>
      <c r="E266" s="113"/>
      <c r="F266" s="113"/>
      <c r="G266" s="113"/>
      <c r="H266" s="113"/>
      <c r="I266" s="113"/>
      <c r="J266" s="113"/>
      <c r="K266" s="113"/>
      <c r="L266" s="113"/>
      <c r="M266" s="113"/>
      <c r="N266" s="113"/>
    </row>
    <row r="267" spans="1:14" ht="13.15" customHeight="1" x14ac:dyDescent="0.2">
      <c r="A267" s="611" t="s">
        <v>187</v>
      </c>
      <c r="B267" s="607" t="s">
        <v>212</v>
      </c>
      <c r="C267" s="104" t="s">
        <v>147</v>
      </c>
      <c r="D267" s="105">
        <v>19</v>
      </c>
      <c r="E267" s="113">
        <v>1</v>
      </c>
      <c r="F267" s="113">
        <v>1</v>
      </c>
      <c r="G267" s="113">
        <v>1</v>
      </c>
      <c r="H267" s="113">
        <v>1</v>
      </c>
      <c r="I267" s="113">
        <v>1</v>
      </c>
      <c r="J267" s="113">
        <v>1</v>
      </c>
      <c r="K267" s="113">
        <v>1</v>
      </c>
      <c r="L267" s="113">
        <v>1</v>
      </c>
      <c r="M267" s="113">
        <v>1</v>
      </c>
      <c r="N267" s="113">
        <v>1</v>
      </c>
    </row>
    <row r="268" spans="1:14" x14ac:dyDescent="0.2">
      <c r="A268" s="611"/>
      <c r="B268" s="607"/>
      <c r="C268" s="104" t="s">
        <v>189</v>
      </c>
      <c r="D268" s="105">
        <v>23</v>
      </c>
      <c r="E268" s="113">
        <v>1</v>
      </c>
      <c r="F268" s="113">
        <v>1</v>
      </c>
      <c r="G268" s="113">
        <v>1</v>
      </c>
      <c r="H268" s="113">
        <v>1</v>
      </c>
      <c r="I268" s="113">
        <v>1</v>
      </c>
      <c r="J268" s="113">
        <v>1</v>
      </c>
      <c r="K268" s="113">
        <v>1</v>
      </c>
      <c r="L268" s="113">
        <v>1</v>
      </c>
      <c r="M268" s="113">
        <v>1</v>
      </c>
      <c r="N268" s="113">
        <v>1</v>
      </c>
    </row>
    <row r="269" spans="1:14" ht="13.15" customHeight="1" x14ac:dyDescent="0.2">
      <c r="A269" s="611"/>
      <c r="B269" s="612" t="s">
        <v>190</v>
      </c>
      <c r="C269" s="104" t="s">
        <v>147</v>
      </c>
      <c r="D269" s="105">
        <v>15</v>
      </c>
      <c r="E269" s="113">
        <v>1</v>
      </c>
      <c r="F269" s="113">
        <v>1</v>
      </c>
      <c r="G269" s="113">
        <v>1</v>
      </c>
      <c r="H269" s="113">
        <v>1</v>
      </c>
      <c r="I269" s="113">
        <v>1</v>
      </c>
      <c r="J269" s="113"/>
      <c r="K269" s="113"/>
      <c r="L269" s="113"/>
      <c r="M269" s="113"/>
      <c r="N269" s="113"/>
    </row>
    <row r="270" spans="1:14" x14ac:dyDescent="0.2">
      <c r="A270" s="611"/>
      <c r="B270" s="612"/>
      <c r="C270" s="104" t="s">
        <v>189</v>
      </c>
      <c r="D270" s="105">
        <v>20</v>
      </c>
      <c r="E270" s="113">
        <v>1</v>
      </c>
      <c r="F270" s="113">
        <v>1</v>
      </c>
      <c r="G270" s="113">
        <v>1</v>
      </c>
      <c r="H270" s="113">
        <v>1</v>
      </c>
      <c r="I270" s="113">
        <v>1</v>
      </c>
      <c r="J270" s="113"/>
      <c r="K270" s="113"/>
      <c r="L270" s="113"/>
      <c r="M270" s="113"/>
      <c r="N270" s="113"/>
    </row>
    <row r="271" spans="1:14" ht="13.15" customHeight="1" x14ac:dyDescent="0.2">
      <c r="A271" s="611"/>
      <c r="B271" s="612" t="s">
        <v>191</v>
      </c>
      <c r="C271" s="104" t="s">
        <v>147</v>
      </c>
      <c r="D271" s="105">
        <v>10</v>
      </c>
      <c r="E271" s="113">
        <v>1</v>
      </c>
      <c r="F271" s="113">
        <v>1</v>
      </c>
      <c r="G271" s="113">
        <v>1</v>
      </c>
      <c r="H271" s="113">
        <v>1</v>
      </c>
      <c r="I271" s="113">
        <v>1</v>
      </c>
      <c r="J271" s="113"/>
      <c r="K271" s="113"/>
      <c r="L271" s="113"/>
      <c r="M271" s="113"/>
      <c r="N271" s="113"/>
    </row>
    <row r="272" spans="1:14" x14ac:dyDescent="0.2">
      <c r="A272" s="611"/>
      <c r="B272" s="612"/>
      <c r="C272" s="104" t="s">
        <v>189</v>
      </c>
      <c r="D272" s="105">
        <v>15</v>
      </c>
      <c r="E272" s="113">
        <v>1</v>
      </c>
      <c r="F272" s="113">
        <v>1</v>
      </c>
      <c r="G272" s="113">
        <v>1</v>
      </c>
      <c r="H272" s="113">
        <v>1</v>
      </c>
      <c r="I272" s="113">
        <v>1</v>
      </c>
      <c r="J272" s="113"/>
      <c r="K272" s="113"/>
      <c r="L272" s="113"/>
      <c r="M272" s="113"/>
      <c r="N272" s="113"/>
    </row>
    <row r="273" spans="1:14" ht="13.15" customHeight="1" x14ac:dyDescent="0.2">
      <c r="A273" s="611"/>
      <c r="B273" s="612" t="s">
        <v>192</v>
      </c>
      <c r="C273" s="104" t="s">
        <v>147</v>
      </c>
      <c r="D273" s="105">
        <v>15</v>
      </c>
      <c r="E273" s="113">
        <v>1</v>
      </c>
      <c r="F273" s="113">
        <v>1</v>
      </c>
      <c r="G273" s="113">
        <v>1</v>
      </c>
      <c r="H273" s="113">
        <v>1</v>
      </c>
      <c r="I273" s="113">
        <v>1</v>
      </c>
      <c r="J273" s="113"/>
      <c r="K273" s="113"/>
      <c r="L273" s="113"/>
      <c r="M273" s="113"/>
      <c r="N273" s="113"/>
    </row>
    <row r="274" spans="1:14" x14ac:dyDescent="0.2">
      <c r="A274" s="611"/>
      <c r="B274" s="612"/>
      <c r="C274" s="104" t="s">
        <v>189</v>
      </c>
      <c r="D274" s="105">
        <v>20</v>
      </c>
      <c r="E274" s="113">
        <v>1</v>
      </c>
      <c r="F274" s="113">
        <v>1</v>
      </c>
      <c r="G274" s="113">
        <v>1</v>
      </c>
      <c r="H274" s="113">
        <v>1</v>
      </c>
      <c r="I274" s="113">
        <v>1</v>
      </c>
      <c r="J274" s="113"/>
      <c r="K274" s="113"/>
      <c r="L274" s="113"/>
      <c r="M274" s="113"/>
      <c r="N274" s="113"/>
    </row>
    <row r="275" spans="1:14" ht="13.15" customHeight="1" x14ac:dyDescent="0.2">
      <c r="A275" s="611"/>
      <c r="B275" s="612" t="s">
        <v>193</v>
      </c>
      <c r="C275" s="104" t="s">
        <v>147</v>
      </c>
      <c r="D275" s="105">
        <v>10</v>
      </c>
      <c r="E275" s="113">
        <v>1</v>
      </c>
      <c r="F275" s="113">
        <v>1</v>
      </c>
      <c r="G275" s="113">
        <v>1</v>
      </c>
      <c r="H275" s="113">
        <v>1</v>
      </c>
      <c r="I275" s="113">
        <v>1</v>
      </c>
      <c r="J275" s="113"/>
      <c r="K275" s="113"/>
      <c r="L275" s="113"/>
      <c r="M275" s="113"/>
      <c r="N275" s="113"/>
    </row>
    <row r="276" spans="1:14" x14ac:dyDescent="0.2">
      <c r="A276" s="611"/>
      <c r="B276" s="612"/>
      <c r="C276" s="104" t="s">
        <v>189</v>
      </c>
      <c r="D276" s="105">
        <v>15</v>
      </c>
      <c r="E276" s="113">
        <v>1</v>
      </c>
      <c r="F276" s="113">
        <v>1</v>
      </c>
      <c r="G276" s="113">
        <v>1</v>
      </c>
      <c r="H276" s="113">
        <v>1</v>
      </c>
      <c r="I276" s="113">
        <v>1</v>
      </c>
      <c r="J276" s="113"/>
      <c r="K276" s="113"/>
      <c r="L276" s="113"/>
      <c r="M276" s="113"/>
      <c r="N276" s="113"/>
    </row>
    <row r="277" spans="1:14" ht="13.15" customHeight="1" x14ac:dyDescent="0.2">
      <c r="A277" s="611"/>
      <c r="B277" s="612" t="s">
        <v>194</v>
      </c>
      <c r="C277" s="104" t="s">
        <v>147</v>
      </c>
      <c r="D277" s="105">
        <v>10</v>
      </c>
      <c r="E277" s="113">
        <v>1</v>
      </c>
      <c r="F277" s="113">
        <v>1</v>
      </c>
      <c r="G277" s="113">
        <v>1</v>
      </c>
      <c r="H277" s="113">
        <v>1</v>
      </c>
      <c r="I277" s="113">
        <v>1</v>
      </c>
      <c r="J277" s="113"/>
      <c r="K277" s="113"/>
      <c r="L277" s="113"/>
      <c r="M277" s="113"/>
      <c r="N277" s="113"/>
    </row>
    <row r="278" spans="1:14" x14ac:dyDescent="0.2">
      <c r="A278" s="611"/>
      <c r="B278" s="612"/>
      <c r="C278" s="104" t="s">
        <v>189</v>
      </c>
      <c r="D278" s="105">
        <v>10</v>
      </c>
      <c r="E278" s="113">
        <v>1</v>
      </c>
      <c r="F278" s="113">
        <v>1</v>
      </c>
      <c r="G278" s="113">
        <v>1</v>
      </c>
      <c r="H278" s="113">
        <v>1</v>
      </c>
      <c r="I278" s="113">
        <v>1</v>
      </c>
      <c r="J278" s="113"/>
      <c r="K278" s="113"/>
      <c r="L278" s="113"/>
      <c r="M278" s="113"/>
      <c r="N278" s="113"/>
    </row>
    <row r="279" spans="1:14" ht="13.15" customHeight="1" x14ac:dyDescent="0.2">
      <c r="A279" s="611"/>
      <c r="B279" s="612" t="s">
        <v>195</v>
      </c>
      <c r="C279" s="104" t="s">
        <v>147</v>
      </c>
      <c r="D279" s="105">
        <v>5</v>
      </c>
      <c r="E279" s="113">
        <v>1</v>
      </c>
      <c r="F279" s="113">
        <v>1</v>
      </c>
      <c r="G279" s="113">
        <v>1</v>
      </c>
      <c r="H279" s="113">
        <v>1</v>
      </c>
      <c r="I279" s="113">
        <v>1</v>
      </c>
      <c r="J279" s="113"/>
      <c r="K279" s="113"/>
      <c r="L279" s="113"/>
      <c r="M279" s="113"/>
      <c r="N279" s="113"/>
    </row>
    <row r="280" spans="1:14" x14ac:dyDescent="0.2">
      <c r="A280" s="611"/>
      <c r="B280" s="612"/>
      <c r="C280" s="104" t="s">
        <v>189</v>
      </c>
      <c r="D280" s="105">
        <v>5</v>
      </c>
      <c r="E280" s="113">
        <v>1</v>
      </c>
      <c r="F280" s="113">
        <v>1</v>
      </c>
      <c r="G280" s="113">
        <v>1</v>
      </c>
      <c r="H280" s="113">
        <v>1</v>
      </c>
      <c r="I280" s="113">
        <v>1</v>
      </c>
      <c r="J280" s="113"/>
      <c r="K280" s="113"/>
      <c r="L280" s="113"/>
      <c r="M280" s="113"/>
      <c r="N280" s="113"/>
    </row>
    <row r="281" spans="1:14" ht="13.15" customHeight="1" x14ac:dyDescent="0.2">
      <c r="A281" s="608" t="s">
        <v>196</v>
      </c>
      <c r="B281" s="607" t="s">
        <v>197</v>
      </c>
      <c r="C281" s="104" t="s">
        <v>147</v>
      </c>
      <c r="D281" s="105">
        <v>6</v>
      </c>
      <c r="E281" s="113">
        <v>1.2</v>
      </c>
      <c r="F281" s="113">
        <v>1.2</v>
      </c>
      <c r="G281" s="113">
        <v>1.2</v>
      </c>
      <c r="H281" s="113">
        <v>1.2</v>
      </c>
      <c r="I281" s="113">
        <v>1.2</v>
      </c>
      <c r="J281" s="113">
        <v>1.2</v>
      </c>
      <c r="K281" s="113">
        <v>1.2</v>
      </c>
      <c r="L281" s="113">
        <v>1.2</v>
      </c>
      <c r="M281" s="113">
        <v>1.2</v>
      </c>
      <c r="N281" s="113">
        <v>1.2</v>
      </c>
    </row>
    <row r="282" spans="1:14" x14ac:dyDescent="0.2">
      <c r="A282" s="608"/>
      <c r="B282" s="607"/>
      <c r="C282" s="104" t="s">
        <v>189</v>
      </c>
      <c r="D282" s="105">
        <v>10</v>
      </c>
      <c r="E282" s="113">
        <v>1.2</v>
      </c>
      <c r="F282" s="113">
        <v>1.2</v>
      </c>
      <c r="G282" s="113">
        <v>1.2</v>
      </c>
      <c r="H282" s="113">
        <v>1.2</v>
      </c>
      <c r="I282" s="113">
        <v>1.2</v>
      </c>
      <c r="J282" s="113">
        <v>1.2</v>
      </c>
      <c r="K282" s="113">
        <v>1.2</v>
      </c>
      <c r="L282" s="113">
        <v>1.2</v>
      </c>
      <c r="M282" s="113">
        <v>1.2</v>
      </c>
      <c r="N282" s="113">
        <v>1.2</v>
      </c>
    </row>
    <row r="283" spans="1:14" ht="13.15" customHeight="1" x14ac:dyDescent="0.2">
      <c r="A283" s="608"/>
      <c r="B283" s="607" t="s">
        <v>198</v>
      </c>
      <c r="C283" s="104" t="s">
        <v>147</v>
      </c>
      <c r="D283" s="105">
        <v>0</v>
      </c>
      <c r="E283" s="113">
        <v>1.2</v>
      </c>
      <c r="F283" s="113">
        <v>1.2</v>
      </c>
      <c r="G283" s="113">
        <v>1.2</v>
      </c>
      <c r="H283" s="113">
        <v>1.2</v>
      </c>
      <c r="I283" s="113">
        <v>1.2</v>
      </c>
      <c r="J283" s="113">
        <v>1.2</v>
      </c>
      <c r="K283" s="113">
        <v>1.2</v>
      </c>
      <c r="L283" s="113">
        <v>1.2</v>
      </c>
      <c r="M283" s="113">
        <v>1.2</v>
      </c>
      <c r="N283" s="113">
        <v>1.2</v>
      </c>
    </row>
    <row r="284" spans="1:14" x14ac:dyDescent="0.2">
      <c r="A284" s="608"/>
      <c r="B284" s="607"/>
      <c r="C284" s="104" t="s">
        <v>189</v>
      </c>
      <c r="D284" s="105">
        <v>12</v>
      </c>
      <c r="E284" s="113">
        <v>1.2</v>
      </c>
      <c r="F284" s="113">
        <v>1.2</v>
      </c>
      <c r="G284" s="113">
        <v>1.2</v>
      </c>
      <c r="H284" s="113">
        <v>1.2</v>
      </c>
      <c r="I284" s="113">
        <v>1.2</v>
      </c>
      <c r="J284" s="113">
        <v>1.2</v>
      </c>
      <c r="K284" s="113">
        <v>1.2</v>
      </c>
      <c r="L284" s="113">
        <v>1.2</v>
      </c>
      <c r="M284" s="113">
        <v>1.2</v>
      </c>
      <c r="N284" s="113">
        <v>1.2</v>
      </c>
    </row>
    <row r="285" spans="1:14" ht="13.15" customHeight="1" x14ac:dyDescent="0.2">
      <c r="A285" s="608"/>
      <c r="B285" s="607" t="s">
        <v>199</v>
      </c>
      <c r="C285" s="104" t="s">
        <v>147</v>
      </c>
      <c r="D285" s="105">
        <v>6</v>
      </c>
      <c r="E285" s="113">
        <v>1.2</v>
      </c>
      <c r="F285" s="113">
        <v>1.2</v>
      </c>
      <c r="G285" s="113">
        <v>1.2</v>
      </c>
      <c r="H285" s="113">
        <v>1.2</v>
      </c>
      <c r="I285" s="113">
        <v>1.2</v>
      </c>
      <c r="J285" s="113">
        <v>1.2</v>
      </c>
      <c r="K285" s="113">
        <v>1.2</v>
      </c>
      <c r="L285" s="113">
        <v>1.2</v>
      </c>
      <c r="M285" s="113">
        <v>1.2</v>
      </c>
      <c r="N285" s="113">
        <v>1.2</v>
      </c>
    </row>
    <row r="286" spans="1:14" x14ac:dyDescent="0.2">
      <c r="A286" s="608"/>
      <c r="B286" s="607"/>
      <c r="C286" s="104" t="s">
        <v>189</v>
      </c>
      <c r="D286" s="105">
        <v>6</v>
      </c>
      <c r="E286" s="113">
        <v>1.2</v>
      </c>
      <c r="F286" s="113">
        <v>1.2</v>
      </c>
      <c r="G286" s="113">
        <v>1.2</v>
      </c>
      <c r="H286" s="113">
        <v>1.2</v>
      </c>
      <c r="I286" s="113">
        <v>1.2</v>
      </c>
      <c r="J286" s="113">
        <v>1.2</v>
      </c>
      <c r="K286" s="113">
        <v>1.2</v>
      </c>
      <c r="L286" s="113">
        <v>1.2</v>
      </c>
      <c r="M286" s="113">
        <v>1.2</v>
      </c>
      <c r="N286" s="113">
        <v>1.2</v>
      </c>
    </row>
    <row r="287" spans="1:14" ht="13.15" customHeight="1" x14ac:dyDescent="0.2">
      <c r="A287" s="608"/>
      <c r="B287" s="607" t="s">
        <v>200</v>
      </c>
      <c r="C287" s="104" t="s">
        <v>147</v>
      </c>
      <c r="D287" s="105">
        <v>6</v>
      </c>
      <c r="E287" s="113">
        <v>1.2</v>
      </c>
      <c r="F287" s="113">
        <v>1.2</v>
      </c>
      <c r="G287" s="113">
        <v>1.2</v>
      </c>
      <c r="H287" s="113">
        <v>1.2</v>
      </c>
      <c r="I287" s="113">
        <v>1.2</v>
      </c>
      <c r="J287" s="113">
        <v>1.2</v>
      </c>
      <c r="K287" s="113">
        <v>1.2</v>
      </c>
      <c r="L287" s="113">
        <v>1.2</v>
      </c>
      <c r="M287" s="113">
        <v>1.2</v>
      </c>
      <c r="N287" s="113">
        <v>1.2</v>
      </c>
    </row>
    <row r="288" spans="1:14" x14ac:dyDescent="0.2">
      <c r="A288" s="608"/>
      <c r="B288" s="607"/>
      <c r="C288" s="104" t="s">
        <v>189</v>
      </c>
      <c r="D288" s="105">
        <v>8</v>
      </c>
      <c r="E288" s="113">
        <v>1.2</v>
      </c>
      <c r="F288" s="113">
        <v>1.2</v>
      </c>
      <c r="G288" s="113">
        <v>1.2</v>
      </c>
      <c r="H288" s="113">
        <v>1.2</v>
      </c>
      <c r="I288" s="113">
        <v>1.2</v>
      </c>
      <c r="J288" s="113">
        <v>1.2</v>
      </c>
      <c r="K288" s="113">
        <v>1.2</v>
      </c>
      <c r="L288" s="113">
        <v>1.2</v>
      </c>
      <c r="M288" s="113">
        <v>1.2</v>
      </c>
      <c r="N288" s="113">
        <v>1.2</v>
      </c>
    </row>
    <row r="289" spans="1:14" ht="13.15" customHeight="1" x14ac:dyDescent="0.2">
      <c r="A289" s="608"/>
      <c r="B289" s="607" t="s">
        <v>201</v>
      </c>
      <c r="C289" s="104" t="s">
        <v>147</v>
      </c>
      <c r="D289" s="105">
        <v>6</v>
      </c>
      <c r="E289" s="113">
        <v>1.2</v>
      </c>
      <c r="F289" s="113">
        <v>1.2</v>
      </c>
      <c r="G289" s="113">
        <v>1.2</v>
      </c>
      <c r="H289" s="113">
        <v>1.2</v>
      </c>
      <c r="I289" s="113">
        <v>1.2</v>
      </c>
      <c r="J289" s="113">
        <v>1.2</v>
      </c>
      <c r="K289" s="113">
        <v>1.2</v>
      </c>
      <c r="L289" s="113">
        <v>1.2</v>
      </c>
      <c r="M289" s="113">
        <v>1.2</v>
      </c>
      <c r="N289" s="113">
        <v>1.2</v>
      </c>
    </row>
    <row r="290" spans="1:14" x14ac:dyDescent="0.2">
      <c r="A290" s="608"/>
      <c r="B290" s="607"/>
      <c r="C290" s="104" t="s">
        <v>189</v>
      </c>
      <c r="D290" s="105">
        <v>6</v>
      </c>
      <c r="E290" s="113">
        <v>1.2</v>
      </c>
      <c r="F290" s="113">
        <v>1.2</v>
      </c>
      <c r="G290" s="113">
        <v>1.2</v>
      </c>
      <c r="H290" s="113">
        <v>1.2</v>
      </c>
      <c r="I290" s="113">
        <v>1.2</v>
      </c>
      <c r="J290" s="113">
        <v>1.2</v>
      </c>
      <c r="K290" s="113">
        <v>1.2</v>
      </c>
      <c r="L290" s="113">
        <v>1.2</v>
      </c>
      <c r="M290" s="113">
        <v>1.2</v>
      </c>
      <c r="N290" s="113">
        <v>1.2</v>
      </c>
    </row>
    <row r="291" spans="1:14" ht="13.15" customHeight="1" x14ac:dyDescent="0.2">
      <c r="A291" s="608"/>
      <c r="B291" s="607" t="s">
        <v>202</v>
      </c>
      <c r="C291" s="104" t="s">
        <v>147</v>
      </c>
      <c r="D291" s="105">
        <v>6</v>
      </c>
      <c r="E291" s="113">
        <v>1.2</v>
      </c>
      <c r="F291" s="113">
        <v>1.2</v>
      </c>
      <c r="G291" s="113">
        <v>1.2</v>
      </c>
      <c r="H291" s="113">
        <v>1.2</v>
      </c>
      <c r="I291" s="113">
        <v>1.2</v>
      </c>
      <c r="J291" s="113">
        <v>1.2</v>
      </c>
      <c r="K291" s="113">
        <v>1.2</v>
      </c>
      <c r="L291" s="113">
        <v>1.2</v>
      </c>
      <c r="M291" s="113">
        <v>1.2</v>
      </c>
      <c r="N291" s="113">
        <v>1.2</v>
      </c>
    </row>
    <row r="292" spans="1:14" x14ac:dyDescent="0.2">
      <c r="A292" s="608"/>
      <c r="B292" s="607"/>
      <c r="C292" s="104" t="s">
        <v>189</v>
      </c>
      <c r="D292" s="105">
        <v>10</v>
      </c>
      <c r="E292" s="113">
        <v>1.2</v>
      </c>
      <c r="F292" s="113">
        <v>1.2</v>
      </c>
      <c r="G292" s="113">
        <v>1.2</v>
      </c>
      <c r="H292" s="113">
        <v>1.2</v>
      </c>
      <c r="I292" s="113">
        <v>1.2</v>
      </c>
      <c r="J292" s="113">
        <v>1.2</v>
      </c>
      <c r="K292" s="113">
        <v>1.2</v>
      </c>
      <c r="L292" s="113">
        <v>1.2</v>
      </c>
      <c r="M292" s="113">
        <v>1.2</v>
      </c>
      <c r="N292" s="113">
        <v>1.2</v>
      </c>
    </row>
    <row r="293" spans="1:14" ht="13.15" customHeight="1" x14ac:dyDescent="0.2">
      <c r="A293" s="608"/>
      <c r="B293" s="607" t="s">
        <v>203</v>
      </c>
      <c r="C293" s="104" t="s">
        <v>147</v>
      </c>
      <c r="D293" s="105">
        <v>6</v>
      </c>
      <c r="E293" s="113">
        <v>1.2</v>
      </c>
      <c r="F293" s="113">
        <v>1.2</v>
      </c>
      <c r="G293" s="113">
        <v>1.2</v>
      </c>
      <c r="H293" s="113">
        <v>1.2</v>
      </c>
      <c r="I293" s="113">
        <v>1.2</v>
      </c>
      <c r="J293" s="113">
        <v>1.2</v>
      </c>
      <c r="K293" s="113">
        <v>1.2</v>
      </c>
      <c r="L293" s="113">
        <v>1.2</v>
      </c>
      <c r="M293" s="113">
        <v>1.2</v>
      </c>
      <c r="N293" s="113">
        <v>1.2</v>
      </c>
    </row>
    <row r="294" spans="1:14" x14ac:dyDescent="0.2">
      <c r="A294" s="608"/>
      <c r="B294" s="607"/>
      <c r="C294" s="104" t="s">
        <v>189</v>
      </c>
      <c r="D294" s="105">
        <v>8</v>
      </c>
      <c r="E294" s="113">
        <v>1.2</v>
      </c>
      <c r="F294" s="113">
        <v>1.2</v>
      </c>
      <c r="G294" s="113">
        <v>1.2</v>
      </c>
      <c r="H294" s="113">
        <v>1.2</v>
      </c>
      <c r="I294" s="113">
        <v>1.2</v>
      </c>
      <c r="J294" s="113">
        <v>1.2</v>
      </c>
      <c r="K294" s="113">
        <v>1.2</v>
      </c>
      <c r="L294" s="113">
        <v>1.2</v>
      </c>
      <c r="M294" s="113">
        <v>1.2</v>
      </c>
      <c r="N294" s="113">
        <v>1.2</v>
      </c>
    </row>
    <row r="295" spans="1:14" ht="13.15" customHeight="1" x14ac:dyDescent="0.2">
      <c r="A295" s="608"/>
      <c r="B295" s="607" t="s">
        <v>204</v>
      </c>
      <c r="C295" s="104" t="s">
        <v>147</v>
      </c>
      <c r="D295" s="105">
        <v>6</v>
      </c>
      <c r="E295" s="113">
        <v>1.2</v>
      </c>
      <c r="F295" s="113">
        <v>1.2</v>
      </c>
      <c r="G295" s="113">
        <v>1.2</v>
      </c>
      <c r="H295" s="113">
        <v>1.2</v>
      </c>
      <c r="I295" s="113">
        <v>1.2</v>
      </c>
      <c r="J295" s="113">
        <v>1.2</v>
      </c>
      <c r="K295" s="113">
        <v>1.2</v>
      </c>
      <c r="L295" s="113">
        <v>1.2</v>
      </c>
      <c r="M295" s="113">
        <v>1.2</v>
      </c>
      <c r="N295" s="113">
        <v>1.2</v>
      </c>
    </row>
    <row r="296" spans="1:14" x14ac:dyDescent="0.2">
      <c r="A296" s="608"/>
      <c r="B296" s="607"/>
      <c r="C296" s="104" t="s">
        <v>189</v>
      </c>
      <c r="D296" s="105">
        <v>10</v>
      </c>
      <c r="E296" s="113">
        <v>1.2</v>
      </c>
      <c r="F296" s="113">
        <v>1.2</v>
      </c>
      <c r="G296" s="113">
        <v>1.2</v>
      </c>
      <c r="H296" s="113">
        <v>1.2</v>
      </c>
      <c r="I296" s="113">
        <v>1.2</v>
      </c>
      <c r="J296" s="113">
        <v>1.2</v>
      </c>
      <c r="K296" s="113">
        <v>1.2</v>
      </c>
      <c r="L296" s="113">
        <v>1.2</v>
      </c>
      <c r="M296" s="113">
        <v>1.2</v>
      </c>
      <c r="N296" s="113">
        <v>1.2</v>
      </c>
    </row>
    <row r="297" spans="1:14" ht="13.15" customHeight="1" x14ac:dyDescent="0.2">
      <c r="A297" s="608"/>
      <c r="B297" s="607" t="s">
        <v>205</v>
      </c>
      <c r="C297" s="104" t="s">
        <v>147</v>
      </c>
      <c r="D297" s="105">
        <v>6</v>
      </c>
      <c r="E297" s="113">
        <v>1.2</v>
      </c>
      <c r="F297" s="113">
        <v>1.2</v>
      </c>
      <c r="G297" s="113">
        <v>1.2</v>
      </c>
      <c r="H297" s="113">
        <v>1.2</v>
      </c>
      <c r="I297" s="113">
        <v>1.2</v>
      </c>
      <c r="J297" s="113">
        <v>1.2</v>
      </c>
      <c r="K297" s="113">
        <v>1.2</v>
      </c>
      <c r="L297" s="113">
        <v>1.2</v>
      </c>
      <c r="M297" s="113">
        <v>1.2</v>
      </c>
      <c r="N297" s="113">
        <v>1.2</v>
      </c>
    </row>
    <row r="298" spans="1:14" x14ac:dyDescent="0.2">
      <c r="A298" s="608"/>
      <c r="B298" s="607"/>
      <c r="C298" s="104" t="s">
        <v>189</v>
      </c>
      <c r="D298" s="105">
        <v>10</v>
      </c>
      <c r="E298" s="113">
        <v>1.2</v>
      </c>
      <c r="F298" s="113">
        <v>1.2</v>
      </c>
      <c r="G298" s="113">
        <v>1.2</v>
      </c>
      <c r="H298" s="113">
        <v>1.2</v>
      </c>
      <c r="I298" s="113">
        <v>1.2</v>
      </c>
      <c r="J298" s="113">
        <v>1.2</v>
      </c>
      <c r="K298" s="113">
        <v>1.2</v>
      </c>
      <c r="L298" s="113">
        <v>1.2</v>
      </c>
      <c r="M298" s="113">
        <v>1.2</v>
      </c>
      <c r="N298" s="113">
        <v>1.2</v>
      </c>
    </row>
    <row r="299" spans="1:14" ht="13.15" customHeight="1" x14ac:dyDescent="0.2">
      <c r="A299" s="608"/>
      <c r="B299" s="607" t="s">
        <v>206</v>
      </c>
      <c r="C299" s="104" t="s">
        <v>147</v>
      </c>
      <c r="D299" s="105">
        <v>0</v>
      </c>
      <c r="E299" s="113">
        <v>1.2</v>
      </c>
      <c r="F299" s="113">
        <v>1.2</v>
      </c>
      <c r="G299" s="113">
        <v>1.2</v>
      </c>
      <c r="H299" s="113">
        <v>1.2</v>
      </c>
      <c r="I299" s="113">
        <v>1.2</v>
      </c>
      <c r="J299" s="113">
        <v>1.2</v>
      </c>
      <c r="K299" s="113">
        <v>1.2</v>
      </c>
      <c r="L299" s="113">
        <v>1.2</v>
      </c>
      <c r="M299" s="113">
        <v>1.2</v>
      </c>
      <c r="N299" s="113">
        <v>1.2</v>
      </c>
    </row>
    <row r="300" spans="1:14" x14ac:dyDescent="0.2">
      <c r="A300" s="608"/>
      <c r="B300" s="607"/>
      <c r="C300" s="104" t="s">
        <v>189</v>
      </c>
      <c r="D300" s="105">
        <v>8</v>
      </c>
      <c r="E300" s="113">
        <v>1.2</v>
      </c>
      <c r="F300" s="113">
        <v>1.2</v>
      </c>
      <c r="G300" s="113">
        <v>1.2</v>
      </c>
      <c r="H300" s="113">
        <v>1.2</v>
      </c>
      <c r="I300" s="113">
        <v>1.2</v>
      </c>
      <c r="J300" s="113">
        <v>1.2</v>
      </c>
      <c r="K300" s="113">
        <v>1.2</v>
      </c>
      <c r="L300" s="113">
        <v>1.2</v>
      </c>
      <c r="M300" s="113">
        <v>1.2</v>
      </c>
      <c r="N300" s="113">
        <v>1.2</v>
      </c>
    </row>
    <row r="301" spans="1:14" ht="13.15" customHeight="1" x14ac:dyDescent="0.2">
      <c r="A301" s="608"/>
      <c r="B301" s="607" t="s">
        <v>207</v>
      </c>
      <c r="C301" s="104" t="s">
        <v>147</v>
      </c>
      <c r="D301" s="105">
        <v>0</v>
      </c>
      <c r="E301" s="113">
        <v>1.2</v>
      </c>
      <c r="F301" s="113">
        <v>1.2</v>
      </c>
      <c r="G301" s="113">
        <v>1.2</v>
      </c>
      <c r="H301" s="113">
        <v>1.2</v>
      </c>
      <c r="I301" s="113">
        <v>1.2</v>
      </c>
      <c r="J301" s="113">
        <v>1.2</v>
      </c>
      <c r="K301" s="113">
        <v>1.2</v>
      </c>
      <c r="L301" s="113">
        <v>1.2</v>
      </c>
      <c r="M301" s="113">
        <v>1.2</v>
      </c>
      <c r="N301" s="113">
        <v>1.2</v>
      </c>
    </row>
    <row r="302" spans="1:14" x14ac:dyDescent="0.2">
      <c r="A302" s="608"/>
      <c r="B302" s="607"/>
      <c r="C302" s="104" t="s">
        <v>189</v>
      </c>
      <c r="D302" s="105">
        <v>5</v>
      </c>
      <c r="E302" s="113">
        <v>1.2</v>
      </c>
      <c r="F302" s="113">
        <v>1.2</v>
      </c>
      <c r="G302" s="113">
        <v>1.2</v>
      </c>
      <c r="H302" s="113">
        <v>1.2</v>
      </c>
      <c r="I302" s="113">
        <v>1.2</v>
      </c>
      <c r="J302" s="113">
        <v>1.2</v>
      </c>
      <c r="K302" s="113">
        <v>1.2</v>
      </c>
      <c r="L302" s="113">
        <v>1.2</v>
      </c>
      <c r="M302" s="113">
        <v>1.2</v>
      </c>
      <c r="N302" s="113">
        <v>1.2</v>
      </c>
    </row>
    <row r="303" spans="1:14" ht="13.15" customHeight="1" x14ac:dyDescent="0.2">
      <c r="A303" s="608"/>
      <c r="B303" s="607" t="s">
        <v>208</v>
      </c>
      <c r="C303" s="104" t="s">
        <v>147</v>
      </c>
      <c r="D303" s="105">
        <v>5</v>
      </c>
      <c r="E303" s="113">
        <v>1.2</v>
      </c>
      <c r="F303" s="113">
        <v>1.2</v>
      </c>
      <c r="G303" s="113">
        <v>1.2</v>
      </c>
      <c r="H303" s="113">
        <v>1.2</v>
      </c>
      <c r="I303" s="113">
        <v>1.2</v>
      </c>
      <c r="J303" s="113">
        <v>1.2</v>
      </c>
      <c r="K303" s="113">
        <v>1.2</v>
      </c>
      <c r="L303" s="113">
        <v>1.2</v>
      </c>
      <c r="M303" s="113">
        <v>1.2</v>
      </c>
      <c r="N303" s="113">
        <v>1.2</v>
      </c>
    </row>
    <row r="304" spans="1:14" x14ac:dyDescent="0.2">
      <c r="A304" s="608"/>
      <c r="B304" s="607"/>
      <c r="C304" s="104" t="s">
        <v>189</v>
      </c>
      <c r="D304" s="105">
        <v>5</v>
      </c>
      <c r="E304" s="113">
        <v>1.2</v>
      </c>
      <c r="F304" s="113">
        <v>1.2</v>
      </c>
      <c r="G304" s="113">
        <v>1.2</v>
      </c>
      <c r="H304" s="113">
        <v>1.2</v>
      </c>
      <c r="I304" s="113">
        <v>1.2</v>
      </c>
      <c r="J304" s="113">
        <v>1.2</v>
      </c>
      <c r="K304" s="113">
        <v>1.2</v>
      </c>
      <c r="L304" s="113">
        <v>1.2</v>
      </c>
      <c r="M304" s="113">
        <v>1.2</v>
      </c>
      <c r="N304" s="113">
        <v>1.2</v>
      </c>
    </row>
    <row r="305" spans="1:14" ht="13.15" customHeight="1" x14ac:dyDescent="0.2">
      <c r="A305" s="608"/>
      <c r="B305" s="607" t="s">
        <v>209</v>
      </c>
      <c r="C305" s="104" t="s">
        <v>147</v>
      </c>
      <c r="D305" s="105">
        <v>10</v>
      </c>
      <c r="E305" s="113">
        <v>1.2</v>
      </c>
      <c r="F305" s="113">
        <v>1.2</v>
      </c>
      <c r="G305" s="113">
        <v>1.2</v>
      </c>
      <c r="H305" s="113">
        <v>1.2</v>
      </c>
      <c r="I305" s="113">
        <v>1.2</v>
      </c>
      <c r="J305" s="113">
        <v>1.2</v>
      </c>
      <c r="K305" s="113">
        <v>1.2</v>
      </c>
      <c r="L305" s="113">
        <v>1.2</v>
      </c>
      <c r="M305" s="113">
        <v>1.2</v>
      </c>
      <c r="N305" s="113">
        <v>1.2</v>
      </c>
    </row>
    <row r="306" spans="1:14" x14ac:dyDescent="0.2">
      <c r="A306" s="608"/>
      <c r="B306" s="607"/>
      <c r="C306" s="104" t="s">
        <v>189</v>
      </c>
      <c r="D306" s="105">
        <v>15</v>
      </c>
      <c r="E306" s="113">
        <v>1.2</v>
      </c>
      <c r="F306" s="113">
        <v>1.2</v>
      </c>
      <c r="G306" s="113">
        <v>1.2</v>
      </c>
      <c r="H306" s="113">
        <v>1.2</v>
      </c>
      <c r="I306" s="113">
        <v>1.2</v>
      </c>
      <c r="J306" s="113">
        <v>1.2</v>
      </c>
      <c r="K306" s="113">
        <v>1.2</v>
      </c>
      <c r="L306" s="113">
        <v>1.2</v>
      </c>
      <c r="M306" s="113">
        <v>1.2</v>
      </c>
      <c r="N306" s="113">
        <v>1.2</v>
      </c>
    </row>
    <row r="307" spans="1:14" ht="13.15" customHeight="1" x14ac:dyDescent="0.2">
      <c r="A307" s="608" t="s">
        <v>210</v>
      </c>
      <c r="B307" s="609" t="s">
        <v>197</v>
      </c>
      <c r="C307" s="106" t="s">
        <v>147</v>
      </c>
      <c r="D307" s="108">
        <v>10</v>
      </c>
      <c r="E307" s="113">
        <v>1.2</v>
      </c>
      <c r="F307" s="113">
        <v>1.2</v>
      </c>
      <c r="G307" s="113">
        <v>1.2</v>
      </c>
      <c r="H307" s="113">
        <v>1.2</v>
      </c>
      <c r="I307" s="113">
        <v>1.2</v>
      </c>
      <c r="J307" s="113"/>
      <c r="K307" s="113"/>
      <c r="L307" s="113"/>
      <c r="M307" s="113"/>
      <c r="N307" s="113"/>
    </row>
    <row r="308" spans="1:14" x14ac:dyDescent="0.2">
      <c r="A308" s="608"/>
      <c r="B308" s="609"/>
      <c r="C308" s="104" t="s">
        <v>189</v>
      </c>
      <c r="D308" s="109">
        <v>15</v>
      </c>
      <c r="E308" s="113">
        <v>1.2</v>
      </c>
      <c r="F308" s="113">
        <v>1.2</v>
      </c>
      <c r="G308" s="113">
        <v>1.2</v>
      </c>
      <c r="H308" s="113">
        <v>1.2</v>
      </c>
      <c r="I308" s="113">
        <v>1.2</v>
      </c>
      <c r="J308" s="113"/>
      <c r="K308" s="113"/>
      <c r="L308" s="113"/>
      <c r="M308" s="113"/>
      <c r="N308" s="113"/>
    </row>
    <row r="309" spans="1:14" ht="13.15" customHeight="1" x14ac:dyDescent="0.2">
      <c r="A309" s="608"/>
      <c r="B309" s="607" t="s">
        <v>199</v>
      </c>
      <c r="C309" s="104" t="s">
        <v>147</v>
      </c>
      <c r="D309" s="109">
        <v>10</v>
      </c>
      <c r="E309" s="113">
        <v>1.2</v>
      </c>
      <c r="F309" s="113">
        <v>1.2</v>
      </c>
      <c r="G309" s="113">
        <v>1.2</v>
      </c>
      <c r="H309" s="113">
        <v>1.2</v>
      </c>
      <c r="I309" s="113">
        <v>1.2</v>
      </c>
      <c r="J309" s="113"/>
      <c r="K309" s="113"/>
      <c r="L309" s="113"/>
      <c r="M309" s="113"/>
      <c r="N309" s="113"/>
    </row>
    <row r="310" spans="1:14" x14ac:dyDescent="0.2">
      <c r="A310" s="608"/>
      <c r="B310" s="607"/>
      <c r="C310" s="104" t="s">
        <v>189</v>
      </c>
      <c r="D310" s="109">
        <v>10</v>
      </c>
      <c r="E310" s="113">
        <v>1.2</v>
      </c>
      <c r="F310" s="113">
        <v>1.2</v>
      </c>
      <c r="G310" s="113">
        <v>1.2</v>
      </c>
      <c r="H310" s="113">
        <v>1.2</v>
      </c>
      <c r="I310" s="113">
        <v>1.2</v>
      </c>
      <c r="J310" s="113"/>
      <c r="K310" s="113"/>
      <c r="L310" s="113"/>
      <c r="M310" s="113"/>
      <c r="N310" s="113"/>
    </row>
    <row r="311" spans="1:14" ht="13.15" customHeight="1" x14ac:dyDescent="0.2">
      <c r="A311" s="608"/>
      <c r="B311" s="607" t="s">
        <v>200</v>
      </c>
      <c r="C311" s="104" t="s">
        <v>147</v>
      </c>
      <c r="D311" s="109">
        <v>10</v>
      </c>
      <c r="E311" s="113">
        <v>1.2</v>
      </c>
      <c r="F311" s="113">
        <v>1.2</v>
      </c>
      <c r="G311" s="113">
        <v>1.2</v>
      </c>
      <c r="H311" s="113">
        <v>1.2</v>
      </c>
      <c r="I311" s="113">
        <v>1.2</v>
      </c>
      <c r="J311" s="113"/>
      <c r="K311" s="113"/>
      <c r="L311" s="113"/>
      <c r="M311" s="113"/>
      <c r="N311" s="113"/>
    </row>
    <row r="312" spans="1:14" x14ac:dyDescent="0.2">
      <c r="A312" s="608"/>
      <c r="B312" s="607"/>
      <c r="C312" s="104" t="s">
        <v>189</v>
      </c>
      <c r="D312" s="109">
        <v>15</v>
      </c>
      <c r="E312" s="113">
        <v>1.2</v>
      </c>
      <c r="F312" s="113">
        <v>1.2</v>
      </c>
      <c r="G312" s="113">
        <v>1.2</v>
      </c>
      <c r="H312" s="113">
        <v>1.2</v>
      </c>
      <c r="I312" s="113">
        <v>1.2</v>
      </c>
      <c r="J312" s="113"/>
      <c r="K312" s="113"/>
      <c r="L312" s="113"/>
      <c r="M312" s="113"/>
      <c r="N312" s="113"/>
    </row>
    <row r="313" spans="1:14" ht="13.15" customHeight="1" x14ac:dyDescent="0.2">
      <c r="A313" s="608"/>
      <c r="B313" s="607" t="s">
        <v>201</v>
      </c>
      <c r="C313" s="104" t="s">
        <v>147</v>
      </c>
      <c r="D313" s="109">
        <v>10</v>
      </c>
      <c r="E313" s="113">
        <v>1.2</v>
      </c>
      <c r="F313" s="113">
        <v>1.2</v>
      </c>
      <c r="G313" s="113">
        <v>1.2</v>
      </c>
      <c r="H313" s="113">
        <v>1.2</v>
      </c>
      <c r="I313" s="113">
        <v>1.2</v>
      </c>
      <c r="J313" s="113"/>
      <c r="K313" s="113"/>
      <c r="L313" s="113"/>
      <c r="M313" s="113"/>
      <c r="N313" s="113"/>
    </row>
    <row r="314" spans="1:14" x14ac:dyDescent="0.2">
      <c r="A314" s="608"/>
      <c r="B314" s="607"/>
      <c r="C314" s="104" t="s">
        <v>189</v>
      </c>
      <c r="D314" s="109">
        <v>10</v>
      </c>
      <c r="E314" s="113">
        <v>1.2</v>
      </c>
      <c r="F314" s="113">
        <v>1.2</v>
      </c>
      <c r="G314" s="113">
        <v>1.2</v>
      </c>
      <c r="H314" s="113">
        <v>1.2</v>
      </c>
      <c r="I314" s="113">
        <v>1.2</v>
      </c>
      <c r="J314" s="113"/>
      <c r="K314" s="113"/>
      <c r="L314" s="113"/>
      <c r="M314" s="113"/>
      <c r="N314" s="113"/>
    </row>
    <row r="315" spans="1:14" ht="13.15" customHeight="1" x14ac:dyDescent="0.2">
      <c r="A315" s="608"/>
      <c r="B315" s="607" t="s">
        <v>202</v>
      </c>
      <c r="C315" s="104" t="s">
        <v>147</v>
      </c>
      <c r="D315" s="109">
        <v>10</v>
      </c>
      <c r="E315" s="113">
        <v>1.2</v>
      </c>
      <c r="F315" s="113">
        <v>1.2</v>
      </c>
      <c r="G315" s="113">
        <v>1.2</v>
      </c>
      <c r="H315" s="113">
        <v>1.2</v>
      </c>
      <c r="I315" s="113">
        <v>1.2</v>
      </c>
      <c r="J315" s="113"/>
      <c r="K315" s="113"/>
      <c r="L315" s="113"/>
      <c r="M315" s="113"/>
      <c r="N315" s="113"/>
    </row>
    <row r="316" spans="1:14" x14ac:dyDescent="0.2">
      <c r="A316" s="608"/>
      <c r="B316" s="607"/>
      <c r="C316" s="104" t="s">
        <v>189</v>
      </c>
      <c r="D316" s="109">
        <v>15</v>
      </c>
      <c r="E316" s="113">
        <v>1.2</v>
      </c>
      <c r="F316" s="113">
        <v>1.2</v>
      </c>
      <c r="G316" s="113">
        <v>1.2</v>
      </c>
      <c r="H316" s="113">
        <v>1.2</v>
      </c>
      <c r="I316" s="113">
        <v>1.2</v>
      </c>
      <c r="J316" s="113"/>
      <c r="K316" s="113"/>
      <c r="L316" s="113"/>
      <c r="M316" s="113"/>
      <c r="N316" s="113"/>
    </row>
    <row r="317" spans="1:14" ht="13.15" customHeight="1" x14ac:dyDescent="0.2">
      <c r="A317" s="608"/>
      <c r="B317" s="607" t="s">
        <v>203</v>
      </c>
      <c r="C317" s="104" t="s">
        <v>147</v>
      </c>
      <c r="D317" s="109">
        <v>10</v>
      </c>
      <c r="E317" s="113">
        <v>1.2</v>
      </c>
      <c r="F317" s="113">
        <v>1.2</v>
      </c>
      <c r="G317" s="113">
        <v>1.2</v>
      </c>
      <c r="H317" s="113">
        <v>1.2</v>
      </c>
      <c r="I317" s="113">
        <v>1.2</v>
      </c>
      <c r="J317" s="113"/>
      <c r="K317" s="113"/>
      <c r="L317" s="113"/>
      <c r="M317" s="113"/>
      <c r="N317" s="113"/>
    </row>
    <row r="318" spans="1:14" x14ac:dyDescent="0.2">
      <c r="A318" s="608"/>
      <c r="B318" s="607"/>
      <c r="C318" s="104" t="s">
        <v>189</v>
      </c>
      <c r="D318" s="109">
        <v>10</v>
      </c>
      <c r="E318" s="113">
        <v>1.2</v>
      </c>
      <c r="F318" s="113">
        <v>1.2</v>
      </c>
      <c r="G318" s="113">
        <v>1.2</v>
      </c>
      <c r="H318" s="113">
        <v>1.2</v>
      </c>
      <c r="I318" s="113">
        <v>1.2</v>
      </c>
      <c r="J318" s="113"/>
      <c r="K318" s="113"/>
      <c r="L318" s="113"/>
      <c r="M318" s="113"/>
      <c r="N318" s="113"/>
    </row>
    <row r="319" spans="1:14" ht="13.15" customHeight="1" x14ac:dyDescent="0.2">
      <c r="A319" s="608"/>
      <c r="B319" s="607" t="s">
        <v>204</v>
      </c>
      <c r="C319" s="104" t="s">
        <v>147</v>
      </c>
      <c r="D319" s="109">
        <v>10</v>
      </c>
      <c r="E319" s="113">
        <v>1.2</v>
      </c>
      <c r="F319" s="113">
        <v>1.2</v>
      </c>
      <c r="G319" s="113">
        <v>1.2</v>
      </c>
      <c r="H319" s="113">
        <v>1.2</v>
      </c>
      <c r="I319" s="113">
        <v>1.2</v>
      </c>
      <c r="J319" s="113"/>
      <c r="K319" s="113"/>
      <c r="L319" s="113"/>
      <c r="M319" s="113"/>
      <c r="N319" s="113"/>
    </row>
    <row r="320" spans="1:14" x14ac:dyDescent="0.2">
      <c r="A320" s="608"/>
      <c r="B320" s="607"/>
      <c r="C320" s="104" t="s">
        <v>189</v>
      </c>
      <c r="D320" s="109">
        <v>17</v>
      </c>
      <c r="E320" s="113">
        <v>1.2</v>
      </c>
      <c r="F320" s="113">
        <v>1.2</v>
      </c>
      <c r="G320" s="113">
        <v>1.2</v>
      </c>
      <c r="H320" s="113">
        <v>1.2</v>
      </c>
      <c r="I320" s="113">
        <v>1.2</v>
      </c>
      <c r="J320" s="113"/>
      <c r="K320" s="113"/>
      <c r="L320" s="113"/>
      <c r="M320" s="113"/>
      <c r="N320" s="113"/>
    </row>
    <row r="321" spans="1:14" ht="13.15" customHeight="1" x14ac:dyDescent="0.2">
      <c r="A321" s="608"/>
      <c r="B321" s="607" t="s">
        <v>205</v>
      </c>
      <c r="C321" s="104" t="s">
        <v>147</v>
      </c>
      <c r="D321" s="109">
        <v>10</v>
      </c>
      <c r="E321" s="113">
        <v>1.2</v>
      </c>
      <c r="F321" s="113">
        <v>1.2</v>
      </c>
      <c r="G321" s="113">
        <v>1.2</v>
      </c>
      <c r="H321" s="113">
        <v>1.2</v>
      </c>
      <c r="I321" s="113">
        <v>1.2</v>
      </c>
      <c r="J321" s="113"/>
      <c r="K321" s="113"/>
      <c r="L321" s="113"/>
      <c r="M321" s="113"/>
      <c r="N321" s="113"/>
    </row>
    <row r="322" spans="1:14" x14ac:dyDescent="0.2">
      <c r="A322" s="608"/>
      <c r="B322" s="607"/>
      <c r="C322" s="104" t="s">
        <v>189</v>
      </c>
      <c r="D322" s="109">
        <v>15</v>
      </c>
      <c r="E322" s="113">
        <v>1.2</v>
      </c>
      <c r="F322" s="113">
        <v>1.2</v>
      </c>
      <c r="G322" s="113">
        <v>1.2</v>
      </c>
      <c r="H322" s="113">
        <v>1.2</v>
      </c>
      <c r="I322" s="113">
        <v>1.2</v>
      </c>
      <c r="J322" s="113"/>
      <c r="K322" s="113"/>
      <c r="L322" s="113"/>
      <c r="M322" s="113"/>
      <c r="N322" s="113"/>
    </row>
    <row r="323" spans="1:14" ht="13.15" customHeight="1" x14ac:dyDescent="0.2">
      <c r="A323" s="608"/>
      <c r="B323" s="607" t="s">
        <v>206</v>
      </c>
      <c r="C323" s="104" t="s">
        <v>147</v>
      </c>
      <c r="D323" s="109">
        <v>0</v>
      </c>
      <c r="E323" s="113">
        <v>1.2</v>
      </c>
      <c r="F323" s="113">
        <v>1.2</v>
      </c>
      <c r="G323" s="113">
        <v>1.2</v>
      </c>
      <c r="H323" s="113">
        <v>1.2</v>
      </c>
      <c r="I323" s="113">
        <v>1.2</v>
      </c>
      <c r="J323" s="113"/>
      <c r="K323" s="113"/>
      <c r="L323" s="113"/>
      <c r="M323" s="113"/>
      <c r="N323" s="113"/>
    </row>
    <row r="324" spans="1:14" x14ac:dyDescent="0.2">
      <c r="A324" s="608"/>
      <c r="B324" s="607"/>
      <c r="C324" s="104" t="s">
        <v>189</v>
      </c>
      <c r="D324" s="109">
        <v>10</v>
      </c>
      <c r="E324" s="113">
        <v>1.2</v>
      </c>
      <c r="F324" s="113">
        <v>1.2</v>
      </c>
      <c r="G324" s="113">
        <v>1.2</v>
      </c>
      <c r="H324" s="113">
        <v>1.2</v>
      </c>
      <c r="I324" s="113">
        <v>1.2</v>
      </c>
      <c r="J324" s="113"/>
      <c r="K324" s="113"/>
      <c r="L324" s="113"/>
      <c r="M324" s="113"/>
      <c r="N324" s="113"/>
    </row>
    <row r="325" spans="1:14" ht="13.15" customHeight="1" x14ac:dyDescent="0.2">
      <c r="A325" s="608"/>
      <c r="B325" s="607" t="s">
        <v>208</v>
      </c>
      <c r="C325" s="104" t="s">
        <v>147</v>
      </c>
      <c r="D325" s="109">
        <v>10</v>
      </c>
      <c r="E325" s="113">
        <v>1.2</v>
      </c>
      <c r="F325" s="113">
        <v>1.2</v>
      </c>
      <c r="G325" s="113">
        <v>1.2</v>
      </c>
      <c r="H325" s="113">
        <v>1.2</v>
      </c>
      <c r="I325" s="113">
        <v>1.2</v>
      </c>
      <c r="J325" s="113"/>
      <c r="K325" s="113"/>
      <c r="L325" s="113"/>
      <c r="M325" s="113"/>
      <c r="N325" s="113"/>
    </row>
    <row r="326" spans="1:14" x14ac:dyDescent="0.2">
      <c r="A326" s="608"/>
      <c r="B326" s="607"/>
      <c r="C326" s="104" t="s">
        <v>189</v>
      </c>
      <c r="D326" s="109">
        <v>10</v>
      </c>
      <c r="E326" s="113">
        <v>1.2</v>
      </c>
      <c r="F326" s="113">
        <v>1.2</v>
      </c>
      <c r="G326" s="113">
        <v>1.2</v>
      </c>
      <c r="H326" s="113">
        <v>1.2</v>
      </c>
      <c r="I326" s="113">
        <v>1.2</v>
      </c>
      <c r="J326" s="113"/>
      <c r="K326" s="113"/>
      <c r="L326" s="113"/>
      <c r="M326" s="113"/>
      <c r="N326" s="113"/>
    </row>
    <row r="327" spans="1:14" ht="13.15" customHeight="1" x14ac:dyDescent="0.2">
      <c r="A327" s="608"/>
      <c r="B327" s="607" t="s">
        <v>209</v>
      </c>
      <c r="C327" s="104" t="s">
        <v>147</v>
      </c>
      <c r="D327" s="109">
        <v>10</v>
      </c>
      <c r="E327" s="113">
        <v>1.2</v>
      </c>
      <c r="F327" s="113">
        <v>1.2</v>
      </c>
      <c r="G327" s="113">
        <v>1.2</v>
      </c>
      <c r="H327" s="113">
        <v>1.2</v>
      </c>
      <c r="I327" s="113">
        <v>1.2</v>
      </c>
      <c r="J327" s="113"/>
      <c r="K327" s="113"/>
      <c r="L327" s="113"/>
      <c r="M327" s="113"/>
      <c r="N327" s="113"/>
    </row>
    <row r="328" spans="1:14" x14ac:dyDescent="0.2">
      <c r="A328" s="608"/>
      <c r="B328" s="607"/>
      <c r="C328" s="104" t="s">
        <v>189</v>
      </c>
      <c r="D328" s="109">
        <v>0</v>
      </c>
      <c r="E328" s="113">
        <v>1.2</v>
      </c>
      <c r="F328" s="113">
        <v>1.2</v>
      </c>
      <c r="G328" s="113">
        <v>1.2</v>
      </c>
      <c r="H328" s="113">
        <v>1.2</v>
      </c>
      <c r="I328" s="113">
        <v>1.2</v>
      </c>
      <c r="J328" s="113"/>
      <c r="K328" s="113"/>
      <c r="L328" s="113"/>
      <c r="M328" s="113"/>
      <c r="N328" s="113"/>
    </row>
    <row r="329" spans="1:14" ht="30" customHeight="1" x14ac:dyDescent="0.2">
      <c r="B329" s="616" t="s">
        <v>221</v>
      </c>
      <c r="C329" s="616"/>
      <c r="D329" s="113"/>
      <c r="E329" s="113"/>
      <c r="F329" s="113"/>
      <c r="G329" s="113"/>
      <c r="H329" s="113"/>
      <c r="I329" s="113"/>
      <c r="J329" s="113"/>
      <c r="K329" s="113"/>
      <c r="L329" s="113"/>
      <c r="M329" s="113"/>
      <c r="N329" s="113"/>
    </row>
    <row r="330" spans="1:14" ht="13.15" customHeight="1" x14ac:dyDescent="0.2">
      <c r="A330" s="611" t="s">
        <v>187</v>
      </c>
      <c r="B330" s="607" t="s">
        <v>212</v>
      </c>
      <c r="C330" s="104" t="s">
        <v>147</v>
      </c>
      <c r="D330" s="105">
        <v>19</v>
      </c>
      <c r="E330" s="120">
        <f t="shared" ref="E330:N345" si="28">E140*E203*$E$265*E267</f>
        <v>2072.8787074609654</v>
      </c>
      <c r="F330" s="120">
        <f t="shared" si="28"/>
        <v>4145.7574149219308</v>
      </c>
      <c r="G330" s="120">
        <f t="shared" si="28"/>
        <v>4974.9088979063172</v>
      </c>
      <c r="H330" s="120">
        <f t="shared" si="28"/>
        <v>5804.0603808907026</v>
      </c>
      <c r="I330" s="120">
        <f t="shared" si="28"/>
        <v>5804.0603808907026</v>
      </c>
      <c r="J330" s="120">
        <f t="shared" si="28"/>
        <v>2487.4544489531586</v>
      </c>
      <c r="K330" s="120">
        <f t="shared" si="28"/>
        <v>4974.9088979063172</v>
      </c>
      <c r="L330" s="120">
        <f t="shared" si="28"/>
        <v>5969.8906774875795</v>
      </c>
      <c r="M330" s="120">
        <f t="shared" si="28"/>
        <v>6964.8724570688446</v>
      </c>
      <c r="N330" s="120">
        <f t="shared" si="28"/>
        <v>6964.8724570688446</v>
      </c>
    </row>
    <row r="331" spans="1:14" x14ac:dyDescent="0.2">
      <c r="A331" s="611"/>
      <c r="B331" s="607"/>
      <c r="C331" s="104" t="s">
        <v>189</v>
      </c>
      <c r="D331" s="105">
        <v>23</v>
      </c>
      <c r="E331" s="120">
        <f t="shared" si="28"/>
        <v>1712.3780626851449</v>
      </c>
      <c r="F331" s="120">
        <f t="shared" si="28"/>
        <v>3424.7561253702897</v>
      </c>
      <c r="G331" s="120">
        <f t="shared" si="28"/>
        <v>4109.7073504443479</v>
      </c>
      <c r="H331" s="120">
        <f t="shared" si="28"/>
        <v>4794.6585755184069</v>
      </c>
      <c r="I331" s="120">
        <f t="shared" si="28"/>
        <v>4794.6585755184069</v>
      </c>
      <c r="J331" s="120">
        <f t="shared" si="28"/>
        <v>2133.8865088845655</v>
      </c>
      <c r="K331" s="120">
        <f t="shared" si="28"/>
        <v>4267.773017769131</v>
      </c>
      <c r="L331" s="120">
        <f t="shared" si="28"/>
        <v>5121.3276213229574</v>
      </c>
      <c r="M331" s="120">
        <f t="shared" si="28"/>
        <v>5974.8822248767838</v>
      </c>
      <c r="N331" s="120">
        <f t="shared" si="28"/>
        <v>5974.8822248767838</v>
      </c>
    </row>
    <row r="332" spans="1:14" ht="13.15" customHeight="1" x14ac:dyDescent="0.2">
      <c r="A332" s="611"/>
      <c r="B332" s="612" t="s">
        <v>190</v>
      </c>
      <c r="C332" s="104" t="s">
        <v>147</v>
      </c>
      <c r="D332" s="105">
        <v>15</v>
      </c>
      <c r="E332" s="120">
        <f t="shared" si="28"/>
        <v>2625.6463627838893</v>
      </c>
      <c r="F332" s="120">
        <f t="shared" si="28"/>
        <v>5251.2927255677787</v>
      </c>
      <c r="G332" s="120">
        <f t="shared" si="28"/>
        <v>6301.5512706813342</v>
      </c>
      <c r="H332" s="120">
        <f t="shared" si="28"/>
        <v>7351.8098157948889</v>
      </c>
      <c r="I332" s="120">
        <f t="shared" si="28"/>
        <v>7351.8098157948889</v>
      </c>
      <c r="J332" s="120"/>
      <c r="K332" s="120"/>
      <c r="L332" s="120"/>
      <c r="M332" s="120"/>
      <c r="N332" s="120"/>
    </row>
    <row r="333" spans="1:14" x14ac:dyDescent="0.2">
      <c r="A333" s="611"/>
      <c r="B333" s="612"/>
      <c r="C333" s="104" t="s">
        <v>189</v>
      </c>
      <c r="D333" s="105">
        <v>20</v>
      </c>
      <c r="E333" s="120">
        <f t="shared" si="28"/>
        <v>1969.2347720879168</v>
      </c>
      <c r="F333" s="120">
        <f t="shared" si="28"/>
        <v>3938.4695441758336</v>
      </c>
      <c r="G333" s="120">
        <f t="shared" si="28"/>
        <v>4726.1634530110005</v>
      </c>
      <c r="H333" s="120">
        <f t="shared" si="28"/>
        <v>5513.8573618461678</v>
      </c>
      <c r="I333" s="120">
        <f t="shared" si="28"/>
        <v>5513.8573618461678</v>
      </c>
      <c r="J333" s="120"/>
      <c r="K333" s="120"/>
      <c r="L333" s="120"/>
      <c r="M333" s="120"/>
      <c r="N333" s="120"/>
    </row>
    <row r="334" spans="1:14" ht="13.15" customHeight="1" x14ac:dyDescent="0.2">
      <c r="A334" s="611"/>
      <c r="B334" s="612" t="s">
        <v>191</v>
      </c>
      <c r="C334" s="104" t="s">
        <v>147</v>
      </c>
      <c r="D334" s="105">
        <v>10</v>
      </c>
      <c r="E334" s="120">
        <f t="shared" si="28"/>
        <v>3938.4695441758336</v>
      </c>
      <c r="F334" s="120">
        <f t="shared" si="28"/>
        <v>7876.9390883516671</v>
      </c>
      <c r="G334" s="120">
        <f t="shared" si="28"/>
        <v>9452.3269060220009</v>
      </c>
      <c r="H334" s="120">
        <f t="shared" si="28"/>
        <v>11027.714723692336</v>
      </c>
      <c r="I334" s="120">
        <f t="shared" si="28"/>
        <v>11027.714723692336</v>
      </c>
      <c r="J334" s="120"/>
      <c r="K334" s="120"/>
      <c r="L334" s="120"/>
      <c r="M334" s="120"/>
      <c r="N334" s="120"/>
    </row>
    <row r="335" spans="1:14" x14ac:dyDescent="0.2">
      <c r="A335" s="611"/>
      <c r="B335" s="612"/>
      <c r="C335" s="104" t="s">
        <v>189</v>
      </c>
      <c r="D335" s="105">
        <v>15</v>
      </c>
      <c r="E335" s="120">
        <f t="shared" si="28"/>
        <v>2625.6463627838893</v>
      </c>
      <c r="F335" s="120">
        <f t="shared" si="28"/>
        <v>5251.2927255677787</v>
      </c>
      <c r="G335" s="120">
        <f t="shared" si="28"/>
        <v>6301.5512706813342</v>
      </c>
      <c r="H335" s="120">
        <f t="shared" si="28"/>
        <v>7351.8098157948889</v>
      </c>
      <c r="I335" s="120">
        <f t="shared" si="28"/>
        <v>7351.8098157948889</v>
      </c>
      <c r="J335" s="120"/>
      <c r="K335" s="120"/>
      <c r="L335" s="120"/>
      <c r="M335" s="120"/>
      <c r="N335" s="120"/>
    </row>
    <row r="336" spans="1:14" ht="13.15" customHeight="1" x14ac:dyDescent="0.2">
      <c r="A336" s="611"/>
      <c r="B336" s="612" t="s">
        <v>192</v>
      </c>
      <c r="C336" s="104" t="s">
        <v>147</v>
      </c>
      <c r="D336" s="105">
        <v>15</v>
      </c>
      <c r="E336" s="120">
        <f t="shared" si="28"/>
        <v>2625.6463627838893</v>
      </c>
      <c r="F336" s="120">
        <f t="shared" si="28"/>
        <v>5251.2927255677787</v>
      </c>
      <c r="G336" s="120">
        <f t="shared" si="28"/>
        <v>6301.5512706813342</v>
      </c>
      <c r="H336" s="120">
        <f t="shared" si="28"/>
        <v>7351.8098157948889</v>
      </c>
      <c r="I336" s="120">
        <f t="shared" si="28"/>
        <v>7351.8098157948889</v>
      </c>
      <c r="J336" s="120"/>
      <c r="K336" s="120"/>
      <c r="L336" s="120"/>
      <c r="M336" s="120"/>
      <c r="N336" s="120"/>
    </row>
    <row r="337" spans="1:14" x14ac:dyDescent="0.2">
      <c r="A337" s="611"/>
      <c r="B337" s="612"/>
      <c r="C337" s="104" t="s">
        <v>189</v>
      </c>
      <c r="D337" s="105">
        <v>20</v>
      </c>
      <c r="E337" s="120">
        <f t="shared" si="28"/>
        <v>1969.2347720879168</v>
      </c>
      <c r="F337" s="120">
        <f t="shared" si="28"/>
        <v>3938.4695441758336</v>
      </c>
      <c r="G337" s="120">
        <f t="shared" si="28"/>
        <v>4726.1634530110005</v>
      </c>
      <c r="H337" s="120">
        <f t="shared" si="28"/>
        <v>5513.8573618461678</v>
      </c>
      <c r="I337" s="120">
        <f t="shared" si="28"/>
        <v>5513.8573618461678</v>
      </c>
      <c r="J337" s="120"/>
      <c r="K337" s="120"/>
      <c r="L337" s="120"/>
      <c r="M337" s="120"/>
      <c r="N337" s="120"/>
    </row>
    <row r="338" spans="1:14" ht="15.75" customHeight="1" x14ac:dyDescent="0.2">
      <c r="A338" s="611"/>
      <c r="B338" s="612" t="s">
        <v>193</v>
      </c>
      <c r="C338" s="104" t="s">
        <v>147</v>
      </c>
      <c r="D338" s="105">
        <v>10</v>
      </c>
      <c r="E338" s="120">
        <f t="shared" si="28"/>
        <v>3938.4695441758336</v>
      </c>
      <c r="F338" s="120">
        <f t="shared" si="28"/>
        <v>7876.9390883516671</v>
      </c>
      <c r="G338" s="120">
        <f t="shared" si="28"/>
        <v>9452.3269060220009</v>
      </c>
      <c r="H338" s="120">
        <f t="shared" si="28"/>
        <v>11027.714723692336</v>
      </c>
      <c r="I338" s="120">
        <f t="shared" si="28"/>
        <v>11027.714723692336</v>
      </c>
      <c r="J338" s="120"/>
      <c r="K338" s="120"/>
      <c r="L338" s="120"/>
      <c r="M338" s="120"/>
      <c r="N338" s="120"/>
    </row>
    <row r="339" spans="1:14" ht="16.5" customHeight="1" x14ac:dyDescent="0.2">
      <c r="A339" s="611"/>
      <c r="B339" s="612"/>
      <c r="C339" s="104" t="s">
        <v>189</v>
      </c>
      <c r="D339" s="105">
        <v>15</v>
      </c>
      <c r="E339" s="120">
        <f t="shared" si="28"/>
        <v>2625.6463627838893</v>
      </c>
      <c r="F339" s="120">
        <f t="shared" si="28"/>
        <v>5251.2927255677787</v>
      </c>
      <c r="G339" s="120">
        <f t="shared" si="28"/>
        <v>6301.5512706813342</v>
      </c>
      <c r="H339" s="120">
        <f t="shared" si="28"/>
        <v>7351.8098157948889</v>
      </c>
      <c r="I339" s="120">
        <f t="shared" si="28"/>
        <v>7351.8098157948889</v>
      </c>
      <c r="J339" s="120"/>
      <c r="K339" s="120"/>
      <c r="L339" s="120"/>
      <c r="M339" s="120"/>
      <c r="N339" s="120"/>
    </row>
    <row r="340" spans="1:14" ht="15.75" customHeight="1" x14ac:dyDescent="0.2">
      <c r="A340" s="611"/>
      <c r="B340" s="612" t="s">
        <v>194</v>
      </c>
      <c r="C340" s="104" t="s">
        <v>147</v>
      </c>
      <c r="D340" s="105">
        <v>10</v>
      </c>
      <c r="E340" s="120">
        <f t="shared" si="28"/>
        <v>3938.4695441758336</v>
      </c>
      <c r="F340" s="120">
        <f t="shared" si="28"/>
        <v>7876.9390883516671</v>
      </c>
      <c r="G340" s="120">
        <f t="shared" si="28"/>
        <v>9452.3269060220009</v>
      </c>
      <c r="H340" s="120">
        <f t="shared" si="28"/>
        <v>11027.714723692336</v>
      </c>
      <c r="I340" s="120">
        <f t="shared" si="28"/>
        <v>11027.714723692336</v>
      </c>
      <c r="J340" s="120"/>
      <c r="K340" s="120"/>
      <c r="L340" s="120"/>
      <c r="M340" s="120"/>
      <c r="N340" s="120"/>
    </row>
    <row r="341" spans="1:14" ht="16.5" customHeight="1" x14ac:dyDescent="0.2">
      <c r="A341" s="611"/>
      <c r="B341" s="612"/>
      <c r="C341" s="104" t="s">
        <v>189</v>
      </c>
      <c r="D341" s="105">
        <v>10</v>
      </c>
      <c r="E341" s="120">
        <f t="shared" si="28"/>
        <v>3938.4695441758336</v>
      </c>
      <c r="F341" s="120">
        <f t="shared" si="28"/>
        <v>7876.9390883516671</v>
      </c>
      <c r="G341" s="120">
        <f t="shared" si="28"/>
        <v>9452.3269060220009</v>
      </c>
      <c r="H341" s="120">
        <f t="shared" si="28"/>
        <v>11027.714723692336</v>
      </c>
      <c r="I341" s="120">
        <f t="shared" si="28"/>
        <v>11027.714723692336</v>
      </c>
      <c r="J341" s="120"/>
      <c r="K341" s="120"/>
      <c r="L341" s="120"/>
      <c r="M341" s="120"/>
      <c r="N341" s="120"/>
    </row>
    <row r="342" spans="1:14" ht="16.5" customHeight="1" x14ac:dyDescent="0.2">
      <c r="A342" s="611"/>
      <c r="B342" s="612" t="s">
        <v>195</v>
      </c>
      <c r="C342" s="104" t="s">
        <v>147</v>
      </c>
      <c r="D342" s="105">
        <v>5</v>
      </c>
      <c r="E342" s="120">
        <f t="shared" si="28"/>
        <v>7876.9390883516671</v>
      </c>
      <c r="F342" s="120">
        <f t="shared" si="28"/>
        <v>15753.878176703334</v>
      </c>
      <c r="G342" s="120">
        <f t="shared" si="28"/>
        <v>18904.653812044002</v>
      </c>
      <c r="H342" s="120">
        <f t="shared" si="28"/>
        <v>22055.429447384671</v>
      </c>
      <c r="I342" s="120">
        <f t="shared" si="28"/>
        <v>22055.429447384671</v>
      </c>
      <c r="J342" s="120"/>
      <c r="K342" s="120"/>
      <c r="L342" s="120"/>
      <c r="M342" s="120"/>
      <c r="N342" s="120"/>
    </row>
    <row r="343" spans="1:14" ht="15" customHeight="1" x14ac:dyDescent="0.2">
      <c r="A343" s="611"/>
      <c r="B343" s="612"/>
      <c r="C343" s="104" t="s">
        <v>189</v>
      </c>
      <c r="D343" s="105">
        <v>5</v>
      </c>
      <c r="E343" s="120">
        <f t="shared" si="28"/>
        <v>7876.9390883516671</v>
      </c>
      <c r="F343" s="120">
        <f t="shared" si="28"/>
        <v>15753.878176703334</v>
      </c>
      <c r="G343" s="120">
        <f t="shared" si="28"/>
        <v>18904.653812044002</v>
      </c>
      <c r="H343" s="120">
        <f t="shared" si="28"/>
        <v>22055.429447384671</v>
      </c>
      <c r="I343" s="120">
        <f t="shared" si="28"/>
        <v>22055.429447384671</v>
      </c>
      <c r="J343" s="120"/>
      <c r="K343" s="120"/>
      <c r="L343" s="120"/>
      <c r="M343" s="120"/>
      <c r="N343" s="120"/>
    </row>
    <row r="344" spans="1:14" ht="13.15" customHeight="1" x14ac:dyDescent="0.2">
      <c r="A344" s="608" t="s">
        <v>196</v>
      </c>
      <c r="B344" s="607" t="s">
        <v>197</v>
      </c>
      <c r="C344" s="104" t="s">
        <v>147</v>
      </c>
      <c r="D344" s="105">
        <v>6</v>
      </c>
      <c r="E344" s="120">
        <f t="shared" si="28"/>
        <v>12477.071515949039</v>
      </c>
      <c r="F344" s="120">
        <f t="shared" si="28"/>
        <v>24954.143031898078</v>
      </c>
      <c r="G344" s="120">
        <f t="shared" si="28"/>
        <v>29944.971638277701</v>
      </c>
      <c r="H344" s="120">
        <f t="shared" si="28"/>
        <v>34935.800244657308</v>
      </c>
      <c r="I344" s="120">
        <f t="shared" si="28"/>
        <v>34935.800244657308</v>
      </c>
      <c r="J344" s="120">
        <f t="shared" si="28"/>
        <v>17066.539779857569</v>
      </c>
      <c r="K344" s="120">
        <f t="shared" si="28"/>
        <v>34133.079559715137</v>
      </c>
      <c r="L344" s="120">
        <f t="shared" si="28"/>
        <v>40959.69547165816</v>
      </c>
      <c r="M344" s="120">
        <f t="shared" si="28"/>
        <v>47786.311383601198</v>
      </c>
      <c r="N344" s="120">
        <f t="shared" si="28"/>
        <v>47786.311383601198</v>
      </c>
    </row>
    <row r="345" spans="1:14" x14ac:dyDescent="0.2">
      <c r="A345" s="608"/>
      <c r="B345" s="607"/>
      <c r="C345" s="104" t="s">
        <v>189</v>
      </c>
      <c r="D345" s="105">
        <v>10</v>
      </c>
      <c r="E345" s="120">
        <f t="shared" si="28"/>
        <v>7486.2429095694251</v>
      </c>
      <c r="F345" s="120">
        <f t="shared" si="28"/>
        <v>14972.48581913885</v>
      </c>
      <c r="G345" s="120">
        <f t="shared" si="28"/>
        <v>17966.982982966616</v>
      </c>
      <c r="H345" s="120">
        <f t="shared" si="28"/>
        <v>20961.480146794387</v>
      </c>
      <c r="I345" s="120">
        <f t="shared" si="28"/>
        <v>20961.480146794387</v>
      </c>
      <c r="J345" s="120">
        <f t="shared" si="28"/>
        <v>10239.92386791454</v>
      </c>
      <c r="K345" s="120">
        <f t="shared" si="28"/>
        <v>20479.84773582908</v>
      </c>
      <c r="L345" s="120">
        <f t="shared" si="28"/>
        <v>24575.817282994896</v>
      </c>
      <c r="M345" s="120">
        <f t="shared" si="28"/>
        <v>28671.786830160712</v>
      </c>
      <c r="N345" s="120">
        <f t="shared" si="28"/>
        <v>28671.786830160712</v>
      </c>
    </row>
    <row r="346" spans="1:14" ht="13.15" customHeight="1" x14ac:dyDescent="0.2">
      <c r="A346" s="608"/>
      <c r="B346" s="607" t="s">
        <v>198</v>
      </c>
      <c r="C346" s="104" t="s">
        <v>147</v>
      </c>
      <c r="D346" s="105">
        <v>0</v>
      </c>
      <c r="E346" s="120">
        <f t="shared" ref="E346:N361" si="29">E156*E219*$E$265*E283</f>
        <v>0</v>
      </c>
      <c r="F346" s="120">
        <f t="shared" si="29"/>
        <v>0</v>
      </c>
      <c r="G346" s="120">
        <f t="shared" si="29"/>
        <v>0</v>
      </c>
      <c r="H346" s="120">
        <f t="shared" si="29"/>
        <v>0</v>
      </c>
      <c r="I346" s="120">
        <f t="shared" si="29"/>
        <v>0</v>
      </c>
      <c r="J346" s="120">
        <f t="shared" si="29"/>
        <v>0</v>
      </c>
      <c r="K346" s="120">
        <f t="shared" si="29"/>
        <v>0</v>
      </c>
      <c r="L346" s="120">
        <f t="shared" si="29"/>
        <v>0</v>
      </c>
      <c r="M346" s="120">
        <f t="shared" si="29"/>
        <v>0</v>
      </c>
      <c r="N346" s="120">
        <f t="shared" si="29"/>
        <v>0</v>
      </c>
    </row>
    <row r="347" spans="1:14" x14ac:dyDescent="0.2">
      <c r="A347" s="608"/>
      <c r="B347" s="607"/>
      <c r="C347" s="104" t="s">
        <v>189</v>
      </c>
      <c r="D347" s="105">
        <v>12</v>
      </c>
      <c r="E347" s="120">
        <f t="shared" si="29"/>
        <v>6238.5357579745196</v>
      </c>
      <c r="F347" s="120">
        <f t="shared" si="29"/>
        <v>12477.071515949039</v>
      </c>
      <c r="G347" s="120">
        <f t="shared" si="29"/>
        <v>14972.48581913885</v>
      </c>
      <c r="H347" s="120">
        <f t="shared" si="29"/>
        <v>17467.900122328654</v>
      </c>
      <c r="I347" s="120">
        <f t="shared" si="29"/>
        <v>17467.900122328654</v>
      </c>
      <c r="J347" s="120">
        <f t="shared" si="29"/>
        <v>8533.2698899287843</v>
      </c>
      <c r="K347" s="120">
        <f t="shared" si="29"/>
        <v>17066.539779857569</v>
      </c>
      <c r="L347" s="120">
        <f t="shared" si="29"/>
        <v>20479.84773582908</v>
      </c>
      <c r="M347" s="120">
        <f t="shared" si="29"/>
        <v>23893.155691800599</v>
      </c>
      <c r="N347" s="120">
        <f t="shared" si="29"/>
        <v>23893.155691800599</v>
      </c>
    </row>
    <row r="348" spans="1:14" ht="13.15" customHeight="1" x14ac:dyDescent="0.2">
      <c r="A348" s="608"/>
      <c r="B348" s="607" t="s">
        <v>199</v>
      </c>
      <c r="C348" s="104" t="s">
        <v>147</v>
      </c>
      <c r="D348" s="105">
        <v>6</v>
      </c>
      <c r="E348" s="120">
        <f t="shared" si="29"/>
        <v>12477.071515949039</v>
      </c>
      <c r="F348" s="120">
        <f t="shared" si="29"/>
        <v>24954.143031898078</v>
      </c>
      <c r="G348" s="120">
        <f t="shared" si="29"/>
        <v>29944.971638277701</v>
      </c>
      <c r="H348" s="120">
        <f t="shared" si="29"/>
        <v>34935.800244657308</v>
      </c>
      <c r="I348" s="120">
        <f t="shared" si="29"/>
        <v>34935.800244657308</v>
      </c>
      <c r="J348" s="120">
        <f t="shared" si="29"/>
        <v>17066.539779857569</v>
      </c>
      <c r="K348" s="120">
        <f t="shared" si="29"/>
        <v>34133.079559715137</v>
      </c>
      <c r="L348" s="120">
        <f t="shared" si="29"/>
        <v>40959.69547165816</v>
      </c>
      <c r="M348" s="120">
        <f t="shared" si="29"/>
        <v>47786.311383601198</v>
      </c>
      <c r="N348" s="120">
        <f t="shared" si="29"/>
        <v>47786.311383601198</v>
      </c>
    </row>
    <row r="349" spans="1:14" x14ac:dyDescent="0.2">
      <c r="A349" s="608"/>
      <c r="B349" s="607"/>
      <c r="C349" s="104" t="s">
        <v>189</v>
      </c>
      <c r="D349" s="105">
        <v>6</v>
      </c>
      <c r="E349" s="120">
        <f t="shared" si="29"/>
        <v>12477.071515949039</v>
      </c>
      <c r="F349" s="120">
        <f t="shared" si="29"/>
        <v>24954.143031898078</v>
      </c>
      <c r="G349" s="120">
        <f t="shared" si="29"/>
        <v>29944.971638277701</v>
      </c>
      <c r="H349" s="120">
        <f t="shared" si="29"/>
        <v>34935.800244657308</v>
      </c>
      <c r="I349" s="120">
        <f t="shared" si="29"/>
        <v>34935.800244657308</v>
      </c>
      <c r="J349" s="120">
        <f t="shared" si="29"/>
        <v>17066.539779857569</v>
      </c>
      <c r="K349" s="120">
        <f t="shared" si="29"/>
        <v>34133.079559715137</v>
      </c>
      <c r="L349" s="120">
        <f t="shared" si="29"/>
        <v>40959.69547165816</v>
      </c>
      <c r="M349" s="120">
        <f t="shared" si="29"/>
        <v>47786.311383601198</v>
      </c>
      <c r="N349" s="120">
        <f t="shared" si="29"/>
        <v>47786.311383601198</v>
      </c>
    </row>
    <row r="350" spans="1:14" ht="13.15" customHeight="1" x14ac:dyDescent="0.2">
      <c r="A350" s="608"/>
      <c r="B350" s="607" t="s">
        <v>200</v>
      </c>
      <c r="C350" s="104" t="s">
        <v>147</v>
      </c>
      <c r="D350" s="105">
        <v>6</v>
      </c>
      <c r="E350" s="120">
        <f t="shared" si="29"/>
        <v>12477.071515949039</v>
      </c>
      <c r="F350" s="120">
        <f t="shared" si="29"/>
        <v>24954.143031898078</v>
      </c>
      <c r="G350" s="120">
        <f t="shared" si="29"/>
        <v>29944.971638277701</v>
      </c>
      <c r="H350" s="120">
        <f t="shared" si="29"/>
        <v>34935.800244657308</v>
      </c>
      <c r="I350" s="120">
        <f t="shared" si="29"/>
        <v>34935.800244657308</v>
      </c>
      <c r="J350" s="120">
        <f t="shared" si="29"/>
        <v>17066.539779857569</v>
      </c>
      <c r="K350" s="120">
        <f t="shared" si="29"/>
        <v>34133.079559715137</v>
      </c>
      <c r="L350" s="120">
        <f t="shared" si="29"/>
        <v>40959.69547165816</v>
      </c>
      <c r="M350" s="120">
        <f t="shared" si="29"/>
        <v>47786.311383601198</v>
      </c>
      <c r="N350" s="120">
        <f t="shared" si="29"/>
        <v>47786.311383601198</v>
      </c>
    </row>
    <row r="351" spans="1:14" x14ac:dyDescent="0.2">
      <c r="A351" s="608"/>
      <c r="B351" s="607"/>
      <c r="C351" s="104" t="s">
        <v>189</v>
      </c>
      <c r="D351" s="105">
        <v>8</v>
      </c>
      <c r="E351" s="120">
        <f t="shared" si="29"/>
        <v>9357.8036369617821</v>
      </c>
      <c r="F351" s="120">
        <f t="shared" si="29"/>
        <v>18715.607273923564</v>
      </c>
      <c r="G351" s="120">
        <f t="shared" si="29"/>
        <v>22458.728728708276</v>
      </c>
      <c r="H351" s="120">
        <f t="shared" si="29"/>
        <v>26201.850183492981</v>
      </c>
      <c r="I351" s="120">
        <f t="shared" si="29"/>
        <v>26201.850183492981</v>
      </c>
      <c r="J351" s="120">
        <f t="shared" si="29"/>
        <v>12799.904834893179</v>
      </c>
      <c r="K351" s="120">
        <f t="shared" si="29"/>
        <v>25599.809669786358</v>
      </c>
      <c r="L351" s="120">
        <f t="shared" si="29"/>
        <v>30719.771603743618</v>
      </c>
      <c r="M351" s="120">
        <f t="shared" si="29"/>
        <v>35839.733537700893</v>
      </c>
      <c r="N351" s="120">
        <f t="shared" si="29"/>
        <v>35839.733537700893</v>
      </c>
    </row>
    <row r="352" spans="1:14" ht="13.15" customHeight="1" x14ac:dyDescent="0.2">
      <c r="A352" s="608"/>
      <c r="B352" s="607" t="s">
        <v>201</v>
      </c>
      <c r="C352" s="104" t="s">
        <v>147</v>
      </c>
      <c r="D352" s="105">
        <v>6</v>
      </c>
      <c r="E352" s="120">
        <f t="shared" si="29"/>
        <v>12477.071515949039</v>
      </c>
      <c r="F352" s="120">
        <f t="shared" si="29"/>
        <v>24954.143031898078</v>
      </c>
      <c r="G352" s="120">
        <f t="shared" si="29"/>
        <v>29944.971638277701</v>
      </c>
      <c r="H352" s="120">
        <f t="shared" si="29"/>
        <v>34935.800244657308</v>
      </c>
      <c r="I352" s="120">
        <f t="shared" si="29"/>
        <v>34935.800244657308</v>
      </c>
      <c r="J352" s="120">
        <f t="shared" si="29"/>
        <v>17066.539779857569</v>
      </c>
      <c r="K352" s="120">
        <f t="shared" si="29"/>
        <v>34133.079559715137</v>
      </c>
      <c r="L352" s="120">
        <f t="shared" si="29"/>
        <v>40959.69547165816</v>
      </c>
      <c r="M352" s="120">
        <f t="shared" si="29"/>
        <v>47786.311383601198</v>
      </c>
      <c r="N352" s="120">
        <f t="shared" si="29"/>
        <v>47786.311383601198</v>
      </c>
    </row>
    <row r="353" spans="1:14" x14ac:dyDescent="0.2">
      <c r="A353" s="608"/>
      <c r="B353" s="607"/>
      <c r="C353" s="104" t="s">
        <v>189</v>
      </c>
      <c r="D353" s="105">
        <v>6</v>
      </c>
      <c r="E353" s="120">
        <f t="shared" si="29"/>
        <v>12477.071515949039</v>
      </c>
      <c r="F353" s="120">
        <f t="shared" si="29"/>
        <v>24954.143031898078</v>
      </c>
      <c r="G353" s="120">
        <f t="shared" si="29"/>
        <v>29944.971638277701</v>
      </c>
      <c r="H353" s="120">
        <f t="shared" si="29"/>
        <v>34935.800244657308</v>
      </c>
      <c r="I353" s="120">
        <f t="shared" si="29"/>
        <v>34935.800244657308</v>
      </c>
      <c r="J353" s="120">
        <f t="shared" si="29"/>
        <v>17066.539779857569</v>
      </c>
      <c r="K353" s="120">
        <f t="shared" si="29"/>
        <v>34133.079559715137</v>
      </c>
      <c r="L353" s="120">
        <f t="shared" si="29"/>
        <v>40959.69547165816</v>
      </c>
      <c r="M353" s="120">
        <f t="shared" si="29"/>
        <v>47786.311383601198</v>
      </c>
      <c r="N353" s="120">
        <f t="shared" si="29"/>
        <v>47786.311383601198</v>
      </c>
    </row>
    <row r="354" spans="1:14" ht="13.15" customHeight="1" x14ac:dyDescent="0.2">
      <c r="A354" s="608"/>
      <c r="B354" s="607" t="s">
        <v>202</v>
      </c>
      <c r="C354" s="104" t="s">
        <v>147</v>
      </c>
      <c r="D354" s="105">
        <v>6</v>
      </c>
      <c r="E354" s="120">
        <f t="shared" si="29"/>
        <v>12477.071515949039</v>
      </c>
      <c r="F354" s="120">
        <f t="shared" si="29"/>
        <v>24954.143031898078</v>
      </c>
      <c r="G354" s="120">
        <f t="shared" si="29"/>
        <v>29944.971638277701</v>
      </c>
      <c r="H354" s="120">
        <f t="shared" si="29"/>
        <v>34935.800244657308</v>
      </c>
      <c r="I354" s="120">
        <f t="shared" si="29"/>
        <v>34935.800244657308</v>
      </c>
      <c r="J354" s="120">
        <f t="shared" si="29"/>
        <v>17066.539779857569</v>
      </c>
      <c r="K354" s="120">
        <f t="shared" si="29"/>
        <v>34133.079559715137</v>
      </c>
      <c r="L354" s="120">
        <f t="shared" si="29"/>
        <v>40959.69547165816</v>
      </c>
      <c r="M354" s="120">
        <f t="shared" si="29"/>
        <v>47786.311383601198</v>
      </c>
      <c r="N354" s="120">
        <f t="shared" si="29"/>
        <v>47786.311383601198</v>
      </c>
    </row>
    <row r="355" spans="1:14" x14ac:dyDescent="0.2">
      <c r="A355" s="608"/>
      <c r="B355" s="607"/>
      <c r="C355" s="104" t="s">
        <v>189</v>
      </c>
      <c r="D355" s="105">
        <v>10</v>
      </c>
      <c r="E355" s="120">
        <f t="shared" si="29"/>
        <v>7486.2429095694251</v>
      </c>
      <c r="F355" s="120">
        <f t="shared" si="29"/>
        <v>14972.48581913885</v>
      </c>
      <c r="G355" s="120">
        <f t="shared" si="29"/>
        <v>17966.982982966616</v>
      </c>
      <c r="H355" s="120">
        <f t="shared" si="29"/>
        <v>20961.480146794387</v>
      </c>
      <c r="I355" s="120">
        <f t="shared" si="29"/>
        <v>20961.480146794387</v>
      </c>
      <c r="J355" s="120">
        <f t="shared" si="29"/>
        <v>10239.92386791454</v>
      </c>
      <c r="K355" s="120">
        <f t="shared" si="29"/>
        <v>20479.84773582908</v>
      </c>
      <c r="L355" s="120">
        <f t="shared" si="29"/>
        <v>24575.817282994896</v>
      </c>
      <c r="M355" s="120">
        <f t="shared" si="29"/>
        <v>28671.786830160712</v>
      </c>
      <c r="N355" s="120">
        <f t="shared" si="29"/>
        <v>28671.786830160712</v>
      </c>
    </row>
    <row r="356" spans="1:14" ht="13.15" customHeight="1" x14ac:dyDescent="0.2">
      <c r="A356" s="608"/>
      <c r="B356" s="607" t="s">
        <v>203</v>
      </c>
      <c r="C356" s="104" t="s">
        <v>147</v>
      </c>
      <c r="D356" s="105">
        <v>6</v>
      </c>
      <c r="E356" s="120">
        <f t="shared" si="29"/>
        <v>12477.071515949039</v>
      </c>
      <c r="F356" s="120">
        <f t="shared" si="29"/>
        <v>24954.143031898078</v>
      </c>
      <c r="G356" s="120">
        <f t="shared" si="29"/>
        <v>29944.971638277701</v>
      </c>
      <c r="H356" s="120">
        <f t="shared" si="29"/>
        <v>34935.800244657308</v>
      </c>
      <c r="I356" s="120">
        <f t="shared" si="29"/>
        <v>34935.800244657308</v>
      </c>
      <c r="J356" s="120">
        <f t="shared" si="29"/>
        <v>17066.539779857569</v>
      </c>
      <c r="K356" s="120">
        <f t="shared" si="29"/>
        <v>34133.079559715137</v>
      </c>
      <c r="L356" s="120">
        <f t="shared" si="29"/>
        <v>40959.69547165816</v>
      </c>
      <c r="M356" s="120">
        <f t="shared" si="29"/>
        <v>47786.311383601198</v>
      </c>
      <c r="N356" s="120">
        <f t="shared" si="29"/>
        <v>47786.311383601198</v>
      </c>
    </row>
    <row r="357" spans="1:14" x14ac:dyDescent="0.2">
      <c r="A357" s="608"/>
      <c r="B357" s="607"/>
      <c r="C357" s="104" t="s">
        <v>189</v>
      </c>
      <c r="D357" s="105">
        <v>8</v>
      </c>
      <c r="E357" s="120">
        <f t="shared" si="29"/>
        <v>9357.8036369617821</v>
      </c>
      <c r="F357" s="120">
        <f t="shared" si="29"/>
        <v>18715.607273923564</v>
      </c>
      <c r="G357" s="120">
        <f t="shared" si="29"/>
        <v>22458.728728708276</v>
      </c>
      <c r="H357" s="120">
        <f t="shared" si="29"/>
        <v>26201.850183492981</v>
      </c>
      <c r="I357" s="120">
        <f t="shared" si="29"/>
        <v>26201.850183492981</v>
      </c>
      <c r="J357" s="120">
        <f t="shared" si="29"/>
        <v>12799.904834893179</v>
      </c>
      <c r="K357" s="120">
        <f t="shared" si="29"/>
        <v>25599.809669786358</v>
      </c>
      <c r="L357" s="120">
        <f t="shared" si="29"/>
        <v>30719.771603743618</v>
      </c>
      <c r="M357" s="120">
        <f t="shared" si="29"/>
        <v>35839.733537700893</v>
      </c>
      <c r="N357" s="120">
        <f t="shared" si="29"/>
        <v>35839.733537700893</v>
      </c>
    </row>
    <row r="358" spans="1:14" ht="13.15" customHeight="1" x14ac:dyDescent="0.2">
      <c r="A358" s="608"/>
      <c r="B358" s="607" t="s">
        <v>204</v>
      </c>
      <c r="C358" s="104" t="s">
        <v>147</v>
      </c>
      <c r="D358" s="105">
        <v>6</v>
      </c>
      <c r="E358" s="120">
        <f t="shared" si="29"/>
        <v>12477.071515949039</v>
      </c>
      <c r="F358" s="120">
        <f t="shared" si="29"/>
        <v>24954.143031898078</v>
      </c>
      <c r="G358" s="120">
        <f t="shared" si="29"/>
        <v>29944.971638277701</v>
      </c>
      <c r="H358" s="120">
        <f t="shared" si="29"/>
        <v>34935.800244657308</v>
      </c>
      <c r="I358" s="120">
        <f t="shared" si="29"/>
        <v>34935.800244657308</v>
      </c>
      <c r="J358" s="120">
        <f t="shared" si="29"/>
        <v>17066.539779857569</v>
      </c>
      <c r="K358" s="120">
        <f t="shared" si="29"/>
        <v>34133.079559715137</v>
      </c>
      <c r="L358" s="120">
        <f t="shared" si="29"/>
        <v>40959.69547165816</v>
      </c>
      <c r="M358" s="120">
        <f t="shared" si="29"/>
        <v>47786.311383601198</v>
      </c>
      <c r="N358" s="120">
        <f t="shared" si="29"/>
        <v>47786.311383601198</v>
      </c>
    </row>
    <row r="359" spans="1:14" x14ac:dyDescent="0.2">
      <c r="A359" s="608"/>
      <c r="B359" s="607"/>
      <c r="C359" s="104" t="s">
        <v>189</v>
      </c>
      <c r="D359" s="105">
        <v>10</v>
      </c>
      <c r="E359" s="120">
        <f t="shared" si="29"/>
        <v>7486.2429095694251</v>
      </c>
      <c r="F359" s="120">
        <f t="shared" si="29"/>
        <v>14972.48581913885</v>
      </c>
      <c r="G359" s="120">
        <f t="shared" si="29"/>
        <v>17966.982982966616</v>
      </c>
      <c r="H359" s="120">
        <f t="shared" si="29"/>
        <v>20961.480146794387</v>
      </c>
      <c r="I359" s="120">
        <f t="shared" si="29"/>
        <v>20961.480146794387</v>
      </c>
      <c r="J359" s="120">
        <f t="shared" si="29"/>
        <v>10239.92386791454</v>
      </c>
      <c r="K359" s="120">
        <f t="shared" si="29"/>
        <v>20479.84773582908</v>
      </c>
      <c r="L359" s="120">
        <f t="shared" si="29"/>
        <v>24575.817282994896</v>
      </c>
      <c r="M359" s="120">
        <f t="shared" si="29"/>
        <v>28671.786830160712</v>
      </c>
      <c r="N359" s="120">
        <f t="shared" si="29"/>
        <v>28671.786830160712</v>
      </c>
    </row>
    <row r="360" spans="1:14" ht="13.15" customHeight="1" x14ac:dyDescent="0.2">
      <c r="A360" s="608"/>
      <c r="B360" s="607" t="s">
        <v>205</v>
      </c>
      <c r="C360" s="104" t="s">
        <v>147</v>
      </c>
      <c r="D360" s="105">
        <v>6</v>
      </c>
      <c r="E360" s="120">
        <f t="shared" si="29"/>
        <v>12477.071515949039</v>
      </c>
      <c r="F360" s="120">
        <f t="shared" si="29"/>
        <v>24954.143031898078</v>
      </c>
      <c r="G360" s="120">
        <f t="shared" si="29"/>
        <v>29944.971638277701</v>
      </c>
      <c r="H360" s="120">
        <f t="shared" si="29"/>
        <v>34935.800244657308</v>
      </c>
      <c r="I360" s="120">
        <f t="shared" si="29"/>
        <v>34935.800244657308</v>
      </c>
      <c r="J360" s="120">
        <f t="shared" si="29"/>
        <v>17066.539779857569</v>
      </c>
      <c r="K360" s="120">
        <f t="shared" si="29"/>
        <v>34133.079559715137</v>
      </c>
      <c r="L360" s="120">
        <f t="shared" si="29"/>
        <v>40959.69547165816</v>
      </c>
      <c r="M360" s="120">
        <f t="shared" si="29"/>
        <v>47786.311383601198</v>
      </c>
      <c r="N360" s="120">
        <f t="shared" si="29"/>
        <v>47786.311383601198</v>
      </c>
    </row>
    <row r="361" spans="1:14" x14ac:dyDescent="0.2">
      <c r="A361" s="608"/>
      <c r="B361" s="607"/>
      <c r="C361" s="104" t="s">
        <v>189</v>
      </c>
      <c r="D361" s="105">
        <v>10</v>
      </c>
      <c r="E361" s="120">
        <f t="shared" si="29"/>
        <v>7486.2429095694251</v>
      </c>
      <c r="F361" s="120">
        <f t="shared" si="29"/>
        <v>14972.48581913885</v>
      </c>
      <c r="G361" s="120">
        <f t="shared" si="29"/>
        <v>17966.982982966616</v>
      </c>
      <c r="H361" s="120">
        <f t="shared" si="29"/>
        <v>20961.480146794387</v>
      </c>
      <c r="I361" s="120">
        <f t="shared" si="29"/>
        <v>20961.480146794387</v>
      </c>
      <c r="J361" s="120">
        <f t="shared" si="29"/>
        <v>10239.92386791454</v>
      </c>
      <c r="K361" s="120">
        <f t="shared" si="29"/>
        <v>20479.84773582908</v>
      </c>
      <c r="L361" s="120">
        <f t="shared" si="29"/>
        <v>24575.817282994896</v>
      </c>
      <c r="M361" s="120">
        <f t="shared" si="29"/>
        <v>28671.786830160712</v>
      </c>
      <c r="N361" s="120">
        <f t="shared" si="29"/>
        <v>28671.786830160712</v>
      </c>
    </row>
    <row r="362" spans="1:14" ht="13.15" customHeight="1" x14ac:dyDescent="0.2">
      <c r="A362" s="608"/>
      <c r="B362" s="607" t="s">
        <v>206</v>
      </c>
      <c r="C362" s="104" t="s">
        <v>147</v>
      </c>
      <c r="D362" s="105">
        <v>0</v>
      </c>
      <c r="E362" s="120">
        <f t="shared" ref="E362:N377" si="30">E172*E235*$E$265*E299</f>
        <v>0</v>
      </c>
      <c r="F362" s="120">
        <f t="shared" si="30"/>
        <v>0</v>
      </c>
      <c r="G362" s="120">
        <f t="shared" si="30"/>
        <v>0</v>
      </c>
      <c r="H362" s="120">
        <f t="shared" si="30"/>
        <v>0</v>
      </c>
      <c r="I362" s="120">
        <f t="shared" si="30"/>
        <v>0</v>
      </c>
      <c r="J362" s="120">
        <f t="shared" si="30"/>
        <v>0</v>
      </c>
      <c r="K362" s="120">
        <f t="shared" si="30"/>
        <v>0</v>
      </c>
      <c r="L362" s="120">
        <f t="shared" si="30"/>
        <v>0</v>
      </c>
      <c r="M362" s="120">
        <f t="shared" si="30"/>
        <v>0</v>
      </c>
      <c r="N362" s="120">
        <f t="shared" si="30"/>
        <v>0</v>
      </c>
    </row>
    <row r="363" spans="1:14" x14ac:dyDescent="0.2">
      <c r="A363" s="608"/>
      <c r="B363" s="607"/>
      <c r="C363" s="104" t="s">
        <v>189</v>
      </c>
      <c r="D363" s="105">
        <v>8</v>
      </c>
      <c r="E363" s="120">
        <f t="shared" si="30"/>
        <v>9357.8036369617821</v>
      </c>
      <c r="F363" s="120">
        <f t="shared" si="30"/>
        <v>18715.607273923564</v>
      </c>
      <c r="G363" s="120">
        <f t="shared" si="30"/>
        <v>22458.728728708276</v>
      </c>
      <c r="H363" s="120">
        <f t="shared" si="30"/>
        <v>26201.850183492981</v>
      </c>
      <c r="I363" s="120">
        <f t="shared" si="30"/>
        <v>26201.850183492981</v>
      </c>
      <c r="J363" s="120">
        <f t="shared" si="30"/>
        <v>12799.904834893179</v>
      </c>
      <c r="K363" s="120">
        <f t="shared" si="30"/>
        <v>25599.809669786358</v>
      </c>
      <c r="L363" s="120">
        <f t="shared" si="30"/>
        <v>30719.771603743618</v>
      </c>
      <c r="M363" s="120">
        <f t="shared" si="30"/>
        <v>35839.733537700893</v>
      </c>
      <c r="N363" s="120">
        <f t="shared" si="30"/>
        <v>35839.733537700893</v>
      </c>
    </row>
    <row r="364" spans="1:14" ht="13.15" customHeight="1" x14ac:dyDescent="0.2">
      <c r="A364" s="608"/>
      <c r="B364" s="607" t="s">
        <v>207</v>
      </c>
      <c r="C364" s="104" t="s">
        <v>147</v>
      </c>
      <c r="D364" s="105">
        <v>0</v>
      </c>
      <c r="E364" s="120">
        <f t="shared" si="30"/>
        <v>0</v>
      </c>
      <c r="F364" s="120">
        <f t="shared" si="30"/>
        <v>0</v>
      </c>
      <c r="G364" s="120">
        <f t="shared" si="30"/>
        <v>0</v>
      </c>
      <c r="H364" s="120">
        <f t="shared" si="30"/>
        <v>0</v>
      </c>
      <c r="I364" s="120">
        <f t="shared" si="30"/>
        <v>0</v>
      </c>
      <c r="J364" s="120">
        <f t="shared" si="30"/>
        <v>0</v>
      </c>
      <c r="K364" s="120">
        <f t="shared" si="30"/>
        <v>0</v>
      </c>
      <c r="L364" s="120">
        <f t="shared" si="30"/>
        <v>0</v>
      </c>
      <c r="M364" s="120">
        <f t="shared" si="30"/>
        <v>0</v>
      </c>
      <c r="N364" s="120">
        <f t="shared" si="30"/>
        <v>0</v>
      </c>
    </row>
    <row r="365" spans="1:14" x14ac:dyDescent="0.2">
      <c r="A365" s="608"/>
      <c r="B365" s="607"/>
      <c r="C365" s="104" t="s">
        <v>189</v>
      </c>
      <c r="D365" s="105">
        <v>5</v>
      </c>
      <c r="E365" s="120">
        <f t="shared" si="30"/>
        <v>14972.48581913885</v>
      </c>
      <c r="F365" s="120">
        <f t="shared" si="30"/>
        <v>29944.971638277701</v>
      </c>
      <c r="G365" s="120">
        <f t="shared" si="30"/>
        <v>35933.965965933232</v>
      </c>
      <c r="H365" s="120">
        <f t="shared" si="30"/>
        <v>41922.960293588774</v>
      </c>
      <c r="I365" s="120">
        <f t="shared" si="30"/>
        <v>41922.960293588774</v>
      </c>
      <c r="J365" s="120">
        <f t="shared" si="30"/>
        <v>20479.84773582908</v>
      </c>
      <c r="K365" s="120">
        <f t="shared" si="30"/>
        <v>40959.69547165816</v>
      </c>
      <c r="L365" s="120">
        <f t="shared" si="30"/>
        <v>49151.634565989792</v>
      </c>
      <c r="M365" s="120">
        <f t="shared" si="30"/>
        <v>57343.573660321425</v>
      </c>
      <c r="N365" s="120">
        <f t="shared" si="30"/>
        <v>57343.573660321425</v>
      </c>
    </row>
    <row r="366" spans="1:14" ht="18" customHeight="1" x14ac:dyDescent="0.2">
      <c r="A366" s="608"/>
      <c r="B366" s="607" t="s">
        <v>208</v>
      </c>
      <c r="C366" s="104" t="s">
        <v>147</v>
      </c>
      <c r="D366" s="105">
        <v>5</v>
      </c>
      <c r="E366" s="120">
        <f t="shared" si="30"/>
        <v>14972.48581913885</v>
      </c>
      <c r="F366" s="120">
        <f t="shared" si="30"/>
        <v>29944.971638277701</v>
      </c>
      <c r="G366" s="120">
        <f t="shared" si="30"/>
        <v>35933.965965933232</v>
      </c>
      <c r="H366" s="120">
        <f t="shared" si="30"/>
        <v>41922.960293588774</v>
      </c>
      <c r="I366" s="120">
        <f t="shared" si="30"/>
        <v>41922.960293588774</v>
      </c>
      <c r="J366" s="120">
        <f t="shared" si="30"/>
        <v>20479.84773582908</v>
      </c>
      <c r="K366" s="120">
        <f t="shared" si="30"/>
        <v>40959.69547165816</v>
      </c>
      <c r="L366" s="120">
        <f t="shared" si="30"/>
        <v>49151.634565989792</v>
      </c>
      <c r="M366" s="120">
        <f t="shared" si="30"/>
        <v>57343.573660321425</v>
      </c>
      <c r="N366" s="120">
        <f t="shared" si="30"/>
        <v>57343.573660321425</v>
      </c>
    </row>
    <row r="367" spans="1:14" ht="17.25" customHeight="1" x14ac:dyDescent="0.2">
      <c r="A367" s="608"/>
      <c r="B367" s="607"/>
      <c r="C367" s="104" t="s">
        <v>189</v>
      </c>
      <c r="D367" s="105">
        <v>5</v>
      </c>
      <c r="E367" s="120">
        <f t="shared" si="30"/>
        <v>14972.48581913885</v>
      </c>
      <c r="F367" s="120">
        <f t="shared" si="30"/>
        <v>29944.971638277701</v>
      </c>
      <c r="G367" s="120">
        <f t="shared" si="30"/>
        <v>35933.965965933232</v>
      </c>
      <c r="H367" s="120">
        <f t="shared" si="30"/>
        <v>41922.960293588774</v>
      </c>
      <c r="I367" s="120">
        <f t="shared" si="30"/>
        <v>41922.960293588774</v>
      </c>
      <c r="J367" s="120">
        <f t="shared" si="30"/>
        <v>20479.84773582908</v>
      </c>
      <c r="K367" s="120">
        <f t="shared" si="30"/>
        <v>40959.69547165816</v>
      </c>
      <c r="L367" s="120">
        <f t="shared" si="30"/>
        <v>49151.634565989792</v>
      </c>
      <c r="M367" s="120">
        <f t="shared" si="30"/>
        <v>57343.573660321425</v>
      </c>
      <c r="N367" s="120">
        <f t="shared" si="30"/>
        <v>57343.573660321425</v>
      </c>
    </row>
    <row r="368" spans="1:14" ht="13.15" customHeight="1" x14ac:dyDescent="0.2">
      <c r="A368" s="608"/>
      <c r="B368" s="607" t="s">
        <v>209</v>
      </c>
      <c r="C368" s="104" t="s">
        <v>147</v>
      </c>
      <c r="D368" s="105">
        <v>10</v>
      </c>
      <c r="E368" s="120">
        <f t="shared" si="30"/>
        <v>8533.2698899287843</v>
      </c>
      <c r="F368" s="120">
        <f t="shared" si="30"/>
        <v>17066.539779857569</v>
      </c>
      <c r="G368" s="120">
        <f t="shared" si="30"/>
        <v>20479.84773582908</v>
      </c>
      <c r="H368" s="120">
        <f t="shared" si="30"/>
        <v>23893.155691800599</v>
      </c>
      <c r="I368" s="120">
        <f t="shared" si="30"/>
        <v>23893.155691800599</v>
      </c>
      <c r="J368" s="120">
        <f t="shared" si="30"/>
        <v>10239.92386791454</v>
      </c>
      <c r="K368" s="120">
        <f t="shared" si="30"/>
        <v>20479.84773582908</v>
      </c>
      <c r="L368" s="120">
        <f t="shared" si="30"/>
        <v>24575.817282994896</v>
      </c>
      <c r="M368" s="120">
        <f t="shared" si="30"/>
        <v>28671.786830160712</v>
      </c>
      <c r="N368" s="120">
        <f t="shared" si="30"/>
        <v>28671.786830160712</v>
      </c>
    </row>
    <row r="369" spans="1:14" x14ac:dyDescent="0.2">
      <c r="A369" s="608"/>
      <c r="B369" s="607"/>
      <c r="C369" s="104" t="s">
        <v>189</v>
      </c>
      <c r="D369" s="105">
        <v>15</v>
      </c>
      <c r="E369" s="120">
        <f t="shared" si="30"/>
        <v>5688.8465932858562</v>
      </c>
      <c r="F369" s="120">
        <f t="shared" si="30"/>
        <v>11377.693186571712</v>
      </c>
      <c r="G369" s="120">
        <f t="shared" si="30"/>
        <v>13653.231823886057</v>
      </c>
      <c r="H369" s="120">
        <f t="shared" si="30"/>
        <v>15928.770461200396</v>
      </c>
      <c r="I369" s="120">
        <f t="shared" si="30"/>
        <v>15928.770461200396</v>
      </c>
      <c r="J369" s="120">
        <f t="shared" si="30"/>
        <v>6826.6159119430286</v>
      </c>
      <c r="K369" s="120">
        <f t="shared" si="30"/>
        <v>13653.231823886057</v>
      </c>
      <c r="L369" s="120">
        <f t="shared" si="30"/>
        <v>16383.878188663266</v>
      </c>
      <c r="M369" s="120">
        <f t="shared" si="30"/>
        <v>19114.524553440471</v>
      </c>
      <c r="N369" s="120">
        <f t="shared" si="30"/>
        <v>19114.524553440471</v>
      </c>
    </row>
    <row r="370" spans="1:14" ht="13.15" customHeight="1" x14ac:dyDescent="0.2">
      <c r="A370" s="608" t="s">
        <v>210</v>
      </c>
      <c r="B370" s="609" t="s">
        <v>197</v>
      </c>
      <c r="C370" s="106" t="s">
        <v>147</v>
      </c>
      <c r="D370" s="108">
        <v>10</v>
      </c>
      <c r="E370" s="120">
        <f t="shared" si="30"/>
        <v>4907.9389704344994</v>
      </c>
      <c r="F370" s="120">
        <f t="shared" si="30"/>
        <v>9815.8779408689988</v>
      </c>
      <c r="G370" s="120">
        <f t="shared" si="30"/>
        <v>11779.053529042803</v>
      </c>
      <c r="H370" s="120">
        <f t="shared" si="30"/>
        <v>13742.229117216602</v>
      </c>
      <c r="I370" s="120">
        <f t="shared" si="30"/>
        <v>13742.229117216602</v>
      </c>
      <c r="J370" s="120"/>
      <c r="K370" s="120"/>
      <c r="L370" s="120"/>
      <c r="M370" s="120"/>
      <c r="N370" s="120"/>
    </row>
    <row r="371" spans="1:14" x14ac:dyDescent="0.2">
      <c r="A371" s="608"/>
      <c r="B371" s="609"/>
      <c r="C371" s="104" t="s">
        <v>189</v>
      </c>
      <c r="D371" s="109">
        <v>15</v>
      </c>
      <c r="E371" s="120">
        <f t="shared" si="30"/>
        <v>3271.959313623001</v>
      </c>
      <c r="F371" s="120">
        <f t="shared" si="30"/>
        <v>6543.918627246002</v>
      </c>
      <c r="G371" s="120">
        <f t="shared" si="30"/>
        <v>7852.7023526952007</v>
      </c>
      <c r="H371" s="120">
        <f t="shared" si="30"/>
        <v>9161.4860781444004</v>
      </c>
      <c r="I371" s="120">
        <f t="shared" si="30"/>
        <v>9161.4860781444004</v>
      </c>
      <c r="J371" s="120"/>
      <c r="K371" s="120"/>
      <c r="L371" s="120"/>
      <c r="M371" s="120"/>
      <c r="N371" s="120"/>
    </row>
    <row r="372" spans="1:14" ht="13.15" customHeight="1" x14ac:dyDescent="0.2">
      <c r="A372" s="608"/>
      <c r="B372" s="607" t="s">
        <v>199</v>
      </c>
      <c r="C372" s="104" t="s">
        <v>147</v>
      </c>
      <c r="D372" s="109">
        <v>10</v>
      </c>
      <c r="E372" s="120">
        <f t="shared" si="30"/>
        <v>4907.9389704344994</v>
      </c>
      <c r="F372" s="120">
        <f t="shared" si="30"/>
        <v>9815.8779408689988</v>
      </c>
      <c r="G372" s="120">
        <f t="shared" si="30"/>
        <v>11779.053529042803</v>
      </c>
      <c r="H372" s="120">
        <f t="shared" si="30"/>
        <v>13742.229117216602</v>
      </c>
      <c r="I372" s="120">
        <f t="shared" si="30"/>
        <v>13742.229117216602</v>
      </c>
      <c r="J372" s="120"/>
      <c r="K372" s="120"/>
      <c r="L372" s="120"/>
      <c r="M372" s="120"/>
      <c r="N372" s="120"/>
    </row>
    <row r="373" spans="1:14" x14ac:dyDescent="0.2">
      <c r="A373" s="608"/>
      <c r="B373" s="607"/>
      <c r="C373" s="104" t="s">
        <v>189</v>
      </c>
      <c r="D373" s="109">
        <v>10</v>
      </c>
      <c r="E373" s="120">
        <f t="shared" si="30"/>
        <v>4907.9389704344994</v>
      </c>
      <c r="F373" s="120">
        <f t="shared" si="30"/>
        <v>9815.8779408689988</v>
      </c>
      <c r="G373" s="120">
        <f t="shared" si="30"/>
        <v>11779.053529042803</v>
      </c>
      <c r="H373" s="120">
        <f t="shared" si="30"/>
        <v>13742.229117216602</v>
      </c>
      <c r="I373" s="120">
        <f t="shared" si="30"/>
        <v>13742.229117216602</v>
      </c>
      <c r="J373" s="120"/>
      <c r="K373" s="120"/>
      <c r="L373" s="120"/>
      <c r="M373" s="120"/>
      <c r="N373" s="120"/>
    </row>
    <row r="374" spans="1:14" ht="13.15" customHeight="1" x14ac:dyDescent="0.2">
      <c r="A374" s="608"/>
      <c r="B374" s="607" t="s">
        <v>200</v>
      </c>
      <c r="C374" s="104" t="s">
        <v>147</v>
      </c>
      <c r="D374" s="109">
        <v>10</v>
      </c>
      <c r="E374" s="120">
        <f t="shared" si="30"/>
        <v>4907.9389704344994</v>
      </c>
      <c r="F374" s="120">
        <f t="shared" si="30"/>
        <v>9815.8779408689988</v>
      </c>
      <c r="G374" s="120">
        <f t="shared" si="30"/>
        <v>11779.053529042803</v>
      </c>
      <c r="H374" s="120">
        <f t="shared" si="30"/>
        <v>13742.229117216602</v>
      </c>
      <c r="I374" s="120">
        <f t="shared" si="30"/>
        <v>13742.229117216602</v>
      </c>
      <c r="J374" s="120"/>
      <c r="K374" s="120"/>
      <c r="L374" s="120"/>
      <c r="M374" s="120"/>
      <c r="N374" s="120"/>
    </row>
    <row r="375" spans="1:14" x14ac:dyDescent="0.2">
      <c r="A375" s="608"/>
      <c r="B375" s="607"/>
      <c r="C375" s="104" t="s">
        <v>189</v>
      </c>
      <c r="D375" s="109">
        <v>15</v>
      </c>
      <c r="E375" s="120">
        <f t="shared" si="30"/>
        <v>3271.959313623001</v>
      </c>
      <c r="F375" s="120">
        <f t="shared" si="30"/>
        <v>6543.918627246002</v>
      </c>
      <c r="G375" s="120">
        <f t="shared" si="30"/>
        <v>7852.7023526952007</v>
      </c>
      <c r="H375" s="120">
        <f t="shared" si="30"/>
        <v>9161.4860781444004</v>
      </c>
      <c r="I375" s="120">
        <f t="shared" si="30"/>
        <v>9161.4860781444004</v>
      </c>
      <c r="J375" s="120"/>
      <c r="K375" s="120"/>
      <c r="L375" s="120"/>
      <c r="M375" s="120"/>
      <c r="N375" s="120"/>
    </row>
    <row r="376" spans="1:14" ht="13.15" customHeight="1" x14ac:dyDescent="0.2">
      <c r="A376" s="608"/>
      <c r="B376" s="607" t="s">
        <v>201</v>
      </c>
      <c r="C376" s="104" t="s">
        <v>147</v>
      </c>
      <c r="D376" s="109">
        <v>10</v>
      </c>
      <c r="E376" s="120">
        <f t="shared" si="30"/>
        <v>4907.9389704344994</v>
      </c>
      <c r="F376" s="120">
        <f t="shared" si="30"/>
        <v>9815.8779408689988</v>
      </c>
      <c r="G376" s="120">
        <f t="shared" si="30"/>
        <v>11779.053529042803</v>
      </c>
      <c r="H376" s="120">
        <f t="shared" si="30"/>
        <v>13742.229117216602</v>
      </c>
      <c r="I376" s="120">
        <f t="shared" si="30"/>
        <v>13742.229117216602</v>
      </c>
      <c r="J376" s="120"/>
      <c r="K376" s="120"/>
      <c r="L376" s="120"/>
      <c r="M376" s="120"/>
      <c r="N376" s="120"/>
    </row>
    <row r="377" spans="1:14" x14ac:dyDescent="0.2">
      <c r="A377" s="608"/>
      <c r="B377" s="607"/>
      <c r="C377" s="104" t="s">
        <v>189</v>
      </c>
      <c r="D377" s="109">
        <v>10</v>
      </c>
      <c r="E377" s="120">
        <f t="shared" si="30"/>
        <v>4907.9389704344994</v>
      </c>
      <c r="F377" s="120">
        <f t="shared" si="30"/>
        <v>9815.8779408689988</v>
      </c>
      <c r="G377" s="120">
        <f t="shared" si="30"/>
        <v>11779.053529042803</v>
      </c>
      <c r="H377" s="120">
        <f t="shared" si="30"/>
        <v>13742.229117216602</v>
      </c>
      <c r="I377" s="120">
        <f t="shared" si="30"/>
        <v>13742.229117216602</v>
      </c>
      <c r="J377" s="120"/>
      <c r="K377" s="120"/>
      <c r="L377" s="120"/>
      <c r="M377" s="120"/>
      <c r="N377" s="120"/>
    </row>
    <row r="378" spans="1:14" ht="13.15" customHeight="1" x14ac:dyDescent="0.2">
      <c r="A378" s="608"/>
      <c r="B378" s="607" t="s">
        <v>202</v>
      </c>
      <c r="C378" s="104" t="s">
        <v>147</v>
      </c>
      <c r="D378" s="109">
        <v>10</v>
      </c>
      <c r="E378" s="120">
        <f t="shared" ref="E378:I391" si="31">E188*E251*$E$265*E315</f>
        <v>4907.9389704344994</v>
      </c>
      <c r="F378" s="120">
        <f t="shared" si="31"/>
        <v>9815.8779408689988</v>
      </c>
      <c r="G378" s="120">
        <f t="shared" si="31"/>
        <v>11779.053529042803</v>
      </c>
      <c r="H378" s="120">
        <f t="shared" si="31"/>
        <v>13742.229117216602</v>
      </c>
      <c r="I378" s="120">
        <f t="shared" si="31"/>
        <v>13742.229117216602</v>
      </c>
      <c r="J378" s="120"/>
      <c r="K378" s="120"/>
      <c r="L378" s="120"/>
      <c r="M378" s="120"/>
      <c r="N378" s="120"/>
    </row>
    <row r="379" spans="1:14" x14ac:dyDescent="0.2">
      <c r="A379" s="608"/>
      <c r="B379" s="607"/>
      <c r="C379" s="104" t="s">
        <v>189</v>
      </c>
      <c r="D379" s="109">
        <v>15</v>
      </c>
      <c r="E379" s="120">
        <f t="shared" si="31"/>
        <v>3271.959313623001</v>
      </c>
      <c r="F379" s="120">
        <f t="shared" si="31"/>
        <v>6543.918627246002</v>
      </c>
      <c r="G379" s="120">
        <f t="shared" si="31"/>
        <v>7852.7023526952007</v>
      </c>
      <c r="H379" s="120">
        <f t="shared" si="31"/>
        <v>9161.4860781444004</v>
      </c>
      <c r="I379" s="120">
        <f t="shared" si="31"/>
        <v>9161.4860781444004</v>
      </c>
      <c r="J379" s="120"/>
      <c r="K379" s="120"/>
      <c r="L379" s="120"/>
      <c r="M379" s="120"/>
      <c r="N379" s="120"/>
    </row>
    <row r="380" spans="1:14" ht="13.15" customHeight="1" x14ac:dyDescent="0.2">
      <c r="A380" s="608"/>
      <c r="B380" s="607" t="s">
        <v>203</v>
      </c>
      <c r="C380" s="104" t="s">
        <v>147</v>
      </c>
      <c r="D380" s="109">
        <v>10</v>
      </c>
      <c r="E380" s="120">
        <f t="shared" si="31"/>
        <v>4907.9389704344994</v>
      </c>
      <c r="F380" s="120">
        <f t="shared" si="31"/>
        <v>9815.8779408689988</v>
      </c>
      <c r="G380" s="120">
        <f t="shared" si="31"/>
        <v>11779.053529042803</v>
      </c>
      <c r="H380" s="120">
        <f t="shared" si="31"/>
        <v>13742.229117216602</v>
      </c>
      <c r="I380" s="120">
        <f t="shared" si="31"/>
        <v>13742.229117216602</v>
      </c>
      <c r="J380" s="120"/>
      <c r="K380" s="120"/>
      <c r="L380" s="120"/>
      <c r="M380" s="120"/>
      <c r="N380" s="120"/>
    </row>
    <row r="381" spans="1:14" x14ac:dyDescent="0.2">
      <c r="A381" s="608"/>
      <c r="B381" s="607"/>
      <c r="C381" s="104" t="s">
        <v>189</v>
      </c>
      <c r="D381" s="109">
        <v>10</v>
      </c>
      <c r="E381" s="120">
        <f t="shared" si="31"/>
        <v>4907.9389704344994</v>
      </c>
      <c r="F381" s="120">
        <f t="shared" si="31"/>
        <v>9815.8779408689988</v>
      </c>
      <c r="G381" s="120">
        <f t="shared" si="31"/>
        <v>11779.053529042803</v>
      </c>
      <c r="H381" s="120">
        <f t="shared" si="31"/>
        <v>13742.229117216602</v>
      </c>
      <c r="I381" s="120">
        <f t="shared" si="31"/>
        <v>13742.229117216602</v>
      </c>
      <c r="J381" s="120"/>
      <c r="K381" s="120"/>
      <c r="L381" s="120"/>
      <c r="M381" s="120"/>
      <c r="N381" s="120"/>
    </row>
    <row r="382" spans="1:14" ht="13.15" customHeight="1" x14ac:dyDescent="0.2">
      <c r="A382" s="608"/>
      <c r="B382" s="607" t="s">
        <v>204</v>
      </c>
      <c r="C382" s="104" t="s">
        <v>147</v>
      </c>
      <c r="D382" s="109">
        <v>10</v>
      </c>
      <c r="E382" s="120">
        <f t="shared" si="31"/>
        <v>4907.9389704344994</v>
      </c>
      <c r="F382" s="120">
        <f t="shared" si="31"/>
        <v>9815.8779408689988</v>
      </c>
      <c r="G382" s="120">
        <f t="shared" si="31"/>
        <v>11779.053529042803</v>
      </c>
      <c r="H382" s="120">
        <f t="shared" si="31"/>
        <v>13742.229117216602</v>
      </c>
      <c r="I382" s="120">
        <f t="shared" si="31"/>
        <v>13742.229117216602</v>
      </c>
      <c r="J382" s="120"/>
      <c r="K382" s="120"/>
      <c r="L382" s="120"/>
      <c r="M382" s="120"/>
      <c r="N382" s="120"/>
    </row>
    <row r="383" spans="1:14" x14ac:dyDescent="0.2">
      <c r="A383" s="608"/>
      <c r="B383" s="607"/>
      <c r="C383" s="104" t="s">
        <v>189</v>
      </c>
      <c r="D383" s="109">
        <v>17</v>
      </c>
      <c r="E383" s="120">
        <f t="shared" si="31"/>
        <v>2887.0229237850008</v>
      </c>
      <c r="F383" s="120">
        <f t="shared" si="31"/>
        <v>5774.0458475700016</v>
      </c>
      <c r="G383" s="120">
        <f t="shared" si="31"/>
        <v>6928.8550170840017</v>
      </c>
      <c r="H383" s="120">
        <f t="shared" si="31"/>
        <v>8083.6641865980009</v>
      </c>
      <c r="I383" s="120">
        <f t="shared" si="31"/>
        <v>8083.6641865980009</v>
      </c>
      <c r="J383" s="120"/>
      <c r="K383" s="120"/>
      <c r="L383" s="120"/>
      <c r="M383" s="120"/>
      <c r="N383" s="120"/>
    </row>
    <row r="384" spans="1:14" ht="13.15" customHeight="1" x14ac:dyDescent="0.2">
      <c r="A384" s="608"/>
      <c r="B384" s="607" t="s">
        <v>205</v>
      </c>
      <c r="C384" s="104" t="s">
        <v>147</v>
      </c>
      <c r="D384" s="109">
        <v>10</v>
      </c>
      <c r="E384" s="120">
        <f t="shared" si="31"/>
        <v>4907.9389704344994</v>
      </c>
      <c r="F384" s="120">
        <f t="shared" si="31"/>
        <v>9815.8779408689988</v>
      </c>
      <c r="G384" s="120">
        <f t="shared" si="31"/>
        <v>11779.053529042803</v>
      </c>
      <c r="H384" s="120">
        <f t="shared" si="31"/>
        <v>13742.229117216602</v>
      </c>
      <c r="I384" s="120">
        <f t="shared" si="31"/>
        <v>13742.229117216602</v>
      </c>
      <c r="J384" s="120"/>
      <c r="K384" s="120"/>
      <c r="L384" s="120"/>
      <c r="M384" s="120"/>
      <c r="N384" s="120"/>
    </row>
    <row r="385" spans="1:15" x14ac:dyDescent="0.2">
      <c r="A385" s="608"/>
      <c r="B385" s="607"/>
      <c r="C385" s="104" t="s">
        <v>189</v>
      </c>
      <c r="D385" s="109">
        <v>15</v>
      </c>
      <c r="E385" s="120">
        <f t="shared" si="31"/>
        <v>3271.959313623001</v>
      </c>
      <c r="F385" s="120">
        <f t="shared" si="31"/>
        <v>6543.918627246002</v>
      </c>
      <c r="G385" s="120">
        <f t="shared" si="31"/>
        <v>7852.7023526952007</v>
      </c>
      <c r="H385" s="120">
        <f t="shared" si="31"/>
        <v>9161.4860781444004</v>
      </c>
      <c r="I385" s="120">
        <f t="shared" si="31"/>
        <v>9161.4860781444004</v>
      </c>
      <c r="J385" s="120"/>
      <c r="K385" s="120"/>
      <c r="L385" s="120"/>
      <c r="M385" s="120"/>
      <c r="N385" s="120"/>
    </row>
    <row r="386" spans="1:15" ht="13.15" customHeight="1" x14ac:dyDescent="0.2">
      <c r="A386" s="608"/>
      <c r="B386" s="607" t="s">
        <v>206</v>
      </c>
      <c r="C386" s="104" t="s">
        <v>147</v>
      </c>
      <c r="D386" s="109">
        <v>0</v>
      </c>
      <c r="E386" s="120">
        <f t="shared" si="31"/>
        <v>0</v>
      </c>
      <c r="F386" s="120">
        <f t="shared" si="31"/>
        <v>0</v>
      </c>
      <c r="G386" s="120">
        <f t="shared" si="31"/>
        <v>0</v>
      </c>
      <c r="H386" s="120">
        <f t="shared" si="31"/>
        <v>0</v>
      </c>
      <c r="I386" s="120">
        <f t="shared" si="31"/>
        <v>0</v>
      </c>
      <c r="J386" s="120"/>
      <c r="K386" s="120"/>
      <c r="L386" s="120"/>
      <c r="M386" s="120"/>
      <c r="N386" s="120"/>
    </row>
    <row r="387" spans="1:15" x14ac:dyDescent="0.2">
      <c r="A387" s="608"/>
      <c r="B387" s="607"/>
      <c r="C387" s="104" t="s">
        <v>189</v>
      </c>
      <c r="D387" s="109">
        <v>10</v>
      </c>
      <c r="E387" s="120">
        <f t="shared" si="31"/>
        <v>4907.9389704344994</v>
      </c>
      <c r="F387" s="120">
        <f t="shared" si="31"/>
        <v>9815.8779408689988</v>
      </c>
      <c r="G387" s="120">
        <f t="shared" si="31"/>
        <v>11779.053529042803</v>
      </c>
      <c r="H387" s="120">
        <f t="shared" si="31"/>
        <v>13742.229117216602</v>
      </c>
      <c r="I387" s="120">
        <f t="shared" si="31"/>
        <v>13742.229117216602</v>
      </c>
      <c r="J387" s="120"/>
      <c r="K387" s="120"/>
      <c r="L387" s="120"/>
      <c r="M387" s="120"/>
      <c r="N387" s="120"/>
    </row>
    <row r="388" spans="1:15" ht="13.15" customHeight="1" x14ac:dyDescent="0.2">
      <c r="A388" s="608"/>
      <c r="B388" s="607" t="s">
        <v>208</v>
      </c>
      <c r="C388" s="104" t="s">
        <v>147</v>
      </c>
      <c r="D388" s="109">
        <v>10</v>
      </c>
      <c r="E388" s="120">
        <f t="shared" si="31"/>
        <v>4907.9389704344994</v>
      </c>
      <c r="F388" s="120">
        <f t="shared" si="31"/>
        <v>9815.8779408689988</v>
      </c>
      <c r="G388" s="120">
        <f t="shared" si="31"/>
        <v>11779.053529042803</v>
      </c>
      <c r="H388" s="120">
        <f t="shared" si="31"/>
        <v>13742.229117216602</v>
      </c>
      <c r="I388" s="120">
        <f t="shared" si="31"/>
        <v>13742.229117216602</v>
      </c>
      <c r="J388" s="120"/>
      <c r="K388" s="120"/>
      <c r="L388" s="120"/>
      <c r="M388" s="120"/>
      <c r="N388" s="120"/>
    </row>
    <row r="389" spans="1:15" x14ac:dyDescent="0.2">
      <c r="A389" s="608"/>
      <c r="B389" s="607"/>
      <c r="C389" s="104" t="s">
        <v>189</v>
      </c>
      <c r="D389" s="109">
        <v>10</v>
      </c>
      <c r="E389" s="120">
        <f t="shared" si="31"/>
        <v>4907.9389704344994</v>
      </c>
      <c r="F389" s="120">
        <f t="shared" si="31"/>
        <v>9815.8779408689988</v>
      </c>
      <c r="G389" s="120">
        <f t="shared" si="31"/>
        <v>11779.053529042803</v>
      </c>
      <c r="H389" s="120">
        <f t="shared" si="31"/>
        <v>13742.229117216602</v>
      </c>
      <c r="I389" s="120">
        <f t="shared" si="31"/>
        <v>13742.229117216602</v>
      </c>
      <c r="J389" s="120"/>
      <c r="K389" s="120"/>
      <c r="L389" s="120"/>
      <c r="M389" s="120"/>
      <c r="N389" s="120"/>
    </row>
    <row r="390" spans="1:15" ht="13.15" customHeight="1" x14ac:dyDescent="0.2">
      <c r="A390" s="608"/>
      <c r="B390" s="607" t="s">
        <v>209</v>
      </c>
      <c r="C390" s="104" t="s">
        <v>147</v>
      </c>
      <c r="D390" s="109">
        <v>10</v>
      </c>
      <c r="E390" s="120">
        <f t="shared" si="31"/>
        <v>4907.9389704344994</v>
      </c>
      <c r="F390" s="120">
        <f t="shared" si="31"/>
        <v>9815.8779408689988</v>
      </c>
      <c r="G390" s="120">
        <f t="shared" si="31"/>
        <v>11779.053529042803</v>
      </c>
      <c r="H390" s="120">
        <f t="shared" si="31"/>
        <v>13742.229117216602</v>
      </c>
      <c r="I390" s="120">
        <f t="shared" si="31"/>
        <v>13742.229117216602</v>
      </c>
      <c r="J390" s="120"/>
      <c r="K390" s="120"/>
      <c r="L390" s="120"/>
      <c r="M390" s="120"/>
      <c r="N390" s="120"/>
    </row>
    <row r="391" spans="1:15" x14ac:dyDescent="0.2">
      <c r="A391" s="608"/>
      <c r="B391" s="607"/>
      <c r="C391" s="104" t="s">
        <v>189</v>
      </c>
      <c r="D391" s="109">
        <v>0</v>
      </c>
      <c r="E391" s="120">
        <f t="shared" si="31"/>
        <v>0</v>
      </c>
      <c r="F391" s="120">
        <f t="shared" si="31"/>
        <v>0</v>
      </c>
      <c r="G391" s="120">
        <f t="shared" si="31"/>
        <v>0</v>
      </c>
      <c r="H391" s="120">
        <f t="shared" si="31"/>
        <v>0</v>
      </c>
      <c r="I391" s="120">
        <f t="shared" si="31"/>
        <v>0</v>
      </c>
      <c r="J391" s="120"/>
      <c r="K391" s="120"/>
      <c r="L391" s="120"/>
      <c r="M391" s="120"/>
      <c r="N391" s="120"/>
    </row>
    <row r="392" spans="1:15" ht="57" customHeight="1" x14ac:dyDescent="0.2">
      <c r="A392" s="614" t="s">
        <v>222</v>
      </c>
      <c r="B392" s="614"/>
      <c r="C392" s="614"/>
      <c r="D392" s="614"/>
      <c r="E392" s="113"/>
      <c r="F392" s="113"/>
      <c r="G392" s="113"/>
      <c r="H392" s="113"/>
      <c r="I392" s="113"/>
      <c r="J392" s="113"/>
      <c r="K392" s="113"/>
      <c r="L392" s="113"/>
      <c r="M392" s="113"/>
      <c r="N392" s="113"/>
    </row>
    <row r="393" spans="1:15" ht="13.15" customHeight="1" x14ac:dyDescent="0.2">
      <c r="A393" s="611" t="s">
        <v>187</v>
      </c>
      <c r="B393" s="607" t="s">
        <v>212</v>
      </c>
      <c r="C393" s="104" t="s">
        <v>147</v>
      </c>
      <c r="D393" s="105">
        <v>19</v>
      </c>
      <c r="E393" s="121">
        <v>1.2</v>
      </c>
      <c r="F393" s="121">
        <f t="shared" ref="F393:I412" si="32">E393</f>
        <v>1.2</v>
      </c>
      <c r="G393" s="121">
        <f t="shared" si="32"/>
        <v>1.2</v>
      </c>
      <c r="H393" s="121">
        <f t="shared" si="32"/>
        <v>1.2</v>
      </c>
      <c r="I393" s="121">
        <f t="shared" si="32"/>
        <v>1.2</v>
      </c>
      <c r="J393" s="113">
        <f t="shared" ref="J393:N394" si="33">$E$393</f>
        <v>1.2</v>
      </c>
      <c r="K393" s="113">
        <f t="shared" si="33"/>
        <v>1.2</v>
      </c>
      <c r="L393" s="113">
        <f t="shared" si="33"/>
        <v>1.2</v>
      </c>
      <c r="M393" s="113">
        <f t="shared" si="33"/>
        <v>1.2</v>
      </c>
      <c r="N393" s="113">
        <f t="shared" si="33"/>
        <v>1.2</v>
      </c>
      <c r="O393" s="122"/>
    </row>
    <row r="394" spans="1:15" x14ac:dyDescent="0.2">
      <c r="A394" s="611"/>
      <c r="B394" s="607"/>
      <c r="C394" s="104" t="s">
        <v>189</v>
      </c>
      <c r="D394" s="105">
        <v>23</v>
      </c>
      <c r="E394" s="121">
        <f>E393-0.05</f>
        <v>1.1499999999999999</v>
      </c>
      <c r="F394" s="121">
        <f t="shared" si="32"/>
        <v>1.1499999999999999</v>
      </c>
      <c r="G394" s="121">
        <f t="shared" si="32"/>
        <v>1.1499999999999999</v>
      </c>
      <c r="H394" s="121">
        <f t="shared" si="32"/>
        <v>1.1499999999999999</v>
      </c>
      <c r="I394" s="121">
        <f t="shared" si="32"/>
        <v>1.1499999999999999</v>
      </c>
      <c r="J394" s="113">
        <f t="shared" si="33"/>
        <v>1.2</v>
      </c>
      <c r="K394" s="113">
        <f t="shared" si="33"/>
        <v>1.2</v>
      </c>
      <c r="L394" s="113">
        <f t="shared" si="33"/>
        <v>1.2</v>
      </c>
      <c r="M394" s="113">
        <f t="shared" si="33"/>
        <v>1.2</v>
      </c>
      <c r="N394" s="113">
        <f t="shared" si="33"/>
        <v>1.2</v>
      </c>
    </row>
    <row r="395" spans="1:15" ht="13.15" customHeight="1" x14ac:dyDescent="0.2">
      <c r="A395" s="611"/>
      <c r="B395" s="607" t="s">
        <v>190</v>
      </c>
      <c r="C395" s="104" t="s">
        <v>147</v>
      </c>
      <c r="D395" s="105">
        <v>15</v>
      </c>
      <c r="E395" s="121">
        <v>1.2</v>
      </c>
      <c r="F395" s="121">
        <f t="shared" si="32"/>
        <v>1.2</v>
      </c>
      <c r="G395" s="121">
        <f t="shared" si="32"/>
        <v>1.2</v>
      </c>
      <c r="H395" s="121">
        <f t="shared" si="32"/>
        <v>1.2</v>
      </c>
      <c r="I395" s="121">
        <f t="shared" si="32"/>
        <v>1.2</v>
      </c>
      <c r="J395" s="113"/>
      <c r="K395" s="113"/>
      <c r="L395" s="113"/>
      <c r="M395" s="113"/>
      <c r="N395" s="113"/>
    </row>
    <row r="396" spans="1:15" x14ac:dyDescent="0.2">
      <c r="A396" s="611"/>
      <c r="B396" s="607"/>
      <c r="C396" s="104" t="s">
        <v>189</v>
      </c>
      <c r="D396" s="105">
        <v>20</v>
      </c>
      <c r="E396" s="121">
        <v>1.1499999999999999</v>
      </c>
      <c r="F396" s="121">
        <f t="shared" si="32"/>
        <v>1.1499999999999999</v>
      </c>
      <c r="G396" s="121">
        <f t="shared" si="32"/>
        <v>1.1499999999999999</v>
      </c>
      <c r="H396" s="121">
        <f t="shared" si="32"/>
        <v>1.1499999999999999</v>
      </c>
      <c r="I396" s="121">
        <f t="shared" si="32"/>
        <v>1.1499999999999999</v>
      </c>
      <c r="J396" s="113"/>
      <c r="K396" s="113"/>
      <c r="L396" s="113"/>
      <c r="M396" s="113"/>
      <c r="N396" s="113"/>
    </row>
    <row r="397" spans="1:15" ht="24" customHeight="1" x14ac:dyDescent="0.2">
      <c r="A397" s="611"/>
      <c r="B397" s="607" t="s">
        <v>191</v>
      </c>
      <c r="C397" s="104" t="s">
        <v>147</v>
      </c>
      <c r="D397" s="105">
        <v>10</v>
      </c>
      <c r="E397" s="121">
        <f>E395+0.05</f>
        <v>1.25</v>
      </c>
      <c r="F397" s="121">
        <f t="shared" si="32"/>
        <v>1.25</v>
      </c>
      <c r="G397" s="121">
        <f t="shared" si="32"/>
        <v>1.25</v>
      </c>
      <c r="H397" s="121">
        <f t="shared" si="32"/>
        <v>1.25</v>
      </c>
      <c r="I397" s="121">
        <f t="shared" si="32"/>
        <v>1.25</v>
      </c>
      <c r="J397" s="113"/>
      <c r="K397" s="113"/>
      <c r="L397" s="113"/>
      <c r="M397" s="113"/>
      <c r="N397" s="113"/>
    </row>
    <row r="398" spans="1:15" x14ac:dyDescent="0.2">
      <c r="A398" s="611"/>
      <c r="B398" s="607"/>
      <c r="C398" s="104" t="s">
        <v>189</v>
      </c>
      <c r="D398" s="105">
        <v>15</v>
      </c>
      <c r="E398" s="121">
        <f>E396+0.05</f>
        <v>1.2</v>
      </c>
      <c r="F398" s="121">
        <f t="shared" si="32"/>
        <v>1.2</v>
      </c>
      <c r="G398" s="121">
        <f t="shared" si="32"/>
        <v>1.2</v>
      </c>
      <c r="H398" s="121">
        <f t="shared" si="32"/>
        <v>1.2</v>
      </c>
      <c r="I398" s="121">
        <f t="shared" si="32"/>
        <v>1.2</v>
      </c>
      <c r="J398" s="113"/>
      <c r="K398" s="113"/>
      <c r="L398" s="113"/>
      <c r="M398" s="113"/>
      <c r="N398" s="113"/>
    </row>
    <row r="399" spans="1:15" ht="23.25" customHeight="1" x14ac:dyDescent="0.2">
      <c r="A399" s="611"/>
      <c r="B399" s="607" t="s">
        <v>192</v>
      </c>
      <c r="C399" s="104" t="s">
        <v>147</v>
      </c>
      <c r="D399" s="105">
        <v>15</v>
      </c>
      <c r="E399" s="121">
        <v>1.2</v>
      </c>
      <c r="F399" s="121">
        <f t="shared" si="32"/>
        <v>1.2</v>
      </c>
      <c r="G399" s="121">
        <f t="shared" si="32"/>
        <v>1.2</v>
      </c>
      <c r="H399" s="121">
        <f t="shared" si="32"/>
        <v>1.2</v>
      </c>
      <c r="I399" s="121">
        <f t="shared" si="32"/>
        <v>1.2</v>
      </c>
      <c r="J399" s="113"/>
      <c r="K399" s="113"/>
      <c r="L399" s="113"/>
      <c r="M399" s="113"/>
      <c r="N399" s="113"/>
    </row>
    <row r="400" spans="1:15" ht="23.25" customHeight="1" x14ac:dyDescent="0.2">
      <c r="A400" s="611"/>
      <c r="B400" s="607"/>
      <c r="C400" s="104" t="s">
        <v>189</v>
      </c>
      <c r="D400" s="105">
        <v>20</v>
      </c>
      <c r="E400" s="121">
        <v>1.1499999999999999</v>
      </c>
      <c r="F400" s="121">
        <f t="shared" si="32"/>
        <v>1.1499999999999999</v>
      </c>
      <c r="G400" s="121">
        <f t="shared" si="32"/>
        <v>1.1499999999999999</v>
      </c>
      <c r="H400" s="121">
        <f t="shared" si="32"/>
        <v>1.1499999999999999</v>
      </c>
      <c r="I400" s="121">
        <f t="shared" si="32"/>
        <v>1.1499999999999999</v>
      </c>
      <c r="J400" s="113"/>
      <c r="K400" s="113"/>
      <c r="L400" s="113"/>
      <c r="M400" s="113"/>
      <c r="N400" s="113"/>
      <c r="O400" s="123"/>
    </row>
    <row r="401" spans="1:15" ht="31.5" customHeight="1" x14ac:dyDescent="0.2">
      <c r="A401" s="611"/>
      <c r="B401" s="612" t="s">
        <v>193</v>
      </c>
      <c r="C401" s="104" t="s">
        <v>147</v>
      </c>
      <c r="D401" s="105">
        <v>10</v>
      </c>
      <c r="E401" s="121">
        <f>E399+0.05</f>
        <v>1.25</v>
      </c>
      <c r="F401" s="121">
        <f t="shared" si="32"/>
        <v>1.25</v>
      </c>
      <c r="G401" s="121">
        <f t="shared" si="32"/>
        <v>1.25</v>
      </c>
      <c r="H401" s="121">
        <f t="shared" si="32"/>
        <v>1.25</v>
      </c>
      <c r="I401" s="121">
        <f t="shared" si="32"/>
        <v>1.25</v>
      </c>
      <c r="J401" s="113"/>
      <c r="K401" s="113"/>
      <c r="L401" s="113"/>
      <c r="M401" s="113"/>
      <c r="N401" s="113"/>
    </row>
    <row r="402" spans="1:15" x14ac:dyDescent="0.2">
      <c r="A402" s="611"/>
      <c r="B402" s="612"/>
      <c r="C402" s="104" t="s">
        <v>189</v>
      </c>
      <c r="D402" s="105">
        <v>15</v>
      </c>
      <c r="E402" s="121">
        <f>E400+0.05</f>
        <v>1.2</v>
      </c>
      <c r="F402" s="121">
        <f t="shared" si="32"/>
        <v>1.2</v>
      </c>
      <c r="G402" s="121">
        <f t="shared" si="32"/>
        <v>1.2</v>
      </c>
      <c r="H402" s="121">
        <f t="shared" si="32"/>
        <v>1.2</v>
      </c>
      <c r="I402" s="121">
        <f t="shared" si="32"/>
        <v>1.2</v>
      </c>
      <c r="J402" s="113"/>
      <c r="K402" s="113"/>
      <c r="L402" s="113"/>
      <c r="M402" s="113"/>
      <c r="N402" s="113"/>
      <c r="O402" s="19"/>
    </row>
    <row r="403" spans="1:15" ht="26.25" customHeight="1" x14ac:dyDescent="0.2">
      <c r="A403" s="611"/>
      <c r="B403" s="612" t="s">
        <v>194</v>
      </c>
      <c r="C403" s="104" t="s">
        <v>147</v>
      </c>
      <c r="D403" s="105">
        <v>10</v>
      </c>
      <c r="E403" s="121">
        <f>E401+0.05</f>
        <v>1.3</v>
      </c>
      <c r="F403" s="121">
        <f t="shared" si="32"/>
        <v>1.3</v>
      </c>
      <c r="G403" s="121">
        <f t="shared" si="32"/>
        <v>1.3</v>
      </c>
      <c r="H403" s="121">
        <f t="shared" si="32"/>
        <v>1.3</v>
      </c>
      <c r="I403" s="121">
        <f t="shared" si="32"/>
        <v>1.3</v>
      </c>
      <c r="J403" s="113"/>
      <c r="K403" s="113"/>
      <c r="L403" s="113"/>
      <c r="M403" s="113"/>
      <c r="N403" s="113"/>
    </row>
    <row r="404" spans="1:15" x14ac:dyDescent="0.2">
      <c r="A404" s="611"/>
      <c r="B404" s="612"/>
      <c r="C404" s="104" t="s">
        <v>189</v>
      </c>
      <c r="D404" s="105">
        <v>10</v>
      </c>
      <c r="E404" s="121">
        <f>E402+0.05</f>
        <v>1.25</v>
      </c>
      <c r="F404" s="121">
        <f t="shared" si="32"/>
        <v>1.25</v>
      </c>
      <c r="G404" s="121">
        <f t="shared" si="32"/>
        <v>1.25</v>
      </c>
      <c r="H404" s="121">
        <f t="shared" si="32"/>
        <v>1.25</v>
      </c>
      <c r="I404" s="121">
        <f t="shared" si="32"/>
        <v>1.25</v>
      </c>
      <c r="J404" s="113"/>
      <c r="K404" s="113"/>
      <c r="L404" s="113"/>
      <c r="M404" s="113"/>
      <c r="N404" s="113"/>
    </row>
    <row r="405" spans="1:15" ht="20.25" customHeight="1" x14ac:dyDescent="0.2">
      <c r="A405" s="611"/>
      <c r="B405" s="612" t="s">
        <v>195</v>
      </c>
      <c r="C405" s="104" t="s">
        <v>147</v>
      </c>
      <c r="D405" s="105">
        <v>5</v>
      </c>
      <c r="E405" s="121">
        <v>1.8</v>
      </c>
      <c r="F405" s="121">
        <f t="shared" si="32"/>
        <v>1.8</v>
      </c>
      <c r="G405" s="121">
        <f t="shared" si="32"/>
        <v>1.8</v>
      </c>
      <c r="H405" s="121">
        <f t="shared" si="32"/>
        <v>1.8</v>
      </c>
      <c r="I405" s="121">
        <f t="shared" si="32"/>
        <v>1.8</v>
      </c>
      <c r="J405" s="113"/>
      <c r="K405" s="113"/>
      <c r="L405" s="113"/>
      <c r="M405" s="113"/>
      <c r="N405" s="113"/>
    </row>
    <row r="406" spans="1:15" ht="22.5" customHeight="1" x14ac:dyDescent="0.2">
      <c r="A406" s="611"/>
      <c r="B406" s="612"/>
      <c r="C406" s="104" t="s">
        <v>189</v>
      </c>
      <c r="D406" s="105">
        <v>5</v>
      </c>
      <c r="E406" s="121">
        <v>1.75</v>
      </c>
      <c r="F406" s="121">
        <f t="shared" si="32"/>
        <v>1.75</v>
      </c>
      <c r="G406" s="121">
        <f t="shared" si="32"/>
        <v>1.75</v>
      </c>
      <c r="H406" s="121">
        <f t="shared" si="32"/>
        <v>1.75</v>
      </c>
      <c r="I406" s="121">
        <f t="shared" si="32"/>
        <v>1.75</v>
      </c>
      <c r="J406" s="113"/>
      <c r="K406" s="113"/>
      <c r="L406" s="113"/>
      <c r="M406" s="113"/>
      <c r="N406" s="113"/>
      <c r="O406" s="122"/>
    </row>
    <row r="407" spans="1:15" ht="13.15" customHeight="1" x14ac:dyDescent="0.2">
      <c r="A407" s="608" t="s">
        <v>196</v>
      </c>
      <c r="B407" s="607" t="s">
        <v>197</v>
      </c>
      <c r="C407" s="104" t="s">
        <v>147</v>
      </c>
      <c r="D407" s="105">
        <v>6</v>
      </c>
      <c r="E407" s="121">
        <v>1.7</v>
      </c>
      <c r="F407" s="121">
        <f t="shared" si="32"/>
        <v>1.7</v>
      </c>
      <c r="G407" s="121">
        <f t="shared" si="32"/>
        <v>1.7</v>
      </c>
      <c r="H407" s="121">
        <f t="shared" si="32"/>
        <v>1.7</v>
      </c>
      <c r="I407" s="121">
        <f t="shared" si="32"/>
        <v>1.7</v>
      </c>
      <c r="J407" s="113">
        <f t="shared" ref="J407:N422" si="34">$E$393</f>
        <v>1.2</v>
      </c>
      <c r="K407" s="113">
        <f t="shared" si="34"/>
        <v>1.2</v>
      </c>
      <c r="L407" s="113">
        <f t="shared" si="34"/>
        <v>1.2</v>
      </c>
      <c r="M407" s="113">
        <f t="shared" si="34"/>
        <v>1.2</v>
      </c>
      <c r="N407" s="113">
        <f t="shared" si="34"/>
        <v>1.2</v>
      </c>
      <c r="O407" s="122"/>
    </row>
    <row r="408" spans="1:15" x14ac:dyDescent="0.2">
      <c r="A408" s="608"/>
      <c r="B408" s="607"/>
      <c r="C408" s="104" t="s">
        <v>189</v>
      </c>
      <c r="D408" s="105">
        <v>10</v>
      </c>
      <c r="E408" s="121">
        <v>1.6</v>
      </c>
      <c r="F408" s="121">
        <f t="shared" si="32"/>
        <v>1.6</v>
      </c>
      <c r="G408" s="121">
        <f t="shared" si="32"/>
        <v>1.6</v>
      </c>
      <c r="H408" s="121">
        <f t="shared" si="32"/>
        <v>1.6</v>
      </c>
      <c r="I408" s="121">
        <f t="shared" si="32"/>
        <v>1.6</v>
      </c>
      <c r="J408" s="113">
        <f t="shared" si="34"/>
        <v>1.2</v>
      </c>
      <c r="K408" s="113">
        <f t="shared" si="34"/>
        <v>1.2</v>
      </c>
      <c r="L408" s="113">
        <f t="shared" si="34"/>
        <v>1.2</v>
      </c>
      <c r="M408" s="113">
        <f t="shared" si="34"/>
        <v>1.2</v>
      </c>
      <c r="N408" s="113">
        <f t="shared" si="34"/>
        <v>1.2</v>
      </c>
      <c r="O408" s="123"/>
    </row>
    <row r="409" spans="1:15" ht="13.15" customHeight="1" x14ac:dyDescent="0.2">
      <c r="A409" s="608"/>
      <c r="B409" s="607" t="s">
        <v>198</v>
      </c>
      <c r="C409" s="104" t="s">
        <v>147</v>
      </c>
      <c r="D409" s="105">
        <v>0</v>
      </c>
      <c r="E409" s="121">
        <v>1.7</v>
      </c>
      <c r="F409" s="121">
        <f t="shared" si="32"/>
        <v>1.7</v>
      </c>
      <c r="G409" s="121">
        <f t="shared" si="32"/>
        <v>1.7</v>
      </c>
      <c r="H409" s="121">
        <f t="shared" si="32"/>
        <v>1.7</v>
      </c>
      <c r="I409" s="121">
        <f t="shared" si="32"/>
        <v>1.7</v>
      </c>
      <c r="J409" s="113">
        <f t="shared" si="34"/>
        <v>1.2</v>
      </c>
      <c r="K409" s="113">
        <f t="shared" si="34"/>
        <v>1.2</v>
      </c>
      <c r="L409" s="113">
        <f t="shared" si="34"/>
        <v>1.2</v>
      </c>
      <c r="M409" s="113">
        <f t="shared" si="34"/>
        <v>1.2</v>
      </c>
      <c r="N409" s="113">
        <f t="shared" si="34"/>
        <v>1.2</v>
      </c>
    </row>
    <row r="410" spans="1:15" x14ac:dyDescent="0.2">
      <c r="A410" s="608"/>
      <c r="B410" s="607"/>
      <c r="C410" s="104" t="s">
        <v>189</v>
      </c>
      <c r="D410" s="105">
        <v>12</v>
      </c>
      <c r="E410" s="121">
        <v>1.55</v>
      </c>
      <c r="F410" s="121">
        <f t="shared" si="32"/>
        <v>1.55</v>
      </c>
      <c r="G410" s="121">
        <f t="shared" si="32"/>
        <v>1.55</v>
      </c>
      <c r="H410" s="121">
        <f t="shared" si="32"/>
        <v>1.55</v>
      </c>
      <c r="I410" s="121">
        <f t="shared" si="32"/>
        <v>1.55</v>
      </c>
      <c r="J410" s="113">
        <f t="shared" si="34"/>
        <v>1.2</v>
      </c>
      <c r="K410" s="113">
        <f t="shared" si="34"/>
        <v>1.2</v>
      </c>
      <c r="L410" s="113">
        <f t="shared" si="34"/>
        <v>1.2</v>
      </c>
      <c r="M410" s="113">
        <f t="shared" si="34"/>
        <v>1.2</v>
      </c>
      <c r="N410" s="113">
        <f t="shared" si="34"/>
        <v>1.2</v>
      </c>
    </row>
    <row r="411" spans="1:15" ht="13.15" customHeight="1" x14ac:dyDescent="0.2">
      <c r="A411" s="608"/>
      <c r="B411" s="607" t="s">
        <v>199</v>
      </c>
      <c r="C411" s="104" t="s">
        <v>147</v>
      </c>
      <c r="D411" s="105">
        <v>6</v>
      </c>
      <c r="E411" s="121">
        <v>1.75</v>
      </c>
      <c r="F411" s="121">
        <f t="shared" si="32"/>
        <v>1.75</v>
      </c>
      <c r="G411" s="121">
        <f t="shared" si="32"/>
        <v>1.75</v>
      </c>
      <c r="H411" s="121">
        <f t="shared" si="32"/>
        <v>1.75</v>
      </c>
      <c r="I411" s="121">
        <f t="shared" si="32"/>
        <v>1.75</v>
      </c>
      <c r="J411" s="113">
        <f t="shared" si="34"/>
        <v>1.2</v>
      </c>
      <c r="K411" s="113">
        <f t="shared" si="34"/>
        <v>1.2</v>
      </c>
      <c r="L411" s="113">
        <f t="shared" si="34"/>
        <v>1.2</v>
      </c>
      <c r="M411" s="113">
        <f t="shared" si="34"/>
        <v>1.2</v>
      </c>
      <c r="N411" s="113">
        <f t="shared" si="34"/>
        <v>1.2</v>
      </c>
    </row>
    <row r="412" spans="1:15" x14ac:dyDescent="0.2">
      <c r="A412" s="608"/>
      <c r="B412" s="607"/>
      <c r="C412" s="104" t="s">
        <v>189</v>
      </c>
      <c r="D412" s="105">
        <v>6</v>
      </c>
      <c r="E412" s="121">
        <v>1.65</v>
      </c>
      <c r="F412" s="121">
        <f t="shared" si="32"/>
        <v>1.65</v>
      </c>
      <c r="G412" s="121">
        <f t="shared" si="32"/>
        <v>1.65</v>
      </c>
      <c r="H412" s="121">
        <f t="shared" si="32"/>
        <v>1.65</v>
      </c>
      <c r="I412" s="121">
        <f t="shared" si="32"/>
        <v>1.65</v>
      </c>
      <c r="J412" s="113">
        <f t="shared" si="34"/>
        <v>1.2</v>
      </c>
      <c r="K412" s="113">
        <f t="shared" si="34"/>
        <v>1.2</v>
      </c>
      <c r="L412" s="113">
        <f t="shared" si="34"/>
        <v>1.2</v>
      </c>
      <c r="M412" s="113">
        <f t="shared" si="34"/>
        <v>1.2</v>
      </c>
      <c r="N412" s="113">
        <f t="shared" si="34"/>
        <v>1.2</v>
      </c>
    </row>
    <row r="413" spans="1:15" ht="13.15" customHeight="1" x14ac:dyDescent="0.2">
      <c r="A413" s="608"/>
      <c r="B413" s="607" t="s">
        <v>200</v>
      </c>
      <c r="C413" s="104" t="s">
        <v>147</v>
      </c>
      <c r="D413" s="105">
        <v>6</v>
      </c>
      <c r="E413" s="121">
        <v>1.75</v>
      </c>
      <c r="F413" s="121">
        <f t="shared" ref="F413:I432" si="35">E413</f>
        <v>1.75</v>
      </c>
      <c r="G413" s="121">
        <f t="shared" si="35"/>
        <v>1.75</v>
      </c>
      <c r="H413" s="121">
        <f t="shared" si="35"/>
        <v>1.75</v>
      </c>
      <c r="I413" s="121">
        <f t="shared" si="35"/>
        <v>1.75</v>
      </c>
      <c r="J413" s="113">
        <f t="shared" si="34"/>
        <v>1.2</v>
      </c>
      <c r="K413" s="113">
        <f t="shared" si="34"/>
        <v>1.2</v>
      </c>
      <c r="L413" s="113">
        <f t="shared" si="34"/>
        <v>1.2</v>
      </c>
      <c r="M413" s="113">
        <f t="shared" si="34"/>
        <v>1.2</v>
      </c>
      <c r="N413" s="113">
        <f t="shared" si="34"/>
        <v>1.2</v>
      </c>
    </row>
    <row r="414" spans="1:15" x14ac:dyDescent="0.2">
      <c r="A414" s="608"/>
      <c r="B414" s="607"/>
      <c r="C414" s="104" t="s">
        <v>189</v>
      </c>
      <c r="D414" s="105">
        <v>8</v>
      </c>
      <c r="E414" s="121">
        <v>1.65</v>
      </c>
      <c r="F414" s="121">
        <f t="shared" si="35"/>
        <v>1.65</v>
      </c>
      <c r="G414" s="121">
        <f t="shared" si="35"/>
        <v>1.65</v>
      </c>
      <c r="H414" s="121">
        <f t="shared" si="35"/>
        <v>1.65</v>
      </c>
      <c r="I414" s="121">
        <f t="shared" si="35"/>
        <v>1.65</v>
      </c>
      <c r="J414" s="113">
        <f t="shared" si="34"/>
        <v>1.2</v>
      </c>
      <c r="K414" s="113">
        <f t="shared" si="34"/>
        <v>1.2</v>
      </c>
      <c r="L414" s="113">
        <f t="shared" si="34"/>
        <v>1.2</v>
      </c>
      <c r="M414" s="113">
        <f t="shared" si="34"/>
        <v>1.2</v>
      </c>
      <c r="N414" s="113">
        <f t="shared" si="34"/>
        <v>1.2</v>
      </c>
    </row>
    <row r="415" spans="1:15" ht="13.15" customHeight="1" x14ac:dyDescent="0.2">
      <c r="A415" s="608"/>
      <c r="B415" s="607" t="s">
        <v>201</v>
      </c>
      <c r="C415" s="104" t="s">
        <v>147</v>
      </c>
      <c r="D415" s="105">
        <v>6</v>
      </c>
      <c r="E415" s="121">
        <v>1.8</v>
      </c>
      <c r="F415" s="121">
        <f t="shared" si="35"/>
        <v>1.8</v>
      </c>
      <c r="G415" s="121">
        <f t="shared" si="35"/>
        <v>1.8</v>
      </c>
      <c r="H415" s="121">
        <f t="shared" si="35"/>
        <v>1.8</v>
      </c>
      <c r="I415" s="121">
        <f t="shared" si="35"/>
        <v>1.8</v>
      </c>
      <c r="J415" s="113">
        <f t="shared" si="34"/>
        <v>1.2</v>
      </c>
      <c r="K415" s="113">
        <f t="shared" si="34"/>
        <v>1.2</v>
      </c>
      <c r="L415" s="113">
        <f t="shared" si="34"/>
        <v>1.2</v>
      </c>
      <c r="M415" s="113">
        <f t="shared" si="34"/>
        <v>1.2</v>
      </c>
      <c r="N415" s="113">
        <f t="shared" si="34"/>
        <v>1.2</v>
      </c>
    </row>
    <row r="416" spans="1:15" ht="12.75" customHeight="1" x14ac:dyDescent="0.2">
      <c r="A416" s="608"/>
      <c r="B416" s="607"/>
      <c r="C416" s="104" t="s">
        <v>189</v>
      </c>
      <c r="D416" s="105">
        <v>6</v>
      </c>
      <c r="E416" s="121">
        <v>1.7</v>
      </c>
      <c r="F416" s="121">
        <f t="shared" si="35"/>
        <v>1.7</v>
      </c>
      <c r="G416" s="121">
        <f t="shared" si="35"/>
        <v>1.7</v>
      </c>
      <c r="H416" s="121">
        <f t="shared" si="35"/>
        <v>1.7</v>
      </c>
      <c r="I416" s="121">
        <f t="shared" si="35"/>
        <v>1.7</v>
      </c>
      <c r="J416" s="113">
        <f t="shared" si="34"/>
        <v>1.2</v>
      </c>
      <c r="K416" s="113">
        <f t="shared" si="34"/>
        <v>1.2</v>
      </c>
      <c r="L416" s="113">
        <f t="shared" si="34"/>
        <v>1.2</v>
      </c>
      <c r="M416" s="113">
        <f t="shared" si="34"/>
        <v>1.2</v>
      </c>
      <c r="N416" s="113">
        <f t="shared" si="34"/>
        <v>1.2</v>
      </c>
    </row>
    <row r="417" spans="1:14" ht="13.15" customHeight="1" x14ac:dyDescent="0.2">
      <c r="A417" s="608"/>
      <c r="B417" s="607" t="s">
        <v>202</v>
      </c>
      <c r="C417" s="104" t="s">
        <v>147</v>
      </c>
      <c r="D417" s="105">
        <v>6</v>
      </c>
      <c r="E417" s="121">
        <v>1.75</v>
      </c>
      <c r="F417" s="121">
        <f t="shared" si="35"/>
        <v>1.75</v>
      </c>
      <c r="G417" s="121">
        <f t="shared" si="35"/>
        <v>1.75</v>
      </c>
      <c r="H417" s="121">
        <f t="shared" si="35"/>
        <v>1.75</v>
      </c>
      <c r="I417" s="121">
        <f t="shared" si="35"/>
        <v>1.75</v>
      </c>
      <c r="J417" s="113">
        <f t="shared" si="34"/>
        <v>1.2</v>
      </c>
      <c r="K417" s="113">
        <f t="shared" si="34"/>
        <v>1.2</v>
      </c>
      <c r="L417" s="113">
        <f t="shared" si="34"/>
        <v>1.2</v>
      </c>
      <c r="M417" s="113">
        <f t="shared" si="34"/>
        <v>1.2</v>
      </c>
      <c r="N417" s="113">
        <f t="shared" si="34"/>
        <v>1.2</v>
      </c>
    </row>
    <row r="418" spans="1:14" x14ac:dyDescent="0.2">
      <c r="A418" s="608"/>
      <c r="B418" s="607"/>
      <c r="C418" s="104" t="s">
        <v>189</v>
      </c>
      <c r="D418" s="105">
        <v>10</v>
      </c>
      <c r="E418" s="121">
        <v>1.65</v>
      </c>
      <c r="F418" s="121">
        <f t="shared" si="35"/>
        <v>1.65</v>
      </c>
      <c r="G418" s="121">
        <f t="shared" si="35"/>
        <v>1.65</v>
      </c>
      <c r="H418" s="121">
        <f t="shared" si="35"/>
        <v>1.65</v>
      </c>
      <c r="I418" s="121">
        <f t="shared" si="35"/>
        <v>1.65</v>
      </c>
      <c r="J418" s="113">
        <f t="shared" si="34"/>
        <v>1.2</v>
      </c>
      <c r="K418" s="113">
        <f t="shared" si="34"/>
        <v>1.2</v>
      </c>
      <c r="L418" s="113">
        <f t="shared" si="34"/>
        <v>1.2</v>
      </c>
      <c r="M418" s="113">
        <f t="shared" si="34"/>
        <v>1.2</v>
      </c>
      <c r="N418" s="113">
        <f t="shared" si="34"/>
        <v>1.2</v>
      </c>
    </row>
    <row r="419" spans="1:14" ht="13.15" customHeight="1" x14ac:dyDescent="0.2">
      <c r="A419" s="608"/>
      <c r="B419" s="607" t="s">
        <v>203</v>
      </c>
      <c r="C419" s="104" t="s">
        <v>147</v>
      </c>
      <c r="D419" s="105">
        <v>6</v>
      </c>
      <c r="E419" s="121">
        <v>1.8</v>
      </c>
      <c r="F419" s="121">
        <f t="shared" si="35"/>
        <v>1.8</v>
      </c>
      <c r="G419" s="121">
        <f t="shared" si="35"/>
        <v>1.8</v>
      </c>
      <c r="H419" s="121">
        <f t="shared" si="35"/>
        <v>1.8</v>
      </c>
      <c r="I419" s="121">
        <f t="shared" si="35"/>
        <v>1.8</v>
      </c>
      <c r="J419" s="113">
        <f t="shared" si="34"/>
        <v>1.2</v>
      </c>
      <c r="K419" s="113">
        <f t="shared" si="34"/>
        <v>1.2</v>
      </c>
      <c r="L419" s="113">
        <f t="shared" si="34"/>
        <v>1.2</v>
      </c>
      <c r="M419" s="113">
        <f t="shared" si="34"/>
        <v>1.2</v>
      </c>
      <c r="N419" s="113">
        <f t="shared" si="34"/>
        <v>1.2</v>
      </c>
    </row>
    <row r="420" spans="1:14" x14ac:dyDescent="0.2">
      <c r="A420" s="608"/>
      <c r="B420" s="607"/>
      <c r="C420" s="104" t="s">
        <v>189</v>
      </c>
      <c r="D420" s="105">
        <v>8</v>
      </c>
      <c r="E420" s="121">
        <v>1.7</v>
      </c>
      <c r="F420" s="121">
        <f t="shared" si="35"/>
        <v>1.7</v>
      </c>
      <c r="G420" s="121">
        <f t="shared" si="35"/>
        <v>1.7</v>
      </c>
      <c r="H420" s="121">
        <f t="shared" si="35"/>
        <v>1.7</v>
      </c>
      <c r="I420" s="121">
        <f t="shared" si="35"/>
        <v>1.7</v>
      </c>
      <c r="J420" s="113">
        <f t="shared" si="34"/>
        <v>1.2</v>
      </c>
      <c r="K420" s="113">
        <f t="shared" si="34"/>
        <v>1.2</v>
      </c>
      <c r="L420" s="113">
        <f t="shared" si="34"/>
        <v>1.2</v>
      </c>
      <c r="M420" s="113">
        <f t="shared" si="34"/>
        <v>1.2</v>
      </c>
      <c r="N420" s="113">
        <f t="shared" si="34"/>
        <v>1.2</v>
      </c>
    </row>
    <row r="421" spans="1:14" ht="13.15" customHeight="1" x14ac:dyDescent="0.2">
      <c r="A421" s="608"/>
      <c r="B421" s="607" t="s">
        <v>204</v>
      </c>
      <c r="C421" s="104" t="s">
        <v>147</v>
      </c>
      <c r="D421" s="105">
        <v>6</v>
      </c>
      <c r="E421" s="121">
        <v>1.8</v>
      </c>
      <c r="F421" s="121">
        <f t="shared" si="35"/>
        <v>1.8</v>
      </c>
      <c r="G421" s="121">
        <f t="shared" si="35"/>
        <v>1.8</v>
      </c>
      <c r="H421" s="121">
        <f t="shared" si="35"/>
        <v>1.8</v>
      </c>
      <c r="I421" s="121">
        <f t="shared" si="35"/>
        <v>1.8</v>
      </c>
      <c r="J421" s="113">
        <f t="shared" si="34"/>
        <v>1.2</v>
      </c>
      <c r="K421" s="113">
        <f t="shared" si="34"/>
        <v>1.2</v>
      </c>
      <c r="L421" s="113">
        <f t="shared" si="34"/>
        <v>1.2</v>
      </c>
      <c r="M421" s="113">
        <f t="shared" si="34"/>
        <v>1.2</v>
      </c>
      <c r="N421" s="113">
        <f t="shared" si="34"/>
        <v>1.2</v>
      </c>
    </row>
    <row r="422" spans="1:14" x14ac:dyDescent="0.2">
      <c r="A422" s="608"/>
      <c r="B422" s="607"/>
      <c r="C422" s="104" t="s">
        <v>189</v>
      </c>
      <c r="D422" s="105">
        <v>10</v>
      </c>
      <c r="E422" s="121">
        <v>1.65</v>
      </c>
      <c r="F422" s="121">
        <f t="shared" si="35"/>
        <v>1.65</v>
      </c>
      <c r="G422" s="121">
        <f t="shared" si="35"/>
        <v>1.65</v>
      </c>
      <c r="H422" s="121">
        <f t="shared" si="35"/>
        <v>1.65</v>
      </c>
      <c r="I422" s="121">
        <f t="shared" si="35"/>
        <v>1.65</v>
      </c>
      <c r="J422" s="113">
        <f t="shared" si="34"/>
        <v>1.2</v>
      </c>
      <c r="K422" s="113">
        <f t="shared" si="34"/>
        <v>1.2</v>
      </c>
      <c r="L422" s="113">
        <f t="shared" si="34"/>
        <v>1.2</v>
      </c>
      <c r="M422" s="113">
        <f t="shared" si="34"/>
        <v>1.2</v>
      </c>
      <c r="N422" s="113">
        <f t="shared" si="34"/>
        <v>1.2</v>
      </c>
    </row>
    <row r="423" spans="1:14" ht="13.15" customHeight="1" x14ac:dyDescent="0.2">
      <c r="A423" s="608"/>
      <c r="B423" s="607" t="s">
        <v>205</v>
      </c>
      <c r="C423" s="104" t="s">
        <v>147</v>
      </c>
      <c r="D423" s="105">
        <v>6</v>
      </c>
      <c r="E423" s="121">
        <v>1.8</v>
      </c>
      <c r="F423" s="121">
        <f t="shared" si="35"/>
        <v>1.8</v>
      </c>
      <c r="G423" s="121">
        <f t="shared" si="35"/>
        <v>1.8</v>
      </c>
      <c r="H423" s="121">
        <f t="shared" si="35"/>
        <v>1.8</v>
      </c>
      <c r="I423" s="121">
        <f t="shared" si="35"/>
        <v>1.8</v>
      </c>
      <c r="J423" s="113">
        <f t="shared" ref="J423:N432" si="36">$E$393</f>
        <v>1.2</v>
      </c>
      <c r="K423" s="113">
        <f t="shared" si="36"/>
        <v>1.2</v>
      </c>
      <c r="L423" s="113">
        <f t="shared" si="36"/>
        <v>1.2</v>
      </c>
      <c r="M423" s="113">
        <f t="shared" si="36"/>
        <v>1.2</v>
      </c>
      <c r="N423" s="113">
        <f t="shared" si="36"/>
        <v>1.2</v>
      </c>
    </row>
    <row r="424" spans="1:14" x14ac:dyDescent="0.2">
      <c r="A424" s="608"/>
      <c r="B424" s="607"/>
      <c r="C424" s="104" t="s">
        <v>189</v>
      </c>
      <c r="D424" s="105">
        <v>10</v>
      </c>
      <c r="E424" s="121">
        <v>1.65</v>
      </c>
      <c r="F424" s="121">
        <f t="shared" si="35"/>
        <v>1.65</v>
      </c>
      <c r="G424" s="121">
        <f t="shared" si="35"/>
        <v>1.65</v>
      </c>
      <c r="H424" s="121">
        <f t="shared" si="35"/>
        <v>1.65</v>
      </c>
      <c r="I424" s="121">
        <f t="shared" si="35"/>
        <v>1.65</v>
      </c>
      <c r="J424" s="113">
        <f t="shared" si="36"/>
        <v>1.2</v>
      </c>
      <c r="K424" s="113">
        <f t="shared" si="36"/>
        <v>1.2</v>
      </c>
      <c r="L424" s="113">
        <f t="shared" si="36"/>
        <v>1.2</v>
      </c>
      <c r="M424" s="113">
        <f t="shared" si="36"/>
        <v>1.2</v>
      </c>
      <c r="N424" s="113">
        <f t="shared" si="36"/>
        <v>1.2</v>
      </c>
    </row>
    <row r="425" spans="1:14" ht="13.15" customHeight="1" x14ac:dyDescent="0.2">
      <c r="A425" s="608"/>
      <c r="B425" s="607" t="s">
        <v>206</v>
      </c>
      <c r="C425" s="104" t="s">
        <v>147</v>
      </c>
      <c r="D425" s="105">
        <v>0</v>
      </c>
      <c r="E425" s="121">
        <v>1.75</v>
      </c>
      <c r="F425" s="121">
        <f t="shared" si="35"/>
        <v>1.75</v>
      </c>
      <c r="G425" s="121">
        <f t="shared" si="35"/>
        <v>1.75</v>
      </c>
      <c r="H425" s="121">
        <f t="shared" si="35"/>
        <v>1.75</v>
      </c>
      <c r="I425" s="121">
        <f t="shared" si="35"/>
        <v>1.75</v>
      </c>
      <c r="J425" s="113">
        <f t="shared" si="36"/>
        <v>1.2</v>
      </c>
      <c r="K425" s="113">
        <f t="shared" si="36"/>
        <v>1.2</v>
      </c>
      <c r="L425" s="113">
        <f t="shared" si="36"/>
        <v>1.2</v>
      </c>
      <c r="M425" s="113">
        <f t="shared" si="36"/>
        <v>1.2</v>
      </c>
      <c r="N425" s="113">
        <f t="shared" si="36"/>
        <v>1.2</v>
      </c>
    </row>
    <row r="426" spans="1:14" x14ac:dyDescent="0.2">
      <c r="A426" s="608"/>
      <c r="B426" s="607"/>
      <c r="C426" s="104" t="s">
        <v>189</v>
      </c>
      <c r="D426" s="105">
        <v>8</v>
      </c>
      <c r="E426" s="121">
        <v>1.7</v>
      </c>
      <c r="F426" s="121">
        <f t="shared" si="35"/>
        <v>1.7</v>
      </c>
      <c r="G426" s="121">
        <f t="shared" si="35"/>
        <v>1.7</v>
      </c>
      <c r="H426" s="121">
        <f t="shared" si="35"/>
        <v>1.7</v>
      </c>
      <c r="I426" s="121">
        <f t="shared" si="35"/>
        <v>1.7</v>
      </c>
      <c r="J426" s="113">
        <f t="shared" si="36"/>
        <v>1.2</v>
      </c>
      <c r="K426" s="113">
        <f t="shared" si="36"/>
        <v>1.2</v>
      </c>
      <c r="L426" s="113">
        <f t="shared" si="36"/>
        <v>1.2</v>
      </c>
      <c r="M426" s="113">
        <f t="shared" si="36"/>
        <v>1.2</v>
      </c>
      <c r="N426" s="113">
        <f t="shared" si="36"/>
        <v>1.2</v>
      </c>
    </row>
    <row r="427" spans="1:14" ht="13.15" customHeight="1" x14ac:dyDescent="0.2">
      <c r="A427" s="608"/>
      <c r="B427" s="607" t="s">
        <v>207</v>
      </c>
      <c r="C427" s="104" t="s">
        <v>147</v>
      </c>
      <c r="D427" s="105">
        <v>0</v>
      </c>
      <c r="E427" s="121">
        <v>1.75</v>
      </c>
      <c r="F427" s="121">
        <f t="shared" si="35"/>
        <v>1.75</v>
      </c>
      <c r="G427" s="121">
        <f t="shared" si="35"/>
        <v>1.75</v>
      </c>
      <c r="H427" s="121">
        <f t="shared" si="35"/>
        <v>1.75</v>
      </c>
      <c r="I427" s="121">
        <f t="shared" si="35"/>
        <v>1.75</v>
      </c>
      <c r="J427" s="113">
        <f t="shared" si="36"/>
        <v>1.2</v>
      </c>
      <c r="K427" s="113">
        <f t="shared" si="36"/>
        <v>1.2</v>
      </c>
      <c r="L427" s="113">
        <f t="shared" si="36"/>
        <v>1.2</v>
      </c>
      <c r="M427" s="113">
        <f t="shared" si="36"/>
        <v>1.2</v>
      </c>
      <c r="N427" s="113">
        <f t="shared" si="36"/>
        <v>1.2</v>
      </c>
    </row>
    <row r="428" spans="1:14" x14ac:dyDescent="0.2">
      <c r="A428" s="608"/>
      <c r="B428" s="607"/>
      <c r="C428" s="104" t="s">
        <v>189</v>
      </c>
      <c r="D428" s="105">
        <v>5</v>
      </c>
      <c r="E428" s="121">
        <v>1.75</v>
      </c>
      <c r="F428" s="121">
        <f t="shared" si="35"/>
        <v>1.75</v>
      </c>
      <c r="G428" s="121">
        <f t="shared" si="35"/>
        <v>1.75</v>
      </c>
      <c r="H428" s="121">
        <f t="shared" si="35"/>
        <v>1.75</v>
      </c>
      <c r="I428" s="121">
        <f t="shared" si="35"/>
        <v>1.75</v>
      </c>
      <c r="J428" s="113">
        <f t="shared" si="36"/>
        <v>1.2</v>
      </c>
      <c r="K428" s="113">
        <f t="shared" si="36"/>
        <v>1.2</v>
      </c>
      <c r="L428" s="113">
        <f t="shared" si="36"/>
        <v>1.2</v>
      </c>
      <c r="M428" s="113">
        <f t="shared" si="36"/>
        <v>1.2</v>
      </c>
      <c r="N428" s="113">
        <f t="shared" si="36"/>
        <v>1.2</v>
      </c>
    </row>
    <row r="429" spans="1:14" ht="12.75" customHeight="1" x14ac:dyDescent="0.2">
      <c r="A429" s="608"/>
      <c r="B429" s="607" t="s">
        <v>208</v>
      </c>
      <c r="C429" s="104" t="s">
        <v>147</v>
      </c>
      <c r="D429" s="105">
        <v>5</v>
      </c>
      <c r="E429" s="121">
        <v>1.8</v>
      </c>
      <c r="F429" s="121">
        <f t="shared" si="35"/>
        <v>1.8</v>
      </c>
      <c r="G429" s="121">
        <f t="shared" si="35"/>
        <v>1.8</v>
      </c>
      <c r="H429" s="121">
        <f t="shared" si="35"/>
        <v>1.8</v>
      </c>
      <c r="I429" s="121">
        <f t="shared" si="35"/>
        <v>1.8</v>
      </c>
      <c r="J429" s="113">
        <f t="shared" si="36"/>
        <v>1.2</v>
      </c>
      <c r="K429" s="113">
        <f t="shared" si="36"/>
        <v>1.2</v>
      </c>
      <c r="L429" s="113">
        <f t="shared" si="36"/>
        <v>1.2</v>
      </c>
      <c r="M429" s="113">
        <f t="shared" si="36"/>
        <v>1.2</v>
      </c>
      <c r="N429" s="113">
        <f t="shared" si="36"/>
        <v>1.2</v>
      </c>
    </row>
    <row r="430" spans="1:14" x14ac:dyDescent="0.2">
      <c r="A430" s="608"/>
      <c r="B430" s="607"/>
      <c r="C430" s="104" t="s">
        <v>189</v>
      </c>
      <c r="D430" s="105">
        <v>5</v>
      </c>
      <c r="E430" s="121">
        <v>1.75</v>
      </c>
      <c r="F430" s="121">
        <f t="shared" si="35"/>
        <v>1.75</v>
      </c>
      <c r="G430" s="121">
        <f t="shared" si="35"/>
        <v>1.75</v>
      </c>
      <c r="H430" s="121">
        <f t="shared" si="35"/>
        <v>1.75</v>
      </c>
      <c r="I430" s="121">
        <f t="shared" si="35"/>
        <v>1.75</v>
      </c>
      <c r="J430" s="113">
        <f t="shared" si="36"/>
        <v>1.2</v>
      </c>
      <c r="K430" s="113">
        <f t="shared" si="36"/>
        <v>1.2</v>
      </c>
      <c r="L430" s="113">
        <f t="shared" si="36"/>
        <v>1.2</v>
      </c>
      <c r="M430" s="113">
        <f t="shared" si="36"/>
        <v>1.2</v>
      </c>
      <c r="N430" s="113">
        <f t="shared" si="36"/>
        <v>1.2</v>
      </c>
    </row>
    <row r="431" spans="1:14" ht="13.15" customHeight="1" x14ac:dyDescent="0.2">
      <c r="A431" s="608"/>
      <c r="B431" s="607" t="s">
        <v>209</v>
      </c>
      <c r="C431" s="104" t="s">
        <v>147</v>
      </c>
      <c r="D431" s="105">
        <v>10</v>
      </c>
      <c r="E431" s="121">
        <v>1.65</v>
      </c>
      <c r="F431" s="121">
        <f t="shared" si="35"/>
        <v>1.65</v>
      </c>
      <c r="G431" s="121">
        <f t="shared" si="35"/>
        <v>1.65</v>
      </c>
      <c r="H431" s="121">
        <f t="shared" si="35"/>
        <v>1.65</v>
      </c>
      <c r="I431" s="121">
        <f t="shared" si="35"/>
        <v>1.65</v>
      </c>
      <c r="J431" s="113">
        <f t="shared" si="36"/>
        <v>1.2</v>
      </c>
      <c r="K431" s="113">
        <f t="shared" si="36"/>
        <v>1.2</v>
      </c>
      <c r="L431" s="113">
        <f t="shared" si="36"/>
        <v>1.2</v>
      </c>
      <c r="M431" s="113">
        <f t="shared" si="36"/>
        <v>1.2</v>
      </c>
      <c r="N431" s="113">
        <f t="shared" si="36"/>
        <v>1.2</v>
      </c>
    </row>
    <row r="432" spans="1:14" x14ac:dyDescent="0.2">
      <c r="A432" s="608"/>
      <c r="B432" s="607"/>
      <c r="C432" s="104" t="s">
        <v>189</v>
      </c>
      <c r="D432" s="105">
        <v>15</v>
      </c>
      <c r="E432" s="121">
        <v>1.6</v>
      </c>
      <c r="F432" s="121">
        <f t="shared" si="35"/>
        <v>1.6</v>
      </c>
      <c r="G432" s="121">
        <f t="shared" si="35"/>
        <v>1.6</v>
      </c>
      <c r="H432" s="121">
        <f t="shared" si="35"/>
        <v>1.6</v>
      </c>
      <c r="I432" s="121">
        <f t="shared" si="35"/>
        <v>1.6</v>
      </c>
      <c r="J432" s="113">
        <f t="shared" si="36"/>
        <v>1.2</v>
      </c>
      <c r="K432" s="113">
        <f t="shared" si="36"/>
        <v>1.2</v>
      </c>
      <c r="L432" s="113">
        <f t="shared" si="36"/>
        <v>1.2</v>
      </c>
      <c r="M432" s="113">
        <f t="shared" si="36"/>
        <v>1.2</v>
      </c>
      <c r="N432" s="113">
        <f t="shared" si="36"/>
        <v>1.2</v>
      </c>
    </row>
    <row r="433" spans="1:14" ht="13.15" customHeight="1" x14ac:dyDescent="0.2">
      <c r="A433" s="608" t="s">
        <v>210</v>
      </c>
      <c r="B433" s="609" t="s">
        <v>197</v>
      </c>
      <c r="C433" s="106" t="s">
        <v>147</v>
      </c>
      <c r="D433" s="108">
        <v>10</v>
      </c>
      <c r="E433" s="121">
        <v>1.2</v>
      </c>
      <c r="F433" s="121">
        <f t="shared" ref="F433:I452" si="37">E433</f>
        <v>1.2</v>
      </c>
      <c r="G433" s="121">
        <f t="shared" si="37"/>
        <v>1.2</v>
      </c>
      <c r="H433" s="121">
        <f t="shared" si="37"/>
        <v>1.2</v>
      </c>
      <c r="I433" s="121">
        <f t="shared" si="37"/>
        <v>1.2</v>
      </c>
      <c r="J433" s="113"/>
      <c r="K433" s="113"/>
      <c r="L433" s="113"/>
      <c r="M433" s="113"/>
      <c r="N433" s="113"/>
    </row>
    <row r="434" spans="1:14" x14ac:dyDescent="0.2">
      <c r="A434" s="608"/>
      <c r="B434" s="609"/>
      <c r="C434" s="104" t="s">
        <v>189</v>
      </c>
      <c r="D434" s="109">
        <v>15</v>
      </c>
      <c r="E434" s="121">
        <f>E433-0.05</f>
        <v>1.1499999999999999</v>
      </c>
      <c r="F434" s="121">
        <f t="shared" si="37"/>
        <v>1.1499999999999999</v>
      </c>
      <c r="G434" s="121">
        <f t="shared" si="37"/>
        <v>1.1499999999999999</v>
      </c>
      <c r="H434" s="121">
        <f t="shared" si="37"/>
        <v>1.1499999999999999</v>
      </c>
      <c r="I434" s="121">
        <f t="shared" si="37"/>
        <v>1.1499999999999999</v>
      </c>
      <c r="J434" s="113"/>
      <c r="K434" s="113"/>
      <c r="L434" s="113"/>
      <c r="M434" s="113"/>
      <c r="N434" s="113"/>
    </row>
    <row r="435" spans="1:14" ht="13.15" customHeight="1" x14ac:dyDescent="0.2">
      <c r="A435" s="608"/>
      <c r="B435" s="607" t="s">
        <v>199</v>
      </c>
      <c r="C435" s="104" t="s">
        <v>147</v>
      </c>
      <c r="D435" s="109">
        <v>10</v>
      </c>
      <c r="E435" s="121">
        <v>1.2</v>
      </c>
      <c r="F435" s="121">
        <f t="shared" si="37"/>
        <v>1.2</v>
      </c>
      <c r="G435" s="121">
        <f t="shared" si="37"/>
        <v>1.2</v>
      </c>
      <c r="H435" s="121">
        <f t="shared" si="37"/>
        <v>1.2</v>
      </c>
      <c r="I435" s="121">
        <f t="shared" si="37"/>
        <v>1.2</v>
      </c>
      <c r="J435" s="113"/>
      <c r="K435" s="113"/>
      <c r="L435" s="113"/>
      <c r="M435" s="113"/>
      <c r="N435" s="113"/>
    </row>
    <row r="436" spans="1:14" x14ac:dyDescent="0.2">
      <c r="A436" s="608"/>
      <c r="B436" s="607"/>
      <c r="C436" s="104" t="s">
        <v>189</v>
      </c>
      <c r="D436" s="109">
        <v>10</v>
      </c>
      <c r="E436" s="121">
        <f>E435-0.05</f>
        <v>1.1499999999999999</v>
      </c>
      <c r="F436" s="121">
        <f t="shared" si="37"/>
        <v>1.1499999999999999</v>
      </c>
      <c r="G436" s="121">
        <f t="shared" si="37"/>
        <v>1.1499999999999999</v>
      </c>
      <c r="H436" s="121">
        <f t="shared" si="37"/>
        <v>1.1499999999999999</v>
      </c>
      <c r="I436" s="121">
        <f t="shared" si="37"/>
        <v>1.1499999999999999</v>
      </c>
      <c r="J436" s="113"/>
      <c r="K436" s="113"/>
      <c r="L436" s="113"/>
      <c r="M436" s="113"/>
      <c r="N436" s="113"/>
    </row>
    <row r="437" spans="1:14" ht="13.15" customHeight="1" x14ac:dyDescent="0.2">
      <c r="A437" s="608"/>
      <c r="B437" s="607" t="s">
        <v>200</v>
      </c>
      <c r="C437" s="104" t="s">
        <v>147</v>
      </c>
      <c r="D437" s="109">
        <v>10</v>
      </c>
      <c r="E437" s="121">
        <v>1.2</v>
      </c>
      <c r="F437" s="121">
        <f t="shared" si="37"/>
        <v>1.2</v>
      </c>
      <c r="G437" s="121">
        <f t="shared" si="37"/>
        <v>1.2</v>
      </c>
      <c r="H437" s="121">
        <f t="shared" si="37"/>
        <v>1.2</v>
      </c>
      <c r="I437" s="121">
        <f t="shared" si="37"/>
        <v>1.2</v>
      </c>
      <c r="J437" s="113"/>
      <c r="K437" s="113"/>
      <c r="L437" s="113"/>
      <c r="M437" s="113"/>
      <c r="N437" s="113"/>
    </row>
    <row r="438" spans="1:14" x14ac:dyDescent="0.2">
      <c r="A438" s="608"/>
      <c r="B438" s="607"/>
      <c r="C438" s="104" t="s">
        <v>189</v>
      </c>
      <c r="D438" s="109">
        <v>15</v>
      </c>
      <c r="E438" s="121">
        <f>E437-0.05</f>
        <v>1.1499999999999999</v>
      </c>
      <c r="F438" s="121">
        <f t="shared" si="37"/>
        <v>1.1499999999999999</v>
      </c>
      <c r="G438" s="121">
        <f t="shared" si="37"/>
        <v>1.1499999999999999</v>
      </c>
      <c r="H438" s="121">
        <f t="shared" si="37"/>
        <v>1.1499999999999999</v>
      </c>
      <c r="I438" s="121">
        <f t="shared" si="37"/>
        <v>1.1499999999999999</v>
      </c>
      <c r="J438" s="113"/>
      <c r="K438" s="113"/>
      <c r="L438" s="113"/>
      <c r="M438" s="113"/>
      <c r="N438" s="113"/>
    </row>
    <row r="439" spans="1:14" ht="13.15" customHeight="1" x14ac:dyDescent="0.2">
      <c r="A439" s="608"/>
      <c r="B439" s="607" t="s">
        <v>201</v>
      </c>
      <c r="C439" s="104" t="s">
        <v>147</v>
      </c>
      <c r="D439" s="109">
        <v>10</v>
      </c>
      <c r="E439" s="121">
        <v>1.2</v>
      </c>
      <c r="F439" s="121">
        <f t="shared" si="37"/>
        <v>1.2</v>
      </c>
      <c r="G439" s="121">
        <f t="shared" si="37"/>
        <v>1.2</v>
      </c>
      <c r="H439" s="121">
        <f t="shared" si="37"/>
        <v>1.2</v>
      </c>
      <c r="I439" s="121">
        <f t="shared" si="37"/>
        <v>1.2</v>
      </c>
      <c r="J439" s="113"/>
      <c r="K439" s="113"/>
      <c r="L439" s="113"/>
      <c r="M439" s="113"/>
      <c r="N439" s="113"/>
    </row>
    <row r="440" spans="1:14" x14ac:dyDescent="0.2">
      <c r="A440" s="608"/>
      <c r="B440" s="607"/>
      <c r="C440" s="104" t="s">
        <v>189</v>
      </c>
      <c r="D440" s="109">
        <v>10</v>
      </c>
      <c r="E440" s="121">
        <f>E439-0.05</f>
        <v>1.1499999999999999</v>
      </c>
      <c r="F440" s="121">
        <f t="shared" si="37"/>
        <v>1.1499999999999999</v>
      </c>
      <c r="G440" s="121">
        <f t="shared" si="37"/>
        <v>1.1499999999999999</v>
      </c>
      <c r="H440" s="121">
        <f t="shared" si="37"/>
        <v>1.1499999999999999</v>
      </c>
      <c r="I440" s="121">
        <f t="shared" si="37"/>
        <v>1.1499999999999999</v>
      </c>
      <c r="J440" s="113"/>
      <c r="K440" s="113"/>
      <c r="L440" s="113"/>
      <c r="M440" s="113"/>
      <c r="N440" s="113"/>
    </row>
    <row r="441" spans="1:14" ht="13.15" customHeight="1" x14ac:dyDescent="0.2">
      <c r="A441" s="608"/>
      <c r="B441" s="607" t="s">
        <v>202</v>
      </c>
      <c r="C441" s="104" t="s">
        <v>147</v>
      </c>
      <c r="D441" s="109">
        <v>10</v>
      </c>
      <c r="E441" s="121">
        <v>1.2</v>
      </c>
      <c r="F441" s="121">
        <f t="shared" si="37"/>
        <v>1.2</v>
      </c>
      <c r="G441" s="121">
        <f t="shared" si="37"/>
        <v>1.2</v>
      </c>
      <c r="H441" s="121">
        <f t="shared" si="37"/>
        <v>1.2</v>
      </c>
      <c r="I441" s="121">
        <f t="shared" si="37"/>
        <v>1.2</v>
      </c>
      <c r="J441" s="113"/>
      <c r="K441" s="113"/>
      <c r="L441" s="113"/>
      <c r="M441" s="113"/>
      <c r="N441" s="113"/>
    </row>
    <row r="442" spans="1:14" x14ac:dyDescent="0.2">
      <c r="A442" s="608"/>
      <c r="B442" s="607"/>
      <c r="C442" s="104" t="s">
        <v>189</v>
      </c>
      <c r="D442" s="109">
        <v>15</v>
      </c>
      <c r="E442" s="121">
        <f>E441-0.05</f>
        <v>1.1499999999999999</v>
      </c>
      <c r="F442" s="121">
        <f t="shared" si="37"/>
        <v>1.1499999999999999</v>
      </c>
      <c r="G442" s="121">
        <f t="shared" si="37"/>
        <v>1.1499999999999999</v>
      </c>
      <c r="H442" s="121">
        <f t="shared" si="37"/>
        <v>1.1499999999999999</v>
      </c>
      <c r="I442" s="121">
        <f t="shared" si="37"/>
        <v>1.1499999999999999</v>
      </c>
      <c r="J442" s="113"/>
      <c r="K442" s="113"/>
      <c r="L442" s="113"/>
      <c r="M442" s="113"/>
      <c r="N442" s="113"/>
    </row>
    <row r="443" spans="1:14" ht="13.15" customHeight="1" x14ac:dyDescent="0.2">
      <c r="A443" s="608"/>
      <c r="B443" s="607" t="s">
        <v>203</v>
      </c>
      <c r="C443" s="104" t="s">
        <v>147</v>
      </c>
      <c r="D443" s="109">
        <v>10</v>
      </c>
      <c r="E443" s="121">
        <v>1.2</v>
      </c>
      <c r="F443" s="121">
        <f t="shared" si="37"/>
        <v>1.2</v>
      </c>
      <c r="G443" s="121">
        <f t="shared" si="37"/>
        <v>1.2</v>
      </c>
      <c r="H443" s="121">
        <f t="shared" si="37"/>
        <v>1.2</v>
      </c>
      <c r="I443" s="121">
        <f t="shared" si="37"/>
        <v>1.2</v>
      </c>
      <c r="J443" s="113"/>
      <c r="K443" s="113"/>
      <c r="L443" s="113"/>
      <c r="M443" s="113"/>
      <c r="N443" s="113"/>
    </row>
    <row r="444" spans="1:14" x14ac:dyDescent="0.2">
      <c r="A444" s="608"/>
      <c r="B444" s="607"/>
      <c r="C444" s="104" t="s">
        <v>189</v>
      </c>
      <c r="D444" s="109">
        <v>10</v>
      </c>
      <c r="E444" s="121">
        <f>E443-0.05</f>
        <v>1.1499999999999999</v>
      </c>
      <c r="F444" s="121">
        <f t="shared" si="37"/>
        <v>1.1499999999999999</v>
      </c>
      <c r="G444" s="121">
        <f t="shared" si="37"/>
        <v>1.1499999999999999</v>
      </c>
      <c r="H444" s="121">
        <f t="shared" si="37"/>
        <v>1.1499999999999999</v>
      </c>
      <c r="I444" s="121">
        <f t="shared" si="37"/>
        <v>1.1499999999999999</v>
      </c>
      <c r="J444" s="113"/>
      <c r="K444" s="113"/>
      <c r="L444" s="113"/>
      <c r="M444" s="113"/>
      <c r="N444" s="113"/>
    </row>
    <row r="445" spans="1:14" ht="13.15" customHeight="1" x14ac:dyDescent="0.2">
      <c r="A445" s="608"/>
      <c r="B445" s="607" t="s">
        <v>204</v>
      </c>
      <c r="C445" s="104" t="s">
        <v>147</v>
      </c>
      <c r="D445" s="109">
        <v>10</v>
      </c>
      <c r="E445" s="121">
        <v>1.2</v>
      </c>
      <c r="F445" s="121">
        <f t="shared" si="37"/>
        <v>1.2</v>
      </c>
      <c r="G445" s="121">
        <f t="shared" si="37"/>
        <v>1.2</v>
      </c>
      <c r="H445" s="121">
        <f t="shared" si="37"/>
        <v>1.2</v>
      </c>
      <c r="I445" s="121">
        <f t="shared" si="37"/>
        <v>1.2</v>
      </c>
      <c r="J445" s="113"/>
      <c r="K445" s="113"/>
      <c r="L445" s="113"/>
      <c r="M445" s="113"/>
      <c r="N445" s="113"/>
    </row>
    <row r="446" spans="1:14" x14ac:dyDescent="0.2">
      <c r="A446" s="608"/>
      <c r="B446" s="607"/>
      <c r="C446" s="104" t="s">
        <v>189</v>
      </c>
      <c r="D446" s="109">
        <v>17</v>
      </c>
      <c r="E446" s="121">
        <f>E445-0.05</f>
        <v>1.1499999999999999</v>
      </c>
      <c r="F446" s="121">
        <f t="shared" si="37"/>
        <v>1.1499999999999999</v>
      </c>
      <c r="G446" s="121">
        <f t="shared" si="37"/>
        <v>1.1499999999999999</v>
      </c>
      <c r="H446" s="121">
        <f t="shared" si="37"/>
        <v>1.1499999999999999</v>
      </c>
      <c r="I446" s="121">
        <f t="shared" si="37"/>
        <v>1.1499999999999999</v>
      </c>
      <c r="J446" s="113"/>
      <c r="K446" s="113"/>
      <c r="L446" s="113"/>
      <c r="M446" s="113"/>
      <c r="N446" s="113"/>
    </row>
    <row r="447" spans="1:14" ht="13.15" customHeight="1" x14ac:dyDescent="0.2">
      <c r="A447" s="608"/>
      <c r="B447" s="607" t="s">
        <v>205</v>
      </c>
      <c r="C447" s="104" t="s">
        <v>147</v>
      </c>
      <c r="D447" s="109">
        <v>10</v>
      </c>
      <c r="E447" s="121">
        <v>1.2</v>
      </c>
      <c r="F447" s="121">
        <f t="shared" si="37"/>
        <v>1.2</v>
      </c>
      <c r="G447" s="121">
        <f t="shared" si="37"/>
        <v>1.2</v>
      </c>
      <c r="H447" s="121">
        <f t="shared" si="37"/>
        <v>1.2</v>
      </c>
      <c r="I447" s="121">
        <f t="shared" si="37"/>
        <v>1.2</v>
      </c>
      <c r="J447" s="113"/>
      <c r="K447" s="113"/>
      <c r="L447" s="113"/>
      <c r="M447" s="113"/>
      <c r="N447" s="113"/>
    </row>
    <row r="448" spans="1:14" x14ac:dyDescent="0.2">
      <c r="A448" s="608"/>
      <c r="B448" s="607"/>
      <c r="C448" s="104" t="s">
        <v>189</v>
      </c>
      <c r="D448" s="109">
        <v>15</v>
      </c>
      <c r="E448" s="121">
        <f>E447-0.05</f>
        <v>1.1499999999999999</v>
      </c>
      <c r="F448" s="121">
        <f t="shared" si="37"/>
        <v>1.1499999999999999</v>
      </c>
      <c r="G448" s="121">
        <f t="shared" si="37"/>
        <v>1.1499999999999999</v>
      </c>
      <c r="H448" s="121">
        <f t="shared" si="37"/>
        <v>1.1499999999999999</v>
      </c>
      <c r="I448" s="121">
        <f t="shared" si="37"/>
        <v>1.1499999999999999</v>
      </c>
      <c r="J448" s="113"/>
      <c r="K448" s="113"/>
      <c r="L448" s="113"/>
      <c r="M448" s="113"/>
      <c r="N448" s="113"/>
    </row>
    <row r="449" spans="1:14" ht="13.15" customHeight="1" x14ac:dyDescent="0.2">
      <c r="A449" s="608"/>
      <c r="B449" s="607" t="s">
        <v>206</v>
      </c>
      <c r="C449" s="104" t="s">
        <v>147</v>
      </c>
      <c r="D449" s="109">
        <v>0</v>
      </c>
      <c r="E449" s="121">
        <v>1.2</v>
      </c>
      <c r="F449" s="121">
        <f t="shared" si="37"/>
        <v>1.2</v>
      </c>
      <c r="G449" s="121">
        <f t="shared" si="37"/>
        <v>1.2</v>
      </c>
      <c r="H449" s="121">
        <f t="shared" si="37"/>
        <v>1.2</v>
      </c>
      <c r="I449" s="121">
        <f t="shared" si="37"/>
        <v>1.2</v>
      </c>
      <c r="J449" s="113"/>
      <c r="K449" s="113"/>
      <c r="L449" s="113"/>
      <c r="M449" s="113"/>
      <c r="N449" s="113"/>
    </row>
    <row r="450" spans="1:14" x14ac:dyDescent="0.2">
      <c r="A450" s="608"/>
      <c r="B450" s="607"/>
      <c r="C450" s="104" t="s">
        <v>189</v>
      </c>
      <c r="D450" s="109">
        <v>10</v>
      </c>
      <c r="E450" s="121">
        <f>E449-0.05</f>
        <v>1.1499999999999999</v>
      </c>
      <c r="F450" s="121">
        <f t="shared" si="37"/>
        <v>1.1499999999999999</v>
      </c>
      <c r="G450" s="121">
        <f t="shared" si="37"/>
        <v>1.1499999999999999</v>
      </c>
      <c r="H450" s="121">
        <f t="shared" si="37"/>
        <v>1.1499999999999999</v>
      </c>
      <c r="I450" s="121">
        <f t="shared" si="37"/>
        <v>1.1499999999999999</v>
      </c>
      <c r="J450" s="113"/>
      <c r="K450" s="113"/>
      <c r="L450" s="113"/>
      <c r="M450" s="113"/>
      <c r="N450" s="113"/>
    </row>
    <row r="451" spans="1:14" ht="13.15" customHeight="1" x14ac:dyDescent="0.2">
      <c r="A451" s="608"/>
      <c r="B451" s="607" t="s">
        <v>208</v>
      </c>
      <c r="C451" s="104" t="s">
        <v>147</v>
      </c>
      <c r="D451" s="109">
        <v>10</v>
      </c>
      <c r="E451" s="121">
        <v>1.2</v>
      </c>
      <c r="F451" s="121">
        <f t="shared" si="37"/>
        <v>1.2</v>
      </c>
      <c r="G451" s="121">
        <f t="shared" si="37"/>
        <v>1.2</v>
      </c>
      <c r="H451" s="121">
        <f t="shared" si="37"/>
        <v>1.2</v>
      </c>
      <c r="I451" s="121">
        <f t="shared" si="37"/>
        <v>1.2</v>
      </c>
      <c r="J451" s="113"/>
      <c r="K451" s="113"/>
      <c r="L451" s="113"/>
      <c r="M451" s="113"/>
      <c r="N451" s="113"/>
    </row>
    <row r="452" spans="1:14" x14ac:dyDescent="0.2">
      <c r="A452" s="608"/>
      <c r="B452" s="607"/>
      <c r="C452" s="104" t="s">
        <v>189</v>
      </c>
      <c r="D452" s="109">
        <v>10</v>
      </c>
      <c r="E452" s="121">
        <f>E451-0.05</f>
        <v>1.1499999999999999</v>
      </c>
      <c r="F452" s="121">
        <f t="shared" si="37"/>
        <v>1.1499999999999999</v>
      </c>
      <c r="G452" s="121">
        <f t="shared" si="37"/>
        <v>1.1499999999999999</v>
      </c>
      <c r="H452" s="121">
        <f t="shared" si="37"/>
        <v>1.1499999999999999</v>
      </c>
      <c r="I452" s="121">
        <f t="shared" si="37"/>
        <v>1.1499999999999999</v>
      </c>
      <c r="J452" s="113"/>
      <c r="K452" s="113"/>
      <c r="L452" s="113"/>
      <c r="M452" s="113"/>
      <c r="N452" s="113"/>
    </row>
    <row r="453" spans="1:14" ht="13.15" customHeight="1" x14ac:dyDescent="0.2">
      <c r="A453" s="608"/>
      <c r="B453" s="607" t="s">
        <v>209</v>
      </c>
      <c r="C453" s="104" t="s">
        <v>147</v>
      </c>
      <c r="D453" s="109">
        <v>10</v>
      </c>
      <c r="E453" s="121">
        <v>1.2</v>
      </c>
      <c r="F453" s="121">
        <f t="shared" ref="F453:I454" si="38">E453</f>
        <v>1.2</v>
      </c>
      <c r="G453" s="121">
        <f t="shared" si="38"/>
        <v>1.2</v>
      </c>
      <c r="H453" s="121">
        <f t="shared" si="38"/>
        <v>1.2</v>
      </c>
      <c r="I453" s="121">
        <f t="shared" si="38"/>
        <v>1.2</v>
      </c>
      <c r="J453" s="113"/>
      <c r="K453" s="113"/>
      <c r="L453" s="113"/>
      <c r="M453" s="113"/>
      <c r="N453" s="113"/>
    </row>
    <row r="454" spans="1:14" x14ac:dyDescent="0.2">
      <c r="A454" s="608"/>
      <c r="B454" s="607"/>
      <c r="C454" s="104" t="s">
        <v>189</v>
      </c>
      <c r="D454" s="109">
        <v>0</v>
      </c>
      <c r="E454" s="121">
        <f>E453-0.05</f>
        <v>1.1499999999999999</v>
      </c>
      <c r="F454" s="121">
        <f t="shared" si="38"/>
        <v>1.1499999999999999</v>
      </c>
      <c r="G454" s="121">
        <f t="shared" si="38"/>
        <v>1.1499999999999999</v>
      </c>
      <c r="H454" s="121">
        <f t="shared" si="38"/>
        <v>1.1499999999999999</v>
      </c>
      <c r="I454" s="121">
        <f t="shared" si="38"/>
        <v>1.1499999999999999</v>
      </c>
      <c r="J454" s="113"/>
      <c r="K454" s="113"/>
      <c r="L454" s="113"/>
      <c r="M454" s="113"/>
      <c r="N454" s="113"/>
    </row>
    <row r="455" spans="1:14" ht="57" customHeight="1" x14ac:dyDescent="0.2">
      <c r="A455" s="614" t="s">
        <v>223</v>
      </c>
      <c r="B455" s="614"/>
      <c r="C455" s="614"/>
      <c r="D455" s="105"/>
      <c r="E455" s="113"/>
      <c r="F455" s="113"/>
      <c r="G455" s="113"/>
      <c r="H455" s="113"/>
      <c r="I455" s="113"/>
      <c r="J455" s="113"/>
      <c r="K455" s="113"/>
      <c r="L455" s="113"/>
      <c r="M455" s="113"/>
      <c r="N455" s="113"/>
    </row>
    <row r="456" spans="1:14" ht="13.15" customHeight="1" x14ac:dyDescent="0.2">
      <c r="A456" s="611" t="s">
        <v>187</v>
      </c>
      <c r="B456" s="615" t="s">
        <v>212</v>
      </c>
      <c r="C456" s="104" t="s">
        <v>147</v>
      </c>
      <c r="D456" s="105">
        <v>19</v>
      </c>
      <c r="E456" s="120">
        <f t="shared" ref="E456:N471" si="39">E140*E393</f>
        <v>1435.4287315789475</v>
      </c>
      <c r="F456" s="120">
        <f t="shared" si="39"/>
        <v>2870.8574631578949</v>
      </c>
      <c r="G456" s="120">
        <f t="shared" si="39"/>
        <v>3445.0289557894744</v>
      </c>
      <c r="H456" s="120">
        <f t="shared" si="39"/>
        <v>4019.2004484210529</v>
      </c>
      <c r="I456" s="120">
        <f t="shared" si="39"/>
        <v>4019.2004484210529</v>
      </c>
      <c r="J456" s="120">
        <f t="shared" si="39"/>
        <v>1722.5144778947372</v>
      </c>
      <c r="K456" s="120">
        <f t="shared" si="39"/>
        <v>3445.0289557894744</v>
      </c>
      <c r="L456" s="120">
        <f t="shared" si="39"/>
        <v>4134.0347469473681</v>
      </c>
      <c r="M456" s="120">
        <f t="shared" si="39"/>
        <v>4823.0405381052642</v>
      </c>
      <c r="N456" s="120">
        <f t="shared" si="39"/>
        <v>4823.0405381052642</v>
      </c>
    </row>
    <row r="457" spans="1:14" x14ac:dyDescent="0.2">
      <c r="A457" s="611"/>
      <c r="B457" s="615"/>
      <c r="C457" s="104" t="s">
        <v>189</v>
      </c>
      <c r="D457" s="105">
        <v>23</v>
      </c>
      <c r="E457" s="120">
        <f t="shared" si="39"/>
        <v>1136.3810791666665</v>
      </c>
      <c r="F457" s="120">
        <f t="shared" si="39"/>
        <v>2272.762158333333</v>
      </c>
      <c r="G457" s="120">
        <f t="shared" si="39"/>
        <v>2727.3145900000004</v>
      </c>
      <c r="H457" s="120">
        <f t="shared" si="39"/>
        <v>3181.8670216666669</v>
      </c>
      <c r="I457" s="120">
        <f t="shared" si="39"/>
        <v>3181.8670216666669</v>
      </c>
      <c r="J457" s="120">
        <f t="shared" si="39"/>
        <v>1422.9467426086958</v>
      </c>
      <c r="K457" s="120">
        <f t="shared" si="39"/>
        <v>2845.8934852173916</v>
      </c>
      <c r="L457" s="120">
        <f t="shared" si="39"/>
        <v>3415.0721822608698</v>
      </c>
      <c r="M457" s="120">
        <f t="shared" si="39"/>
        <v>3984.2508793043485</v>
      </c>
      <c r="N457" s="120">
        <f t="shared" si="39"/>
        <v>3984.2508793043485</v>
      </c>
    </row>
    <row r="458" spans="1:14" ht="13.15" customHeight="1" x14ac:dyDescent="0.2">
      <c r="A458" s="611"/>
      <c r="B458" s="615" t="s">
        <v>190</v>
      </c>
      <c r="C458" s="104" t="s">
        <v>147</v>
      </c>
      <c r="D458" s="105">
        <v>15</v>
      </c>
      <c r="E458" s="120">
        <f t="shared" si="39"/>
        <v>1818.2097266666672</v>
      </c>
      <c r="F458" s="120">
        <f t="shared" si="39"/>
        <v>3636.4194533333343</v>
      </c>
      <c r="G458" s="120">
        <f t="shared" si="39"/>
        <v>4363.7033440000005</v>
      </c>
      <c r="H458" s="120">
        <f t="shared" si="39"/>
        <v>5090.9872346666671</v>
      </c>
      <c r="I458" s="120">
        <f t="shared" si="39"/>
        <v>5090.9872346666671</v>
      </c>
      <c r="J458" s="120"/>
      <c r="K458" s="120"/>
      <c r="L458" s="120"/>
      <c r="M458" s="120"/>
      <c r="N458" s="120"/>
    </row>
    <row r="459" spans="1:14" x14ac:dyDescent="0.2">
      <c r="A459" s="611"/>
      <c r="B459" s="615"/>
      <c r="C459" s="104" t="s">
        <v>189</v>
      </c>
      <c r="D459" s="105">
        <v>20</v>
      </c>
      <c r="E459" s="120">
        <f t="shared" si="39"/>
        <v>1306.8382410416666</v>
      </c>
      <c r="F459" s="120">
        <f t="shared" si="39"/>
        <v>2613.6764820833332</v>
      </c>
      <c r="G459" s="120">
        <f t="shared" si="39"/>
        <v>3136.4117785000003</v>
      </c>
      <c r="H459" s="120">
        <f t="shared" si="39"/>
        <v>3659.1470749166674</v>
      </c>
      <c r="I459" s="120">
        <f t="shared" si="39"/>
        <v>3659.1470749166674</v>
      </c>
      <c r="J459" s="120"/>
      <c r="K459" s="120"/>
      <c r="L459" s="120"/>
      <c r="M459" s="120"/>
      <c r="N459" s="120"/>
    </row>
    <row r="460" spans="1:14" ht="13.15" customHeight="1" x14ac:dyDescent="0.2">
      <c r="A460" s="611"/>
      <c r="B460" s="615" t="s">
        <v>191</v>
      </c>
      <c r="C460" s="104" t="s">
        <v>147</v>
      </c>
      <c r="D460" s="105">
        <v>10</v>
      </c>
      <c r="E460" s="120">
        <f t="shared" si="39"/>
        <v>2840.9526979166667</v>
      </c>
      <c r="F460" s="120">
        <f t="shared" si="39"/>
        <v>5681.9053958333334</v>
      </c>
      <c r="G460" s="120">
        <f t="shared" si="39"/>
        <v>6818.2864750000008</v>
      </c>
      <c r="H460" s="120">
        <f t="shared" si="39"/>
        <v>7954.6675541666682</v>
      </c>
      <c r="I460" s="120">
        <f t="shared" si="39"/>
        <v>7954.6675541666682</v>
      </c>
      <c r="J460" s="120"/>
      <c r="K460" s="120"/>
      <c r="L460" s="120"/>
      <c r="M460" s="120"/>
      <c r="N460" s="120"/>
    </row>
    <row r="461" spans="1:14" x14ac:dyDescent="0.2">
      <c r="A461" s="611"/>
      <c r="B461" s="615"/>
      <c r="C461" s="104" t="s">
        <v>189</v>
      </c>
      <c r="D461" s="105">
        <v>15</v>
      </c>
      <c r="E461" s="120">
        <f t="shared" si="39"/>
        <v>1818.2097266666672</v>
      </c>
      <c r="F461" s="120">
        <f t="shared" si="39"/>
        <v>3636.4194533333343</v>
      </c>
      <c r="G461" s="120">
        <f t="shared" si="39"/>
        <v>4363.7033440000005</v>
      </c>
      <c r="H461" s="120">
        <f t="shared" si="39"/>
        <v>5090.9872346666671</v>
      </c>
      <c r="I461" s="120">
        <f t="shared" si="39"/>
        <v>5090.9872346666671</v>
      </c>
      <c r="J461" s="120"/>
      <c r="K461" s="120"/>
      <c r="L461" s="120"/>
      <c r="M461" s="120"/>
      <c r="N461" s="120"/>
    </row>
    <row r="462" spans="1:14" ht="20.25" customHeight="1" x14ac:dyDescent="0.2">
      <c r="A462" s="611"/>
      <c r="B462" s="615" t="s">
        <v>192</v>
      </c>
      <c r="C462" s="104" t="s">
        <v>147</v>
      </c>
      <c r="D462" s="105">
        <v>15</v>
      </c>
      <c r="E462" s="120">
        <f t="shared" si="39"/>
        <v>1818.2097266666672</v>
      </c>
      <c r="F462" s="120">
        <f t="shared" si="39"/>
        <v>3636.4194533333343</v>
      </c>
      <c r="G462" s="120">
        <f t="shared" si="39"/>
        <v>4363.7033440000005</v>
      </c>
      <c r="H462" s="120">
        <f t="shared" si="39"/>
        <v>5090.9872346666671</v>
      </c>
      <c r="I462" s="120">
        <f t="shared" si="39"/>
        <v>5090.9872346666671</v>
      </c>
      <c r="J462" s="120"/>
      <c r="K462" s="120"/>
      <c r="L462" s="120"/>
      <c r="M462" s="120"/>
      <c r="N462" s="120"/>
    </row>
    <row r="463" spans="1:14" x14ac:dyDescent="0.2">
      <c r="A463" s="611"/>
      <c r="B463" s="615"/>
      <c r="C463" s="104" t="s">
        <v>189</v>
      </c>
      <c r="D463" s="105">
        <v>20</v>
      </c>
      <c r="E463" s="120">
        <f t="shared" si="39"/>
        <v>1306.8382410416666</v>
      </c>
      <c r="F463" s="120">
        <f t="shared" si="39"/>
        <v>2613.6764820833332</v>
      </c>
      <c r="G463" s="120">
        <f t="shared" si="39"/>
        <v>3136.4117785000003</v>
      </c>
      <c r="H463" s="120">
        <f t="shared" si="39"/>
        <v>3659.1470749166674</v>
      </c>
      <c r="I463" s="120">
        <f t="shared" si="39"/>
        <v>3659.1470749166674</v>
      </c>
      <c r="J463" s="120"/>
      <c r="K463" s="120"/>
      <c r="L463" s="120"/>
      <c r="M463" s="120"/>
      <c r="N463" s="120"/>
    </row>
    <row r="464" spans="1:14" ht="19.5" customHeight="1" x14ac:dyDescent="0.2">
      <c r="A464" s="611"/>
      <c r="B464" s="615" t="s">
        <v>193</v>
      </c>
      <c r="C464" s="104" t="s">
        <v>147</v>
      </c>
      <c r="D464" s="105">
        <v>10</v>
      </c>
      <c r="E464" s="120">
        <f t="shared" si="39"/>
        <v>2840.9526979166667</v>
      </c>
      <c r="F464" s="120">
        <f t="shared" si="39"/>
        <v>5681.9053958333334</v>
      </c>
      <c r="G464" s="120">
        <f t="shared" si="39"/>
        <v>6818.2864750000008</v>
      </c>
      <c r="H464" s="120">
        <f t="shared" si="39"/>
        <v>7954.6675541666682</v>
      </c>
      <c r="I464" s="120">
        <f t="shared" si="39"/>
        <v>7954.6675541666682</v>
      </c>
      <c r="J464" s="120"/>
      <c r="K464" s="120"/>
      <c r="L464" s="120"/>
      <c r="M464" s="120"/>
      <c r="N464" s="120"/>
    </row>
    <row r="465" spans="1:14" x14ac:dyDescent="0.2">
      <c r="A465" s="611"/>
      <c r="B465" s="615"/>
      <c r="C465" s="104" t="s">
        <v>189</v>
      </c>
      <c r="D465" s="105">
        <v>15</v>
      </c>
      <c r="E465" s="120">
        <f t="shared" si="39"/>
        <v>1818.2097266666672</v>
      </c>
      <c r="F465" s="120">
        <f t="shared" si="39"/>
        <v>3636.4194533333343</v>
      </c>
      <c r="G465" s="120">
        <f t="shared" si="39"/>
        <v>4363.7033440000005</v>
      </c>
      <c r="H465" s="120">
        <f t="shared" si="39"/>
        <v>5090.9872346666671</v>
      </c>
      <c r="I465" s="120">
        <f t="shared" si="39"/>
        <v>5090.9872346666671</v>
      </c>
      <c r="J465" s="120"/>
      <c r="K465" s="120"/>
      <c r="L465" s="120"/>
      <c r="M465" s="120"/>
      <c r="N465" s="120"/>
    </row>
    <row r="466" spans="1:14" ht="27.75" customHeight="1" x14ac:dyDescent="0.2">
      <c r="A466" s="611"/>
      <c r="B466" s="615" t="s">
        <v>194</v>
      </c>
      <c r="C466" s="104" t="s">
        <v>147</v>
      </c>
      <c r="D466" s="105">
        <v>10</v>
      </c>
      <c r="E466" s="120">
        <f t="shared" si="39"/>
        <v>2954.5908058333334</v>
      </c>
      <c r="F466" s="120">
        <f t="shared" si="39"/>
        <v>5909.1816116666669</v>
      </c>
      <c r="G466" s="120">
        <f t="shared" si="39"/>
        <v>7091.0179340000013</v>
      </c>
      <c r="H466" s="120">
        <f t="shared" si="39"/>
        <v>8272.8542563333358</v>
      </c>
      <c r="I466" s="120">
        <f t="shared" si="39"/>
        <v>8272.8542563333358</v>
      </c>
      <c r="J466" s="120"/>
      <c r="K466" s="120"/>
      <c r="L466" s="120"/>
      <c r="M466" s="120"/>
      <c r="N466" s="120"/>
    </row>
    <row r="467" spans="1:14" x14ac:dyDescent="0.2">
      <c r="A467" s="611"/>
      <c r="B467" s="615"/>
      <c r="C467" s="104" t="s">
        <v>189</v>
      </c>
      <c r="D467" s="105">
        <v>10</v>
      </c>
      <c r="E467" s="120">
        <f t="shared" si="39"/>
        <v>2840.9526979166667</v>
      </c>
      <c r="F467" s="120">
        <f t="shared" si="39"/>
        <v>5681.9053958333334</v>
      </c>
      <c r="G467" s="120">
        <f t="shared" si="39"/>
        <v>6818.2864750000008</v>
      </c>
      <c r="H467" s="120">
        <f t="shared" si="39"/>
        <v>7954.6675541666682</v>
      </c>
      <c r="I467" s="120">
        <f t="shared" si="39"/>
        <v>7954.6675541666682</v>
      </c>
      <c r="J467" s="120"/>
      <c r="K467" s="120"/>
      <c r="L467" s="120"/>
      <c r="M467" s="120"/>
      <c r="N467" s="120"/>
    </row>
    <row r="468" spans="1:14" ht="29.25" customHeight="1" x14ac:dyDescent="0.2">
      <c r="A468" s="611"/>
      <c r="B468" s="615" t="s">
        <v>195</v>
      </c>
      <c r="C468" s="104" t="s">
        <v>147</v>
      </c>
      <c r="D468" s="105">
        <v>5</v>
      </c>
      <c r="E468" s="120">
        <f t="shared" si="39"/>
        <v>8181.9437700000008</v>
      </c>
      <c r="F468" s="120">
        <f t="shared" si="39"/>
        <v>16363.887540000002</v>
      </c>
      <c r="G468" s="120">
        <f t="shared" si="39"/>
        <v>19636.665048000003</v>
      </c>
      <c r="H468" s="120">
        <f t="shared" si="39"/>
        <v>22909.442556000005</v>
      </c>
      <c r="I468" s="120">
        <f t="shared" si="39"/>
        <v>22909.442556000005</v>
      </c>
      <c r="J468" s="120"/>
      <c r="K468" s="120"/>
      <c r="L468" s="120"/>
      <c r="M468" s="120"/>
      <c r="N468" s="120"/>
    </row>
    <row r="469" spans="1:14" x14ac:dyDescent="0.2">
      <c r="A469" s="611"/>
      <c r="B469" s="615"/>
      <c r="C469" s="104" t="s">
        <v>189</v>
      </c>
      <c r="D469" s="105">
        <v>5</v>
      </c>
      <c r="E469" s="120">
        <f t="shared" si="39"/>
        <v>7954.6675541666673</v>
      </c>
      <c r="F469" s="120">
        <f t="shared" si="39"/>
        <v>15909.335108333335</v>
      </c>
      <c r="G469" s="120">
        <f t="shared" si="39"/>
        <v>19091.202130000001</v>
      </c>
      <c r="H469" s="120">
        <f t="shared" si="39"/>
        <v>22273.06915166667</v>
      </c>
      <c r="I469" s="120">
        <f t="shared" si="39"/>
        <v>22273.06915166667</v>
      </c>
      <c r="J469" s="120"/>
      <c r="K469" s="120"/>
      <c r="L469" s="120"/>
      <c r="M469" s="120"/>
      <c r="N469" s="120"/>
    </row>
    <row r="470" spans="1:14" ht="13.15" customHeight="1" x14ac:dyDescent="0.2">
      <c r="A470" s="608" t="s">
        <v>196</v>
      </c>
      <c r="B470" s="615" t="s">
        <v>197</v>
      </c>
      <c r="C470" s="104" t="s">
        <v>147</v>
      </c>
      <c r="D470" s="105">
        <v>6</v>
      </c>
      <c r="E470" s="120">
        <f t="shared" si="39"/>
        <v>9272.8696060000002</v>
      </c>
      <c r="F470" s="120">
        <f t="shared" si="39"/>
        <v>18545.739212</v>
      </c>
      <c r="G470" s="120">
        <f t="shared" si="39"/>
        <v>22254.887054400002</v>
      </c>
      <c r="H470" s="120">
        <f t="shared" si="39"/>
        <v>25964.0348968</v>
      </c>
      <c r="I470" s="120">
        <f t="shared" si="39"/>
        <v>25964.0348968</v>
      </c>
      <c r="J470" s="120">
        <f t="shared" si="39"/>
        <v>7854.6660192000008</v>
      </c>
      <c r="K470" s="120">
        <f t="shared" si="39"/>
        <v>15709.332038400002</v>
      </c>
      <c r="L470" s="120">
        <f t="shared" si="39"/>
        <v>18851.198446079998</v>
      </c>
      <c r="M470" s="120">
        <f t="shared" si="39"/>
        <v>21993.064853760003</v>
      </c>
      <c r="N470" s="120">
        <f t="shared" si="39"/>
        <v>21993.064853760003</v>
      </c>
    </row>
    <row r="471" spans="1:14" x14ac:dyDescent="0.2">
      <c r="A471" s="608"/>
      <c r="B471" s="615"/>
      <c r="C471" s="104" t="s">
        <v>189</v>
      </c>
      <c r="D471" s="105">
        <v>10</v>
      </c>
      <c r="E471" s="120">
        <f t="shared" si="39"/>
        <v>5236.4440128000015</v>
      </c>
      <c r="F471" s="120">
        <f t="shared" si="39"/>
        <v>10472.888025600003</v>
      </c>
      <c r="G471" s="120">
        <f t="shared" si="39"/>
        <v>12567.46563072</v>
      </c>
      <c r="H471" s="120">
        <f t="shared" si="39"/>
        <v>14662.043235840003</v>
      </c>
      <c r="I471" s="120">
        <f t="shared" si="39"/>
        <v>14662.043235840003</v>
      </c>
      <c r="J471" s="120">
        <f t="shared" si="39"/>
        <v>4712.7996115199994</v>
      </c>
      <c r="K471" s="120">
        <f t="shared" si="39"/>
        <v>9425.5992230399988</v>
      </c>
      <c r="L471" s="120">
        <f t="shared" si="39"/>
        <v>11310.719067648</v>
      </c>
      <c r="M471" s="120">
        <f t="shared" si="39"/>
        <v>13195.838912256002</v>
      </c>
      <c r="N471" s="120">
        <f t="shared" si="39"/>
        <v>13195.838912256002</v>
      </c>
    </row>
    <row r="472" spans="1:14" ht="13.15" customHeight="1" x14ac:dyDescent="0.2">
      <c r="A472" s="608"/>
      <c r="B472" s="615" t="s">
        <v>198</v>
      </c>
      <c r="C472" s="104" t="s">
        <v>147</v>
      </c>
      <c r="D472" s="105">
        <v>0</v>
      </c>
      <c r="E472" s="120">
        <f t="shared" ref="E472:N487" si="40">E156*E409</f>
        <v>0</v>
      </c>
      <c r="F472" s="120">
        <f t="shared" si="40"/>
        <v>0</v>
      </c>
      <c r="G472" s="120">
        <f t="shared" si="40"/>
        <v>0</v>
      </c>
      <c r="H472" s="120">
        <f t="shared" si="40"/>
        <v>0</v>
      </c>
      <c r="I472" s="120">
        <f t="shared" si="40"/>
        <v>0</v>
      </c>
      <c r="J472" s="120">
        <f t="shared" si="40"/>
        <v>0</v>
      </c>
      <c r="K472" s="120">
        <f t="shared" si="40"/>
        <v>0</v>
      </c>
      <c r="L472" s="120">
        <f t="shared" si="40"/>
        <v>0</v>
      </c>
      <c r="M472" s="120">
        <f t="shared" si="40"/>
        <v>0</v>
      </c>
      <c r="N472" s="120">
        <f t="shared" si="40"/>
        <v>0</v>
      </c>
    </row>
    <row r="473" spans="1:14" x14ac:dyDescent="0.2">
      <c r="A473" s="608"/>
      <c r="B473" s="615"/>
      <c r="C473" s="104" t="s">
        <v>189</v>
      </c>
      <c r="D473" s="105">
        <v>12</v>
      </c>
      <c r="E473" s="120">
        <f t="shared" si="40"/>
        <v>4227.3376145000002</v>
      </c>
      <c r="F473" s="120">
        <f t="shared" si="40"/>
        <v>8454.6752290000004</v>
      </c>
      <c r="G473" s="120">
        <f t="shared" si="40"/>
        <v>10145.610274800001</v>
      </c>
      <c r="H473" s="120">
        <f t="shared" si="40"/>
        <v>11836.545320600002</v>
      </c>
      <c r="I473" s="120">
        <f t="shared" si="40"/>
        <v>11836.545320600002</v>
      </c>
      <c r="J473" s="120">
        <f t="shared" si="40"/>
        <v>3927.3330096000004</v>
      </c>
      <c r="K473" s="120">
        <f t="shared" si="40"/>
        <v>7854.6660192000008</v>
      </c>
      <c r="L473" s="120">
        <f t="shared" si="40"/>
        <v>9425.5992230399988</v>
      </c>
      <c r="M473" s="120">
        <f t="shared" si="40"/>
        <v>10996.532426880001</v>
      </c>
      <c r="N473" s="120">
        <f t="shared" si="40"/>
        <v>10996.532426880001</v>
      </c>
    </row>
    <row r="474" spans="1:14" ht="13.15" customHeight="1" x14ac:dyDescent="0.2">
      <c r="A474" s="608"/>
      <c r="B474" s="615" t="s">
        <v>199</v>
      </c>
      <c r="C474" s="104" t="s">
        <v>147</v>
      </c>
      <c r="D474" s="105">
        <v>6</v>
      </c>
      <c r="E474" s="120">
        <f t="shared" si="40"/>
        <v>9545.6010649999989</v>
      </c>
      <c r="F474" s="120">
        <f t="shared" si="40"/>
        <v>19091.202129999998</v>
      </c>
      <c r="G474" s="120">
        <f t="shared" si="40"/>
        <v>22909.442556000005</v>
      </c>
      <c r="H474" s="120">
        <f t="shared" si="40"/>
        <v>26727.682982000002</v>
      </c>
      <c r="I474" s="120">
        <f t="shared" si="40"/>
        <v>26727.682982000002</v>
      </c>
      <c r="J474" s="120">
        <f t="shared" si="40"/>
        <v>7854.6660192000008</v>
      </c>
      <c r="K474" s="120">
        <f t="shared" si="40"/>
        <v>15709.332038400002</v>
      </c>
      <c r="L474" s="120">
        <f t="shared" si="40"/>
        <v>18851.198446079998</v>
      </c>
      <c r="M474" s="120">
        <f t="shared" si="40"/>
        <v>21993.064853760003</v>
      </c>
      <c r="N474" s="120">
        <f t="shared" si="40"/>
        <v>21993.064853760003</v>
      </c>
    </row>
    <row r="475" spans="1:14" x14ac:dyDescent="0.2">
      <c r="A475" s="608"/>
      <c r="B475" s="615"/>
      <c r="C475" s="104" t="s">
        <v>189</v>
      </c>
      <c r="D475" s="105">
        <v>6</v>
      </c>
      <c r="E475" s="120">
        <f t="shared" si="40"/>
        <v>9000.1381469999997</v>
      </c>
      <c r="F475" s="120">
        <f t="shared" si="40"/>
        <v>18000.276293999999</v>
      </c>
      <c r="G475" s="120">
        <f t="shared" si="40"/>
        <v>21600.331552800002</v>
      </c>
      <c r="H475" s="120">
        <f t="shared" si="40"/>
        <v>25200.386811600001</v>
      </c>
      <c r="I475" s="120">
        <f t="shared" si="40"/>
        <v>25200.386811600001</v>
      </c>
      <c r="J475" s="120">
        <f t="shared" si="40"/>
        <v>7854.6660192000008</v>
      </c>
      <c r="K475" s="120">
        <f t="shared" si="40"/>
        <v>15709.332038400002</v>
      </c>
      <c r="L475" s="120">
        <f t="shared" si="40"/>
        <v>18851.198446079998</v>
      </c>
      <c r="M475" s="120">
        <f t="shared" si="40"/>
        <v>21993.064853760003</v>
      </c>
      <c r="N475" s="120">
        <f t="shared" si="40"/>
        <v>21993.064853760003</v>
      </c>
    </row>
    <row r="476" spans="1:14" ht="13.15" customHeight="1" x14ac:dyDescent="0.2">
      <c r="A476" s="608"/>
      <c r="B476" s="607" t="s">
        <v>200</v>
      </c>
      <c r="C476" s="104" t="s">
        <v>147</v>
      </c>
      <c r="D476" s="105">
        <v>6</v>
      </c>
      <c r="E476" s="120">
        <f t="shared" si="40"/>
        <v>9545.6010649999989</v>
      </c>
      <c r="F476" s="120">
        <f t="shared" si="40"/>
        <v>19091.202129999998</v>
      </c>
      <c r="G476" s="120">
        <f t="shared" si="40"/>
        <v>22909.442556000005</v>
      </c>
      <c r="H476" s="120">
        <f t="shared" si="40"/>
        <v>26727.682982000002</v>
      </c>
      <c r="I476" s="120">
        <f t="shared" si="40"/>
        <v>26727.682982000002</v>
      </c>
      <c r="J476" s="120">
        <f t="shared" si="40"/>
        <v>7854.6660192000008</v>
      </c>
      <c r="K476" s="120">
        <f t="shared" si="40"/>
        <v>15709.332038400002</v>
      </c>
      <c r="L476" s="120">
        <f t="shared" si="40"/>
        <v>18851.198446079998</v>
      </c>
      <c r="M476" s="120">
        <f t="shared" si="40"/>
        <v>21993.064853760003</v>
      </c>
      <c r="N476" s="120">
        <f t="shared" si="40"/>
        <v>21993.064853760003</v>
      </c>
    </row>
    <row r="477" spans="1:14" x14ac:dyDescent="0.2">
      <c r="A477" s="608"/>
      <c r="B477" s="607"/>
      <c r="C477" s="104" t="s">
        <v>189</v>
      </c>
      <c r="D477" s="105">
        <v>8</v>
      </c>
      <c r="E477" s="120">
        <f t="shared" si="40"/>
        <v>6750.103610250002</v>
      </c>
      <c r="F477" s="120">
        <f t="shared" si="40"/>
        <v>13500.207220500004</v>
      </c>
      <c r="G477" s="120">
        <f t="shared" si="40"/>
        <v>16200.248664600003</v>
      </c>
      <c r="H477" s="120">
        <f t="shared" si="40"/>
        <v>18900.290108699999</v>
      </c>
      <c r="I477" s="120">
        <f t="shared" si="40"/>
        <v>18900.290108699999</v>
      </c>
      <c r="J477" s="120">
        <f t="shared" si="40"/>
        <v>5890.9995144000013</v>
      </c>
      <c r="K477" s="120">
        <f t="shared" si="40"/>
        <v>11781.999028800003</v>
      </c>
      <c r="L477" s="120">
        <f t="shared" si="40"/>
        <v>14138.398834560001</v>
      </c>
      <c r="M477" s="120">
        <f t="shared" si="40"/>
        <v>16494.798640320005</v>
      </c>
      <c r="N477" s="120">
        <f t="shared" si="40"/>
        <v>16494.798640320005</v>
      </c>
    </row>
    <row r="478" spans="1:14" ht="13.15" customHeight="1" x14ac:dyDescent="0.2">
      <c r="A478" s="608"/>
      <c r="B478" s="607" t="s">
        <v>201</v>
      </c>
      <c r="C478" s="104" t="s">
        <v>147</v>
      </c>
      <c r="D478" s="105">
        <v>6</v>
      </c>
      <c r="E478" s="120">
        <f t="shared" si="40"/>
        <v>9818.3325239999995</v>
      </c>
      <c r="F478" s="120">
        <f t="shared" si="40"/>
        <v>19636.665047999999</v>
      </c>
      <c r="G478" s="120">
        <f t="shared" si="40"/>
        <v>23563.998057600005</v>
      </c>
      <c r="H478" s="120">
        <f t="shared" si="40"/>
        <v>27491.331067200004</v>
      </c>
      <c r="I478" s="120">
        <f t="shared" si="40"/>
        <v>27491.331067200004</v>
      </c>
      <c r="J478" s="120">
        <f t="shared" si="40"/>
        <v>7854.6660192000008</v>
      </c>
      <c r="K478" s="120">
        <f t="shared" si="40"/>
        <v>15709.332038400002</v>
      </c>
      <c r="L478" s="120">
        <f t="shared" si="40"/>
        <v>18851.198446079998</v>
      </c>
      <c r="M478" s="120">
        <f t="shared" si="40"/>
        <v>21993.064853760003</v>
      </c>
      <c r="N478" s="120">
        <f t="shared" si="40"/>
        <v>21993.064853760003</v>
      </c>
    </row>
    <row r="479" spans="1:14" x14ac:dyDescent="0.2">
      <c r="A479" s="608"/>
      <c r="B479" s="607"/>
      <c r="C479" s="104" t="s">
        <v>189</v>
      </c>
      <c r="D479" s="105">
        <v>6</v>
      </c>
      <c r="E479" s="120">
        <f t="shared" si="40"/>
        <v>9272.8696060000002</v>
      </c>
      <c r="F479" s="120">
        <f t="shared" si="40"/>
        <v>18545.739212</v>
      </c>
      <c r="G479" s="120">
        <f t="shared" si="40"/>
        <v>22254.887054400002</v>
      </c>
      <c r="H479" s="120">
        <f t="shared" si="40"/>
        <v>25964.0348968</v>
      </c>
      <c r="I479" s="120">
        <f t="shared" si="40"/>
        <v>25964.0348968</v>
      </c>
      <c r="J479" s="120">
        <f t="shared" si="40"/>
        <v>7854.6660192000008</v>
      </c>
      <c r="K479" s="120">
        <f t="shared" si="40"/>
        <v>15709.332038400002</v>
      </c>
      <c r="L479" s="120">
        <f t="shared" si="40"/>
        <v>18851.198446079998</v>
      </c>
      <c r="M479" s="120">
        <f t="shared" si="40"/>
        <v>21993.064853760003</v>
      </c>
      <c r="N479" s="120">
        <f t="shared" si="40"/>
        <v>21993.064853760003</v>
      </c>
    </row>
    <row r="480" spans="1:14" ht="13.15" customHeight="1" x14ac:dyDescent="0.2">
      <c r="A480" s="608"/>
      <c r="B480" s="607" t="s">
        <v>202</v>
      </c>
      <c r="C480" s="104" t="s">
        <v>147</v>
      </c>
      <c r="D480" s="105">
        <v>6</v>
      </c>
      <c r="E480" s="120">
        <f t="shared" si="40"/>
        <v>9545.6010649999989</v>
      </c>
      <c r="F480" s="120">
        <f t="shared" si="40"/>
        <v>19091.202129999998</v>
      </c>
      <c r="G480" s="120">
        <f t="shared" si="40"/>
        <v>22909.442556000005</v>
      </c>
      <c r="H480" s="120">
        <f t="shared" si="40"/>
        <v>26727.682982000002</v>
      </c>
      <c r="I480" s="120">
        <f t="shared" si="40"/>
        <v>26727.682982000002</v>
      </c>
      <c r="J480" s="120">
        <f t="shared" si="40"/>
        <v>7854.6660192000008</v>
      </c>
      <c r="K480" s="120">
        <f t="shared" si="40"/>
        <v>15709.332038400002</v>
      </c>
      <c r="L480" s="120">
        <f t="shared" si="40"/>
        <v>18851.198446079998</v>
      </c>
      <c r="M480" s="120">
        <f t="shared" si="40"/>
        <v>21993.064853760003</v>
      </c>
      <c r="N480" s="120">
        <f t="shared" si="40"/>
        <v>21993.064853760003</v>
      </c>
    </row>
    <row r="481" spans="1:14" x14ac:dyDescent="0.2">
      <c r="A481" s="608"/>
      <c r="B481" s="607"/>
      <c r="C481" s="104" t="s">
        <v>189</v>
      </c>
      <c r="D481" s="105">
        <v>10</v>
      </c>
      <c r="E481" s="120">
        <f t="shared" si="40"/>
        <v>5400.0828882000005</v>
      </c>
      <c r="F481" s="120">
        <f t="shared" si="40"/>
        <v>10800.165776400001</v>
      </c>
      <c r="G481" s="120">
        <f t="shared" si="40"/>
        <v>12960.198931679999</v>
      </c>
      <c r="H481" s="120">
        <f t="shared" si="40"/>
        <v>15120.232086960001</v>
      </c>
      <c r="I481" s="120">
        <f t="shared" si="40"/>
        <v>15120.232086960001</v>
      </c>
      <c r="J481" s="120">
        <f t="shared" si="40"/>
        <v>4712.7996115199994</v>
      </c>
      <c r="K481" s="120">
        <f t="shared" si="40"/>
        <v>9425.5992230399988</v>
      </c>
      <c r="L481" s="120">
        <f t="shared" si="40"/>
        <v>11310.719067648</v>
      </c>
      <c r="M481" s="120">
        <f t="shared" si="40"/>
        <v>13195.838912256002</v>
      </c>
      <c r="N481" s="120">
        <f t="shared" si="40"/>
        <v>13195.838912256002</v>
      </c>
    </row>
    <row r="482" spans="1:14" ht="13.15" customHeight="1" x14ac:dyDescent="0.2">
      <c r="A482" s="608"/>
      <c r="B482" s="607" t="s">
        <v>203</v>
      </c>
      <c r="C482" s="104" t="s">
        <v>147</v>
      </c>
      <c r="D482" s="105">
        <v>6</v>
      </c>
      <c r="E482" s="120">
        <f t="shared" si="40"/>
        <v>9818.3325239999995</v>
      </c>
      <c r="F482" s="120">
        <f t="shared" si="40"/>
        <v>19636.665047999999</v>
      </c>
      <c r="G482" s="120">
        <f t="shared" si="40"/>
        <v>23563.998057600005</v>
      </c>
      <c r="H482" s="120">
        <f t="shared" si="40"/>
        <v>27491.331067200004</v>
      </c>
      <c r="I482" s="120">
        <f t="shared" si="40"/>
        <v>27491.331067200004</v>
      </c>
      <c r="J482" s="120">
        <f t="shared" si="40"/>
        <v>7854.6660192000008</v>
      </c>
      <c r="K482" s="120">
        <f t="shared" si="40"/>
        <v>15709.332038400002</v>
      </c>
      <c r="L482" s="120">
        <f t="shared" si="40"/>
        <v>18851.198446079998</v>
      </c>
      <c r="M482" s="120">
        <f t="shared" si="40"/>
        <v>21993.064853760003</v>
      </c>
      <c r="N482" s="120">
        <f t="shared" si="40"/>
        <v>21993.064853760003</v>
      </c>
    </row>
    <row r="483" spans="1:14" x14ac:dyDescent="0.2">
      <c r="A483" s="608"/>
      <c r="B483" s="607"/>
      <c r="C483" s="104" t="s">
        <v>189</v>
      </c>
      <c r="D483" s="105">
        <v>8</v>
      </c>
      <c r="E483" s="120">
        <f t="shared" si="40"/>
        <v>6954.652204500002</v>
      </c>
      <c r="F483" s="120">
        <f t="shared" si="40"/>
        <v>13909.304409000004</v>
      </c>
      <c r="G483" s="120">
        <f t="shared" si="40"/>
        <v>16691.165290800003</v>
      </c>
      <c r="H483" s="120">
        <f t="shared" si="40"/>
        <v>19473.026172600003</v>
      </c>
      <c r="I483" s="120">
        <f t="shared" si="40"/>
        <v>19473.026172600003</v>
      </c>
      <c r="J483" s="120">
        <f t="shared" si="40"/>
        <v>5890.9995144000013</v>
      </c>
      <c r="K483" s="120">
        <f t="shared" si="40"/>
        <v>11781.999028800003</v>
      </c>
      <c r="L483" s="120">
        <f t="shared" si="40"/>
        <v>14138.398834560001</v>
      </c>
      <c r="M483" s="120">
        <f t="shared" si="40"/>
        <v>16494.798640320005</v>
      </c>
      <c r="N483" s="120">
        <f t="shared" si="40"/>
        <v>16494.798640320005</v>
      </c>
    </row>
    <row r="484" spans="1:14" ht="13.15" customHeight="1" x14ac:dyDescent="0.2">
      <c r="A484" s="608"/>
      <c r="B484" s="607" t="s">
        <v>204</v>
      </c>
      <c r="C484" s="104" t="s">
        <v>147</v>
      </c>
      <c r="D484" s="105">
        <v>6</v>
      </c>
      <c r="E484" s="120">
        <f t="shared" si="40"/>
        <v>9818.3325239999995</v>
      </c>
      <c r="F484" s="120">
        <f t="shared" si="40"/>
        <v>19636.665047999999</v>
      </c>
      <c r="G484" s="120">
        <f t="shared" si="40"/>
        <v>23563.998057600005</v>
      </c>
      <c r="H484" s="120">
        <f t="shared" si="40"/>
        <v>27491.331067200004</v>
      </c>
      <c r="I484" s="120">
        <f t="shared" si="40"/>
        <v>27491.331067200004</v>
      </c>
      <c r="J484" s="120">
        <f t="shared" si="40"/>
        <v>7854.6660192000008</v>
      </c>
      <c r="K484" s="120">
        <f t="shared" si="40"/>
        <v>15709.332038400002</v>
      </c>
      <c r="L484" s="120">
        <f t="shared" si="40"/>
        <v>18851.198446079998</v>
      </c>
      <c r="M484" s="120">
        <f t="shared" si="40"/>
        <v>21993.064853760003</v>
      </c>
      <c r="N484" s="120">
        <f t="shared" si="40"/>
        <v>21993.064853760003</v>
      </c>
    </row>
    <row r="485" spans="1:14" x14ac:dyDescent="0.2">
      <c r="A485" s="608"/>
      <c r="B485" s="607"/>
      <c r="C485" s="104" t="s">
        <v>189</v>
      </c>
      <c r="D485" s="105">
        <v>10</v>
      </c>
      <c r="E485" s="120">
        <f t="shared" si="40"/>
        <v>5400.0828882000005</v>
      </c>
      <c r="F485" s="120">
        <f t="shared" si="40"/>
        <v>10800.165776400001</v>
      </c>
      <c r="G485" s="120">
        <f t="shared" si="40"/>
        <v>12960.198931679999</v>
      </c>
      <c r="H485" s="120">
        <f t="shared" si="40"/>
        <v>15120.232086960001</v>
      </c>
      <c r="I485" s="120">
        <f t="shared" si="40"/>
        <v>15120.232086960001</v>
      </c>
      <c r="J485" s="120">
        <f t="shared" si="40"/>
        <v>4712.7996115199994</v>
      </c>
      <c r="K485" s="120">
        <f t="shared" si="40"/>
        <v>9425.5992230399988</v>
      </c>
      <c r="L485" s="120">
        <f t="shared" si="40"/>
        <v>11310.719067648</v>
      </c>
      <c r="M485" s="120">
        <f t="shared" si="40"/>
        <v>13195.838912256002</v>
      </c>
      <c r="N485" s="120">
        <f t="shared" si="40"/>
        <v>13195.838912256002</v>
      </c>
    </row>
    <row r="486" spans="1:14" ht="13.15" customHeight="1" x14ac:dyDescent="0.2">
      <c r="A486" s="608"/>
      <c r="B486" s="607" t="s">
        <v>205</v>
      </c>
      <c r="C486" s="104" t="s">
        <v>147</v>
      </c>
      <c r="D486" s="105">
        <v>6</v>
      </c>
      <c r="E486" s="120">
        <f t="shared" si="40"/>
        <v>9818.3325239999995</v>
      </c>
      <c r="F486" s="120">
        <f t="shared" si="40"/>
        <v>19636.665047999999</v>
      </c>
      <c r="G486" s="120">
        <f t="shared" si="40"/>
        <v>23563.998057600005</v>
      </c>
      <c r="H486" s="120">
        <f t="shared" si="40"/>
        <v>27491.331067200004</v>
      </c>
      <c r="I486" s="120">
        <f t="shared" si="40"/>
        <v>27491.331067200004</v>
      </c>
      <c r="J486" s="120">
        <f t="shared" si="40"/>
        <v>7854.6660192000008</v>
      </c>
      <c r="K486" s="120">
        <f t="shared" si="40"/>
        <v>15709.332038400002</v>
      </c>
      <c r="L486" s="120">
        <f t="shared" si="40"/>
        <v>18851.198446079998</v>
      </c>
      <c r="M486" s="120">
        <f t="shared" si="40"/>
        <v>21993.064853760003</v>
      </c>
      <c r="N486" s="120">
        <f t="shared" si="40"/>
        <v>21993.064853760003</v>
      </c>
    </row>
    <row r="487" spans="1:14" x14ac:dyDescent="0.2">
      <c r="A487" s="608"/>
      <c r="B487" s="607"/>
      <c r="C487" s="104" t="s">
        <v>189</v>
      </c>
      <c r="D487" s="105">
        <v>10</v>
      </c>
      <c r="E487" s="120">
        <f t="shared" si="40"/>
        <v>5400.0828882000005</v>
      </c>
      <c r="F487" s="120">
        <f t="shared" si="40"/>
        <v>10800.165776400001</v>
      </c>
      <c r="G487" s="120">
        <f t="shared" si="40"/>
        <v>12960.198931679999</v>
      </c>
      <c r="H487" s="120">
        <f t="shared" si="40"/>
        <v>15120.232086960001</v>
      </c>
      <c r="I487" s="120">
        <f t="shared" si="40"/>
        <v>15120.232086960001</v>
      </c>
      <c r="J487" s="120">
        <f t="shared" si="40"/>
        <v>4712.7996115199994</v>
      </c>
      <c r="K487" s="120">
        <f t="shared" si="40"/>
        <v>9425.5992230399988</v>
      </c>
      <c r="L487" s="120">
        <f t="shared" si="40"/>
        <v>11310.719067648</v>
      </c>
      <c r="M487" s="120">
        <f t="shared" si="40"/>
        <v>13195.838912256002</v>
      </c>
      <c r="N487" s="120">
        <f t="shared" si="40"/>
        <v>13195.838912256002</v>
      </c>
    </row>
    <row r="488" spans="1:14" ht="13.15" customHeight="1" x14ac:dyDescent="0.2">
      <c r="A488" s="608"/>
      <c r="B488" s="607" t="s">
        <v>206</v>
      </c>
      <c r="C488" s="104" t="s">
        <v>147</v>
      </c>
      <c r="D488" s="105">
        <v>0</v>
      </c>
      <c r="E488" s="120">
        <f t="shared" ref="E488:N503" si="41">E172*E425</f>
        <v>0</v>
      </c>
      <c r="F488" s="120">
        <f t="shared" si="41"/>
        <v>0</v>
      </c>
      <c r="G488" s="120">
        <f t="shared" si="41"/>
        <v>0</v>
      </c>
      <c r="H488" s="120">
        <f t="shared" si="41"/>
        <v>0</v>
      </c>
      <c r="I488" s="120">
        <f t="shared" si="41"/>
        <v>0</v>
      </c>
      <c r="J488" s="120">
        <f t="shared" si="41"/>
        <v>0</v>
      </c>
      <c r="K488" s="120">
        <f t="shared" si="41"/>
        <v>0</v>
      </c>
      <c r="L488" s="120">
        <f t="shared" si="41"/>
        <v>0</v>
      </c>
      <c r="M488" s="120">
        <f t="shared" si="41"/>
        <v>0</v>
      </c>
      <c r="N488" s="120">
        <f t="shared" si="41"/>
        <v>0</v>
      </c>
    </row>
    <row r="489" spans="1:14" x14ac:dyDescent="0.2">
      <c r="A489" s="608"/>
      <c r="B489" s="607"/>
      <c r="C489" s="104" t="s">
        <v>189</v>
      </c>
      <c r="D489" s="105">
        <v>8</v>
      </c>
      <c r="E489" s="120">
        <f t="shared" si="41"/>
        <v>6954.652204500002</v>
      </c>
      <c r="F489" s="120">
        <f t="shared" si="41"/>
        <v>13909.304409000004</v>
      </c>
      <c r="G489" s="120">
        <f t="shared" si="41"/>
        <v>16691.165290800003</v>
      </c>
      <c r="H489" s="120">
        <f t="shared" si="41"/>
        <v>19473.026172600003</v>
      </c>
      <c r="I489" s="120">
        <f t="shared" si="41"/>
        <v>19473.026172600003</v>
      </c>
      <c r="J489" s="120">
        <f t="shared" si="41"/>
        <v>5890.9995144000013</v>
      </c>
      <c r="K489" s="120">
        <f t="shared" si="41"/>
        <v>11781.999028800003</v>
      </c>
      <c r="L489" s="120">
        <f t="shared" si="41"/>
        <v>14138.398834560001</v>
      </c>
      <c r="M489" s="120">
        <f t="shared" si="41"/>
        <v>16494.798640320005</v>
      </c>
      <c r="N489" s="120">
        <f t="shared" si="41"/>
        <v>16494.798640320005</v>
      </c>
    </row>
    <row r="490" spans="1:14" ht="13.15" customHeight="1" x14ac:dyDescent="0.2">
      <c r="A490" s="608"/>
      <c r="B490" s="607" t="s">
        <v>207</v>
      </c>
      <c r="C490" s="104" t="s">
        <v>147</v>
      </c>
      <c r="D490" s="105">
        <v>0</v>
      </c>
      <c r="E490" s="120">
        <f t="shared" si="41"/>
        <v>0</v>
      </c>
      <c r="F490" s="120">
        <f t="shared" si="41"/>
        <v>0</v>
      </c>
      <c r="G490" s="120">
        <f t="shared" si="41"/>
        <v>0</v>
      </c>
      <c r="H490" s="120">
        <f t="shared" si="41"/>
        <v>0</v>
      </c>
      <c r="I490" s="120">
        <f t="shared" si="41"/>
        <v>0</v>
      </c>
      <c r="J490" s="120">
        <f t="shared" si="41"/>
        <v>0</v>
      </c>
      <c r="K490" s="120">
        <f t="shared" si="41"/>
        <v>0</v>
      </c>
      <c r="L490" s="120">
        <f t="shared" si="41"/>
        <v>0</v>
      </c>
      <c r="M490" s="120">
        <f t="shared" si="41"/>
        <v>0</v>
      </c>
      <c r="N490" s="120">
        <f t="shared" si="41"/>
        <v>0</v>
      </c>
    </row>
    <row r="491" spans="1:14" x14ac:dyDescent="0.2">
      <c r="A491" s="608"/>
      <c r="B491" s="607"/>
      <c r="C491" s="104" t="s">
        <v>189</v>
      </c>
      <c r="D491" s="105">
        <v>5</v>
      </c>
      <c r="E491" s="120">
        <f t="shared" si="41"/>
        <v>11454.721278000003</v>
      </c>
      <c r="F491" s="120">
        <f t="shared" si="41"/>
        <v>22909.442556000005</v>
      </c>
      <c r="G491" s="120">
        <f t="shared" si="41"/>
        <v>27491.331067200001</v>
      </c>
      <c r="H491" s="120">
        <f t="shared" si="41"/>
        <v>32073.219578400007</v>
      </c>
      <c r="I491" s="120">
        <f t="shared" si="41"/>
        <v>32073.219578400007</v>
      </c>
      <c r="J491" s="120">
        <f t="shared" si="41"/>
        <v>9425.5992230399988</v>
      </c>
      <c r="K491" s="120">
        <f t="shared" si="41"/>
        <v>18851.198446079998</v>
      </c>
      <c r="L491" s="120">
        <f t="shared" si="41"/>
        <v>22621.438135296001</v>
      </c>
      <c r="M491" s="120">
        <f t="shared" si="41"/>
        <v>26391.677824512004</v>
      </c>
      <c r="N491" s="120">
        <f t="shared" si="41"/>
        <v>26391.677824512004</v>
      </c>
    </row>
    <row r="492" spans="1:14" ht="12.75" customHeight="1" x14ac:dyDescent="0.2">
      <c r="A492" s="608"/>
      <c r="B492" s="607" t="s">
        <v>208</v>
      </c>
      <c r="C492" s="104" t="s">
        <v>147</v>
      </c>
      <c r="D492" s="105">
        <v>5</v>
      </c>
      <c r="E492" s="120">
        <f t="shared" si="41"/>
        <v>11781.999028800003</v>
      </c>
      <c r="F492" s="120">
        <f t="shared" si="41"/>
        <v>23563.998057600005</v>
      </c>
      <c r="G492" s="120">
        <f t="shared" si="41"/>
        <v>28276.797669120002</v>
      </c>
      <c r="H492" s="120">
        <f t="shared" si="41"/>
        <v>32989.59728064001</v>
      </c>
      <c r="I492" s="120">
        <f t="shared" si="41"/>
        <v>32989.59728064001</v>
      </c>
      <c r="J492" s="120">
        <f t="shared" si="41"/>
        <v>9425.5992230399988</v>
      </c>
      <c r="K492" s="120">
        <f t="shared" si="41"/>
        <v>18851.198446079998</v>
      </c>
      <c r="L492" s="120">
        <f t="shared" si="41"/>
        <v>22621.438135296001</v>
      </c>
      <c r="M492" s="120">
        <f t="shared" si="41"/>
        <v>26391.677824512004</v>
      </c>
      <c r="N492" s="120">
        <f t="shared" si="41"/>
        <v>26391.677824512004</v>
      </c>
    </row>
    <row r="493" spans="1:14" x14ac:dyDescent="0.2">
      <c r="A493" s="608"/>
      <c r="B493" s="607"/>
      <c r="C493" s="104" t="s">
        <v>189</v>
      </c>
      <c r="D493" s="105">
        <v>5</v>
      </c>
      <c r="E493" s="120">
        <f t="shared" si="41"/>
        <v>11454.721278000003</v>
      </c>
      <c r="F493" s="120">
        <f t="shared" si="41"/>
        <v>22909.442556000005</v>
      </c>
      <c r="G493" s="120">
        <f t="shared" si="41"/>
        <v>27491.331067200001</v>
      </c>
      <c r="H493" s="120">
        <f t="shared" si="41"/>
        <v>32073.219578400007</v>
      </c>
      <c r="I493" s="120">
        <f t="shared" si="41"/>
        <v>32073.219578400007</v>
      </c>
      <c r="J493" s="120">
        <f t="shared" si="41"/>
        <v>9425.5992230399988</v>
      </c>
      <c r="K493" s="120">
        <f t="shared" si="41"/>
        <v>18851.198446079998</v>
      </c>
      <c r="L493" s="120">
        <f t="shared" si="41"/>
        <v>22621.438135296001</v>
      </c>
      <c r="M493" s="120">
        <f t="shared" si="41"/>
        <v>26391.677824512004</v>
      </c>
      <c r="N493" s="120">
        <f t="shared" si="41"/>
        <v>26391.677824512004</v>
      </c>
    </row>
    <row r="494" spans="1:14" ht="13.15" customHeight="1" x14ac:dyDescent="0.2">
      <c r="A494" s="608"/>
      <c r="B494" s="607" t="s">
        <v>209</v>
      </c>
      <c r="C494" s="104" t="s">
        <v>147</v>
      </c>
      <c r="D494" s="105">
        <v>10</v>
      </c>
      <c r="E494" s="120">
        <f t="shared" si="41"/>
        <v>5400.0828882000005</v>
      </c>
      <c r="F494" s="120">
        <f t="shared" si="41"/>
        <v>10800.165776400001</v>
      </c>
      <c r="G494" s="120">
        <f t="shared" si="41"/>
        <v>12960.198931679999</v>
      </c>
      <c r="H494" s="120">
        <f t="shared" si="41"/>
        <v>15120.232086960001</v>
      </c>
      <c r="I494" s="120">
        <f t="shared" si="41"/>
        <v>15120.232086960001</v>
      </c>
      <c r="J494" s="120">
        <f t="shared" si="41"/>
        <v>4712.7996115199994</v>
      </c>
      <c r="K494" s="120">
        <f t="shared" si="41"/>
        <v>9425.5992230399988</v>
      </c>
      <c r="L494" s="120">
        <f t="shared" si="41"/>
        <v>11310.719067648</v>
      </c>
      <c r="M494" s="120">
        <f t="shared" si="41"/>
        <v>13195.838912256002</v>
      </c>
      <c r="N494" s="120">
        <f t="shared" si="41"/>
        <v>13195.838912256002</v>
      </c>
    </row>
    <row r="495" spans="1:14" x14ac:dyDescent="0.2">
      <c r="A495" s="608"/>
      <c r="B495" s="607"/>
      <c r="C495" s="104" t="s">
        <v>189</v>
      </c>
      <c r="D495" s="105">
        <v>15</v>
      </c>
      <c r="E495" s="120">
        <f t="shared" si="41"/>
        <v>3490.9626752000004</v>
      </c>
      <c r="F495" s="120">
        <f t="shared" si="41"/>
        <v>6981.9253504000008</v>
      </c>
      <c r="G495" s="120">
        <f t="shared" si="41"/>
        <v>8378.310420480002</v>
      </c>
      <c r="H495" s="120">
        <f t="shared" si="41"/>
        <v>9774.6954905600014</v>
      </c>
      <c r="I495" s="120">
        <f t="shared" si="41"/>
        <v>9774.6954905600014</v>
      </c>
      <c r="J495" s="120">
        <f t="shared" si="41"/>
        <v>3141.866407680001</v>
      </c>
      <c r="K495" s="120">
        <f t="shared" si="41"/>
        <v>6283.732815360002</v>
      </c>
      <c r="L495" s="120">
        <f t="shared" si="41"/>
        <v>7540.4793784320009</v>
      </c>
      <c r="M495" s="120">
        <f t="shared" si="41"/>
        <v>8797.2259415039989</v>
      </c>
      <c r="N495" s="120">
        <f t="shared" si="41"/>
        <v>8797.2259415039989</v>
      </c>
    </row>
    <row r="496" spans="1:14" ht="13.15" customHeight="1" x14ac:dyDescent="0.2">
      <c r="A496" s="608" t="s">
        <v>210</v>
      </c>
      <c r="B496" s="609" t="s">
        <v>197</v>
      </c>
      <c r="C496" s="106" t="s">
        <v>147</v>
      </c>
      <c r="D496" s="108">
        <v>10</v>
      </c>
      <c r="E496" s="120">
        <f t="shared" si="41"/>
        <v>2727.31459</v>
      </c>
      <c r="F496" s="120">
        <f t="shared" si="41"/>
        <v>5454.6291799999999</v>
      </c>
      <c r="G496" s="120">
        <f t="shared" si="41"/>
        <v>6545.5550160000012</v>
      </c>
      <c r="H496" s="120">
        <f t="shared" si="41"/>
        <v>7636.4808520000015</v>
      </c>
      <c r="I496" s="120">
        <f t="shared" si="41"/>
        <v>7636.4808520000015</v>
      </c>
      <c r="J496" s="120"/>
      <c r="K496" s="120"/>
      <c r="L496" s="120"/>
      <c r="M496" s="120"/>
      <c r="N496" s="120"/>
    </row>
    <row r="497" spans="1:14" x14ac:dyDescent="0.2">
      <c r="A497" s="608"/>
      <c r="B497" s="609"/>
      <c r="C497" s="104" t="s">
        <v>189</v>
      </c>
      <c r="D497" s="109">
        <v>15</v>
      </c>
      <c r="E497" s="120">
        <f t="shared" si="41"/>
        <v>1742.4509880555559</v>
      </c>
      <c r="F497" s="120">
        <f t="shared" si="41"/>
        <v>3484.9019761111117</v>
      </c>
      <c r="G497" s="120">
        <f t="shared" si="41"/>
        <v>4181.882371333334</v>
      </c>
      <c r="H497" s="120">
        <f t="shared" si="41"/>
        <v>4878.8627665555559</v>
      </c>
      <c r="I497" s="120">
        <f t="shared" si="41"/>
        <v>4878.8627665555559</v>
      </c>
      <c r="J497" s="120"/>
      <c r="K497" s="120"/>
      <c r="L497" s="120"/>
      <c r="M497" s="120"/>
      <c r="N497" s="120"/>
    </row>
    <row r="498" spans="1:14" ht="13.15" customHeight="1" x14ac:dyDescent="0.2">
      <c r="A498" s="608"/>
      <c r="B498" s="607" t="s">
        <v>199</v>
      </c>
      <c r="C498" s="104" t="s">
        <v>147</v>
      </c>
      <c r="D498" s="109">
        <v>10</v>
      </c>
      <c r="E498" s="120">
        <f t="shared" si="41"/>
        <v>2727.31459</v>
      </c>
      <c r="F498" s="120">
        <f t="shared" si="41"/>
        <v>5454.6291799999999</v>
      </c>
      <c r="G498" s="120">
        <f t="shared" si="41"/>
        <v>6545.5550160000012</v>
      </c>
      <c r="H498" s="120">
        <f t="shared" si="41"/>
        <v>7636.4808520000015</v>
      </c>
      <c r="I498" s="120">
        <f t="shared" si="41"/>
        <v>7636.4808520000015</v>
      </c>
      <c r="J498" s="120"/>
      <c r="K498" s="120"/>
      <c r="L498" s="120"/>
      <c r="M498" s="120"/>
      <c r="N498" s="120"/>
    </row>
    <row r="499" spans="1:14" x14ac:dyDescent="0.2">
      <c r="A499" s="608"/>
      <c r="B499" s="607"/>
      <c r="C499" s="104" t="s">
        <v>189</v>
      </c>
      <c r="D499" s="109">
        <v>10</v>
      </c>
      <c r="E499" s="120">
        <f t="shared" si="41"/>
        <v>2613.6764820833332</v>
      </c>
      <c r="F499" s="120">
        <f t="shared" si="41"/>
        <v>5227.3529641666664</v>
      </c>
      <c r="G499" s="120">
        <f t="shared" si="41"/>
        <v>6272.8235570000006</v>
      </c>
      <c r="H499" s="120">
        <f t="shared" si="41"/>
        <v>7318.2941498333348</v>
      </c>
      <c r="I499" s="120">
        <f t="shared" si="41"/>
        <v>7318.2941498333348</v>
      </c>
      <c r="J499" s="120"/>
      <c r="K499" s="120"/>
      <c r="L499" s="120"/>
      <c r="M499" s="120"/>
      <c r="N499" s="120"/>
    </row>
    <row r="500" spans="1:14" ht="13.15" customHeight="1" x14ac:dyDescent="0.2">
      <c r="A500" s="608"/>
      <c r="B500" s="607" t="s">
        <v>200</v>
      </c>
      <c r="C500" s="104" t="s">
        <v>147</v>
      </c>
      <c r="D500" s="109">
        <v>10</v>
      </c>
      <c r="E500" s="120">
        <f t="shared" si="41"/>
        <v>2727.31459</v>
      </c>
      <c r="F500" s="120">
        <f t="shared" si="41"/>
        <v>5454.6291799999999</v>
      </c>
      <c r="G500" s="120">
        <f t="shared" si="41"/>
        <v>6545.5550160000012</v>
      </c>
      <c r="H500" s="120">
        <f t="shared" si="41"/>
        <v>7636.4808520000015</v>
      </c>
      <c r="I500" s="120">
        <f t="shared" si="41"/>
        <v>7636.4808520000015</v>
      </c>
      <c r="J500" s="120"/>
      <c r="K500" s="120"/>
      <c r="L500" s="120"/>
      <c r="M500" s="120"/>
      <c r="N500" s="120"/>
    </row>
    <row r="501" spans="1:14" x14ac:dyDescent="0.2">
      <c r="A501" s="608"/>
      <c r="B501" s="607"/>
      <c r="C501" s="104" t="s">
        <v>189</v>
      </c>
      <c r="D501" s="109">
        <v>15</v>
      </c>
      <c r="E501" s="120">
        <f t="shared" si="41"/>
        <v>1742.4509880555559</v>
      </c>
      <c r="F501" s="120">
        <f t="shared" si="41"/>
        <v>3484.9019761111117</v>
      </c>
      <c r="G501" s="120">
        <f t="shared" si="41"/>
        <v>4181.882371333334</v>
      </c>
      <c r="H501" s="120">
        <f t="shared" si="41"/>
        <v>4878.8627665555559</v>
      </c>
      <c r="I501" s="120">
        <f t="shared" si="41"/>
        <v>4878.8627665555559</v>
      </c>
      <c r="J501" s="120"/>
      <c r="K501" s="120"/>
      <c r="L501" s="120"/>
      <c r="M501" s="120"/>
      <c r="N501" s="120"/>
    </row>
    <row r="502" spans="1:14" ht="13.15" customHeight="1" x14ac:dyDescent="0.2">
      <c r="A502" s="608"/>
      <c r="B502" s="607" t="s">
        <v>201</v>
      </c>
      <c r="C502" s="104" t="s">
        <v>147</v>
      </c>
      <c r="D502" s="109">
        <v>10</v>
      </c>
      <c r="E502" s="120">
        <f t="shared" si="41"/>
        <v>2727.31459</v>
      </c>
      <c r="F502" s="120">
        <f t="shared" si="41"/>
        <v>5454.6291799999999</v>
      </c>
      <c r="G502" s="120">
        <f t="shared" si="41"/>
        <v>6545.5550160000012</v>
      </c>
      <c r="H502" s="120">
        <f t="shared" si="41"/>
        <v>7636.4808520000015</v>
      </c>
      <c r="I502" s="120">
        <f t="shared" si="41"/>
        <v>7636.4808520000015</v>
      </c>
      <c r="J502" s="120"/>
      <c r="K502" s="120"/>
      <c r="L502" s="120"/>
      <c r="M502" s="120"/>
      <c r="N502" s="120"/>
    </row>
    <row r="503" spans="1:14" x14ac:dyDescent="0.2">
      <c r="A503" s="608"/>
      <c r="B503" s="607"/>
      <c r="C503" s="104" t="s">
        <v>189</v>
      </c>
      <c r="D503" s="109">
        <v>10</v>
      </c>
      <c r="E503" s="120">
        <f t="shared" si="41"/>
        <v>2613.6764820833332</v>
      </c>
      <c r="F503" s="120">
        <f t="shared" si="41"/>
        <v>5227.3529641666664</v>
      </c>
      <c r="G503" s="120">
        <f t="shared" si="41"/>
        <v>6272.8235570000006</v>
      </c>
      <c r="H503" s="120">
        <f t="shared" si="41"/>
        <v>7318.2941498333348</v>
      </c>
      <c r="I503" s="120">
        <f t="shared" si="41"/>
        <v>7318.2941498333348</v>
      </c>
      <c r="J503" s="120"/>
      <c r="K503" s="120"/>
      <c r="L503" s="120"/>
      <c r="M503" s="120"/>
      <c r="N503" s="120"/>
    </row>
    <row r="504" spans="1:14" ht="13.15" customHeight="1" x14ac:dyDescent="0.2">
      <c r="A504" s="608"/>
      <c r="B504" s="607" t="s">
        <v>202</v>
      </c>
      <c r="C504" s="104" t="s">
        <v>147</v>
      </c>
      <c r="D504" s="109">
        <v>10</v>
      </c>
      <c r="E504" s="120">
        <f t="shared" ref="E504:I517" si="42">E188*E441</f>
        <v>2727.31459</v>
      </c>
      <c r="F504" s="120">
        <f t="shared" si="42"/>
        <v>5454.6291799999999</v>
      </c>
      <c r="G504" s="120">
        <f t="shared" si="42"/>
        <v>6545.5550160000012</v>
      </c>
      <c r="H504" s="120">
        <f t="shared" si="42"/>
        <v>7636.4808520000015</v>
      </c>
      <c r="I504" s="120">
        <f t="shared" si="42"/>
        <v>7636.4808520000015</v>
      </c>
      <c r="J504" s="120"/>
      <c r="K504" s="120"/>
      <c r="L504" s="120"/>
      <c r="M504" s="120"/>
      <c r="N504" s="120"/>
    </row>
    <row r="505" spans="1:14" x14ac:dyDescent="0.2">
      <c r="A505" s="608"/>
      <c r="B505" s="607"/>
      <c r="C505" s="104" t="s">
        <v>189</v>
      </c>
      <c r="D505" s="109">
        <v>15</v>
      </c>
      <c r="E505" s="120">
        <f t="shared" si="42"/>
        <v>1742.4509880555559</v>
      </c>
      <c r="F505" s="120">
        <f t="shared" si="42"/>
        <v>3484.9019761111117</v>
      </c>
      <c r="G505" s="120">
        <f t="shared" si="42"/>
        <v>4181.882371333334</v>
      </c>
      <c r="H505" s="120">
        <f t="shared" si="42"/>
        <v>4878.8627665555559</v>
      </c>
      <c r="I505" s="120">
        <f t="shared" si="42"/>
        <v>4878.8627665555559</v>
      </c>
      <c r="J505" s="120"/>
      <c r="K505" s="120"/>
      <c r="L505" s="120"/>
      <c r="M505" s="120"/>
      <c r="N505" s="120"/>
    </row>
    <row r="506" spans="1:14" ht="13.15" customHeight="1" x14ac:dyDescent="0.2">
      <c r="A506" s="608"/>
      <c r="B506" s="607" t="s">
        <v>203</v>
      </c>
      <c r="C506" s="104" t="s">
        <v>147</v>
      </c>
      <c r="D506" s="109">
        <v>10</v>
      </c>
      <c r="E506" s="120">
        <f t="shared" si="42"/>
        <v>2727.31459</v>
      </c>
      <c r="F506" s="120">
        <f t="shared" si="42"/>
        <v>5454.6291799999999</v>
      </c>
      <c r="G506" s="120">
        <f t="shared" si="42"/>
        <v>6545.5550160000012</v>
      </c>
      <c r="H506" s="120">
        <f t="shared" si="42"/>
        <v>7636.4808520000015</v>
      </c>
      <c r="I506" s="120">
        <f t="shared" si="42"/>
        <v>7636.4808520000015</v>
      </c>
      <c r="J506" s="120"/>
      <c r="K506" s="120"/>
      <c r="L506" s="120"/>
      <c r="M506" s="120"/>
      <c r="N506" s="120"/>
    </row>
    <row r="507" spans="1:14" x14ac:dyDescent="0.2">
      <c r="A507" s="608"/>
      <c r="B507" s="607"/>
      <c r="C507" s="104" t="s">
        <v>189</v>
      </c>
      <c r="D507" s="109">
        <v>10</v>
      </c>
      <c r="E507" s="120">
        <f t="shared" si="42"/>
        <v>2613.6764820833332</v>
      </c>
      <c r="F507" s="120">
        <f t="shared" si="42"/>
        <v>5227.3529641666664</v>
      </c>
      <c r="G507" s="120">
        <f t="shared" si="42"/>
        <v>6272.8235570000006</v>
      </c>
      <c r="H507" s="120">
        <f t="shared" si="42"/>
        <v>7318.2941498333348</v>
      </c>
      <c r="I507" s="120">
        <f t="shared" si="42"/>
        <v>7318.2941498333348</v>
      </c>
      <c r="J507" s="120"/>
      <c r="K507" s="120"/>
      <c r="L507" s="120"/>
      <c r="M507" s="120"/>
      <c r="N507" s="120"/>
    </row>
    <row r="508" spans="1:14" ht="13.15" customHeight="1" x14ac:dyDescent="0.2">
      <c r="A508" s="608"/>
      <c r="B508" s="607" t="s">
        <v>204</v>
      </c>
      <c r="C508" s="104" t="s">
        <v>147</v>
      </c>
      <c r="D508" s="109">
        <v>10</v>
      </c>
      <c r="E508" s="120">
        <f t="shared" si="42"/>
        <v>2727.31459</v>
      </c>
      <c r="F508" s="120">
        <f t="shared" si="42"/>
        <v>5454.6291799999999</v>
      </c>
      <c r="G508" s="120">
        <f t="shared" si="42"/>
        <v>6545.5550160000012</v>
      </c>
      <c r="H508" s="120">
        <f t="shared" si="42"/>
        <v>7636.4808520000015</v>
      </c>
      <c r="I508" s="120">
        <f t="shared" si="42"/>
        <v>7636.4808520000015</v>
      </c>
      <c r="J508" s="120"/>
      <c r="K508" s="120"/>
      <c r="L508" s="120"/>
      <c r="M508" s="120"/>
      <c r="N508" s="120"/>
    </row>
    <row r="509" spans="1:14" x14ac:dyDescent="0.2">
      <c r="A509" s="608"/>
      <c r="B509" s="607"/>
      <c r="C509" s="104" t="s">
        <v>189</v>
      </c>
      <c r="D509" s="109">
        <v>17</v>
      </c>
      <c r="E509" s="120">
        <f t="shared" si="42"/>
        <v>1537.456754166667</v>
      </c>
      <c r="F509" s="120">
        <f t="shared" si="42"/>
        <v>3074.913508333334</v>
      </c>
      <c r="G509" s="120">
        <f t="shared" si="42"/>
        <v>3689.8962100000003</v>
      </c>
      <c r="H509" s="120">
        <f t="shared" si="42"/>
        <v>4304.8789116666667</v>
      </c>
      <c r="I509" s="120">
        <f t="shared" si="42"/>
        <v>4304.8789116666667</v>
      </c>
      <c r="J509" s="120"/>
      <c r="K509" s="120"/>
      <c r="L509" s="120"/>
      <c r="M509" s="120"/>
      <c r="N509" s="120"/>
    </row>
    <row r="510" spans="1:14" ht="13.15" customHeight="1" x14ac:dyDescent="0.2">
      <c r="A510" s="608"/>
      <c r="B510" s="607" t="s">
        <v>205</v>
      </c>
      <c r="C510" s="104" t="s">
        <v>147</v>
      </c>
      <c r="D510" s="109">
        <v>10</v>
      </c>
      <c r="E510" s="120">
        <f t="shared" si="42"/>
        <v>2727.31459</v>
      </c>
      <c r="F510" s="120">
        <f t="shared" si="42"/>
        <v>5454.6291799999999</v>
      </c>
      <c r="G510" s="120">
        <f t="shared" si="42"/>
        <v>6545.5550160000012</v>
      </c>
      <c r="H510" s="120">
        <f t="shared" si="42"/>
        <v>7636.4808520000015</v>
      </c>
      <c r="I510" s="120">
        <f t="shared" si="42"/>
        <v>7636.4808520000015</v>
      </c>
      <c r="J510" s="120"/>
      <c r="K510" s="120"/>
      <c r="L510" s="120"/>
      <c r="M510" s="120"/>
      <c r="N510" s="120"/>
    </row>
    <row r="511" spans="1:14" x14ac:dyDescent="0.2">
      <c r="A511" s="608"/>
      <c r="B511" s="607"/>
      <c r="C511" s="104" t="s">
        <v>189</v>
      </c>
      <c r="D511" s="109">
        <v>15</v>
      </c>
      <c r="E511" s="120">
        <f t="shared" si="42"/>
        <v>1742.4509880555559</v>
      </c>
      <c r="F511" s="120">
        <f t="shared" si="42"/>
        <v>3484.9019761111117</v>
      </c>
      <c r="G511" s="120">
        <f t="shared" si="42"/>
        <v>4181.882371333334</v>
      </c>
      <c r="H511" s="120">
        <f t="shared" si="42"/>
        <v>4878.8627665555559</v>
      </c>
      <c r="I511" s="120">
        <f t="shared" si="42"/>
        <v>4878.8627665555559</v>
      </c>
      <c r="J511" s="120"/>
      <c r="K511" s="120"/>
      <c r="L511" s="120"/>
      <c r="M511" s="120"/>
      <c r="N511" s="120"/>
    </row>
    <row r="512" spans="1:14" ht="13.15" customHeight="1" x14ac:dyDescent="0.2">
      <c r="A512" s="608"/>
      <c r="B512" s="607" t="s">
        <v>206</v>
      </c>
      <c r="C512" s="104" t="s">
        <v>147</v>
      </c>
      <c r="D512" s="109">
        <v>0</v>
      </c>
      <c r="E512" s="120">
        <f t="shared" si="42"/>
        <v>0</v>
      </c>
      <c r="F512" s="120">
        <f t="shared" si="42"/>
        <v>0</v>
      </c>
      <c r="G512" s="120">
        <f t="shared" si="42"/>
        <v>0</v>
      </c>
      <c r="H512" s="120">
        <f t="shared" si="42"/>
        <v>0</v>
      </c>
      <c r="I512" s="120">
        <f t="shared" si="42"/>
        <v>0</v>
      </c>
      <c r="J512" s="120"/>
      <c r="K512" s="120"/>
      <c r="L512" s="120"/>
      <c r="M512" s="120"/>
      <c r="N512" s="120"/>
    </row>
    <row r="513" spans="1:14" x14ac:dyDescent="0.2">
      <c r="A513" s="608"/>
      <c r="B513" s="607"/>
      <c r="C513" s="104" t="s">
        <v>189</v>
      </c>
      <c r="D513" s="109">
        <v>10</v>
      </c>
      <c r="E513" s="120">
        <f t="shared" si="42"/>
        <v>2613.6764820833332</v>
      </c>
      <c r="F513" s="120">
        <f t="shared" si="42"/>
        <v>5227.3529641666664</v>
      </c>
      <c r="G513" s="120">
        <f t="shared" si="42"/>
        <v>6272.8235570000006</v>
      </c>
      <c r="H513" s="120">
        <f t="shared" si="42"/>
        <v>7318.2941498333348</v>
      </c>
      <c r="I513" s="120">
        <f t="shared" si="42"/>
        <v>7318.2941498333348</v>
      </c>
      <c r="J513" s="120"/>
      <c r="K513" s="120"/>
      <c r="L513" s="120"/>
      <c r="M513" s="120"/>
      <c r="N513" s="120"/>
    </row>
    <row r="514" spans="1:14" ht="13.15" customHeight="1" x14ac:dyDescent="0.2">
      <c r="A514" s="608"/>
      <c r="B514" s="607" t="s">
        <v>208</v>
      </c>
      <c r="C514" s="104" t="s">
        <v>147</v>
      </c>
      <c r="D514" s="109">
        <v>10</v>
      </c>
      <c r="E514" s="120">
        <f t="shared" si="42"/>
        <v>2727.31459</v>
      </c>
      <c r="F514" s="120">
        <f t="shared" si="42"/>
        <v>5454.6291799999999</v>
      </c>
      <c r="G514" s="120">
        <f t="shared" si="42"/>
        <v>6545.5550160000012</v>
      </c>
      <c r="H514" s="120">
        <f t="shared" si="42"/>
        <v>7636.4808520000015</v>
      </c>
      <c r="I514" s="120">
        <f t="shared" si="42"/>
        <v>7636.4808520000015</v>
      </c>
      <c r="J514" s="120"/>
      <c r="K514" s="120"/>
      <c r="L514" s="120"/>
      <c r="M514" s="120"/>
      <c r="N514" s="120"/>
    </row>
    <row r="515" spans="1:14" x14ac:dyDescent="0.2">
      <c r="A515" s="608"/>
      <c r="B515" s="607"/>
      <c r="C515" s="104" t="s">
        <v>189</v>
      </c>
      <c r="D515" s="109">
        <v>10</v>
      </c>
      <c r="E515" s="120">
        <f t="shared" si="42"/>
        <v>2613.6764820833332</v>
      </c>
      <c r="F515" s="120">
        <f t="shared" si="42"/>
        <v>5227.3529641666664</v>
      </c>
      <c r="G515" s="120">
        <f t="shared" si="42"/>
        <v>6272.8235570000006</v>
      </c>
      <c r="H515" s="120">
        <f t="shared" si="42"/>
        <v>7318.2941498333348</v>
      </c>
      <c r="I515" s="120">
        <f t="shared" si="42"/>
        <v>7318.2941498333348</v>
      </c>
      <c r="J515" s="120"/>
      <c r="K515" s="120"/>
      <c r="L515" s="120"/>
      <c r="M515" s="120"/>
      <c r="N515" s="120"/>
    </row>
    <row r="516" spans="1:14" ht="13.15" customHeight="1" x14ac:dyDescent="0.2">
      <c r="A516" s="608"/>
      <c r="B516" s="607" t="s">
        <v>209</v>
      </c>
      <c r="C516" s="104" t="s">
        <v>147</v>
      </c>
      <c r="D516" s="109">
        <v>10</v>
      </c>
      <c r="E516" s="120">
        <f t="shared" si="42"/>
        <v>2727.31459</v>
      </c>
      <c r="F516" s="120">
        <f t="shared" si="42"/>
        <v>5454.6291799999999</v>
      </c>
      <c r="G516" s="120">
        <f t="shared" si="42"/>
        <v>6545.5550160000012</v>
      </c>
      <c r="H516" s="120">
        <f t="shared" si="42"/>
        <v>7636.4808520000015</v>
      </c>
      <c r="I516" s="120">
        <f t="shared" si="42"/>
        <v>7636.4808520000015</v>
      </c>
      <c r="J516" s="120"/>
      <c r="K516" s="120"/>
      <c r="L516" s="120"/>
      <c r="M516" s="120"/>
      <c r="N516" s="120"/>
    </row>
    <row r="517" spans="1:14" x14ac:dyDescent="0.2">
      <c r="A517" s="608"/>
      <c r="B517" s="607"/>
      <c r="C517" s="104" t="s">
        <v>189</v>
      </c>
      <c r="D517" s="109">
        <v>0</v>
      </c>
      <c r="E517" s="120">
        <f t="shared" si="42"/>
        <v>0</v>
      </c>
      <c r="F517" s="120">
        <f t="shared" si="42"/>
        <v>0</v>
      </c>
      <c r="G517" s="120">
        <f t="shared" si="42"/>
        <v>0</v>
      </c>
      <c r="H517" s="120">
        <f t="shared" si="42"/>
        <v>0</v>
      </c>
      <c r="I517" s="120">
        <f t="shared" si="42"/>
        <v>0</v>
      </c>
      <c r="J517" s="120"/>
      <c r="K517" s="120"/>
      <c r="L517" s="120"/>
      <c r="M517" s="120"/>
      <c r="N517" s="120"/>
    </row>
    <row r="518" spans="1:14" ht="13.15" customHeight="1" x14ac:dyDescent="0.2">
      <c r="A518" s="614" t="s">
        <v>115</v>
      </c>
      <c r="B518" s="614"/>
      <c r="C518" s="614"/>
      <c r="D518" s="113"/>
      <c r="E518" s="113"/>
      <c r="F518" s="113"/>
      <c r="G518" s="113"/>
      <c r="H518" s="113"/>
      <c r="I518" s="113"/>
      <c r="J518" s="113"/>
      <c r="K518" s="113"/>
      <c r="L518" s="113"/>
      <c r="M518" s="113"/>
      <c r="N518" s="113"/>
    </row>
    <row r="519" spans="1:14" ht="13.15" customHeight="1" x14ac:dyDescent="0.2">
      <c r="A519" s="614" t="s">
        <v>224</v>
      </c>
      <c r="B519" s="614"/>
      <c r="C519" s="614"/>
      <c r="D519" s="113"/>
      <c r="E519" s="119">
        <v>6.5000000000000002E-2</v>
      </c>
      <c r="F519" s="119">
        <v>6.5000000000000002E-2</v>
      </c>
      <c r="G519" s="119">
        <v>6.5000000000000002E-2</v>
      </c>
      <c r="H519" s="119">
        <v>6.5000000000000002E-2</v>
      </c>
      <c r="I519" s="119">
        <v>6.5000000000000002E-2</v>
      </c>
      <c r="J519" s="113"/>
      <c r="K519" s="113"/>
      <c r="L519" s="113"/>
      <c r="M519" s="113"/>
      <c r="N519" s="113"/>
    </row>
    <row r="520" spans="1:14" ht="13.15" customHeight="1" x14ac:dyDescent="0.2">
      <c r="A520" s="611" t="s">
        <v>187</v>
      </c>
      <c r="B520" s="607" t="s">
        <v>212</v>
      </c>
      <c r="C520" s="104" t="s">
        <v>147</v>
      </c>
      <c r="D520" s="105">
        <v>19</v>
      </c>
      <c r="E520" s="120">
        <f t="shared" ref="E520:N535" si="43">(E330+E456)*$E$519</f>
        <v>228.03998353759434</v>
      </c>
      <c r="F520" s="120">
        <f t="shared" si="43"/>
        <v>456.07996707518868</v>
      </c>
      <c r="G520" s="120">
        <f t="shared" si="43"/>
        <v>547.29596049022655</v>
      </c>
      <c r="H520" s="120">
        <f t="shared" si="43"/>
        <v>638.51195390526414</v>
      </c>
      <c r="I520" s="120">
        <f t="shared" si="43"/>
        <v>638.51195390526414</v>
      </c>
      <c r="J520" s="120">
        <f t="shared" si="43"/>
        <v>273.64798024511327</v>
      </c>
      <c r="K520" s="120">
        <f t="shared" si="43"/>
        <v>547.29596049022655</v>
      </c>
      <c r="L520" s="120">
        <f t="shared" si="43"/>
        <v>656.75515258827159</v>
      </c>
      <c r="M520" s="120">
        <f t="shared" si="43"/>
        <v>766.21434468631708</v>
      </c>
      <c r="N520" s="120">
        <f t="shared" si="43"/>
        <v>766.21434468631708</v>
      </c>
    </row>
    <row r="521" spans="1:14" x14ac:dyDescent="0.2">
      <c r="A521" s="611"/>
      <c r="B521" s="607"/>
      <c r="C521" s="104" t="s">
        <v>189</v>
      </c>
      <c r="D521" s="105">
        <v>23</v>
      </c>
      <c r="E521" s="120">
        <f t="shared" si="43"/>
        <v>185.16934422036775</v>
      </c>
      <c r="F521" s="120">
        <f t="shared" si="43"/>
        <v>370.3386884407355</v>
      </c>
      <c r="G521" s="120">
        <f t="shared" si="43"/>
        <v>444.40642612888269</v>
      </c>
      <c r="H521" s="120">
        <f t="shared" si="43"/>
        <v>518.47416381702976</v>
      </c>
      <c r="I521" s="120">
        <f t="shared" si="43"/>
        <v>518.47416381702976</v>
      </c>
      <c r="J521" s="120">
        <f t="shared" si="43"/>
        <v>231.19416134706199</v>
      </c>
      <c r="K521" s="120">
        <f t="shared" si="43"/>
        <v>462.38832269412399</v>
      </c>
      <c r="L521" s="120">
        <f t="shared" si="43"/>
        <v>554.86598723294878</v>
      </c>
      <c r="M521" s="120">
        <f t="shared" si="43"/>
        <v>647.34365177177358</v>
      </c>
      <c r="N521" s="120">
        <f t="shared" si="43"/>
        <v>647.34365177177358</v>
      </c>
    </row>
    <row r="522" spans="1:14" ht="12.75" customHeight="1" x14ac:dyDescent="0.2">
      <c r="A522" s="611"/>
      <c r="B522" s="612" t="s">
        <v>190</v>
      </c>
      <c r="C522" s="104" t="s">
        <v>147</v>
      </c>
      <c r="D522" s="105">
        <v>15</v>
      </c>
      <c r="E522" s="120">
        <f t="shared" si="43"/>
        <v>288.85064581428617</v>
      </c>
      <c r="F522" s="120">
        <f t="shared" si="43"/>
        <v>577.70129162857233</v>
      </c>
      <c r="G522" s="120">
        <f t="shared" si="43"/>
        <v>693.24154995428682</v>
      </c>
      <c r="H522" s="120">
        <f t="shared" si="43"/>
        <v>808.78180828000109</v>
      </c>
      <c r="I522" s="120">
        <f t="shared" si="43"/>
        <v>808.78180828000109</v>
      </c>
      <c r="J522" s="120">
        <f>(J332+J495)*$E$519</f>
        <v>204.22131649920007</v>
      </c>
      <c r="K522" s="120">
        <f>(K332+K495)*$E$519</f>
        <v>408.44263299840014</v>
      </c>
      <c r="L522" s="120">
        <f>(L332+L495)*$E$519</f>
        <v>490.13115959808005</v>
      </c>
      <c r="M522" s="120">
        <f>(M332+M495)*$E$519</f>
        <v>571.81968619775989</v>
      </c>
      <c r="N522" s="120">
        <f>(N332+N495)*$E$519</f>
        <v>571.81968619775989</v>
      </c>
    </row>
    <row r="523" spans="1:14" x14ac:dyDescent="0.2">
      <c r="A523" s="611"/>
      <c r="B523" s="612"/>
      <c r="C523" s="104" t="s">
        <v>189</v>
      </c>
      <c r="D523" s="105">
        <v>20</v>
      </c>
      <c r="E523" s="120">
        <f t="shared" si="43"/>
        <v>212.94474585342292</v>
      </c>
      <c r="F523" s="120">
        <f t="shared" si="43"/>
        <v>425.88949170684583</v>
      </c>
      <c r="G523" s="120">
        <f t="shared" si="43"/>
        <v>511.06739004821503</v>
      </c>
      <c r="H523" s="120">
        <f t="shared" si="43"/>
        <v>596.2452883895844</v>
      </c>
      <c r="I523" s="120">
        <f t="shared" si="43"/>
        <v>596.2452883895844</v>
      </c>
      <c r="J523" s="120"/>
      <c r="K523" s="120"/>
      <c r="L523" s="120"/>
      <c r="M523" s="120"/>
      <c r="N523" s="120"/>
    </row>
    <row r="524" spans="1:14" ht="12.75" customHeight="1" x14ac:dyDescent="0.2">
      <c r="A524" s="611"/>
      <c r="B524" s="612" t="s">
        <v>191</v>
      </c>
      <c r="C524" s="104" t="s">
        <v>147</v>
      </c>
      <c r="D524" s="105">
        <v>10</v>
      </c>
      <c r="E524" s="120">
        <f t="shared" si="43"/>
        <v>440.6624457360125</v>
      </c>
      <c r="F524" s="120">
        <f t="shared" si="43"/>
        <v>881.324891472025</v>
      </c>
      <c r="G524" s="120">
        <f t="shared" si="43"/>
        <v>1057.5898697664302</v>
      </c>
      <c r="H524" s="120">
        <f t="shared" si="43"/>
        <v>1233.8548480608354</v>
      </c>
      <c r="I524" s="120">
        <f t="shared" si="43"/>
        <v>1233.8548480608354</v>
      </c>
      <c r="J524" s="120"/>
      <c r="K524" s="120"/>
      <c r="L524" s="120"/>
      <c r="M524" s="120"/>
      <c r="N524" s="120"/>
    </row>
    <row r="525" spans="1:14" ht="20.25" customHeight="1" x14ac:dyDescent="0.2">
      <c r="A525" s="611"/>
      <c r="B525" s="612"/>
      <c r="C525" s="104" t="s">
        <v>189</v>
      </c>
      <c r="D525" s="105">
        <v>15</v>
      </c>
      <c r="E525" s="120">
        <f t="shared" si="43"/>
        <v>288.85064581428617</v>
      </c>
      <c r="F525" s="120">
        <f t="shared" si="43"/>
        <v>577.70129162857233</v>
      </c>
      <c r="G525" s="120">
        <f t="shared" si="43"/>
        <v>693.24154995428682</v>
      </c>
      <c r="H525" s="120">
        <f t="shared" si="43"/>
        <v>808.78180828000109</v>
      </c>
      <c r="I525" s="120">
        <f t="shared" si="43"/>
        <v>808.78180828000109</v>
      </c>
      <c r="J525" s="120"/>
      <c r="K525" s="120"/>
      <c r="L525" s="120"/>
      <c r="M525" s="120"/>
      <c r="N525" s="120"/>
    </row>
    <row r="526" spans="1:14" ht="21" customHeight="1" x14ac:dyDescent="0.2">
      <c r="A526" s="611"/>
      <c r="B526" s="612" t="s">
        <v>192</v>
      </c>
      <c r="C526" s="104" t="s">
        <v>147</v>
      </c>
      <c r="D526" s="105">
        <v>15</v>
      </c>
      <c r="E526" s="120">
        <f t="shared" si="43"/>
        <v>288.85064581428617</v>
      </c>
      <c r="F526" s="120">
        <f t="shared" si="43"/>
        <v>577.70129162857233</v>
      </c>
      <c r="G526" s="120">
        <f t="shared" si="43"/>
        <v>693.24154995428682</v>
      </c>
      <c r="H526" s="120">
        <f t="shared" si="43"/>
        <v>808.78180828000109</v>
      </c>
      <c r="I526" s="120">
        <f t="shared" si="43"/>
        <v>808.78180828000109</v>
      </c>
      <c r="J526" s="120"/>
      <c r="K526" s="120"/>
      <c r="L526" s="120"/>
      <c r="M526" s="120"/>
      <c r="N526" s="120"/>
    </row>
    <row r="527" spans="1:14" x14ac:dyDescent="0.2">
      <c r="A527" s="611"/>
      <c r="B527" s="612"/>
      <c r="C527" s="104" t="s">
        <v>189</v>
      </c>
      <c r="D527" s="105">
        <v>20</v>
      </c>
      <c r="E527" s="120">
        <f t="shared" si="43"/>
        <v>212.94474585342292</v>
      </c>
      <c r="F527" s="120">
        <f t="shared" si="43"/>
        <v>425.88949170684583</v>
      </c>
      <c r="G527" s="120">
        <f t="shared" si="43"/>
        <v>511.06739004821503</v>
      </c>
      <c r="H527" s="120">
        <f t="shared" si="43"/>
        <v>596.2452883895844</v>
      </c>
      <c r="I527" s="120">
        <f t="shared" si="43"/>
        <v>596.2452883895844</v>
      </c>
      <c r="J527" s="120"/>
      <c r="K527" s="120"/>
      <c r="L527" s="120"/>
      <c r="M527" s="120"/>
      <c r="N527" s="120"/>
    </row>
    <row r="528" spans="1:14" ht="18.75" customHeight="1" x14ac:dyDescent="0.2">
      <c r="A528" s="611"/>
      <c r="B528" s="612" t="s">
        <v>193</v>
      </c>
      <c r="C528" s="104" t="s">
        <v>147</v>
      </c>
      <c r="D528" s="105">
        <v>10</v>
      </c>
      <c r="E528" s="120">
        <f t="shared" si="43"/>
        <v>440.6624457360125</v>
      </c>
      <c r="F528" s="120">
        <f t="shared" si="43"/>
        <v>881.324891472025</v>
      </c>
      <c r="G528" s="120">
        <f t="shared" si="43"/>
        <v>1057.5898697664302</v>
      </c>
      <c r="H528" s="120">
        <f t="shared" si="43"/>
        <v>1233.8548480608354</v>
      </c>
      <c r="I528" s="120">
        <f t="shared" si="43"/>
        <v>1233.8548480608354</v>
      </c>
      <c r="J528" s="120"/>
      <c r="K528" s="120"/>
      <c r="L528" s="120"/>
      <c r="M528" s="120"/>
      <c r="N528" s="120"/>
    </row>
    <row r="529" spans="1:14" x14ac:dyDescent="0.2">
      <c r="A529" s="611"/>
      <c r="B529" s="612"/>
      <c r="C529" s="104" t="s">
        <v>189</v>
      </c>
      <c r="D529" s="105">
        <v>15</v>
      </c>
      <c r="E529" s="120">
        <f t="shared" si="43"/>
        <v>288.85064581428617</v>
      </c>
      <c r="F529" s="120">
        <f t="shared" si="43"/>
        <v>577.70129162857233</v>
      </c>
      <c r="G529" s="120">
        <f t="shared" si="43"/>
        <v>693.24154995428682</v>
      </c>
      <c r="H529" s="120">
        <f t="shared" si="43"/>
        <v>808.78180828000109</v>
      </c>
      <c r="I529" s="120">
        <f t="shared" si="43"/>
        <v>808.78180828000109</v>
      </c>
      <c r="J529" s="120"/>
      <c r="K529" s="120"/>
      <c r="L529" s="120"/>
      <c r="M529" s="120"/>
      <c r="N529" s="120"/>
    </row>
    <row r="530" spans="1:14" ht="17.25" customHeight="1" x14ac:dyDescent="0.2">
      <c r="A530" s="611"/>
      <c r="B530" s="612" t="s">
        <v>194</v>
      </c>
      <c r="C530" s="104" t="s">
        <v>147</v>
      </c>
      <c r="D530" s="105">
        <v>10</v>
      </c>
      <c r="E530" s="120">
        <f t="shared" si="43"/>
        <v>448.04892275059592</v>
      </c>
      <c r="F530" s="120">
        <f t="shared" si="43"/>
        <v>896.09784550119184</v>
      </c>
      <c r="G530" s="120">
        <f t="shared" si="43"/>
        <v>1075.3174146014301</v>
      </c>
      <c r="H530" s="120">
        <f t="shared" si="43"/>
        <v>1254.5369837016688</v>
      </c>
      <c r="I530" s="120">
        <f t="shared" si="43"/>
        <v>1254.5369837016688</v>
      </c>
      <c r="J530" s="120"/>
      <c r="K530" s="120"/>
      <c r="L530" s="120"/>
      <c r="M530" s="120"/>
      <c r="N530" s="120"/>
    </row>
    <row r="531" spans="1:14" x14ac:dyDescent="0.2">
      <c r="A531" s="611"/>
      <c r="B531" s="612"/>
      <c r="C531" s="104" t="s">
        <v>189</v>
      </c>
      <c r="D531" s="105">
        <v>10</v>
      </c>
      <c r="E531" s="120">
        <f t="shared" si="43"/>
        <v>440.6624457360125</v>
      </c>
      <c r="F531" s="120">
        <f t="shared" si="43"/>
        <v>881.324891472025</v>
      </c>
      <c r="G531" s="120">
        <f t="shared" si="43"/>
        <v>1057.5898697664302</v>
      </c>
      <c r="H531" s="120">
        <f t="shared" si="43"/>
        <v>1233.8548480608354</v>
      </c>
      <c r="I531" s="120">
        <f t="shared" si="43"/>
        <v>1233.8548480608354</v>
      </c>
      <c r="J531" s="120"/>
      <c r="K531" s="120"/>
      <c r="L531" s="120"/>
      <c r="M531" s="120"/>
      <c r="N531" s="120"/>
    </row>
    <row r="532" spans="1:14" ht="20.25" customHeight="1" x14ac:dyDescent="0.2">
      <c r="A532" s="611"/>
      <c r="B532" s="612" t="s">
        <v>195</v>
      </c>
      <c r="C532" s="104" t="s">
        <v>147</v>
      </c>
      <c r="D532" s="105">
        <v>5</v>
      </c>
      <c r="E532" s="120">
        <f t="shared" si="43"/>
        <v>1043.8273857928584</v>
      </c>
      <c r="F532" s="120">
        <f t="shared" si="43"/>
        <v>2087.6547715857168</v>
      </c>
      <c r="G532" s="120">
        <f t="shared" si="43"/>
        <v>2505.1857259028602</v>
      </c>
      <c r="H532" s="120">
        <f t="shared" si="43"/>
        <v>2922.716680220004</v>
      </c>
      <c r="I532" s="120">
        <f t="shared" si="43"/>
        <v>2922.716680220004</v>
      </c>
      <c r="J532" s="120"/>
      <c r="K532" s="120"/>
      <c r="L532" s="120"/>
      <c r="M532" s="120"/>
      <c r="N532" s="120"/>
    </row>
    <row r="533" spans="1:14" x14ac:dyDescent="0.2">
      <c r="A533" s="611"/>
      <c r="B533" s="612"/>
      <c r="C533" s="104" t="s">
        <v>189</v>
      </c>
      <c r="D533" s="105">
        <v>5</v>
      </c>
      <c r="E533" s="120">
        <f t="shared" si="43"/>
        <v>1029.0544317636918</v>
      </c>
      <c r="F533" s="120">
        <f t="shared" si="43"/>
        <v>2058.1088635273836</v>
      </c>
      <c r="G533" s="120">
        <f t="shared" si="43"/>
        <v>2469.73063623286</v>
      </c>
      <c r="H533" s="120">
        <f t="shared" si="43"/>
        <v>2881.3524089383372</v>
      </c>
      <c r="I533" s="120">
        <f t="shared" si="43"/>
        <v>2881.3524089383372</v>
      </c>
      <c r="J533" s="120"/>
      <c r="K533" s="120"/>
      <c r="L533" s="120"/>
      <c r="M533" s="120"/>
      <c r="N533" s="120"/>
    </row>
    <row r="534" spans="1:14" ht="13.15" customHeight="1" x14ac:dyDescent="0.2">
      <c r="A534" s="608" t="s">
        <v>196</v>
      </c>
      <c r="B534" s="607" t="s">
        <v>197</v>
      </c>
      <c r="C534" s="104" t="s">
        <v>147</v>
      </c>
      <c r="D534" s="105">
        <v>6</v>
      </c>
      <c r="E534" s="120">
        <f t="shared" si="43"/>
        <v>1413.7461729266877</v>
      </c>
      <c r="F534" s="120">
        <f t="shared" si="43"/>
        <v>2827.4923458533754</v>
      </c>
      <c r="G534" s="120">
        <f t="shared" si="43"/>
        <v>3392.9908150240508</v>
      </c>
      <c r="H534" s="120">
        <f t="shared" si="43"/>
        <v>3958.4892841947253</v>
      </c>
      <c r="I534" s="120">
        <f t="shared" si="43"/>
        <v>3958.4892841947253</v>
      </c>
      <c r="J534" s="120">
        <f t="shared" si="43"/>
        <v>1619.8783769387421</v>
      </c>
      <c r="K534" s="120">
        <f t="shared" si="43"/>
        <v>3239.7567538774842</v>
      </c>
      <c r="L534" s="120">
        <f t="shared" si="43"/>
        <v>3887.7081046529802</v>
      </c>
      <c r="M534" s="120">
        <f t="shared" si="43"/>
        <v>4535.6594554284784</v>
      </c>
      <c r="N534" s="120">
        <f t="shared" si="43"/>
        <v>4535.6594554284784</v>
      </c>
    </row>
    <row r="535" spans="1:14" x14ac:dyDescent="0.2">
      <c r="A535" s="608"/>
      <c r="B535" s="607"/>
      <c r="C535" s="104" t="s">
        <v>189</v>
      </c>
      <c r="D535" s="105">
        <v>10</v>
      </c>
      <c r="E535" s="120">
        <f t="shared" si="43"/>
        <v>826.97464995401276</v>
      </c>
      <c r="F535" s="120">
        <f t="shared" si="43"/>
        <v>1653.9492999080255</v>
      </c>
      <c r="G535" s="120">
        <f t="shared" si="43"/>
        <v>1984.7391598896302</v>
      </c>
      <c r="H535" s="120">
        <f t="shared" si="43"/>
        <v>2315.5290198712355</v>
      </c>
      <c r="I535" s="120">
        <f t="shared" si="43"/>
        <v>2315.5290198712355</v>
      </c>
      <c r="J535" s="120">
        <f t="shared" si="43"/>
        <v>971.92702616324505</v>
      </c>
      <c r="K535" s="120">
        <f t="shared" si="43"/>
        <v>1943.8540523264901</v>
      </c>
      <c r="L535" s="120">
        <f t="shared" si="43"/>
        <v>2332.6248627917885</v>
      </c>
      <c r="M535" s="120">
        <f t="shared" si="43"/>
        <v>2721.3956732570864</v>
      </c>
      <c r="N535" s="120">
        <f t="shared" si="43"/>
        <v>2721.3956732570864</v>
      </c>
    </row>
    <row r="536" spans="1:14" ht="13.15" customHeight="1" x14ac:dyDescent="0.2">
      <c r="A536" s="608"/>
      <c r="B536" s="607" t="s">
        <v>198</v>
      </c>
      <c r="C536" s="104" t="s">
        <v>147</v>
      </c>
      <c r="D536" s="105">
        <v>0</v>
      </c>
      <c r="E536" s="120">
        <f t="shared" ref="E536:N551" si="44">(E346+E472)*$E$519</f>
        <v>0</v>
      </c>
      <c r="F536" s="120">
        <f t="shared" si="44"/>
        <v>0</v>
      </c>
      <c r="G536" s="120">
        <f t="shared" si="44"/>
        <v>0</v>
      </c>
      <c r="H536" s="120">
        <f t="shared" si="44"/>
        <v>0</v>
      </c>
      <c r="I536" s="120">
        <f t="shared" si="44"/>
        <v>0</v>
      </c>
      <c r="J536" s="120">
        <f t="shared" si="44"/>
        <v>0</v>
      </c>
      <c r="K536" s="120">
        <f t="shared" si="44"/>
        <v>0</v>
      </c>
      <c r="L536" s="120">
        <f t="shared" si="44"/>
        <v>0</v>
      </c>
      <c r="M536" s="120">
        <f t="shared" si="44"/>
        <v>0</v>
      </c>
      <c r="N536" s="120">
        <f t="shared" si="44"/>
        <v>0</v>
      </c>
    </row>
    <row r="537" spans="1:14" x14ac:dyDescent="0.2">
      <c r="A537" s="608"/>
      <c r="B537" s="607"/>
      <c r="C537" s="104" t="s">
        <v>189</v>
      </c>
      <c r="D537" s="105">
        <v>12</v>
      </c>
      <c r="E537" s="120">
        <f t="shared" si="44"/>
        <v>680.28176921084378</v>
      </c>
      <c r="F537" s="120">
        <f t="shared" si="44"/>
        <v>1360.5635384216876</v>
      </c>
      <c r="G537" s="120">
        <f t="shared" si="44"/>
        <v>1632.6762461060255</v>
      </c>
      <c r="H537" s="120">
        <f t="shared" si="44"/>
        <v>1904.7889537903627</v>
      </c>
      <c r="I537" s="120">
        <f t="shared" si="44"/>
        <v>1904.7889537903627</v>
      </c>
      <c r="J537" s="120">
        <f t="shared" si="44"/>
        <v>809.93918846937106</v>
      </c>
      <c r="K537" s="120">
        <f t="shared" si="44"/>
        <v>1619.8783769387421</v>
      </c>
      <c r="L537" s="120">
        <f t="shared" si="44"/>
        <v>1943.8540523264901</v>
      </c>
      <c r="M537" s="120">
        <f t="shared" si="44"/>
        <v>2267.8297277142392</v>
      </c>
      <c r="N537" s="120">
        <f t="shared" si="44"/>
        <v>2267.8297277142392</v>
      </c>
    </row>
    <row r="538" spans="1:14" ht="13.15" customHeight="1" x14ac:dyDescent="0.2">
      <c r="A538" s="608"/>
      <c r="B538" s="607" t="s">
        <v>199</v>
      </c>
      <c r="C538" s="104" t="s">
        <v>147</v>
      </c>
      <c r="D538" s="105">
        <v>6</v>
      </c>
      <c r="E538" s="120">
        <f t="shared" si="44"/>
        <v>1431.4737177616876</v>
      </c>
      <c r="F538" s="120">
        <f t="shared" si="44"/>
        <v>2862.9474355233751</v>
      </c>
      <c r="G538" s="120">
        <f t="shared" si="44"/>
        <v>3435.5369226280509</v>
      </c>
      <c r="H538" s="120">
        <f t="shared" si="44"/>
        <v>4008.1264097327253</v>
      </c>
      <c r="I538" s="120">
        <f t="shared" si="44"/>
        <v>4008.1264097327253</v>
      </c>
      <c r="J538" s="120">
        <f t="shared" si="44"/>
        <v>1619.8783769387421</v>
      </c>
      <c r="K538" s="120">
        <f t="shared" si="44"/>
        <v>3239.7567538774842</v>
      </c>
      <c r="L538" s="120">
        <f t="shared" si="44"/>
        <v>3887.7081046529802</v>
      </c>
      <c r="M538" s="120">
        <f t="shared" si="44"/>
        <v>4535.6594554284784</v>
      </c>
      <c r="N538" s="120">
        <f t="shared" si="44"/>
        <v>4535.6594554284784</v>
      </c>
    </row>
    <row r="539" spans="1:14" x14ac:dyDescent="0.2">
      <c r="A539" s="608"/>
      <c r="B539" s="607"/>
      <c r="C539" s="104" t="s">
        <v>189</v>
      </c>
      <c r="D539" s="105">
        <v>6</v>
      </c>
      <c r="E539" s="120">
        <f t="shared" si="44"/>
        <v>1396.0186280916878</v>
      </c>
      <c r="F539" s="120">
        <f t="shared" si="44"/>
        <v>2792.0372561833756</v>
      </c>
      <c r="G539" s="120">
        <f t="shared" si="44"/>
        <v>3350.4447074200511</v>
      </c>
      <c r="H539" s="120">
        <f t="shared" si="44"/>
        <v>3908.8521586567254</v>
      </c>
      <c r="I539" s="120">
        <f t="shared" si="44"/>
        <v>3908.8521586567254</v>
      </c>
      <c r="J539" s="120">
        <f t="shared" si="44"/>
        <v>1619.8783769387421</v>
      </c>
      <c r="K539" s="120">
        <f t="shared" si="44"/>
        <v>3239.7567538774842</v>
      </c>
      <c r="L539" s="120">
        <f t="shared" si="44"/>
        <v>3887.7081046529802</v>
      </c>
      <c r="M539" s="120">
        <f t="shared" si="44"/>
        <v>4535.6594554284784</v>
      </c>
      <c r="N539" s="120">
        <f t="shared" si="44"/>
        <v>4535.6594554284784</v>
      </c>
    </row>
    <row r="540" spans="1:14" ht="13.15" customHeight="1" x14ac:dyDescent="0.2">
      <c r="A540" s="608"/>
      <c r="B540" s="607" t="s">
        <v>200</v>
      </c>
      <c r="C540" s="104" t="s">
        <v>147</v>
      </c>
      <c r="D540" s="105">
        <v>6</v>
      </c>
      <c r="E540" s="120">
        <f t="shared" si="44"/>
        <v>1431.4737177616876</v>
      </c>
      <c r="F540" s="120">
        <f t="shared" si="44"/>
        <v>2862.9474355233751</v>
      </c>
      <c r="G540" s="120">
        <f t="shared" si="44"/>
        <v>3435.5369226280509</v>
      </c>
      <c r="H540" s="120">
        <f t="shared" si="44"/>
        <v>4008.1264097327253</v>
      </c>
      <c r="I540" s="120">
        <f t="shared" si="44"/>
        <v>4008.1264097327253</v>
      </c>
      <c r="J540" s="120">
        <f t="shared" si="44"/>
        <v>1619.8783769387421</v>
      </c>
      <c r="K540" s="120">
        <f t="shared" si="44"/>
        <v>3239.7567538774842</v>
      </c>
      <c r="L540" s="120">
        <f t="shared" si="44"/>
        <v>3887.7081046529802</v>
      </c>
      <c r="M540" s="120">
        <f t="shared" si="44"/>
        <v>4535.6594554284784</v>
      </c>
      <c r="N540" s="120">
        <f t="shared" si="44"/>
        <v>4535.6594554284784</v>
      </c>
    </row>
    <row r="541" spans="1:14" x14ac:dyDescent="0.2">
      <c r="A541" s="608"/>
      <c r="B541" s="607"/>
      <c r="C541" s="104" t="s">
        <v>189</v>
      </c>
      <c r="D541" s="105">
        <v>8</v>
      </c>
      <c r="E541" s="120">
        <f t="shared" si="44"/>
        <v>1047.0139710687661</v>
      </c>
      <c r="F541" s="120">
        <f t="shared" si="44"/>
        <v>2094.0279421375321</v>
      </c>
      <c r="G541" s="120">
        <f t="shared" si="44"/>
        <v>2512.833530565038</v>
      </c>
      <c r="H541" s="120">
        <f t="shared" si="44"/>
        <v>2931.6391189925439</v>
      </c>
      <c r="I541" s="120">
        <f t="shared" si="44"/>
        <v>2931.6391189925439</v>
      </c>
      <c r="J541" s="120">
        <f t="shared" si="44"/>
        <v>1214.9087827040569</v>
      </c>
      <c r="K541" s="120">
        <f t="shared" si="44"/>
        <v>2429.8175654081138</v>
      </c>
      <c r="L541" s="120">
        <f t="shared" si="44"/>
        <v>2915.7810784897351</v>
      </c>
      <c r="M541" s="120">
        <f t="shared" si="44"/>
        <v>3401.7445915713583</v>
      </c>
      <c r="N541" s="120">
        <f t="shared" si="44"/>
        <v>3401.7445915713583</v>
      </c>
    </row>
    <row r="542" spans="1:14" ht="13.15" customHeight="1" x14ac:dyDescent="0.2">
      <c r="A542" s="608"/>
      <c r="B542" s="607" t="s">
        <v>201</v>
      </c>
      <c r="C542" s="104" t="s">
        <v>147</v>
      </c>
      <c r="D542" s="105">
        <v>6</v>
      </c>
      <c r="E542" s="120">
        <f t="shared" si="44"/>
        <v>1449.2012625966877</v>
      </c>
      <c r="F542" s="120">
        <f t="shared" si="44"/>
        <v>2898.4025251933754</v>
      </c>
      <c r="G542" s="120">
        <f t="shared" si="44"/>
        <v>3478.083030232051</v>
      </c>
      <c r="H542" s="120">
        <f t="shared" si="44"/>
        <v>4057.7635352707257</v>
      </c>
      <c r="I542" s="120">
        <f t="shared" si="44"/>
        <v>4057.7635352707257</v>
      </c>
      <c r="J542" s="120">
        <f t="shared" si="44"/>
        <v>1619.8783769387421</v>
      </c>
      <c r="K542" s="120">
        <f t="shared" si="44"/>
        <v>3239.7567538774842</v>
      </c>
      <c r="L542" s="120">
        <f t="shared" si="44"/>
        <v>3887.7081046529802</v>
      </c>
      <c r="M542" s="120">
        <f t="shared" si="44"/>
        <v>4535.6594554284784</v>
      </c>
      <c r="N542" s="120">
        <f t="shared" si="44"/>
        <v>4535.6594554284784</v>
      </c>
    </row>
    <row r="543" spans="1:14" x14ac:dyDescent="0.2">
      <c r="A543" s="608"/>
      <c r="B543" s="607"/>
      <c r="C543" s="104" t="s">
        <v>189</v>
      </c>
      <c r="D543" s="105">
        <v>6</v>
      </c>
      <c r="E543" s="120">
        <f t="shared" si="44"/>
        <v>1413.7461729266877</v>
      </c>
      <c r="F543" s="120">
        <f t="shared" si="44"/>
        <v>2827.4923458533754</v>
      </c>
      <c r="G543" s="120">
        <f t="shared" si="44"/>
        <v>3392.9908150240508</v>
      </c>
      <c r="H543" s="120">
        <f t="shared" si="44"/>
        <v>3958.4892841947253</v>
      </c>
      <c r="I543" s="120">
        <f t="shared" si="44"/>
        <v>3958.4892841947253</v>
      </c>
      <c r="J543" s="120">
        <f t="shared" si="44"/>
        <v>1619.8783769387421</v>
      </c>
      <c r="K543" s="120">
        <f t="shared" si="44"/>
        <v>3239.7567538774842</v>
      </c>
      <c r="L543" s="120">
        <f t="shared" si="44"/>
        <v>3887.7081046529802</v>
      </c>
      <c r="M543" s="120">
        <f t="shared" si="44"/>
        <v>4535.6594554284784</v>
      </c>
      <c r="N543" s="120">
        <f t="shared" si="44"/>
        <v>4535.6594554284784</v>
      </c>
    </row>
    <row r="544" spans="1:14" ht="13.15" customHeight="1" x14ac:dyDescent="0.2">
      <c r="A544" s="608"/>
      <c r="B544" s="607" t="s">
        <v>202</v>
      </c>
      <c r="C544" s="104" t="s">
        <v>147</v>
      </c>
      <c r="D544" s="105">
        <v>6</v>
      </c>
      <c r="E544" s="120">
        <f t="shared" si="44"/>
        <v>1431.4737177616876</v>
      </c>
      <c r="F544" s="120">
        <f t="shared" si="44"/>
        <v>2862.9474355233751</v>
      </c>
      <c r="G544" s="120">
        <f t="shared" si="44"/>
        <v>3435.5369226280509</v>
      </c>
      <c r="H544" s="120">
        <f t="shared" si="44"/>
        <v>4008.1264097327253</v>
      </c>
      <c r="I544" s="120">
        <f t="shared" si="44"/>
        <v>4008.1264097327253</v>
      </c>
      <c r="J544" s="120">
        <f t="shared" si="44"/>
        <v>1619.8783769387421</v>
      </c>
      <c r="K544" s="120">
        <f t="shared" si="44"/>
        <v>3239.7567538774842</v>
      </c>
      <c r="L544" s="120">
        <f t="shared" si="44"/>
        <v>3887.7081046529802</v>
      </c>
      <c r="M544" s="120">
        <f t="shared" si="44"/>
        <v>4535.6594554284784</v>
      </c>
      <c r="N544" s="120">
        <f t="shared" si="44"/>
        <v>4535.6594554284784</v>
      </c>
    </row>
    <row r="545" spans="1:14" x14ac:dyDescent="0.2">
      <c r="A545" s="608"/>
      <c r="B545" s="607"/>
      <c r="C545" s="104" t="s">
        <v>189</v>
      </c>
      <c r="D545" s="105">
        <v>10</v>
      </c>
      <c r="E545" s="120">
        <f t="shared" si="44"/>
        <v>837.61117685501279</v>
      </c>
      <c r="F545" s="120">
        <f t="shared" si="44"/>
        <v>1675.2223537100256</v>
      </c>
      <c r="G545" s="120">
        <f t="shared" si="44"/>
        <v>2010.2668244520301</v>
      </c>
      <c r="H545" s="120">
        <f t="shared" si="44"/>
        <v>2345.3112951940352</v>
      </c>
      <c r="I545" s="120">
        <f t="shared" si="44"/>
        <v>2345.3112951940352</v>
      </c>
      <c r="J545" s="120">
        <f t="shared" si="44"/>
        <v>971.92702616324505</v>
      </c>
      <c r="K545" s="120">
        <f t="shared" si="44"/>
        <v>1943.8540523264901</v>
      </c>
      <c r="L545" s="120">
        <f t="shared" si="44"/>
        <v>2332.6248627917885</v>
      </c>
      <c r="M545" s="120">
        <f t="shared" si="44"/>
        <v>2721.3956732570864</v>
      </c>
      <c r="N545" s="120">
        <f t="shared" si="44"/>
        <v>2721.3956732570864</v>
      </c>
    </row>
    <row r="546" spans="1:14" ht="13.15" customHeight="1" x14ac:dyDescent="0.2">
      <c r="A546" s="608"/>
      <c r="B546" s="607" t="s">
        <v>203</v>
      </c>
      <c r="C546" s="104" t="s">
        <v>147</v>
      </c>
      <c r="D546" s="105">
        <v>6</v>
      </c>
      <c r="E546" s="120">
        <f t="shared" si="44"/>
        <v>1449.2012625966877</v>
      </c>
      <c r="F546" s="120">
        <f t="shared" si="44"/>
        <v>2898.4025251933754</v>
      </c>
      <c r="G546" s="120">
        <f t="shared" si="44"/>
        <v>3478.083030232051</v>
      </c>
      <c r="H546" s="120">
        <f t="shared" si="44"/>
        <v>4057.7635352707257</v>
      </c>
      <c r="I546" s="120">
        <f t="shared" si="44"/>
        <v>4057.7635352707257</v>
      </c>
      <c r="J546" s="120">
        <f t="shared" si="44"/>
        <v>1619.8783769387421</v>
      </c>
      <c r="K546" s="120">
        <f t="shared" si="44"/>
        <v>3239.7567538774842</v>
      </c>
      <c r="L546" s="120">
        <f t="shared" si="44"/>
        <v>3887.7081046529802</v>
      </c>
      <c r="M546" s="120">
        <f t="shared" si="44"/>
        <v>4535.6594554284784</v>
      </c>
      <c r="N546" s="120">
        <f t="shared" si="44"/>
        <v>4535.6594554284784</v>
      </c>
    </row>
    <row r="547" spans="1:14" x14ac:dyDescent="0.2">
      <c r="A547" s="608"/>
      <c r="B547" s="607"/>
      <c r="C547" s="104" t="s">
        <v>189</v>
      </c>
      <c r="D547" s="105">
        <v>8</v>
      </c>
      <c r="E547" s="120">
        <f t="shared" si="44"/>
        <v>1060.3096296950159</v>
      </c>
      <c r="F547" s="120">
        <f t="shared" si="44"/>
        <v>2120.6192593900319</v>
      </c>
      <c r="G547" s="120">
        <f t="shared" si="44"/>
        <v>2544.7431112680383</v>
      </c>
      <c r="H547" s="120">
        <f t="shared" si="44"/>
        <v>2968.8669631460439</v>
      </c>
      <c r="I547" s="120">
        <f t="shared" si="44"/>
        <v>2968.8669631460439</v>
      </c>
      <c r="J547" s="120">
        <f t="shared" si="44"/>
        <v>1214.9087827040569</v>
      </c>
      <c r="K547" s="120">
        <f t="shared" si="44"/>
        <v>2429.8175654081138</v>
      </c>
      <c r="L547" s="120">
        <f t="shared" si="44"/>
        <v>2915.7810784897351</v>
      </c>
      <c r="M547" s="120">
        <f t="shared" si="44"/>
        <v>3401.7445915713583</v>
      </c>
      <c r="N547" s="120">
        <f t="shared" si="44"/>
        <v>3401.7445915713583</v>
      </c>
    </row>
    <row r="548" spans="1:14" ht="13.15" customHeight="1" x14ac:dyDescent="0.2">
      <c r="A548" s="608"/>
      <c r="B548" s="607" t="s">
        <v>204</v>
      </c>
      <c r="C548" s="104" t="s">
        <v>147</v>
      </c>
      <c r="D548" s="105">
        <v>6</v>
      </c>
      <c r="E548" s="120">
        <f t="shared" si="44"/>
        <v>1449.2012625966877</v>
      </c>
      <c r="F548" s="120">
        <f t="shared" si="44"/>
        <v>2898.4025251933754</v>
      </c>
      <c r="G548" s="120">
        <f t="shared" si="44"/>
        <v>3478.083030232051</v>
      </c>
      <c r="H548" s="120">
        <f t="shared" si="44"/>
        <v>4057.7635352707257</v>
      </c>
      <c r="I548" s="120">
        <f t="shared" si="44"/>
        <v>4057.7635352707257</v>
      </c>
      <c r="J548" s="120">
        <f t="shared" si="44"/>
        <v>1619.8783769387421</v>
      </c>
      <c r="K548" s="120">
        <f t="shared" si="44"/>
        <v>3239.7567538774842</v>
      </c>
      <c r="L548" s="120">
        <f t="shared" si="44"/>
        <v>3887.7081046529802</v>
      </c>
      <c r="M548" s="120">
        <f t="shared" si="44"/>
        <v>4535.6594554284784</v>
      </c>
      <c r="N548" s="120">
        <f t="shared" si="44"/>
        <v>4535.6594554284784</v>
      </c>
    </row>
    <row r="549" spans="1:14" x14ac:dyDescent="0.2">
      <c r="A549" s="608"/>
      <c r="B549" s="607"/>
      <c r="C549" s="104" t="s">
        <v>189</v>
      </c>
      <c r="D549" s="105">
        <v>10</v>
      </c>
      <c r="E549" s="120">
        <f t="shared" si="44"/>
        <v>837.61117685501279</v>
      </c>
      <c r="F549" s="120">
        <f t="shared" si="44"/>
        <v>1675.2223537100256</v>
      </c>
      <c r="G549" s="120">
        <f t="shared" si="44"/>
        <v>2010.2668244520301</v>
      </c>
      <c r="H549" s="120">
        <f t="shared" si="44"/>
        <v>2345.3112951940352</v>
      </c>
      <c r="I549" s="120">
        <f t="shared" si="44"/>
        <v>2345.3112951940352</v>
      </c>
      <c r="J549" s="120">
        <f t="shared" si="44"/>
        <v>971.92702616324505</v>
      </c>
      <c r="K549" s="120">
        <f t="shared" si="44"/>
        <v>1943.8540523264901</v>
      </c>
      <c r="L549" s="120">
        <f t="shared" si="44"/>
        <v>2332.6248627917885</v>
      </c>
      <c r="M549" s="120">
        <f t="shared" si="44"/>
        <v>2721.3956732570864</v>
      </c>
      <c r="N549" s="120">
        <f t="shared" si="44"/>
        <v>2721.3956732570864</v>
      </c>
    </row>
    <row r="550" spans="1:14" ht="13.15" customHeight="1" x14ac:dyDescent="0.2">
      <c r="A550" s="608"/>
      <c r="B550" s="607" t="s">
        <v>205</v>
      </c>
      <c r="C550" s="104" t="s">
        <v>147</v>
      </c>
      <c r="D550" s="105">
        <v>6</v>
      </c>
      <c r="E550" s="120">
        <f t="shared" si="44"/>
        <v>1449.2012625966877</v>
      </c>
      <c r="F550" s="120">
        <f t="shared" si="44"/>
        <v>2898.4025251933754</v>
      </c>
      <c r="G550" s="120">
        <f t="shared" si="44"/>
        <v>3478.083030232051</v>
      </c>
      <c r="H550" s="120">
        <f t="shared" si="44"/>
        <v>4057.7635352707257</v>
      </c>
      <c r="I550" s="120">
        <f t="shared" si="44"/>
        <v>4057.7635352707257</v>
      </c>
      <c r="J550" s="120">
        <f t="shared" si="44"/>
        <v>1619.8783769387421</v>
      </c>
      <c r="K550" s="120">
        <f t="shared" si="44"/>
        <v>3239.7567538774842</v>
      </c>
      <c r="L550" s="120">
        <f t="shared" si="44"/>
        <v>3887.7081046529802</v>
      </c>
      <c r="M550" s="120">
        <f t="shared" si="44"/>
        <v>4535.6594554284784</v>
      </c>
      <c r="N550" s="120">
        <f t="shared" si="44"/>
        <v>4535.6594554284784</v>
      </c>
    </row>
    <row r="551" spans="1:14" x14ac:dyDescent="0.2">
      <c r="A551" s="608"/>
      <c r="B551" s="607"/>
      <c r="C551" s="104" t="s">
        <v>189</v>
      </c>
      <c r="D551" s="105">
        <v>10</v>
      </c>
      <c r="E551" s="120">
        <f t="shared" si="44"/>
        <v>837.61117685501279</v>
      </c>
      <c r="F551" s="120">
        <f t="shared" si="44"/>
        <v>1675.2223537100256</v>
      </c>
      <c r="G551" s="120">
        <f t="shared" si="44"/>
        <v>2010.2668244520301</v>
      </c>
      <c r="H551" s="120">
        <f t="shared" si="44"/>
        <v>2345.3112951940352</v>
      </c>
      <c r="I551" s="120">
        <f t="shared" si="44"/>
        <v>2345.3112951940352</v>
      </c>
      <c r="J551" s="120">
        <f t="shared" si="44"/>
        <v>971.92702616324505</v>
      </c>
      <c r="K551" s="120">
        <f t="shared" si="44"/>
        <v>1943.8540523264901</v>
      </c>
      <c r="L551" s="120">
        <f t="shared" si="44"/>
        <v>2332.6248627917885</v>
      </c>
      <c r="M551" s="120">
        <f t="shared" si="44"/>
        <v>2721.3956732570864</v>
      </c>
      <c r="N551" s="120">
        <f t="shared" si="44"/>
        <v>2721.3956732570864</v>
      </c>
    </row>
    <row r="552" spans="1:14" ht="13.15" customHeight="1" x14ac:dyDescent="0.2">
      <c r="A552" s="608"/>
      <c r="B552" s="607" t="s">
        <v>206</v>
      </c>
      <c r="C552" s="104" t="s">
        <v>147</v>
      </c>
      <c r="D552" s="105">
        <v>0</v>
      </c>
      <c r="E552" s="120">
        <f t="shared" ref="E552:N567" si="45">(E362+E488)*$E$519</f>
        <v>0</v>
      </c>
      <c r="F552" s="120">
        <f t="shared" si="45"/>
        <v>0</v>
      </c>
      <c r="G552" s="120">
        <f t="shared" si="45"/>
        <v>0</v>
      </c>
      <c r="H552" s="120">
        <f t="shared" si="45"/>
        <v>0</v>
      </c>
      <c r="I552" s="120">
        <f t="shared" si="45"/>
        <v>0</v>
      </c>
      <c r="J552" s="120">
        <f t="shared" si="45"/>
        <v>0</v>
      </c>
      <c r="K552" s="120">
        <f t="shared" si="45"/>
        <v>0</v>
      </c>
      <c r="L552" s="120">
        <f t="shared" si="45"/>
        <v>0</v>
      </c>
      <c r="M552" s="120">
        <f t="shared" si="45"/>
        <v>0</v>
      </c>
      <c r="N552" s="120">
        <f t="shared" si="45"/>
        <v>0</v>
      </c>
    </row>
    <row r="553" spans="1:14" x14ac:dyDescent="0.2">
      <c r="A553" s="608"/>
      <c r="B553" s="607"/>
      <c r="C553" s="104" t="s">
        <v>189</v>
      </c>
      <c r="D553" s="105">
        <v>8</v>
      </c>
      <c r="E553" s="120">
        <f t="shared" si="45"/>
        <v>1060.3096296950159</v>
      </c>
      <c r="F553" s="120">
        <f t="shared" si="45"/>
        <v>2120.6192593900319</v>
      </c>
      <c r="G553" s="120">
        <f t="shared" si="45"/>
        <v>2544.7431112680383</v>
      </c>
      <c r="H553" s="120">
        <f t="shared" si="45"/>
        <v>2968.8669631460439</v>
      </c>
      <c r="I553" s="120">
        <f t="shared" si="45"/>
        <v>2968.8669631460439</v>
      </c>
      <c r="J553" s="120">
        <f t="shared" si="45"/>
        <v>1214.9087827040569</v>
      </c>
      <c r="K553" s="120">
        <f t="shared" si="45"/>
        <v>2429.8175654081138</v>
      </c>
      <c r="L553" s="120">
        <f t="shared" si="45"/>
        <v>2915.7810784897351</v>
      </c>
      <c r="M553" s="120">
        <f t="shared" si="45"/>
        <v>3401.7445915713583</v>
      </c>
      <c r="N553" s="120">
        <f t="shared" si="45"/>
        <v>3401.7445915713583</v>
      </c>
    </row>
    <row r="554" spans="1:14" ht="13.15" customHeight="1" x14ac:dyDescent="0.2">
      <c r="A554" s="608"/>
      <c r="B554" s="607" t="s">
        <v>207</v>
      </c>
      <c r="C554" s="104" t="s">
        <v>147</v>
      </c>
      <c r="D554" s="105">
        <v>0</v>
      </c>
      <c r="E554" s="120">
        <f t="shared" si="45"/>
        <v>0</v>
      </c>
      <c r="F554" s="120">
        <f t="shared" si="45"/>
        <v>0</v>
      </c>
      <c r="G554" s="120">
        <f t="shared" si="45"/>
        <v>0</v>
      </c>
      <c r="H554" s="120">
        <f t="shared" si="45"/>
        <v>0</v>
      </c>
      <c r="I554" s="120">
        <f t="shared" si="45"/>
        <v>0</v>
      </c>
      <c r="J554" s="120">
        <f t="shared" si="45"/>
        <v>0</v>
      </c>
      <c r="K554" s="120">
        <f t="shared" si="45"/>
        <v>0</v>
      </c>
      <c r="L554" s="120">
        <f t="shared" si="45"/>
        <v>0</v>
      </c>
      <c r="M554" s="120">
        <f t="shared" si="45"/>
        <v>0</v>
      </c>
      <c r="N554" s="120">
        <f t="shared" si="45"/>
        <v>0</v>
      </c>
    </row>
    <row r="555" spans="1:14" x14ac:dyDescent="0.2">
      <c r="A555" s="608"/>
      <c r="B555" s="607"/>
      <c r="C555" s="104" t="s">
        <v>189</v>
      </c>
      <c r="D555" s="105">
        <v>5</v>
      </c>
      <c r="E555" s="120">
        <f t="shared" si="45"/>
        <v>1717.7684613140254</v>
      </c>
      <c r="F555" s="120">
        <f t="shared" si="45"/>
        <v>3435.5369226280509</v>
      </c>
      <c r="G555" s="120">
        <f t="shared" si="45"/>
        <v>4122.6443071536605</v>
      </c>
      <c r="H555" s="120">
        <f t="shared" si="45"/>
        <v>4809.7516916792702</v>
      </c>
      <c r="I555" s="120">
        <f t="shared" si="45"/>
        <v>4809.7516916792702</v>
      </c>
      <c r="J555" s="120">
        <f t="shared" si="45"/>
        <v>1943.8540523264901</v>
      </c>
      <c r="K555" s="120">
        <f t="shared" si="45"/>
        <v>3887.7081046529802</v>
      </c>
      <c r="L555" s="120">
        <f t="shared" si="45"/>
        <v>4665.2497255835769</v>
      </c>
      <c r="M555" s="120">
        <f t="shared" si="45"/>
        <v>5442.7913465141728</v>
      </c>
      <c r="N555" s="120">
        <f t="shared" si="45"/>
        <v>5442.7913465141728</v>
      </c>
    </row>
    <row r="556" spans="1:14" ht="12.75" customHeight="1" x14ac:dyDescent="0.2">
      <c r="A556" s="608"/>
      <c r="B556" s="607" t="s">
        <v>208</v>
      </c>
      <c r="C556" s="104" t="s">
        <v>147</v>
      </c>
      <c r="D556" s="105">
        <v>5</v>
      </c>
      <c r="E556" s="120">
        <f t="shared" si="45"/>
        <v>1739.0415151160255</v>
      </c>
      <c r="F556" s="120">
        <f t="shared" si="45"/>
        <v>3478.083030232051</v>
      </c>
      <c r="G556" s="120">
        <f t="shared" si="45"/>
        <v>4173.6996362784603</v>
      </c>
      <c r="H556" s="120">
        <f t="shared" si="45"/>
        <v>4869.3162423248714</v>
      </c>
      <c r="I556" s="120">
        <f t="shared" si="45"/>
        <v>4869.3162423248714</v>
      </c>
      <c r="J556" s="120">
        <f t="shared" si="45"/>
        <v>1943.8540523264901</v>
      </c>
      <c r="K556" s="120">
        <f t="shared" si="45"/>
        <v>3887.7081046529802</v>
      </c>
      <c r="L556" s="120">
        <f t="shared" si="45"/>
        <v>4665.2497255835769</v>
      </c>
      <c r="M556" s="120">
        <f t="shared" si="45"/>
        <v>5442.7913465141728</v>
      </c>
      <c r="N556" s="120">
        <f t="shared" si="45"/>
        <v>5442.7913465141728</v>
      </c>
    </row>
    <row r="557" spans="1:14" x14ac:dyDescent="0.2">
      <c r="A557" s="608"/>
      <c r="B557" s="607"/>
      <c r="C557" s="104" t="s">
        <v>189</v>
      </c>
      <c r="D557" s="105">
        <v>5</v>
      </c>
      <c r="E557" s="120">
        <f t="shared" si="45"/>
        <v>1717.7684613140254</v>
      </c>
      <c r="F557" s="120">
        <f t="shared" si="45"/>
        <v>3435.5369226280509</v>
      </c>
      <c r="G557" s="120">
        <f t="shared" si="45"/>
        <v>4122.6443071536605</v>
      </c>
      <c r="H557" s="120">
        <f t="shared" si="45"/>
        <v>4809.7516916792702</v>
      </c>
      <c r="I557" s="120">
        <f t="shared" si="45"/>
        <v>4809.7516916792702</v>
      </c>
      <c r="J557" s="120">
        <f t="shared" si="45"/>
        <v>1943.8540523264901</v>
      </c>
      <c r="K557" s="120">
        <f t="shared" si="45"/>
        <v>3887.7081046529802</v>
      </c>
      <c r="L557" s="120">
        <f t="shared" si="45"/>
        <v>4665.2497255835769</v>
      </c>
      <c r="M557" s="120">
        <f t="shared" si="45"/>
        <v>5442.7913465141728</v>
      </c>
      <c r="N557" s="120">
        <f t="shared" si="45"/>
        <v>5442.7913465141728</v>
      </c>
    </row>
    <row r="558" spans="1:14" ht="13.15" customHeight="1" x14ac:dyDescent="0.2">
      <c r="A558" s="608"/>
      <c r="B558" s="607" t="s">
        <v>209</v>
      </c>
      <c r="C558" s="104" t="s">
        <v>147</v>
      </c>
      <c r="D558" s="105">
        <v>10</v>
      </c>
      <c r="E558" s="120">
        <f t="shared" si="45"/>
        <v>905.66793057837106</v>
      </c>
      <c r="F558" s="120">
        <f t="shared" si="45"/>
        <v>1811.3358611567421</v>
      </c>
      <c r="G558" s="120">
        <f t="shared" si="45"/>
        <v>2173.6030333880904</v>
      </c>
      <c r="H558" s="120">
        <f t="shared" si="45"/>
        <v>2535.8702056194393</v>
      </c>
      <c r="I558" s="120">
        <f t="shared" si="45"/>
        <v>2535.8702056194393</v>
      </c>
      <c r="J558" s="120">
        <f t="shared" si="45"/>
        <v>971.92702616324505</v>
      </c>
      <c r="K558" s="120">
        <f t="shared" si="45"/>
        <v>1943.8540523264901</v>
      </c>
      <c r="L558" s="120">
        <f t="shared" si="45"/>
        <v>2332.6248627917885</v>
      </c>
      <c r="M558" s="120">
        <f t="shared" si="45"/>
        <v>2721.3956732570864</v>
      </c>
      <c r="N558" s="120">
        <f t="shared" si="45"/>
        <v>2721.3956732570864</v>
      </c>
    </row>
    <row r="559" spans="1:14" x14ac:dyDescent="0.2">
      <c r="A559" s="608"/>
      <c r="B559" s="607"/>
      <c r="C559" s="104" t="s">
        <v>189</v>
      </c>
      <c r="D559" s="105">
        <v>15</v>
      </c>
      <c r="E559" s="120">
        <f t="shared" si="45"/>
        <v>596.68760245158069</v>
      </c>
      <c r="F559" s="120">
        <f t="shared" si="45"/>
        <v>1193.3752049031614</v>
      </c>
      <c r="G559" s="120">
        <f t="shared" si="45"/>
        <v>1432.0502458837939</v>
      </c>
      <c r="H559" s="120">
        <f t="shared" si="45"/>
        <v>1670.7252868644259</v>
      </c>
      <c r="I559" s="120">
        <f t="shared" si="45"/>
        <v>1670.7252868644259</v>
      </c>
      <c r="J559" s="120">
        <f t="shared" si="45"/>
        <v>647.95135077549696</v>
      </c>
      <c r="K559" s="120">
        <f t="shared" si="45"/>
        <v>1295.9027015509939</v>
      </c>
      <c r="L559" s="120">
        <f t="shared" si="45"/>
        <v>1555.0832418611924</v>
      </c>
      <c r="M559" s="120">
        <f t="shared" si="45"/>
        <v>1814.2637821713906</v>
      </c>
      <c r="N559" s="120">
        <f t="shared" si="45"/>
        <v>1814.2637821713906</v>
      </c>
    </row>
    <row r="560" spans="1:14" ht="13.15" customHeight="1" x14ac:dyDescent="0.2">
      <c r="A560" s="608" t="s">
        <v>210</v>
      </c>
      <c r="B560" s="609" t="s">
        <v>197</v>
      </c>
      <c r="C560" s="106" t="s">
        <v>147</v>
      </c>
      <c r="D560" s="108">
        <v>10</v>
      </c>
      <c r="E560" s="120">
        <f t="shared" si="45"/>
        <v>496.29148142824249</v>
      </c>
      <c r="F560" s="120">
        <f t="shared" si="45"/>
        <v>992.58296285648498</v>
      </c>
      <c r="G560" s="120">
        <f t="shared" si="45"/>
        <v>1191.0995554277822</v>
      </c>
      <c r="H560" s="120">
        <f t="shared" si="45"/>
        <v>1389.6161479990794</v>
      </c>
      <c r="I560" s="120">
        <f t="shared" si="45"/>
        <v>1389.6161479990794</v>
      </c>
      <c r="J560" s="120"/>
      <c r="K560" s="120"/>
      <c r="L560" s="120"/>
      <c r="M560" s="120"/>
      <c r="N560" s="120"/>
    </row>
    <row r="561" spans="1:14" x14ac:dyDescent="0.2">
      <c r="A561" s="608"/>
      <c r="B561" s="609"/>
      <c r="C561" s="104" t="s">
        <v>189</v>
      </c>
      <c r="D561" s="109">
        <v>15</v>
      </c>
      <c r="E561" s="120">
        <f t="shared" si="45"/>
        <v>325.93666960910622</v>
      </c>
      <c r="F561" s="120">
        <f t="shared" si="45"/>
        <v>651.87333921821244</v>
      </c>
      <c r="G561" s="120">
        <f t="shared" si="45"/>
        <v>782.24800706185476</v>
      </c>
      <c r="H561" s="120">
        <f t="shared" si="45"/>
        <v>912.62267490549721</v>
      </c>
      <c r="I561" s="120">
        <f t="shared" si="45"/>
        <v>912.62267490549721</v>
      </c>
      <c r="J561" s="120"/>
      <c r="K561" s="120"/>
      <c r="L561" s="120"/>
      <c r="M561" s="120"/>
      <c r="N561" s="120"/>
    </row>
    <row r="562" spans="1:14" ht="13.15" customHeight="1" x14ac:dyDescent="0.2">
      <c r="A562" s="608"/>
      <c r="B562" s="607" t="s">
        <v>199</v>
      </c>
      <c r="C562" s="104" t="s">
        <v>147</v>
      </c>
      <c r="D562" s="109">
        <v>10</v>
      </c>
      <c r="E562" s="120">
        <f t="shared" si="45"/>
        <v>496.29148142824249</v>
      </c>
      <c r="F562" s="120">
        <f t="shared" si="45"/>
        <v>992.58296285648498</v>
      </c>
      <c r="G562" s="120">
        <f t="shared" si="45"/>
        <v>1191.0995554277822</v>
      </c>
      <c r="H562" s="120">
        <f t="shared" si="45"/>
        <v>1389.6161479990794</v>
      </c>
      <c r="I562" s="120">
        <f t="shared" si="45"/>
        <v>1389.6161479990794</v>
      </c>
      <c r="J562" s="120"/>
      <c r="K562" s="120"/>
      <c r="L562" s="120"/>
      <c r="M562" s="120"/>
      <c r="N562" s="120"/>
    </row>
    <row r="563" spans="1:14" x14ac:dyDescent="0.2">
      <c r="A563" s="608"/>
      <c r="B563" s="607"/>
      <c r="C563" s="104" t="s">
        <v>189</v>
      </c>
      <c r="D563" s="109">
        <v>10</v>
      </c>
      <c r="E563" s="120">
        <f t="shared" si="45"/>
        <v>488.90500441365913</v>
      </c>
      <c r="F563" s="120">
        <f t="shared" si="45"/>
        <v>977.81000882731826</v>
      </c>
      <c r="G563" s="120">
        <f t="shared" si="45"/>
        <v>1173.3720105927823</v>
      </c>
      <c r="H563" s="120">
        <f t="shared" si="45"/>
        <v>1368.934012358246</v>
      </c>
      <c r="I563" s="120">
        <f t="shared" si="45"/>
        <v>1368.934012358246</v>
      </c>
      <c r="J563" s="120"/>
      <c r="K563" s="120"/>
      <c r="L563" s="120"/>
      <c r="M563" s="120"/>
      <c r="N563" s="120"/>
    </row>
    <row r="564" spans="1:14" ht="13.15" customHeight="1" x14ac:dyDescent="0.2">
      <c r="A564" s="608"/>
      <c r="B564" s="607" t="s">
        <v>200</v>
      </c>
      <c r="C564" s="104" t="s">
        <v>147</v>
      </c>
      <c r="D564" s="109">
        <v>10</v>
      </c>
      <c r="E564" s="120">
        <f t="shared" si="45"/>
        <v>496.29148142824249</v>
      </c>
      <c r="F564" s="120">
        <f t="shared" si="45"/>
        <v>992.58296285648498</v>
      </c>
      <c r="G564" s="120">
        <f t="shared" si="45"/>
        <v>1191.0995554277822</v>
      </c>
      <c r="H564" s="120">
        <f t="shared" si="45"/>
        <v>1389.6161479990794</v>
      </c>
      <c r="I564" s="120">
        <f t="shared" si="45"/>
        <v>1389.6161479990794</v>
      </c>
      <c r="J564" s="120"/>
      <c r="K564" s="120"/>
      <c r="L564" s="120"/>
      <c r="M564" s="120"/>
      <c r="N564" s="120"/>
    </row>
    <row r="565" spans="1:14" x14ac:dyDescent="0.2">
      <c r="A565" s="608"/>
      <c r="B565" s="607"/>
      <c r="C565" s="104" t="s">
        <v>189</v>
      </c>
      <c r="D565" s="109">
        <v>15</v>
      </c>
      <c r="E565" s="120">
        <f t="shared" si="45"/>
        <v>325.93666960910622</v>
      </c>
      <c r="F565" s="120">
        <f t="shared" si="45"/>
        <v>651.87333921821244</v>
      </c>
      <c r="G565" s="120">
        <f t="shared" si="45"/>
        <v>782.24800706185476</v>
      </c>
      <c r="H565" s="120">
        <f t="shared" si="45"/>
        <v>912.62267490549721</v>
      </c>
      <c r="I565" s="120">
        <f t="shared" si="45"/>
        <v>912.62267490549721</v>
      </c>
      <c r="J565" s="120"/>
      <c r="K565" s="120"/>
      <c r="L565" s="120"/>
      <c r="M565" s="120"/>
      <c r="N565" s="120"/>
    </row>
    <row r="566" spans="1:14" ht="13.15" customHeight="1" x14ac:dyDescent="0.2">
      <c r="A566" s="608"/>
      <c r="B566" s="607" t="s">
        <v>201</v>
      </c>
      <c r="C566" s="104" t="s">
        <v>147</v>
      </c>
      <c r="D566" s="109">
        <v>10</v>
      </c>
      <c r="E566" s="120">
        <f t="shared" si="45"/>
        <v>496.29148142824249</v>
      </c>
      <c r="F566" s="120">
        <f t="shared" si="45"/>
        <v>992.58296285648498</v>
      </c>
      <c r="G566" s="120">
        <f t="shared" si="45"/>
        <v>1191.0995554277822</v>
      </c>
      <c r="H566" s="120">
        <f t="shared" si="45"/>
        <v>1389.6161479990794</v>
      </c>
      <c r="I566" s="120">
        <f t="shared" si="45"/>
        <v>1389.6161479990794</v>
      </c>
      <c r="J566" s="120"/>
      <c r="K566" s="120"/>
      <c r="L566" s="120"/>
      <c r="M566" s="120"/>
      <c r="N566" s="120"/>
    </row>
    <row r="567" spans="1:14" x14ac:dyDescent="0.2">
      <c r="A567" s="608"/>
      <c r="B567" s="607"/>
      <c r="C567" s="104" t="s">
        <v>189</v>
      </c>
      <c r="D567" s="109">
        <v>10</v>
      </c>
      <c r="E567" s="120">
        <f t="shared" si="45"/>
        <v>488.90500441365913</v>
      </c>
      <c r="F567" s="120">
        <f t="shared" si="45"/>
        <v>977.81000882731826</v>
      </c>
      <c r="G567" s="120">
        <f t="shared" si="45"/>
        <v>1173.3720105927823</v>
      </c>
      <c r="H567" s="120">
        <f t="shared" si="45"/>
        <v>1368.934012358246</v>
      </c>
      <c r="I567" s="120">
        <f t="shared" si="45"/>
        <v>1368.934012358246</v>
      </c>
      <c r="J567" s="120"/>
      <c r="K567" s="120"/>
      <c r="L567" s="120"/>
      <c r="M567" s="120"/>
      <c r="N567" s="120"/>
    </row>
    <row r="568" spans="1:14" ht="13.15" customHeight="1" x14ac:dyDescent="0.2">
      <c r="A568" s="608"/>
      <c r="B568" s="607" t="s">
        <v>202</v>
      </c>
      <c r="C568" s="104" t="s">
        <v>147</v>
      </c>
      <c r="D568" s="109">
        <v>10</v>
      </c>
      <c r="E568" s="120">
        <f t="shared" ref="E568:I581" si="46">(E378+E504)*$E$519</f>
        <v>496.29148142824249</v>
      </c>
      <c r="F568" s="120">
        <f t="shared" si="46"/>
        <v>992.58296285648498</v>
      </c>
      <c r="G568" s="120">
        <f t="shared" si="46"/>
        <v>1191.0995554277822</v>
      </c>
      <c r="H568" s="120">
        <f t="shared" si="46"/>
        <v>1389.6161479990794</v>
      </c>
      <c r="I568" s="120">
        <f t="shared" si="46"/>
        <v>1389.6161479990794</v>
      </c>
      <c r="J568" s="120"/>
      <c r="K568" s="120"/>
      <c r="L568" s="120"/>
      <c r="M568" s="120"/>
      <c r="N568" s="120"/>
    </row>
    <row r="569" spans="1:14" x14ac:dyDescent="0.2">
      <c r="A569" s="608"/>
      <c r="B569" s="607"/>
      <c r="C569" s="104" t="s">
        <v>189</v>
      </c>
      <c r="D569" s="109">
        <v>15</v>
      </c>
      <c r="E569" s="120">
        <f t="shared" si="46"/>
        <v>325.93666960910622</v>
      </c>
      <c r="F569" s="120">
        <f t="shared" si="46"/>
        <v>651.87333921821244</v>
      </c>
      <c r="G569" s="120">
        <f t="shared" si="46"/>
        <v>782.24800706185476</v>
      </c>
      <c r="H569" s="120">
        <f t="shared" si="46"/>
        <v>912.62267490549721</v>
      </c>
      <c r="I569" s="120">
        <f t="shared" si="46"/>
        <v>912.62267490549721</v>
      </c>
      <c r="J569" s="120"/>
      <c r="K569" s="120"/>
      <c r="L569" s="120"/>
      <c r="M569" s="120"/>
      <c r="N569" s="120"/>
    </row>
    <row r="570" spans="1:14" ht="13.15" customHeight="1" x14ac:dyDescent="0.2">
      <c r="A570" s="608"/>
      <c r="B570" s="607" t="s">
        <v>203</v>
      </c>
      <c r="C570" s="104" t="s">
        <v>147</v>
      </c>
      <c r="D570" s="109">
        <v>10</v>
      </c>
      <c r="E570" s="120">
        <f t="shared" si="46"/>
        <v>496.29148142824249</v>
      </c>
      <c r="F570" s="120">
        <f t="shared" si="46"/>
        <v>992.58296285648498</v>
      </c>
      <c r="G570" s="120">
        <f t="shared" si="46"/>
        <v>1191.0995554277822</v>
      </c>
      <c r="H570" s="120">
        <f t="shared" si="46"/>
        <v>1389.6161479990794</v>
      </c>
      <c r="I570" s="120">
        <f t="shared" si="46"/>
        <v>1389.6161479990794</v>
      </c>
      <c r="J570" s="120"/>
      <c r="K570" s="120"/>
      <c r="L570" s="120"/>
      <c r="M570" s="120"/>
      <c r="N570" s="120"/>
    </row>
    <row r="571" spans="1:14" x14ac:dyDescent="0.2">
      <c r="A571" s="608"/>
      <c r="B571" s="607"/>
      <c r="C571" s="104" t="s">
        <v>189</v>
      </c>
      <c r="D571" s="109">
        <v>10</v>
      </c>
      <c r="E571" s="120">
        <f t="shared" si="46"/>
        <v>488.90500441365913</v>
      </c>
      <c r="F571" s="120">
        <f t="shared" si="46"/>
        <v>977.81000882731826</v>
      </c>
      <c r="G571" s="120">
        <f t="shared" si="46"/>
        <v>1173.3720105927823</v>
      </c>
      <c r="H571" s="120">
        <f t="shared" si="46"/>
        <v>1368.934012358246</v>
      </c>
      <c r="I571" s="120">
        <f t="shared" si="46"/>
        <v>1368.934012358246</v>
      </c>
      <c r="J571" s="120"/>
      <c r="K571" s="120"/>
      <c r="L571" s="120"/>
      <c r="M571" s="120"/>
      <c r="N571" s="120"/>
    </row>
    <row r="572" spans="1:14" ht="13.15" customHeight="1" x14ac:dyDescent="0.2">
      <c r="A572" s="608"/>
      <c r="B572" s="607" t="s">
        <v>204</v>
      </c>
      <c r="C572" s="104" t="s">
        <v>147</v>
      </c>
      <c r="D572" s="109">
        <v>10</v>
      </c>
      <c r="E572" s="120">
        <f t="shared" si="46"/>
        <v>496.29148142824249</v>
      </c>
      <c r="F572" s="120">
        <f t="shared" si="46"/>
        <v>992.58296285648498</v>
      </c>
      <c r="G572" s="120">
        <f t="shared" si="46"/>
        <v>1191.0995554277822</v>
      </c>
      <c r="H572" s="120">
        <f t="shared" si="46"/>
        <v>1389.6161479990794</v>
      </c>
      <c r="I572" s="120">
        <f t="shared" si="46"/>
        <v>1389.6161479990794</v>
      </c>
      <c r="J572" s="120"/>
      <c r="K572" s="120"/>
      <c r="L572" s="120"/>
      <c r="M572" s="120"/>
      <c r="N572" s="120"/>
    </row>
    <row r="573" spans="1:14" x14ac:dyDescent="0.2">
      <c r="A573" s="608"/>
      <c r="B573" s="607"/>
      <c r="C573" s="104" t="s">
        <v>189</v>
      </c>
      <c r="D573" s="109">
        <v>17</v>
      </c>
      <c r="E573" s="120">
        <f t="shared" si="46"/>
        <v>287.59117906685839</v>
      </c>
      <c r="F573" s="120">
        <f t="shared" si="46"/>
        <v>575.18235813371678</v>
      </c>
      <c r="G573" s="120">
        <f t="shared" si="46"/>
        <v>690.21882976046015</v>
      </c>
      <c r="H573" s="120">
        <f t="shared" si="46"/>
        <v>805.25530138720353</v>
      </c>
      <c r="I573" s="120">
        <f t="shared" si="46"/>
        <v>805.25530138720353</v>
      </c>
      <c r="J573" s="120"/>
      <c r="K573" s="120"/>
      <c r="L573" s="120"/>
      <c r="M573" s="120"/>
      <c r="N573" s="120"/>
    </row>
    <row r="574" spans="1:14" ht="13.15" customHeight="1" x14ac:dyDescent="0.2">
      <c r="A574" s="608"/>
      <c r="B574" s="607" t="s">
        <v>205</v>
      </c>
      <c r="C574" s="104" t="s">
        <v>147</v>
      </c>
      <c r="D574" s="109">
        <v>10</v>
      </c>
      <c r="E574" s="120">
        <f t="shared" si="46"/>
        <v>496.29148142824249</v>
      </c>
      <c r="F574" s="120">
        <f t="shared" si="46"/>
        <v>992.58296285648498</v>
      </c>
      <c r="G574" s="120">
        <f t="shared" si="46"/>
        <v>1191.0995554277822</v>
      </c>
      <c r="H574" s="120">
        <f t="shared" si="46"/>
        <v>1389.6161479990794</v>
      </c>
      <c r="I574" s="120">
        <f t="shared" si="46"/>
        <v>1389.6161479990794</v>
      </c>
      <c r="J574" s="120"/>
      <c r="K574" s="120"/>
      <c r="L574" s="120"/>
      <c r="M574" s="120"/>
      <c r="N574" s="120"/>
    </row>
    <row r="575" spans="1:14" x14ac:dyDescent="0.2">
      <c r="A575" s="608"/>
      <c r="B575" s="607"/>
      <c r="C575" s="104" t="s">
        <v>189</v>
      </c>
      <c r="D575" s="109">
        <v>15</v>
      </c>
      <c r="E575" s="120">
        <f t="shared" si="46"/>
        <v>325.93666960910622</v>
      </c>
      <c r="F575" s="120">
        <f t="shared" si="46"/>
        <v>651.87333921821244</v>
      </c>
      <c r="G575" s="120">
        <f t="shared" si="46"/>
        <v>782.24800706185476</v>
      </c>
      <c r="H575" s="120">
        <f t="shared" si="46"/>
        <v>912.62267490549721</v>
      </c>
      <c r="I575" s="120">
        <f t="shared" si="46"/>
        <v>912.62267490549721</v>
      </c>
      <c r="J575" s="120"/>
      <c r="K575" s="120"/>
      <c r="L575" s="120"/>
      <c r="M575" s="120"/>
      <c r="N575" s="120"/>
    </row>
    <row r="576" spans="1:14" ht="13.15" customHeight="1" x14ac:dyDescent="0.2">
      <c r="A576" s="608"/>
      <c r="B576" s="607" t="s">
        <v>206</v>
      </c>
      <c r="C576" s="104" t="s">
        <v>147</v>
      </c>
      <c r="D576" s="109">
        <v>0</v>
      </c>
      <c r="E576" s="120">
        <f t="shared" si="46"/>
        <v>0</v>
      </c>
      <c r="F576" s="120">
        <f t="shared" si="46"/>
        <v>0</v>
      </c>
      <c r="G576" s="120">
        <f t="shared" si="46"/>
        <v>0</v>
      </c>
      <c r="H576" s="120">
        <f t="shared" si="46"/>
        <v>0</v>
      </c>
      <c r="I576" s="120">
        <f t="shared" si="46"/>
        <v>0</v>
      </c>
      <c r="J576" s="120"/>
      <c r="K576" s="120"/>
      <c r="L576" s="120"/>
      <c r="M576" s="120"/>
      <c r="N576" s="120"/>
    </row>
    <row r="577" spans="1:14" x14ac:dyDescent="0.2">
      <c r="A577" s="608"/>
      <c r="B577" s="607"/>
      <c r="C577" s="104" t="s">
        <v>189</v>
      </c>
      <c r="D577" s="109">
        <v>10</v>
      </c>
      <c r="E577" s="120">
        <f t="shared" si="46"/>
        <v>488.90500441365913</v>
      </c>
      <c r="F577" s="120">
        <f t="shared" si="46"/>
        <v>977.81000882731826</v>
      </c>
      <c r="G577" s="120">
        <f t="shared" si="46"/>
        <v>1173.3720105927823</v>
      </c>
      <c r="H577" s="120">
        <f t="shared" si="46"/>
        <v>1368.934012358246</v>
      </c>
      <c r="I577" s="120">
        <f t="shared" si="46"/>
        <v>1368.934012358246</v>
      </c>
      <c r="J577" s="120"/>
      <c r="K577" s="120"/>
      <c r="L577" s="120"/>
      <c r="M577" s="120"/>
      <c r="N577" s="120"/>
    </row>
    <row r="578" spans="1:14" ht="13.15" customHeight="1" x14ac:dyDescent="0.2">
      <c r="A578" s="608"/>
      <c r="B578" s="607" t="s">
        <v>208</v>
      </c>
      <c r="C578" s="104" t="s">
        <v>147</v>
      </c>
      <c r="D578" s="109">
        <v>10</v>
      </c>
      <c r="E578" s="120">
        <f t="shared" si="46"/>
        <v>496.29148142824249</v>
      </c>
      <c r="F578" s="120">
        <f t="shared" si="46"/>
        <v>992.58296285648498</v>
      </c>
      <c r="G578" s="120">
        <f t="shared" si="46"/>
        <v>1191.0995554277822</v>
      </c>
      <c r="H578" s="120">
        <f t="shared" si="46"/>
        <v>1389.6161479990794</v>
      </c>
      <c r="I578" s="120">
        <f t="shared" si="46"/>
        <v>1389.6161479990794</v>
      </c>
      <c r="J578" s="120"/>
      <c r="K578" s="120"/>
      <c r="L578" s="120"/>
      <c r="M578" s="120"/>
      <c r="N578" s="120"/>
    </row>
    <row r="579" spans="1:14" x14ac:dyDescent="0.2">
      <c r="A579" s="608"/>
      <c r="B579" s="607"/>
      <c r="C579" s="104" t="s">
        <v>189</v>
      </c>
      <c r="D579" s="109">
        <v>10</v>
      </c>
      <c r="E579" s="120">
        <f t="shared" si="46"/>
        <v>488.90500441365913</v>
      </c>
      <c r="F579" s="120">
        <f t="shared" si="46"/>
        <v>977.81000882731826</v>
      </c>
      <c r="G579" s="120">
        <f t="shared" si="46"/>
        <v>1173.3720105927823</v>
      </c>
      <c r="H579" s="120">
        <f t="shared" si="46"/>
        <v>1368.934012358246</v>
      </c>
      <c r="I579" s="120">
        <f t="shared" si="46"/>
        <v>1368.934012358246</v>
      </c>
      <c r="J579" s="120"/>
      <c r="K579" s="120"/>
      <c r="L579" s="120"/>
      <c r="M579" s="120"/>
      <c r="N579" s="120"/>
    </row>
    <row r="580" spans="1:14" ht="13.15" customHeight="1" x14ac:dyDescent="0.2">
      <c r="A580" s="608"/>
      <c r="B580" s="607" t="s">
        <v>209</v>
      </c>
      <c r="C580" s="104" t="s">
        <v>147</v>
      </c>
      <c r="D580" s="109">
        <v>10</v>
      </c>
      <c r="E580" s="120">
        <f t="shared" si="46"/>
        <v>496.29148142824249</v>
      </c>
      <c r="F580" s="120">
        <f t="shared" si="46"/>
        <v>992.58296285648498</v>
      </c>
      <c r="G580" s="120">
        <f t="shared" si="46"/>
        <v>1191.0995554277822</v>
      </c>
      <c r="H580" s="120">
        <f t="shared" si="46"/>
        <v>1389.6161479990794</v>
      </c>
      <c r="I580" s="120">
        <f t="shared" si="46"/>
        <v>1389.6161479990794</v>
      </c>
      <c r="J580" s="120"/>
      <c r="K580" s="120"/>
      <c r="L580" s="120"/>
      <c r="M580" s="120"/>
      <c r="N580" s="120"/>
    </row>
    <row r="581" spans="1:14" x14ac:dyDescent="0.2">
      <c r="A581" s="608"/>
      <c r="B581" s="607"/>
      <c r="C581" s="104" t="s">
        <v>189</v>
      </c>
      <c r="D581" s="109">
        <v>0</v>
      </c>
      <c r="E581" s="120">
        <f t="shared" si="46"/>
        <v>0</v>
      </c>
      <c r="F581" s="120">
        <f t="shared" si="46"/>
        <v>0</v>
      </c>
      <c r="G581" s="120">
        <f t="shared" si="46"/>
        <v>0</v>
      </c>
      <c r="H581" s="120">
        <f t="shared" si="46"/>
        <v>0</v>
      </c>
      <c r="I581" s="120">
        <f t="shared" si="46"/>
        <v>0</v>
      </c>
      <c r="J581" s="120"/>
      <c r="K581" s="120"/>
      <c r="L581" s="120"/>
      <c r="M581" s="120"/>
      <c r="N581" s="120"/>
    </row>
    <row r="582" spans="1:14" ht="16.5" customHeight="1" x14ac:dyDescent="0.2">
      <c r="B582" s="613" t="s">
        <v>225</v>
      </c>
      <c r="C582" s="613"/>
      <c r="D582" s="113"/>
      <c r="E582" s="124"/>
      <c r="F582" s="124"/>
      <c r="G582" s="124"/>
      <c r="H582" s="124"/>
      <c r="I582" s="124"/>
      <c r="J582" s="124"/>
      <c r="K582" s="124"/>
      <c r="L582" s="124"/>
      <c r="M582" s="124"/>
      <c r="N582" s="124"/>
    </row>
    <row r="583" spans="1:14" ht="13.15" customHeight="1" x14ac:dyDescent="0.2">
      <c r="A583" s="611" t="s">
        <v>187</v>
      </c>
      <c r="B583" s="607" t="s">
        <v>212</v>
      </c>
      <c r="C583" s="104" t="s">
        <v>147</v>
      </c>
      <c r="D583" s="109">
        <v>19</v>
      </c>
      <c r="E583" s="125">
        <f t="shared" ref="E583:N598" si="47">ROUND(E330+E456+E520,0)</f>
        <v>3736</v>
      </c>
      <c r="F583" s="125">
        <f t="shared" si="47"/>
        <v>7473</v>
      </c>
      <c r="G583" s="125">
        <f t="shared" si="47"/>
        <v>8967</v>
      </c>
      <c r="H583" s="125">
        <f t="shared" si="47"/>
        <v>10462</v>
      </c>
      <c r="I583" s="125">
        <f t="shared" si="47"/>
        <v>10462</v>
      </c>
      <c r="J583" s="124">
        <f t="shared" si="47"/>
        <v>4484</v>
      </c>
      <c r="K583" s="124">
        <f t="shared" si="47"/>
        <v>8967</v>
      </c>
      <c r="L583" s="124">
        <f t="shared" si="47"/>
        <v>10761</v>
      </c>
      <c r="M583" s="124">
        <f t="shared" si="47"/>
        <v>12554</v>
      </c>
      <c r="N583" s="124">
        <f t="shared" si="47"/>
        <v>12554</v>
      </c>
    </row>
    <row r="584" spans="1:14" x14ac:dyDescent="0.2">
      <c r="A584" s="611"/>
      <c r="B584" s="607"/>
      <c r="C584" s="104" t="s">
        <v>189</v>
      </c>
      <c r="D584" s="109">
        <v>23</v>
      </c>
      <c r="E584" s="125">
        <f t="shared" si="47"/>
        <v>3034</v>
      </c>
      <c r="F584" s="125">
        <f t="shared" si="47"/>
        <v>6068</v>
      </c>
      <c r="G584" s="125">
        <f t="shared" si="47"/>
        <v>7281</v>
      </c>
      <c r="H584" s="125">
        <f t="shared" si="47"/>
        <v>8495</v>
      </c>
      <c r="I584" s="125">
        <f t="shared" si="47"/>
        <v>8495</v>
      </c>
      <c r="J584" s="124">
        <f t="shared" si="47"/>
        <v>3788</v>
      </c>
      <c r="K584" s="124">
        <f t="shared" si="47"/>
        <v>7576</v>
      </c>
      <c r="L584" s="124">
        <f t="shared" si="47"/>
        <v>9091</v>
      </c>
      <c r="M584" s="124">
        <f t="shared" si="47"/>
        <v>10606</v>
      </c>
      <c r="N584" s="124">
        <f t="shared" si="47"/>
        <v>10606</v>
      </c>
    </row>
    <row r="585" spans="1:14" ht="12.75" customHeight="1" x14ac:dyDescent="0.2">
      <c r="A585" s="611"/>
      <c r="B585" s="612" t="s">
        <v>190</v>
      </c>
      <c r="C585" s="104" t="s">
        <v>147</v>
      </c>
      <c r="D585" s="109">
        <v>15</v>
      </c>
      <c r="E585" s="125">
        <f t="shared" si="47"/>
        <v>4733</v>
      </c>
      <c r="F585" s="125">
        <f t="shared" si="47"/>
        <v>9465</v>
      </c>
      <c r="G585" s="125">
        <f t="shared" si="47"/>
        <v>11358</v>
      </c>
      <c r="H585" s="125">
        <f t="shared" si="47"/>
        <v>13252</v>
      </c>
      <c r="I585" s="125">
        <f t="shared" si="47"/>
        <v>13252</v>
      </c>
      <c r="J585" s="124"/>
      <c r="K585" s="124"/>
      <c r="L585" s="124"/>
      <c r="M585" s="124"/>
      <c r="N585" s="124"/>
    </row>
    <row r="586" spans="1:14" ht="24" customHeight="1" x14ac:dyDescent="0.2">
      <c r="A586" s="611"/>
      <c r="B586" s="612"/>
      <c r="C586" s="104" t="s">
        <v>189</v>
      </c>
      <c r="D586" s="109">
        <v>20</v>
      </c>
      <c r="E586" s="125">
        <f t="shared" si="47"/>
        <v>3489</v>
      </c>
      <c r="F586" s="125">
        <f t="shared" si="47"/>
        <v>6978</v>
      </c>
      <c r="G586" s="125">
        <f t="shared" si="47"/>
        <v>8374</v>
      </c>
      <c r="H586" s="125">
        <f t="shared" si="47"/>
        <v>9769</v>
      </c>
      <c r="I586" s="125">
        <f t="shared" si="47"/>
        <v>9769</v>
      </c>
      <c r="J586" s="124"/>
      <c r="K586" s="124"/>
      <c r="L586" s="124"/>
      <c r="M586" s="124"/>
      <c r="N586" s="124"/>
    </row>
    <row r="587" spans="1:14" ht="16.899999999999999" customHeight="1" x14ac:dyDescent="0.2">
      <c r="A587" s="611"/>
      <c r="B587" s="612" t="s">
        <v>191</v>
      </c>
      <c r="C587" s="104" t="s">
        <v>147</v>
      </c>
      <c r="D587" s="109">
        <v>10</v>
      </c>
      <c r="E587" s="125">
        <f t="shared" si="47"/>
        <v>7220</v>
      </c>
      <c r="F587" s="125">
        <f t="shared" si="47"/>
        <v>14440</v>
      </c>
      <c r="G587" s="125">
        <f t="shared" si="47"/>
        <v>17328</v>
      </c>
      <c r="H587" s="125">
        <f t="shared" si="47"/>
        <v>20216</v>
      </c>
      <c r="I587" s="125">
        <f t="shared" si="47"/>
        <v>20216</v>
      </c>
      <c r="J587" s="125"/>
      <c r="K587" s="125"/>
      <c r="L587" s="125"/>
      <c r="M587" s="125"/>
      <c r="N587" s="125"/>
    </row>
    <row r="588" spans="1:14" ht="24.75" customHeight="1" x14ac:dyDescent="0.2">
      <c r="A588" s="611"/>
      <c r="B588" s="612"/>
      <c r="C588" s="104" t="s">
        <v>189</v>
      </c>
      <c r="D588" s="109">
        <v>15</v>
      </c>
      <c r="E588" s="125">
        <f t="shared" si="47"/>
        <v>4733</v>
      </c>
      <c r="F588" s="125">
        <f t="shared" si="47"/>
        <v>9465</v>
      </c>
      <c r="G588" s="125">
        <f t="shared" si="47"/>
        <v>11358</v>
      </c>
      <c r="H588" s="125">
        <f t="shared" si="47"/>
        <v>13252</v>
      </c>
      <c r="I588" s="125">
        <f t="shared" si="47"/>
        <v>13252</v>
      </c>
      <c r="J588" s="124"/>
      <c r="K588" s="124"/>
      <c r="L588" s="124"/>
      <c r="M588" s="124"/>
      <c r="N588" s="124"/>
    </row>
    <row r="589" spans="1:14" ht="12.75" customHeight="1" x14ac:dyDescent="0.2">
      <c r="A589" s="611"/>
      <c r="B589" s="612" t="s">
        <v>192</v>
      </c>
      <c r="C589" s="104" t="s">
        <v>147</v>
      </c>
      <c r="D589" s="109">
        <v>15</v>
      </c>
      <c r="E589" s="125">
        <f t="shared" si="47"/>
        <v>4733</v>
      </c>
      <c r="F589" s="125">
        <f t="shared" si="47"/>
        <v>9465</v>
      </c>
      <c r="G589" s="125">
        <f t="shared" si="47"/>
        <v>11358</v>
      </c>
      <c r="H589" s="125">
        <f t="shared" si="47"/>
        <v>13252</v>
      </c>
      <c r="I589" s="125">
        <f t="shared" si="47"/>
        <v>13252</v>
      </c>
      <c r="J589" s="124"/>
      <c r="K589" s="124"/>
      <c r="L589" s="124"/>
      <c r="M589" s="124"/>
      <c r="N589" s="124"/>
    </row>
    <row r="590" spans="1:14" ht="22.5" customHeight="1" x14ac:dyDescent="0.2">
      <c r="A590" s="611"/>
      <c r="B590" s="612"/>
      <c r="C590" s="104" t="s">
        <v>189</v>
      </c>
      <c r="D590" s="109">
        <v>20</v>
      </c>
      <c r="E590" s="125">
        <f t="shared" si="47"/>
        <v>3489</v>
      </c>
      <c r="F590" s="125">
        <f t="shared" si="47"/>
        <v>6978</v>
      </c>
      <c r="G590" s="125">
        <f t="shared" si="47"/>
        <v>8374</v>
      </c>
      <c r="H590" s="125">
        <f t="shared" si="47"/>
        <v>9769</v>
      </c>
      <c r="I590" s="125">
        <f t="shared" si="47"/>
        <v>9769</v>
      </c>
      <c r="J590" s="124"/>
      <c r="K590" s="124"/>
      <c r="L590" s="124"/>
      <c r="M590" s="124"/>
      <c r="N590" s="124"/>
    </row>
    <row r="591" spans="1:14" ht="21.75" customHeight="1" x14ac:dyDescent="0.2">
      <c r="A591" s="611"/>
      <c r="B591" s="612" t="s">
        <v>193</v>
      </c>
      <c r="C591" s="104" t="s">
        <v>147</v>
      </c>
      <c r="D591" s="109">
        <v>10</v>
      </c>
      <c r="E591" s="125">
        <f t="shared" si="47"/>
        <v>7220</v>
      </c>
      <c r="F591" s="125">
        <f t="shared" si="47"/>
        <v>14440</v>
      </c>
      <c r="G591" s="125">
        <f t="shared" si="47"/>
        <v>17328</v>
      </c>
      <c r="H591" s="125">
        <f t="shared" si="47"/>
        <v>20216</v>
      </c>
      <c r="I591" s="125">
        <f t="shared" si="47"/>
        <v>20216</v>
      </c>
      <c r="J591" s="124"/>
      <c r="K591" s="124"/>
      <c r="L591" s="124"/>
      <c r="M591" s="124"/>
      <c r="N591" s="124"/>
    </row>
    <row r="592" spans="1:14" x14ac:dyDescent="0.2">
      <c r="A592" s="611"/>
      <c r="B592" s="612"/>
      <c r="C592" s="104" t="s">
        <v>189</v>
      </c>
      <c r="D592" s="109">
        <v>15</v>
      </c>
      <c r="E592" s="125">
        <f t="shared" si="47"/>
        <v>4733</v>
      </c>
      <c r="F592" s="125">
        <f t="shared" si="47"/>
        <v>9465</v>
      </c>
      <c r="G592" s="125">
        <f t="shared" si="47"/>
        <v>11358</v>
      </c>
      <c r="H592" s="125">
        <f t="shared" si="47"/>
        <v>13252</v>
      </c>
      <c r="I592" s="125">
        <f t="shared" si="47"/>
        <v>13252</v>
      </c>
      <c r="J592" s="124"/>
      <c r="K592" s="124"/>
      <c r="L592" s="124"/>
      <c r="M592" s="124"/>
      <c r="N592" s="124"/>
    </row>
    <row r="593" spans="1:14" ht="18.75" customHeight="1" x14ac:dyDescent="0.2">
      <c r="A593" s="611"/>
      <c r="B593" s="612" t="s">
        <v>194</v>
      </c>
      <c r="C593" s="104" t="s">
        <v>147</v>
      </c>
      <c r="D593" s="109">
        <v>10</v>
      </c>
      <c r="E593" s="125">
        <f t="shared" si="47"/>
        <v>7341</v>
      </c>
      <c r="F593" s="125">
        <f t="shared" si="47"/>
        <v>14682</v>
      </c>
      <c r="G593" s="125">
        <f t="shared" si="47"/>
        <v>17619</v>
      </c>
      <c r="H593" s="125">
        <f t="shared" si="47"/>
        <v>20555</v>
      </c>
      <c r="I593" s="125">
        <f t="shared" si="47"/>
        <v>20555</v>
      </c>
      <c r="J593" s="124"/>
      <c r="K593" s="124"/>
      <c r="L593" s="124"/>
      <c r="M593" s="124"/>
      <c r="N593" s="124"/>
    </row>
    <row r="594" spans="1:14" x14ac:dyDescent="0.2">
      <c r="A594" s="611"/>
      <c r="B594" s="612"/>
      <c r="C594" s="104" t="s">
        <v>189</v>
      </c>
      <c r="D594" s="109">
        <v>10</v>
      </c>
      <c r="E594" s="125">
        <f t="shared" si="47"/>
        <v>7220</v>
      </c>
      <c r="F594" s="125">
        <f t="shared" si="47"/>
        <v>14440</v>
      </c>
      <c r="G594" s="125">
        <f t="shared" si="47"/>
        <v>17328</v>
      </c>
      <c r="H594" s="125">
        <f t="shared" si="47"/>
        <v>20216</v>
      </c>
      <c r="I594" s="125">
        <f t="shared" si="47"/>
        <v>20216</v>
      </c>
      <c r="J594" s="124"/>
      <c r="K594" s="124"/>
      <c r="L594" s="124"/>
      <c r="M594" s="124"/>
      <c r="N594" s="124"/>
    </row>
    <row r="595" spans="1:14" ht="24" customHeight="1" x14ac:dyDescent="0.2">
      <c r="A595" s="611"/>
      <c r="B595" s="612" t="s">
        <v>195</v>
      </c>
      <c r="C595" s="104" t="s">
        <v>147</v>
      </c>
      <c r="D595" s="109">
        <v>5</v>
      </c>
      <c r="E595" s="125">
        <f t="shared" si="47"/>
        <v>17103</v>
      </c>
      <c r="F595" s="125">
        <f t="shared" si="47"/>
        <v>34205</v>
      </c>
      <c r="G595" s="125">
        <f t="shared" si="47"/>
        <v>41047</v>
      </c>
      <c r="H595" s="125">
        <f t="shared" si="47"/>
        <v>47888</v>
      </c>
      <c r="I595" s="125">
        <f t="shared" si="47"/>
        <v>47888</v>
      </c>
      <c r="J595" s="124"/>
      <c r="K595" s="124"/>
      <c r="L595" s="124"/>
      <c r="M595" s="124"/>
      <c r="N595" s="124"/>
    </row>
    <row r="596" spans="1:14" x14ac:dyDescent="0.2">
      <c r="A596" s="611"/>
      <c r="B596" s="612"/>
      <c r="C596" s="104" t="s">
        <v>189</v>
      </c>
      <c r="D596" s="109">
        <v>5</v>
      </c>
      <c r="E596" s="125">
        <f t="shared" si="47"/>
        <v>16861</v>
      </c>
      <c r="F596" s="125">
        <f t="shared" si="47"/>
        <v>33721</v>
      </c>
      <c r="G596" s="125">
        <f t="shared" si="47"/>
        <v>40466</v>
      </c>
      <c r="H596" s="125">
        <f t="shared" si="47"/>
        <v>47210</v>
      </c>
      <c r="I596" s="125">
        <f t="shared" si="47"/>
        <v>47210</v>
      </c>
      <c r="J596" s="124"/>
      <c r="K596" s="124"/>
      <c r="L596" s="124"/>
      <c r="M596" s="124"/>
      <c r="N596" s="124"/>
    </row>
    <row r="597" spans="1:14" ht="13.15" customHeight="1" x14ac:dyDescent="0.2">
      <c r="A597" s="608" t="s">
        <v>196</v>
      </c>
      <c r="B597" s="607" t="s">
        <v>197</v>
      </c>
      <c r="C597" s="104" t="s">
        <v>147</v>
      </c>
      <c r="D597" s="109">
        <v>6</v>
      </c>
      <c r="E597" s="125">
        <f t="shared" si="47"/>
        <v>23164</v>
      </c>
      <c r="F597" s="125">
        <f t="shared" si="47"/>
        <v>46327</v>
      </c>
      <c r="G597" s="125">
        <f t="shared" si="47"/>
        <v>55593</v>
      </c>
      <c r="H597" s="125">
        <f t="shared" si="47"/>
        <v>64858</v>
      </c>
      <c r="I597" s="125">
        <f t="shared" si="47"/>
        <v>64858</v>
      </c>
      <c r="J597" s="124">
        <f t="shared" si="47"/>
        <v>26541</v>
      </c>
      <c r="K597" s="124">
        <f t="shared" si="47"/>
        <v>53082</v>
      </c>
      <c r="L597" s="124">
        <f t="shared" si="47"/>
        <v>63699</v>
      </c>
      <c r="M597" s="124">
        <f t="shared" si="47"/>
        <v>74315</v>
      </c>
      <c r="N597" s="124">
        <f t="shared" si="47"/>
        <v>74315</v>
      </c>
    </row>
    <row r="598" spans="1:14" x14ac:dyDescent="0.2">
      <c r="A598" s="608"/>
      <c r="B598" s="607"/>
      <c r="C598" s="104" t="s">
        <v>189</v>
      </c>
      <c r="D598" s="109">
        <v>10</v>
      </c>
      <c r="E598" s="125">
        <f t="shared" si="47"/>
        <v>13550</v>
      </c>
      <c r="F598" s="125">
        <f t="shared" si="47"/>
        <v>27099</v>
      </c>
      <c r="G598" s="125">
        <f t="shared" si="47"/>
        <v>32519</v>
      </c>
      <c r="H598" s="125">
        <f t="shared" si="47"/>
        <v>37939</v>
      </c>
      <c r="I598" s="125">
        <f t="shared" si="47"/>
        <v>37939</v>
      </c>
      <c r="J598" s="124">
        <f t="shared" si="47"/>
        <v>15925</v>
      </c>
      <c r="K598" s="124">
        <f t="shared" si="47"/>
        <v>31849</v>
      </c>
      <c r="L598" s="124">
        <f t="shared" si="47"/>
        <v>38219</v>
      </c>
      <c r="M598" s="124">
        <f t="shared" si="47"/>
        <v>44589</v>
      </c>
      <c r="N598" s="124">
        <f t="shared" si="47"/>
        <v>44589</v>
      </c>
    </row>
    <row r="599" spans="1:14" ht="13.15" customHeight="1" x14ac:dyDescent="0.2">
      <c r="A599" s="608"/>
      <c r="B599" s="607" t="s">
        <v>198</v>
      </c>
      <c r="C599" s="104" t="s">
        <v>147</v>
      </c>
      <c r="D599" s="109">
        <v>0</v>
      </c>
      <c r="E599" s="125">
        <f t="shared" ref="E599:N614" si="48">ROUND(E346+E472+E536,0)</f>
        <v>0</v>
      </c>
      <c r="F599" s="125">
        <f t="shared" si="48"/>
        <v>0</v>
      </c>
      <c r="G599" s="125">
        <f t="shared" si="48"/>
        <v>0</v>
      </c>
      <c r="H599" s="125">
        <f t="shared" si="48"/>
        <v>0</v>
      </c>
      <c r="I599" s="125">
        <f t="shared" si="48"/>
        <v>0</v>
      </c>
      <c r="J599" s="124">
        <f t="shared" si="48"/>
        <v>0</v>
      </c>
      <c r="K599" s="124">
        <f t="shared" si="48"/>
        <v>0</v>
      </c>
      <c r="L599" s="124">
        <f t="shared" si="48"/>
        <v>0</v>
      </c>
      <c r="M599" s="124">
        <f t="shared" si="48"/>
        <v>0</v>
      </c>
      <c r="N599" s="124">
        <f t="shared" si="48"/>
        <v>0</v>
      </c>
    </row>
    <row r="600" spans="1:14" x14ac:dyDescent="0.2">
      <c r="A600" s="608"/>
      <c r="B600" s="607"/>
      <c r="C600" s="104" t="s">
        <v>189</v>
      </c>
      <c r="D600" s="109">
        <v>12</v>
      </c>
      <c r="E600" s="125">
        <f t="shared" si="48"/>
        <v>11146</v>
      </c>
      <c r="F600" s="125">
        <f t="shared" si="48"/>
        <v>22292</v>
      </c>
      <c r="G600" s="125">
        <f t="shared" si="48"/>
        <v>26751</v>
      </c>
      <c r="H600" s="125">
        <f t="shared" si="48"/>
        <v>31209</v>
      </c>
      <c r="I600" s="125">
        <f t="shared" si="48"/>
        <v>31209</v>
      </c>
      <c r="J600" s="124">
        <f t="shared" si="48"/>
        <v>13271</v>
      </c>
      <c r="K600" s="124">
        <f t="shared" si="48"/>
        <v>26541</v>
      </c>
      <c r="L600" s="124">
        <f t="shared" si="48"/>
        <v>31849</v>
      </c>
      <c r="M600" s="124">
        <f t="shared" si="48"/>
        <v>37158</v>
      </c>
      <c r="N600" s="124">
        <f t="shared" si="48"/>
        <v>37158</v>
      </c>
    </row>
    <row r="601" spans="1:14" ht="13.15" customHeight="1" x14ac:dyDescent="0.2">
      <c r="A601" s="608"/>
      <c r="B601" s="607" t="s">
        <v>199</v>
      </c>
      <c r="C601" s="104" t="s">
        <v>147</v>
      </c>
      <c r="D601" s="109">
        <v>6</v>
      </c>
      <c r="E601" s="125">
        <f t="shared" si="48"/>
        <v>23454</v>
      </c>
      <c r="F601" s="125">
        <f t="shared" si="48"/>
        <v>46908</v>
      </c>
      <c r="G601" s="125">
        <f t="shared" si="48"/>
        <v>56290</v>
      </c>
      <c r="H601" s="125">
        <f t="shared" si="48"/>
        <v>65672</v>
      </c>
      <c r="I601" s="125">
        <f t="shared" si="48"/>
        <v>65672</v>
      </c>
      <c r="J601" s="124">
        <f t="shared" si="48"/>
        <v>26541</v>
      </c>
      <c r="K601" s="124">
        <f t="shared" si="48"/>
        <v>53082</v>
      </c>
      <c r="L601" s="124">
        <f t="shared" si="48"/>
        <v>63699</v>
      </c>
      <c r="M601" s="124">
        <f t="shared" si="48"/>
        <v>74315</v>
      </c>
      <c r="N601" s="124">
        <f t="shared" si="48"/>
        <v>74315</v>
      </c>
    </row>
    <row r="602" spans="1:14" x14ac:dyDescent="0.2">
      <c r="A602" s="608"/>
      <c r="B602" s="607"/>
      <c r="C602" s="104" t="s">
        <v>189</v>
      </c>
      <c r="D602" s="109">
        <v>6</v>
      </c>
      <c r="E602" s="125">
        <f t="shared" si="48"/>
        <v>22873</v>
      </c>
      <c r="F602" s="125">
        <f t="shared" si="48"/>
        <v>45746</v>
      </c>
      <c r="G602" s="125">
        <f t="shared" si="48"/>
        <v>54896</v>
      </c>
      <c r="H602" s="125">
        <f t="shared" si="48"/>
        <v>64045</v>
      </c>
      <c r="I602" s="125">
        <f t="shared" si="48"/>
        <v>64045</v>
      </c>
      <c r="J602" s="124">
        <f t="shared" si="48"/>
        <v>26541</v>
      </c>
      <c r="K602" s="124">
        <f t="shared" si="48"/>
        <v>53082</v>
      </c>
      <c r="L602" s="124">
        <f t="shared" si="48"/>
        <v>63699</v>
      </c>
      <c r="M602" s="124">
        <f t="shared" si="48"/>
        <v>74315</v>
      </c>
      <c r="N602" s="124">
        <f t="shared" si="48"/>
        <v>74315</v>
      </c>
    </row>
    <row r="603" spans="1:14" ht="13.15" customHeight="1" x14ac:dyDescent="0.2">
      <c r="A603" s="608"/>
      <c r="B603" s="607" t="s">
        <v>200</v>
      </c>
      <c r="C603" s="104" t="s">
        <v>147</v>
      </c>
      <c r="D603" s="109">
        <v>6</v>
      </c>
      <c r="E603" s="125">
        <f t="shared" si="48"/>
        <v>23454</v>
      </c>
      <c r="F603" s="125">
        <f t="shared" si="48"/>
        <v>46908</v>
      </c>
      <c r="G603" s="125">
        <f t="shared" si="48"/>
        <v>56290</v>
      </c>
      <c r="H603" s="125">
        <f t="shared" si="48"/>
        <v>65672</v>
      </c>
      <c r="I603" s="125">
        <f t="shared" si="48"/>
        <v>65672</v>
      </c>
      <c r="J603" s="124">
        <f t="shared" si="48"/>
        <v>26541</v>
      </c>
      <c r="K603" s="124">
        <f t="shared" si="48"/>
        <v>53082</v>
      </c>
      <c r="L603" s="124">
        <f t="shared" si="48"/>
        <v>63699</v>
      </c>
      <c r="M603" s="124">
        <f t="shared" si="48"/>
        <v>74315</v>
      </c>
      <c r="N603" s="124">
        <f t="shared" si="48"/>
        <v>74315</v>
      </c>
    </row>
    <row r="604" spans="1:14" x14ac:dyDescent="0.2">
      <c r="A604" s="608"/>
      <c r="B604" s="607"/>
      <c r="C604" s="104" t="s">
        <v>189</v>
      </c>
      <c r="D604" s="109">
        <v>8</v>
      </c>
      <c r="E604" s="125">
        <f t="shared" si="48"/>
        <v>17155</v>
      </c>
      <c r="F604" s="125">
        <f t="shared" si="48"/>
        <v>34310</v>
      </c>
      <c r="G604" s="125">
        <f t="shared" si="48"/>
        <v>41172</v>
      </c>
      <c r="H604" s="125">
        <f t="shared" si="48"/>
        <v>48034</v>
      </c>
      <c r="I604" s="125">
        <f t="shared" si="48"/>
        <v>48034</v>
      </c>
      <c r="J604" s="124">
        <f t="shared" si="48"/>
        <v>19906</v>
      </c>
      <c r="K604" s="124">
        <f t="shared" si="48"/>
        <v>39812</v>
      </c>
      <c r="L604" s="124">
        <f t="shared" si="48"/>
        <v>47774</v>
      </c>
      <c r="M604" s="124">
        <f t="shared" si="48"/>
        <v>55736</v>
      </c>
      <c r="N604" s="124">
        <f t="shared" si="48"/>
        <v>55736</v>
      </c>
    </row>
    <row r="605" spans="1:14" ht="13.15" customHeight="1" x14ac:dyDescent="0.2">
      <c r="A605" s="608"/>
      <c r="B605" s="607" t="s">
        <v>201</v>
      </c>
      <c r="C605" s="104" t="s">
        <v>147</v>
      </c>
      <c r="D605" s="109">
        <v>6</v>
      </c>
      <c r="E605" s="125">
        <f t="shared" si="48"/>
        <v>23745</v>
      </c>
      <c r="F605" s="125">
        <f t="shared" si="48"/>
        <v>47489</v>
      </c>
      <c r="G605" s="125">
        <f t="shared" si="48"/>
        <v>56987</v>
      </c>
      <c r="H605" s="125">
        <f t="shared" si="48"/>
        <v>66485</v>
      </c>
      <c r="I605" s="125">
        <f t="shared" si="48"/>
        <v>66485</v>
      </c>
      <c r="J605" s="124">
        <f t="shared" si="48"/>
        <v>26541</v>
      </c>
      <c r="K605" s="124">
        <f t="shared" si="48"/>
        <v>53082</v>
      </c>
      <c r="L605" s="124">
        <f t="shared" si="48"/>
        <v>63699</v>
      </c>
      <c r="M605" s="124">
        <f t="shared" si="48"/>
        <v>74315</v>
      </c>
      <c r="N605" s="124">
        <f t="shared" si="48"/>
        <v>74315</v>
      </c>
    </row>
    <row r="606" spans="1:14" x14ac:dyDescent="0.2">
      <c r="A606" s="608"/>
      <c r="B606" s="607"/>
      <c r="C606" s="104" t="s">
        <v>189</v>
      </c>
      <c r="D606" s="109">
        <v>6</v>
      </c>
      <c r="E606" s="125">
        <f t="shared" si="48"/>
        <v>23164</v>
      </c>
      <c r="F606" s="125">
        <f t="shared" si="48"/>
        <v>46327</v>
      </c>
      <c r="G606" s="125">
        <f t="shared" si="48"/>
        <v>55593</v>
      </c>
      <c r="H606" s="125">
        <f t="shared" si="48"/>
        <v>64858</v>
      </c>
      <c r="I606" s="125">
        <f t="shared" si="48"/>
        <v>64858</v>
      </c>
      <c r="J606" s="124">
        <f t="shared" si="48"/>
        <v>26541</v>
      </c>
      <c r="K606" s="124">
        <f t="shared" si="48"/>
        <v>53082</v>
      </c>
      <c r="L606" s="124">
        <f t="shared" si="48"/>
        <v>63699</v>
      </c>
      <c r="M606" s="124">
        <f t="shared" si="48"/>
        <v>74315</v>
      </c>
      <c r="N606" s="124">
        <f t="shared" si="48"/>
        <v>74315</v>
      </c>
    </row>
    <row r="607" spans="1:14" ht="13.15" customHeight="1" x14ac:dyDescent="0.2">
      <c r="A607" s="608"/>
      <c r="B607" s="607" t="s">
        <v>202</v>
      </c>
      <c r="C607" s="104" t="s">
        <v>147</v>
      </c>
      <c r="D607" s="109">
        <v>6</v>
      </c>
      <c r="E607" s="125">
        <f t="shared" si="48"/>
        <v>23454</v>
      </c>
      <c r="F607" s="125">
        <f t="shared" si="48"/>
        <v>46908</v>
      </c>
      <c r="G607" s="125">
        <f t="shared" si="48"/>
        <v>56290</v>
      </c>
      <c r="H607" s="125">
        <f t="shared" si="48"/>
        <v>65672</v>
      </c>
      <c r="I607" s="125">
        <f t="shared" si="48"/>
        <v>65672</v>
      </c>
      <c r="J607" s="124">
        <f t="shared" si="48"/>
        <v>26541</v>
      </c>
      <c r="K607" s="124">
        <f t="shared" si="48"/>
        <v>53082</v>
      </c>
      <c r="L607" s="124">
        <f t="shared" si="48"/>
        <v>63699</v>
      </c>
      <c r="M607" s="124">
        <f t="shared" si="48"/>
        <v>74315</v>
      </c>
      <c r="N607" s="124">
        <f t="shared" si="48"/>
        <v>74315</v>
      </c>
    </row>
    <row r="608" spans="1:14" x14ac:dyDescent="0.2">
      <c r="A608" s="608"/>
      <c r="B608" s="607"/>
      <c r="C608" s="104" t="s">
        <v>189</v>
      </c>
      <c r="D608" s="109">
        <v>10</v>
      </c>
      <c r="E608" s="125">
        <f t="shared" si="48"/>
        <v>13724</v>
      </c>
      <c r="F608" s="125">
        <f t="shared" si="48"/>
        <v>27448</v>
      </c>
      <c r="G608" s="125">
        <f t="shared" si="48"/>
        <v>32937</v>
      </c>
      <c r="H608" s="125">
        <f t="shared" si="48"/>
        <v>38427</v>
      </c>
      <c r="I608" s="125">
        <f t="shared" si="48"/>
        <v>38427</v>
      </c>
      <c r="J608" s="124">
        <f t="shared" si="48"/>
        <v>15925</v>
      </c>
      <c r="K608" s="124">
        <f t="shared" si="48"/>
        <v>31849</v>
      </c>
      <c r="L608" s="124">
        <f t="shared" si="48"/>
        <v>38219</v>
      </c>
      <c r="M608" s="124">
        <f t="shared" si="48"/>
        <v>44589</v>
      </c>
      <c r="N608" s="124">
        <f t="shared" si="48"/>
        <v>44589</v>
      </c>
    </row>
    <row r="609" spans="1:14" ht="13.15" customHeight="1" x14ac:dyDescent="0.2">
      <c r="A609" s="608"/>
      <c r="B609" s="607" t="s">
        <v>203</v>
      </c>
      <c r="C609" s="104" t="s">
        <v>147</v>
      </c>
      <c r="D609" s="109">
        <v>6</v>
      </c>
      <c r="E609" s="125">
        <f t="shared" si="48"/>
        <v>23745</v>
      </c>
      <c r="F609" s="125">
        <f t="shared" si="48"/>
        <v>47489</v>
      </c>
      <c r="G609" s="125">
        <f t="shared" si="48"/>
        <v>56987</v>
      </c>
      <c r="H609" s="125">
        <f t="shared" si="48"/>
        <v>66485</v>
      </c>
      <c r="I609" s="125">
        <f t="shared" si="48"/>
        <v>66485</v>
      </c>
      <c r="J609" s="124">
        <f t="shared" si="48"/>
        <v>26541</v>
      </c>
      <c r="K609" s="124">
        <f t="shared" si="48"/>
        <v>53082</v>
      </c>
      <c r="L609" s="124">
        <f t="shared" si="48"/>
        <v>63699</v>
      </c>
      <c r="M609" s="124">
        <f t="shared" si="48"/>
        <v>74315</v>
      </c>
      <c r="N609" s="124">
        <f t="shared" si="48"/>
        <v>74315</v>
      </c>
    </row>
    <row r="610" spans="1:14" x14ac:dyDescent="0.2">
      <c r="A610" s="608"/>
      <c r="B610" s="607"/>
      <c r="C610" s="104" t="s">
        <v>189</v>
      </c>
      <c r="D610" s="109">
        <v>8</v>
      </c>
      <c r="E610" s="125">
        <f t="shared" si="48"/>
        <v>17373</v>
      </c>
      <c r="F610" s="125">
        <f t="shared" si="48"/>
        <v>34746</v>
      </c>
      <c r="G610" s="125">
        <f t="shared" si="48"/>
        <v>41695</v>
      </c>
      <c r="H610" s="125">
        <f t="shared" si="48"/>
        <v>48644</v>
      </c>
      <c r="I610" s="125">
        <f t="shared" si="48"/>
        <v>48644</v>
      </c>
      <c r="J610" s="124">
        <f t="shared" si="48"/>
        <v>19906</v>
      </c>
      <c r="K610" s="124">
        <f t="shared" si="48"/>
        <v>39812</v>
      </c>
      <c r="L610" s="124">
        <f t="shared" si="48"/>
        <v>47774</v>
      </c>
      <c r="M610" s="124">
        <f t="shared" si="48"/>
        <v>55736</v>
      </c>
      <c r="N610" s="124">
        <f t="shared" si="48"/>
        <v>55736</v>
      </c>
    </row>
    <row r="611" spans="1:14" ht="13.15" customHeight="1" x14ac:dyDescent="0.2">
      <c r="A611" s="608"/>
      <c r="B611" s="607" t="s">
        <v>204</v>
      </c>
      <c r="C611" s="104" t="s">
        <v>147</v>
      </c>
      <c r="D611" s="109">
        <v>6</v>
      </c>
      <c r="E611" s="125">
        <f t="shared" si="48"/>
        <v>23745</v>
      </c>
      <c r="F611" s="125">
        <f t="shared" si="48"/>
        <v>47489</v>
      </c>
      <c r="G611" s="125">
        <f t="shared" si="48"/>
        <v>56987</v>
      </c>
      <c r="H611" s="125">
        <f t="shared" si="48"/>
        <v>66485</v>
      </c>
      <c r="I611" s="125">
        <f t="shared" si="48"/>
        <v>66485</v>
      </c>
      <c r="J611" s="124">
        <f t="shared" si="48"/>
        <v>26541</v>
      </c>
      <c r="K611" s="124">
        <f t="shared" si="48"/>
        <v>53082</v>
      </c>
      <c r="L611" s="124">
        <f t="shared" si="48"/>
        <v>63699</v>
      </c>
      <c r="M611" s="124">
        <f t="shared" si="48"/>
        <v>74315</v>
      </c>
      <c r="N611" s="124">
        <f t="shared" si="48"/>
        <v>74315</v>
      </c>
    </row>
    <row r="612" spans="1:14" x14ac:dyDescent="0.2">
      <c r="A612" s="608"/>
      <c r="B612" s="607"/>
      <c r="C612" s="104" t="s">
        <v>189</v>
      </c>
      <c r="D612" s="109">
        <v>10</v>
      </c>
      <c r="E612" s="125">
        <f t="shared" si="48"/>
        <v>13724</v>
      </c>
      <c r="F612" s="125">
        <f t="shared" si="48"/>
        <v>27448</v>
      </c>
      <c r="G612" s="125">
        <f t="shared" si="48"/>
        <v>32937</v>
      </c>
      <c r="H612" s="125">
        <f t="shared" si="48"/>
        <v>38427</v>
      </c>
      <c r="I612" s="125">
        <f t="shared" si="48"/>
        <v>38427</v>
      </c>
      <c r="J612" s="124">
        <f t="shared" si="48"/>
        <v>15925</v>
      </c>
      <c r="K612" s="124">
        <f t="shared" si="48"/>
        <v>31849</v>
      </c>
      <c r="L612" s="124">
        <f t="shared" si="48"/>
        <v>38219</v>
      </c>
      <c r="M612" s="124">
        <f t="shared" si="48"/>
        <v>44589</v>
      </c>
      <c r="N612" s="124">
        <f t="shared" si="48"/>
        <v>44589</v>
      </c>
    </row>
    <row r="613" spans="1:14" ht="13.15" customHeight="1" x14ac:dyDescent="0.2">
      <c r="A613" s="608"/>
      <c r="B613" s="607" t="s">
        <v>205</v>
      </c>
      <c r="C613" s="104" t="s">
        <v>147</v>
      </c>
      <c r="D613" s="109">
        <v>6</v>
      </c>
      <c r="E613" s="125">
        <f t="shared" si="48"/>
        <v>23745</v>
      </c>
      <c r="F613" s="125">
        <f t="shared" si="48"/>
        <v>47489</v>
      </c>
      <c r="G613" s="125">
        <f t="shared" si="48"/>
        <v>56987</v>
      </c>
      <c r="H613" s="125">
        <f t="shared" si="48"/>
        <v>66485</v>
      </c>
      <c r="I613" s="125">
        <f t="shared" si="48"/>
        <v>66485</v>
      </c>
      <c r="J613" s="124">
        <f t="shared" si="48"/>
        <v>26541</v>
      </c>
      <c r="K613" s="124">
        <f t="shared" si="48"/>
        <v>53082</v>
      </c>
      <c r="L613" s="124">
        <f t="shared" si="48"/>
        <v>63699</v>
      </c>
      <c r="M613" s="124">
        <f t="shared" si="48"/>
        <v>74315</v>
      </c>
      <c r="N613" s="124">
        <f t="shared" si="48"/>
        <v>74315</v>
      </c>
    </row>
    <row r="614" spans="1:14" ht="21" customHeight="1" x14ac:dyDescent="0.2">
      <c r="A614" s="608"/>
      <c r="B614" s="607"/>
      <c r="C614" s="104" t="s">
        <v>189</v>
      </c>
      <c r="D614" s="109">
        <v>10</v>
      </c>
      <c r="E614" s="125">
        <f t="shared" si="48"/>
        <v>13724</v>
      </c>
      <c r="F614" s="125">
        <f t="shared" si="48"/>
        <v>27448</v>
      </c>
      <c r="G614" s="125">
        <f t="shared" si="48"/>
        <v>32937</v>
      </c>
      <c r="H614" s="125">
        <f t="shared" si="48"/>
        <v>38427</v>
      </c>
      <c r="I614" s="125">
        <f t="shared" si="48"/>
        <v>38427</v>
      </c>
      <c r="J614" s="124">
        <f t="shared" si="48"/>
        <v>15925</v>
      </c>
      <c r="K614" s="124">
        <f t="shared" si="48"/>
        <v>31849</v>
      </c>
      <c r="L614" s="124">
        <f t="shared" si="48"/>
        <v>38219</v>
      </c>
      <c r="M614" s="124">
        <f t="shared" si="48"/>
        <v>44589</v>
      </c>
      <c r="N614" s="124">
        <f t="shared" si="48"/>
        <v>44589</v>
      </c>
    </row>
    <row r="615" spans="1:14" ht="24.75" customHeight="1" x14ac:dyDescent="0.2">
      <c r="A615" s="608"/>
      <c r="B615" s="607" t="s">
        <v>206</v>
      </c>
      <c r="C615" s="104" t="s">
        <v>147</v>
      </c>
      <c r="D615" s="109">
        <v>0</v>
      </c>
      <c r="E615" s="125">
        <f t="shared" ref="E615:N630" si="49">ROUND(E362+E488+E552,0)</f>
        <v>0</v>
      </c>
      <c r="F615" s="125">
        <f t="shared" si="49"/>
        <v>0</v>
      </c>
      <c r="G615" s="125">
        <f t="shared" si="49"/>
        <v>0</v>
      </c>
      <c r="H615" s="125">
        <f t="shared" si="49"/>
        <v>0</v>
      </c>
      <c r="I615" s="125">
        <f t="shared" si="49"/>
        <v>0</v>
      </c>
      <c r="J615" s="124">
        <f t="shared" si="49"/>
        <v>0</v>
      </c>
      <c r="K615" s="124">
        <f t="shared" si="49"/>
        <v>0</v>
      </c>
      <c r="L615" s="124">
        <f t="shared" si="49"/>
        <v>0</v>
      </c>
      <c r="M615" s="124">
        <f t="shared" si="49"/>
        <v>0</v>
      </c>
      <c r="N615" s="124">
        <f t="shared" si="49"/>
        <v>0</v>
      </c>
    </row>
    <row r="616" spans="1:14" ht="15" customHeight="1" x14ac:dyDescent="0.2">
      <c r="A616" s="608"/>
      <c r="B616" s="607"/>
      <c r="C616" s="104" t="s">
        <v>189</v>
      </c>
      <c r="D616" s="109">
        <v>8</v>
      </c>
      <c r="E616" s="125">
        <f t="shared" si="49"/>
        <v>17373</v>
      </c>
      <c r="F616" s="125">
        <f t="shared" si="49"/>
        <v>34746</v>
      </c>
      <c r="G616" s="125">
        <f t="shared" si="49"/>
        <v>41695</v>
      </c>
      <c r="H616" s="125">
        <f t="shared" si="49"/>
        <v>48644</v>
      </c>
      <c r="I616" s="125">
        <f t="shared" si="49"/>
        <v>48644</v>
      </c>
      <c r="J616" s="124">
        <f t="shared" si="49"/>
        <v>19906</v>
      </c>
      <c r="K616" s="124">
        <f t="shared" si="49"/>
        <v>39812</v>
      </c>
      <c r="L616" s="124">
        <f t="shared" si="49"/>
        <v>47774</v>
      </c>
      <c r="M616" s="124">
        <f t="shared" si="49"/>
        <v>55736</v>
      </c>
      <c r="N616" s="124">
        <f t="shared" si="49"/>
        <v>55736</v>
      </c>
    </row>
    <row r="617" spans="1:14" ht="13.15" customHeight="1" x14ac:dyDescent="0.2">
      <c r="A617" s="608"/>
      <c r="B617" s="607" t="s">
        <v>207</v>
      </c>
      <c r="C617" s="104" t="s">
        <v>147</v>
      </c>
      <c r="D617" s="109">
        <v>0</v>
      </c>
      <c r="E617" s="125">
        <f t="shared" si="49"/>
        <v>0</v>
      </c>
      <c r="F617" s="125">
        <f t="shared" si="49"/>
        <v>0</v>
      </c>
      <c r="G617" s="125">
        <f t="shared" si="49"/>
        <v>0</v>
      </c>
      <c r="H617" s="125">
        <f t="shared" si="49"/>
        <v>0</v>
      </c>
      <c r="I617" s="125">
        <f t="shared" si="49"/>
        <v>0</v>
      </c>
      <c r="J617" s="124">
        <f t="shared" si="49"/>
        <v>0</v>
      </c>
      <c r="K617" s="124">
        <f t="shared" si="49"/>
        <v>0</v>
      </c>
      <c r="L617" s="124">
        <f t="shared" si="49"/>
        <v>0</v>
      </c>
      <c r="M617" s="124">
        <f t="shared" si="49"/>
        <v>0</v>
      </c>
      <c r="N617" s="124">
        <f t="shared" si="49"/>
        <v>0</v>
      </c>
    </row>
    <row r="618" spans="1:14" x14ac:dyDescent="0.2">
      <c r="A618" s="608"/>
      <c r="B618" s="607"/>
      <c r="C618" s="104" t="s">
        <v>189</v>
      </c>
      <c r="D618" s="109">
        <v>5</v>
      </c>
      <c r="E618" s="125">
        <f t="shared" si="49"/>
        <v>28145</v>
      </c>
      <c r="F618" s="125">
        <f t="shared" si="49"/>
        <v>56290</v>
      </c>
      <c r="G618" s="125">
        <f t="shared" si="49"/>
        <v>67548</v>
      </c>
      <c r="H618" s="125">
        <f t="shared" si="49"/>
        <v>78806</v>
      </c>
      <c r="I618" s="125">
        <f t="shared" si="49"/>
        <v>78806</v>
      </c>
      <c r="J618" s="124">
        <f t="shared" si="49"/>
        <v>31849</v>
      </c>
      <c r="K618" s="124">
        <f t="shared" si="49"/>
        <v>63699</v>
      </c>
      <c r="L618" s="124">
        <f t="shared" si="49"/>
        <v>76438</v>
      </c>
      <c r="M618" s="124">
        <f t="shared" si="49"/>
        <v>89178</v>
      </c>
      <c r="N618" s="124">
        <f t="shared" si="49"/>
        <v>89178</v>
      </c>
    </row>
    <row r="619" spans="1:14" ht="12.75" customHeight="1" x14ac:dyDescent="0.2">
      <c r="A619" s="608"/>
      <c r="B619" s="607" t="s">
        <v>208</v>
      </c>
      <c r="C619" s="104" t="s">
        <v>147</v>
      </c>
      <c r="D619" s="109">
        <v>5</v>
      </c>
      <c r="E619" s="125">
        <f t="shared" si="49"/>
        <v>28494</v>
      </c>
      <c r="F619" s="125">
        <f t="shared" si="49"/>
        <v>56987</v>
      </c>
      <c r="G619" s="125">
        <f t="shared" si="49"/>
        <v>68384</v>
      </c>
      <c r="H619" s="125">
        <f t="shared" si="49"/>
        <v>79782</v>
      </c>
      <c r="I619" s="125">
        <f t="shared" si="49"/>
        <v>79782</v>
      </c>
      <c r="J619" s="124">
        <f t="shared" si="49"/>
        <v>31849</v>
      </c>
      <c r="K619" s="124">
        <f t="shared" si="49"/>
        <v>63699</v>
      </c>
      <c r="L619" s="124">
        <f t="shared" si="49"/>
        <v>76438</v>
      </c>
      <c r="M619" s="124">
        <f t="shared" si="49"/>
        <v>89178</v>
      </c>
      <c r="N619" s="124">
        <f t="shared" si="49"/>
        <v>89178</v>
      </c>
    </row>
    <row r="620" spans="1:14" x14ac:dyDescent="0.2">
      <c r="A620" s="608"/>
      <c r="B620" s="607"/>
      <c r="C620" s="104" t="s">
        <v>189</v>
      </c>
      <c r="D620" s="109">
        <v>5</v>
      </c>
      <c r="E620" s="125">
        <f t="shared" si="49"/>
        <v>28145</v>
      </c>
      <c r="F620" s="125">
        <f t="shared" si="49"/>
        <v>56290</v>
      </c>
      <c r="G620" s="125">
        <f t="shared" si="49"/>
        <v>67548</v>
      </c>
      <c r="H620" s="125">
        <f t="shared" si="49"/>
        <v>78806</v>
      </c>
      <c r="I620" s="125">
        <f t="shared" si="49"/>
        <v>78806</v>
      </c>
      <c r="J620" s="124">
        <f t="shared" si="49"/>
        <v>31849</v>
      </c>
      <c r="K620" s="124">
        <f t="shared" si="49"/>
        <v>63699</v>
      </c>
      <c r="L620" s="124">
        <f t="shared" si="49"/>
        <v>76438</v>
      </c>
      <c r="M620" s="124">
        <f t="shared" si="49"/>
        <v>89178</v>
      </c>
      <c r="N620" s="124">
        <f t="shared" si="49"/>
        <v>89178</v>
      </c>
    </row>
    <row r="621" spans="1:14" ht="13.15" customHeight="1" x14ac:dyDescent="0.2">
      <c r="A621" s="608"/>
      <c r="B621" s="607" t="s">
        <v>209</v>
      </c>
      <c r="C621" s="104" t="s">
        <v>147</v>
      </c>
      <c r="D621" s="109">
        <v>10</v>
      </c>
      <c r="E621" s="125">
        <f t="shared" si="49"/>
        <v>14839</v>
      </c>
      <c r="F621" s="125">
        <f t="shared" si="49"/>
        <v>29678</v>
      </c>
      <c r="G621" s="125">
        <f t="shared" si="49"/>
        <v>35614</v>
      </c>
      <c r="H621" s="125">
        <f t="shared" si="49"/>
        <v>41549</v>
      </c>
      <c r="I621" s="125">
        <f t="shared" si="49"/>
        <v>41549</v>
      </c>
      <c r="J621" s="124">
        <f t="shared" si="49"/>
        <v>15925</v>
      </c>
      <c r="K621" s="124">
        <f t="shared" si="49"/>
        <v>31849</v>
      </c>
      <c r="L621" s="124">
        <f t="shared" si="49"/>
        <v>38219</v>
      </c>
      <c r="M621" s="124">
        <f t="shared" si="49"/>
        <v>44589</v>
      </c>
      <c r="N621" s="124">
        <f t="shared" si="49"/>
        <v>44589</v>
      </c>
    </row>
    <row r="622" spans="1:14" x14ac:dyDescent="0.2">
      <c r="A622" s="608"/>
      <c r="B622" s="607"/>
      <c r="C622" s="104" t="s">
        <v>189</v>
      </c>
      <c r="D622" s="109">
        <v>15</v>
      </c>
      <c r="E622" s="125">
        <f t="shared" si="49"/>
        <v>9776</v>
      </c>
      <c r="F622" s="125">
        <f t="shared" si="49"/>
        <v>19553</v>
      </c>
      <c r="G622" s="125">
        <f t="shared" si="49"/>
        <v>23464</v>
      </c>
      <c r="H622" s="125">
        <f t="shared" si="49"/>
        <v>27374</v>
      </c>
      <c r="I622" s="125">
        <f t="shared" si="49"/>
        <v>27374</v>
      </c>
      <c r="J622" s="124">
        <f t="shared" si="49"/>
        <v>10616</v>
      </c>
      <c r="K622" s="124">
        <f t="shared" si="49"/>
        <v>21233</v>
      </c>
      <c r="L622" s="124">
        <f t="shared" si="49"/>
        <v>25479</v>
      </c>
      <c r="M622" s="124">
        <f t="shared" si="49"/>
        <v>29726</v>
      </c>
      <c r="N622" s="124">
        <f t="shared" si="49"/>
        <v>29726</v>
      </c>
    </row>
    <row r="623" spans="1:14" ht="13.15" customHeight="1" x14ac:dyDescent="0.2">
      <c r="A623" s="608" t="s">
        <v>210</v>
      </c>
      <c r="B623" s="609" t="s">
        <v>197</v>
      </c>
      <c r="C623" s="106" t="s">
        <v>147</v>
      </c>
      <c r="D623" s="108">
        <v>10</v>
      </c>
      <c r="E623" s="125">
        <f t="shared" si="49"/>
        <v>8132</v>
      </c>
      <c r="F623" s="125">
        <f t="shared" si="49"/>
        <v>16263</v>
      </c>
      <c r="G623" s="125">
        <f t="shared" si="49"/>
        <v>19516</v>
      </c>
      <c r="H623" s="125">
        <f t="shared" si="49"/>
        <v>22768</v>
      </c>
      <c r="I623" s="125">
        <f t="shared" si="49"/>
        <v>22768</v>
      </c>
      <c r="J623" s="124"/>
      <c r="K623" s="124"/>
      <c r="L623" s="124"/>
      <c r="M623" s="124"/>
      <c r="N623" s="124"/>
    </row>
    <row r="624" spans="1:14" x14ac:dyDescent="0.2">
      <c r="A624" s="608"/>
      <c r="B624" s="609"/>
      <c r="C624" s="104" t="s">
        <v>189</v>
      </c>
      <c r="D624" s="109">
        <v>15</v>
      </c>
      <c r="E624" s="125">
        <f t="shared" si="49"/>
        <v>5340</v>
      </c>
      <c r="F624" s="125">
        <f t="shared" si="49"/>
        <v>10681</v>
      </c>
      <c r="G624" s="125">
        <f t="shared" si="49"/>
        <v>12817</v>
      </c>
      <c r="H624" s="125">
        <f t="shared" si="49"/>
        <v>14953</v>
      </c>
      <c r="I624" s="125">
        <f t="shared" si="49"/>
        <v>14953</v>
      </c>
      <c r="J624" s="124"/>
      <c r="K624" s="124"/>
      <c r="L624" s="124"/>
      <c r="M624" s="124"/>
      <c r="N624" s="124"/>
    </row>
    <row r="625" spans="1:14" ht="13.15" customHeight="1" x14ac:dyDescent="0.2">
      <c r="A625" s="608"/>
      <c r="B625" s="607" t="s">
        <v>199</v>
      </c>
      <c r="C625" s="104" t="s">
        <v>147</v>
      </c>
      <c r="D625" s="109">
        <v>10</v>
      </c>
      <c r="E625" s="125">
        <f t="shared" si="49"/>
        <v>8132</v>
      </c>
      <c r="F625" s="125">
        <f t="shared" si="49"/>
        <v>16263</v>
      </c>
      <c r="G625" s="125">
        <f t="shared" si="49"/>
        <v>19516</v>
      </c>
      <c r="H625" s="125">
        <f t="shared" si="49"/>
        <v>22768</v>
      </c>
      <c r="I625" s="125">
        <f t="shared" si="49"/>
        <v>22768</v>
      </c>
      <c r="J625" s="124"/>
      <c r="K625" s="124"/>
      <c r="L625" s="124"/>
      <c r="M625" s="124"/>
      <c r="N625" s="124"/>
    </row>
    <row r="626" spans="1:14" x14ac:dyDescent="0.2">
      <c r="A626" s="608"/>
      <c r="B626" s="607"/>
      <c r="C626" s="104" t="s">
        <v>189</v>
      </c>
      <c r="D626" s="109">
        <v>10</v>
      </c>
      <c r="E626" s="125">
        <f t="shared" si="49"/>
        <v>8011</v>
      </c>
      <c r="F626" s="125">
        <f t="shared" si="49"/>
        <v>16021</v>
      </c>
      <c r="G626" s="125">
        <f t="shared" si="49"/>
        <v>19225</v>
      </c>
      <c r="H626" s="125">
        <f t="shared" si="49"/>
        <v>22429</v>
      </c>
      <c r="I626" s="125">
        <f t="shared" si="49"/>
        <v>22429</v>
      </c>
      <c r="J626" s="124"/>
      <c r="K626" s="124"/>
      <c r="L626" s="124"/>
      <c r="M626" s="124"/>
      <c r="N626" s="124"/>
    </row>
    <row r="627" spans="1:14" ht="13.15" customHeight="1" x14ac:dyDescent="0.2">
      <c r="A627" s="608"/>
      <c r="B627" s="607" t="s">
        <v>200</v>
      </c>
      <c r="C627" s="104" t="s">
        <v>147</v>
      </c>
      <c r="D627" s="109">
        <v>10</v>
      </c>
      <c r="E627" s="125">
        <f t="shared" si="49"/>
        <v>8132</v>
      </c>
      <c r="F627" s="125">
        <f t="shared" si="49"/>
        <v>16263</v>
      </c>
      <c r="G627" s="125">
        <f t="shared" si="49"/>
        <v>19516</v>
      </c>
      <c r="H627" s="125">
        <f t="shared" si="49"/>
        <v>22768</v>
      </c>
      <c r="I627" s="125">
        <f t="shared" si="49"/>
        <v>22768</v>
      </c>
      <c r="J627" s="124"/>
      <c r="K627" s="124"/>
      <c r="L627" s="124"/>
      <c r="M627" s="124"/>
      <c r="N627" s="124"/>
    </row>
    <row r="628" spans="1:14" x14ac:dyDescent="0.2">
      <c r="A628" s="608"/>
      <c r="B628" s="607"/>
      <c r="C628" s="104" t="s">
        <v>189</v>
      </c>
      <c r="D628" s="109">
        <v>15</v>
      </c>
      <c r="E628" s="125">
        <f t="shared" si="49"/>
        <v>5340</v>
      </c>
      <c r="F628" s="125">
        <f t="shared" si="49"/>
        <v>10681</v>
      </c>
      <c r="G628" s="125">
        <f t="shared" si="49"/>
        <v>12817</v>
      </c>
      <c r="H628" s="125">
        <f t="shared" si="49"/>
        <v>14953</v>
      </c>
      <c r="I628" s="125">
        <f t="shared" si="49"/>
        <v>14953</v>
      </c>
      <c r="J628" s="124"/>
      <c r="K628" s="124"/>
      <c r="L628" s="124"/>
      <c r="M628" s="124"/>
      <c r="N628" s="124"/>
    </row>
    <row r="629" spans="1:14" ht="13.15" customHeight="1" x14ac:dyDescent="0.2">
      <c r="A629" s="608"/>
      <c r="B629" s="607" t="s">
        <v>201</v>
      </c>
      <c r="C629" s="104" t="s">
        <v>147</v>
      </c>
      <c r="D629" s="109">
        <v>10</v>
      </c>
      <c r="E629" s="125">
        <f t="shared" si="49"/>
        <v>8132</v>
      </c>
      <c r="F629" s="125">
        <f t="shared" si="49"/>
        <v>16263</v>
      </c>
      <c r="G629" s="125">
        <f t="shared" si="49"/>
        <v>19516</v>
      </c>
      <c r="H629" s="125">
        <f t="shared" si="49"/>
        <v>22768</v>
      </c>
      <c r="I629" s="125">
        <f t="shared" si="49"/>
        <v>22768</v>
      </c>
      <c r="J629" s="124"/>
      <c r="K629" s="124"/>
      <c r="L629" s="124"/>
      <c r="M629" s="124"/>
      <c r="N629" s="124"/>
    </row>
    <row r="630" spans="1:14" x14ac:dyDescent="0.2">
      <c r="A630" s="608"/>
      <c r="B630" s="607"/>
      <c r="C630" s="104" t="s">
        <v>189</v>
      </c>
      <c r="D630" s="109">
        <v>10</v>
      </c>
      <c r="E630" s="125">
        <f t="shared" si="49"/>
        <v>8011</v>
      </c>
      <c r="F630" s="125">
        <f t="shared" si="49"/>
        <v>16021</v>
      </c>
      <c r="G630" s="125">
        <f t="shared" si="49"/>
        <v>19225</v>
      </c>
      <c r="H630" s="125">
        <f t="shared" si="49"/>
        <v>22429</v>
      </c>
      <c r="I630" s="125">
        <f t="shared" si="49"/>
        <v>22429</v>
      </c>
      <c r="J630" s="124"/>
      <c r="K630" s="124"/>
      <c r="L630" s="124"/>
      <c r="M630" s="124"/>
      <c r="N630" s="124"/>
    </row>
    <row r="631" spans="1:14" ht="13.15" customHeight="1" x14ac:dyDescent="0.2">
      <c r="A631" s="608"/>
      <c r="B631" s="607" t="s">
        <v>202</v>
      </c>
      <c r="C631" s="104" t="s">
        <v>147</v>
      </c>
      <c r="D631" s="109">
        <v>10</v>
      </c>
      <c r="E631" s="125">
        <f t="shared" ref="E631:I644" si="50">ROUND(E378+E504+E568,0)</f>
        <v>8132</v>
      </c>
      <c r="F631" s="125">
        <f t="shared" si="50"/>
        <v>16263</v>
      </c>
      <c r="G631" s="125">
        <f t="shared" si="50"/>
        <v>19516</v>
      </c>
      <c r="H631" s="125">
        <f t="shared" si="50"/>
        <v>22768</v>
      </c>
      <c r="I631" s="125">
        <f t="shared" si="50"/>
        <v>22768</v>
      </c>
      <c r="J631" s="124"/>
      <c r="K631" s="124"/>
      <c r="L631" s="124"/>
      <c r="M631" s="124"/>
      <c r="N631" s="124"/>
    </row>
    <row r="632" spans="1:14" x14ac:dyDescent="0.2">
      <c r="A632" s="608"/>
      <c r="B632" s="607"/>
      <c r="C632" s="104" t="s">
        <v>189</v>
      </c>
      <c r="D632" s="109">
        <v>15</v>
      </c>
      <c r="E632" s="125">
        <f t="shared" si="50"/>
        <v>5340</v>
      </c>
      <c r="F632" s="125">
        <f t="shared" si="50"/>
        <v>10681</v>
      </c>
      <c r="G632" s="125">
        <f t="shared" si="50"/>
        <v>12817</v>
      </c>
      <c r="H632" s="125">
        <f t="shared" si="50"/>
        <v>14953</v>
      </c>
      <c r="I632" s="125">
        <f t="shared" si="50"/>
        <v>14953</v>
      </c>
      <c r="J632" s="124"/>
      <c r="K632" s="124"/>
      <c r="L632" s="124"/>
      <c r="M632" s="124"/>
      <c r="N632" s="124"/>
    </row>
    <row r="633" spans="1:14" ht="13.15" customHeight="1" x14ac:dyDescent="0.2">
      <c r="A633" s="608"/>
      <c r="B633" s="607" t="s">
        <v>203</v>
      </c>
      <c r="C633" s="104" t="s">
        <v>147</v>
      </c>
      <c r="D633" s="109">
        <v>10</v>
      </c>
      <c r="E633" s="125">
        <f t="shared" si="50"/>
        <v>8132</v>
      </c>
      <c r="F633" s="125">
        <f t="shared" si="50"/>
        <v>16263</v>
      </c>
      <c r="G633" s="125">
        <f t="shared" si="50"/>
        <v>19516</v>
      </c>
      <c r="H633" s="125">
        <f t="shared" si="50"/>
        <v>22768</v>
      </c>
      <c r="I633" s="125">
        <f t="shared" si="50"/>
        <v>22768</v>
      </c>
      <c r="J633" s="124"/>
      <c r="K633" s="124"/>
      <c r="L633" s="124"/>
      <c r="M633" s="124"/>
      <c r="N633" s="124"/>
    </row>
    <row r="634" spans="1:14" x14ac:dyDescent="0.2">
      <c r="A634" s="608"/>
      <c r="B634" s="607"/>
      <c r="C634" s="104" t="s">
        <v>189</v>
      </c>
      <c r="D634" s="109">
        <v>10</v>
      </c>
      <c r="E634" s="125">
        <f t="shared" si="50"/>
        <v>8011</v>
      </c>
      <c r="F634" s="125">
        <f t="shared" si="50"/>
        <v>16021</v>
      </c>
      <c r="G634" s="125">
        <f t="shared" si="50"/>
        <v>19225</v>
      </c>
      <c r="H634" s="125">
        <f t="shared" si="50"/>
        <v>22429</v>
      </c>
      <c r="I634" s="125">
        <f t="shared" si="50"/>
        <v>22429</v>
      </c>
      <c r="J634" s="124"/>
      <c r="K634" s="124"/>
      <c r="L634" s="124"/>
      <c r="M634" s="124"/>
      <c r="N634" s="124"/>
    </row>
    <row r="635" spans="1:14" ht="13.15" customHeight="1" x14ac:dyDescent="0.2">
      <c r="A635" s="608"/>
      <c r="B635" s="607" t="s">
        <v>204</v>
      </c>
      <c r="C635" s="104" t="s">
        <v>147</v>
      </c>
      <c r="D635" s="109">
        <v>10</v>
      </c>
      <c r="E635" s="125">
        <f t="shared" si="50"/>
        <v>8132</v>
      </c>
      <c r="F635" s="125">
        <f t="shared" si="50"/>
        <v>16263</v>
      </c>
      <c r="G635" s="125">
        <f t="shared" si="50"/>
        <v>19516</v>
      </c>
      <c r="H635" s="125">
        <f t="shared" si="50"/>
        <v>22768</v>
      </c>
      <c r="I635" s="125">
        <f t="shared" si="50"/>
        <v>22768</v>
      </c>
      <c r="J635" s="124"/>
      <c r="K635" s="124"/>
      <c r="L635" s="124"/>
      <c r="M635" s="124"/>
      <c r="N635" s="124"/>
    </row>
    <row r="636" spans="1:14" x14ac:dyDescent="0.2">
      <c r="A636" s="608"/>
      <c r="B636" s="607"/>
      <c r="C636" s="104" t="s">
        <v>189</v>
      </c>
      <c r="D636" s="109">
        <v>17</v>
      </c>
      <c r="E636" s="125">
        <f t="shared" si="50"/>
        <v>4712</v>
      </c>
      <c r="F636" s="125">
        <f t="shared" si="50"/>
        <v>9424</v>
      </c>
      <c r="G636" s="125">
        <f t="shared" si="50"/>
        <v>11309</v>
      </c>
      <c r="H636" s="125">
        <f t="shared" si="50"/>
        <v>13194</v>
      </c>
      <c r="I636" s="125">
        <f t="shared" si="50"/>
        <v>13194</v>
      </c>
      <c r="J636" s="124"/>
      <c r="K636" s="124"/>
      <c r="L636" s="124"/>
      <c r="M636" s="124"/>
      <c r="N636" s="124"/>
    </row>
    <row r="637" spans="1:14" ht="13.15" customHeight="1" x14ac:dyDescent="0.2">
      <c r="A637" s="608"/>
      <c r="B637" s="607" t="s">
        <v>205</v>
      </c>
      <c r="C637" s="104" t="s">
        <v>147</v>
      </c>
      <c r="D637" s="109">
        <v>10</v>
      </c>
      <c r="E637" s="125">
        <f t="shared" si="50"/>
        <v>8132</v>
      </c>
      <c r="F637" s="125">
        <f t="shared" si="50"/>
        <v>16263</v>
      </c>
      <c r="G637" s="125">
        <f t="shared" si="50"/>
        <v>19516</v>
      </c>
      <c r="H637" s="125">
        <f t="shared" si="50"/>
        <v>22768</v>
      </c>
      <c r="I637" s="125">
        <f t="shared" si="50"/>
        <v>22768</v>
      </c>
      <c r="J637" s="124"/>
      <c r="K637" s="124"/>
      <c r="L637" s="124"/>
      <c r="M637" s="124"/>
      <c r="N637" s="124"/>
    </row>
    <row r="638" spans="1:14" x14ac:dyDescent="0.2">
      <c r="A638" s="608"/>
      <c r="B638" s="607"/>
      <c r="C638" s="104" t="s">
        <v>189</v>
      </c>
      <c r="D638" s="109">
        <v>15</v>
      </c>
      <c r="E638" s="125">
        <f t="shared" si="50"/>
        <v>5340</v>
      </c>
      <c r="F638" s="125">
        <f t="shared" si="50"/>
        <v>10681</v>
      </c>
      <c r="G638" s="125">
        <f t="shared" si="50"/>
        <v>12817</v>
      </c>
      <c r="H638" s="125">
        <f t="shared" si="50"/>
        <v>14953</v>
      </c>
      <c r="I638" s="125">
        <f t="shared" si="50"/>
        <v>14953</v>
      </c>
      <c r="J638" s="124"/>
      <c r="K638" s="124"/>
      <c r="L638" s="124"/>
      <c r="M638" s="124"/>
      <c r="N638" s="124"/>
    </row>
    <row r="639" spans="1:14" ht="13.15" customHeight="1" x14ac:dyDescent="0.2">
      <c r="A639" s="608"/>
      <c r="B639" s="607" t="s">
        <v>206</v>
      </c>
      <c r="C639" s="104" t="s">
        <v>147</v>
      </c>
      <c r="D639" s="109">
        <v>0</v>
      </c>
      <c r="E639" s="125">
        <f t="shared" si="50"/>
        <v>0</v>
      </c>
      <c r="F639" s="125">
        <f t="shared" si="50"/>
        <v>0</v>
      </c>
      <c r="G639" s="125">
        <f t="shared" si="50"/>
        <v>0</v>
      </c>
      <c r="H639" s="125">
        <f t="shared" si="50"/>
        <v>0</v>
      </c>
      <c r="I639" s="125">
        <f t="shared" si="50"/>
        <v>0</v>
      </c>
      <c r="J639" s="124"/>
      <c r="K639" s="124"/>
      <c r="L639" s="124"/>
      <c r="M639" s="124"/>
      <c r="N639" s="124"/>
    </row>
    <row r="640" spans="1:14" x14ac:dyDescent="0.2">
      <c r="A640" s="608"/>
      <c r="B640" s="607"/>
      <c r="C640" s="104" t="s">
        <v>189</v>
      </c>
      <c r="D640" s="109">
        <v>10</v>
      </c>
      <c r="E640" s="125">
        <f t="shared" si="50"/>
        <v>8011</v>
      </c>
      <c r="F640" s="125">
        <f t="shared" si="50"/>
        <v>16021</v>
      </c>
      <c r="G640" s="125">
        <f t="shared" si="50"/>
        <v>19225</v>
      </c>
      <c r="H640" s="125">
        <f t="shared" si="50"/>
        <v>22429</v>
      </c>
      <c r="I640" s="125">
        <f t="shared" si="50"/>
        <v>22429</v>
      </c>
      <c r="J640" s="124"/>
      <c r="K640" s="124"/>
      <c r="L640" s="124"/>
      <c r="M640" s="124"/>
      <c r="N640" s="124"/>
    </row>
    <row r="641" spans="1:14" ht="13.15" customHeight="1" x14ac:dyDescent="0.2">
      <c r="A641" s="608"/>
      <c r="B641" s="607" t="s">
        <v>208</v>
      </c>
      <c r="C641" s="104" t="s">
        <v>147</v>
      </c>
      <c r="D641" s="109">
        <v>10</v>
      </c>
      <c r="E641" s="125">
        <f t="shared" si="50"/>
        <v>8132</v>
      </c>
      <c r="F641" s="125">
        <f t="shared" si="50"/>
        <v>16263</v>
      </c>
      <c r="G641" s="125">
        <f t="shared" si="50"/>
        <v>19516</v>
      </c>
      <c r="H641" s="125">
        <f t="shared" si="50"/>
        <v>22768</v>
      </c>
      <c r="I641" s="125">
        <f t="shared" si="50"/>
        <v>22768</v>
      </c>
      <c r="J641" s="124"/>
      <c r="K641" s="124"/>
      <c r="L641" s="124"/>
      <c r="M641" s="124"/>
      <c r="N641" s="124"/>
    </row>
    <row r="642" spans="1:14" x14ac:dyDescent="0.2">
      <c r="A642" s="608"/>
      <c r="B642" s="607"/>
      <c r="C642" s="104" t="s">
        <v>189</v>
      </c>
      <c r="D642" s="109">
        <v>10</v>
      </c>
      <c r="E642" s="125">
        <f t="shared" si="50"/>
        <v>8011</v>
      </c>
      <c r="F642" s="125">
        <f t="shared" si="50"/>
        <v>16021</v>
      </c>
      <c r="G642" s="125">
        <f t="shared" si="50"/>
        <v>19225</v>
      </c>
      <c r="H642" s="125">
        <f t="shared" si="50"/>
        <v>22429</v>
      </c>
      <c r="I642" s="125">
        <f t="shared" si="50"/>
        <v>22429</v>
      </c>
      <c r="J642" s="124"/>
      <c r="K642" s="124"/>
      <c r="L642" s="124"/>
      <c r="M642" s="124"/>
      <c r="N642" s="124"/>
    </row>
    <row r="643" spans="1:14" ht="13.15" customHeight="1" x14ac:dyDescent="0.2">
      <c r="A643" s="608"/>
      <c r="B643" s="607" t="s">
        <v>209</v>
      </c>
      <c r="C643" s="104" t="s">
        <v>147</v>
      </c>
      <c r="D643" s="109">
        <v>10</v>
      </c>
      <c r="E643" s="125">
        <f t="shared" si="50"/>
        <v>8132</v>
      </c>
      <c r="F643" s="125">
        <f t="shared" si="50"/>
        <v>16263</v>
      </c>
      <c r="G643" s="125">
        <f t="shared" si="50"/>
        <v>19516</v>
      </c>
      <c r="H643" s="125">
        <f t="shared" si="50"/>
        <v>22768</v>
      </c>
      <c r="I643" s="125">
        <f t="shared" si="50"/>
        <v>22768</v>
      </c>
      <c r="J643" s="124"/>
      <c r="K643" s="124"/>
      <c r="L643" s="124"/>
      <c r="M643" s="124"/>
      <c r="N643" s="124"/>
    </row>
    <row r="644" spans="1:14" x14ac:dyDescent="0.2">
      <c r="A644" s="608"/>
      <c r="B644" s="607"/>
      <c r="C644" s="104" t="s">
        <v>189</v>
      </c>
      <c r="D644" s="109">
        <v>0</v>
      </c>
      <c r="E644" s="125">
        <f t="shared" si="50"/>
        <v>0</v>
      </c>
      <c r="F644" s="125">
        <f t="shared" si="50"/>
        <v>0</v>
      </c>
      <c r="G644" s="125">
        <f t="shared" si="50"/>
        <v>0</v>
      </c>
      <c r="H644" s="125">
        <f t="shared" si="50"/>
        <v>0</v>
      </c>
      <c r="I644" s="125">
        <f t="shared" si="50"/>
        <v>0</v>
      </c>
      <c r="J644" s="124"/>
      <c r="K644" s="124"/>
      <c r="L644" s="124"/>
      <c r="M644" s="124"/>
      <c r="N644" s="124"/>
    </row>
    <row r="645" spans="1:14" ht="13.15" customHeight="1" x14ac:dyDescent="0.2">
      <c r="A645" s="610" t="s">
        <v>226</v>
      </c>
      <c r="B645" s="610"/>
      <c r="C645" s="610"/>
      <c r="D645" s="113"/>
      <c r="E645" s="125"/>
      <c r="F645" s="125"/>
      <c r="G645" s="125"/>
      <c r="H645" s="125"/>
      <c r="I645" s="125"/>
      <c r="J645" s="113"/>
      <c r="K645" s="113"/>
      <c r="L645" s="113"/>
      <c r="M645" s="113"/>
      <c r="N645" s="113"/>
    </row>
    <row r="646" spans="1:14" ht="13.15" customHeight="1" x14ac:dyDescent="0.2">
      <c r="A646" s="611" t="s">
        <v>187</v>
      </c>
      <c r="B646" s="607" t="s">
        <v>212</v>
      </c>
      <c r="C646" s="104" t="s">
        <v>147</v>
      </c>
      <c r="D646" s="110"/>
      <c r="E646" s="125">
        <f t="shared" ref="E646:N661" si="51">E583*12</f>
        <v>44832</v>
      </c>
      <c r="F646" s="125">
        <f t="shared" si="51"/>
        <v>89676</v>
      </c>
      <c r="G646" s="125">
        <f t="shared" si="51"/>
        <v>107604</v>
      </c>
      <c r="H646" s="125">
        <f t="shared" si="51"/>
        <v>125544</v>
      </c>
      <c r="I646" s="125">
        <f t="shared" si="51"/>
        <v>125544</v>
      </c>
      <c r="J646" s="124">
        <f t="shared" si="51"/>
        <v>53808</v>
      </c>
      <c r="K646" s="124">
        <f t="shared" si="51"/>
        <v>107604</v>
      </c>
      <c r="L646" s="124">
        <f t="shared" si="51"/>
        <v>129132</v>
      </c>
      <c r="M646" s="124">
        <f t="shared" si="51"/>
        <v>150648</v>
      </c>
      <c r="N646" s="124">
        <f t="shared" si="51"/>
        <v>150648</v>
      </c>
    </row>
    <row r="647" spans="1:14" x14ac:dyDescent="0.2">
      <c r="A647" s="611"/>
      <c r="B647" s="607"/>
      <c r="C647" s="104" t="s">
        <v>189</v>
      </c>
      <c r="D647" s="113"/>
      <c r="E647" s="125">
        <f t="shared" si="51"/>
        <v>36408</v>
      </c>
      <c r="F647" s="125">
        <f t="shared" si="51"/>
        <v>72816</v>
      </c>
      <c r="G647" s="125">
        <f t="shared" si="51"/>
        <v>87372</v>
      </c>
      <c r="H647" s="125">
        <f t="shared" si="51"/>
        <v>101940</v>
      </c>
      <c r="I647" s="125">
        <f t="shared" si="51"/>
        <v>101940</v>
      </c>
      <c r="J647" s="124">
        <f t="shared" si="51"/>
        <v>45456</v>
      </c>
      <c r="K647" s="124">
        <f t="shared" si="51"/>
        <v>90912</v>
      </c>
      <c r="L647" s="124">
        <f t="shared" si="51"/>
        <v>109092</v>
      </c>
      <c r="M647" s="124">
        <f t="shared" si="51"/>
        <v>127272</v>
      </c>
      <c r="N647" s="124">
        <f t="shared" si="51"/>
        <v>127272</v>
      </c>
    </row>
    <row r="648" spans="1:14" ht="13.15" customHeight="1" x14ac:dyDescent="0.2">
      <c r="A648" s="611"/>
      <c r="B648" s="612" t="s">
        <v>190</v>
      </c>
      <c r="C648" s="104" t="s">
        <v>147</v>
      </c>
      <c r="D648" s="113"/>
      <c r="E648" s="125">
        <f t="shared" si="51"/>
        <v>56796</v>
      </c>
      <c r="F648" s="125">
        <f t="shared" si="51"/>
        <v>113580</v>
      </c>
      <c r="G648" s="125">
        <f t="shared" si="51"/>
        <v>136296</v>
      </c>
      <c r="H648" s="125">
        <f t="shared" si="51"/>
        <v>159024</v>
      </c>
      <c r="I648" s="125">
        <f t="shared" si="51"/>
        <v>159024</v>
      </c>
      <c r="J648" s="124"/>
      <c r="K648" s="124"/>
      <c r="L648" s="124"/>
      <c r="M648" s="124"/>
      <c r="N648" s="124"/>
    </row>
    <row r="649" spans="1:14" x14ac:dyDescent="0.2">
      <c r="A649" s="611"/>
      <c r="B649" s="612"/>
      <c r="C649" s="104" t="s">
        <v>189</v>
      </c>
      <c r="D649" s="113"/>
      <c r="E649" s="125">
        <f t="shared" si="51"/>
        <v>41868</v>
      </c>
      <c r="F649" s="125">
        <f t="shared" si="51"/>
        <v>83736</v>
      </c>
      <c r="G649" s="125">
        <f t="shared" si="51"/>
        <v>100488</v>
      </c>
      <c r="H649" s="125">
        <f t="shared" si="51"/>
        <v>117228</v>
      </c>
      <c r="I649" s="125">
        <f t="shared" si="51"/>
        <v>117228</v>
      </c>
      <c r="J649" s="124"/>
      <c r="K649" s="124"/>
      <c r="L649" s="124"/>
      <c r="M649" s="124"/>
      <c r="N649" s="124"/>
    </row>
    <row r="650" spans="1:14" ht="13.15" customHeight="1" x14ac:dyDescent="0.2">
      <c r="A650" s="611"/>
      <c r="B650" s="612" t="s">
        <v>191</v>
      </c>
      <c r="C650" s="104" t="s">
        <v>147</v>
      </c>
      <c r="D650" s="113"/>
      <c r="E650" s="125">
        <f t="shared" si="51"/>
        <v>86640</v>
      </c>
      <c r="F650" s="125">
        <f t="shared" si="51"/>
        <v>173280</v>
      </c>
      <c r="G650" s="125">
        <f t="shared" si="51"/>
        <v>207936</v>
      </c>
      <c r="H650" s="125">
        <f t="shared" si="51"/>
        <v>242592</v>
      </c>
      <c r="I650" s="125">
        <f t="shared" si="51"/>
        <v>242592</v>
      </c>
      <c r="J650" s="124"/>
      <c r="K650" s="124"/>
      <c r="L650" s="124"/>
      <c r="M650" s="124"/>
      <c r="N650" s="124"/>
    </row>
    <row r="651" spans="1:14" x14ac:dyDescent="0.2">
      <c r="A651" s="611"/>
      <c r="B651" s="612"/>
      <c r="C651" s="104" t="s">
        <v>189</v>
      </c>
      <c r="D651" s="113"/>
      <c r="E651" s="125">
        <f t="shared" si="51"/>
        <v>56796</v>
      </c>
      <c r="F651" s="125">
        <f t="shared" si="51"/>
        <v>113580</v>
      </c>
      <c r="G651" s="125">
        <f t="shared" si="51"/>
        <v>136296</v>
      </c>
      <c r="H651" s="125">
        <f t="shared" si="51"/>
        <v>159024</v>
      </c>
      <c r="I651" s="125">
        <f t="shared" si="51"/>
        <v>159024</v>
      </c>
      <c r="J651" s="124"/>
      <c r="K651" s="124"/>
      <c r="L651" s="124"/>
      <c r="M651" s="124"/>
      <c r="N651" s="124"/>
    </row>
    <row r="652" spans="1:14" ht="13.15" customHeight="1" x14ac:dyDescent="0.2">
      <c r="A652" s="611"/>
      <c r="B652" s="612" t="s">
        <v>192</v>
      </c>
      <c r="C652" s="104" t="s">
        <v>147</v>
      </c>
      <c r="D652" s="113"/>
      <c r="E652" s="125">
        <f t="shared" si="51"/>
        <v>56796</v>
      </c>
      <c r="F652" s="125">
        <f t="shared" si="51"/>
        <v>113580</v>
      </c>
      <c r="G652" s="125">
        <f t="shared" si="51"/>
        <v>136296</v>
      </c>
      <c r="H652" s="125">
        <f t="shared" si="51"/>
        <v>159024</v>
      </c>
      <c r="I652" s="125">
        <f t="shared" si="51"/>
        <v>159024</v>
      </c>
      <c r="J652" s="124"/>
      <c r="K652" s="124"/>
      <c r="L652" s="124"/>
      <c r="M652" s="124"/>
      <c r="N652" s="124"/>
    </row>
    <row r="653" spans="1:14" ht="18.75" customHeight="1" x14ac:dyDescent="0.2">
      <c r="A653" s="611"/>
      <c r="B653" s="612"/>
      <c r="C653" s="104" t="s">
        <v>189</v>
      </c>
      <c r="D653" s="113"/>
      <c r="E653" s="125">
        <f t="shared" si="51"/>
        <v>41868</v>
      </c>
      <c r="F653" s="125">
        <f t="shared" si="51"/>
        <v>83736</v>
      </c>
      <c r="G653" s="125">
        <f t="shared" si="51"/>
        <v>100488</v>
      </c>
      <c r="H653" s="125">
        <f t="shared" si="51"/>
        <v>117228</v>
      </c>
      <c r="I653" s="125">
        <f t="shared" si="51"/>
        <v>117228</v>
      </c>
      <c r="J653" s="124"/>
      <c r="K653" s="124"/>
      <c r="L653" s="124"/>
      <c r="M653" s="124"/>
      <c r="N653" s="124"/>
    </row>
    <row r="654" spans="1:14" ht="13.15" customHeight="1" x14ac:dyDescent="0.2">
      <c r="A654" s="611"/>
      <c r="B654" s="612" t="s">
        <v>193</v>
      </c>
      <c r="C654" s="104" t="s">
        <v>147</v>
      </c>
      <c r="D654" s="113"/>
      <c r="E654" s="125">
        <f t="shared" si="51"/>
        <v>86640</v>
      </c>
      <c r="F654" s="125">
        <f t="shared" si="51"/>
        <v>173280</v>
      </c>
      <c r="G654" s="125">
        <f t="shared" si="51"/>
        <v>207936</v>
      </c>
      <c r="H654" s="125">
        <f t="shared" si="51"/>
        <v>242592</v>
      </c>
      <c r="I654" s="125">
        <f t="shared" si="51"/>
        <v>242592</v>
      </c>
      <c r="J654" s="124"/>
      <c r="K654" s="124"/>
      <c r="L654" s="124"/>
      <c r="M654" s="124"/>
      <c r="N654" s="124"/>
    </row>
    <row r="655" spans="1:14" ht="17.25" customHeight="1" x14ac:dyDescent="0.2">
      <c r="A655" s="611"/>
      <c r="B655" s="612"/>
      <c r="C655" s="104" t="s">
        <v>189</v>
      </c>
      <c r="D655" s="113"/>
      <c r="E655" s="125">
        <f t="shared" si="51"/>
        <v>56796</v>
      </c>
      <c r="F655" s="125">
        <f t="shared" si="51"/>
        <v>113580</v>
      </c>
      <c r="G655" s="125">
        <f t="shared" si="51"/>
        <v>136296</v>
      </c>
      <c r="H655" s="125">
        <f t="shared" si="51"/>
        <v>159024</v>
      </c>
      <c r="I655" s="125">
        <f t="shared" si="51"/>
        <v>159024</v>
      </c>
      <c r="J655" s="124"/>
      <c r="K655" s="124"/>
      <c r="L655" s="124"/>
      <c r="M655" s="124"/>
      <c r="N655" s="124"/>
    </row>
    <row r="656" spans="1:14" ht="13.15" customHeight="1" x14ac:dyDescent="0.2">
      <c r="A656" s="611"/>
      <c r="B656" s="612" t="s">
        <v>194</v>
      </c>
      <c r="C656" s="104" t="s">
        <v>147</v>
      </c>
      <c r="D656" s="113"/>
      <c r="E656" s="125">
        <f t="shared" si="51"/>
        <v>88092</v>
      </c>
      <c r="F656" s="125">
        <f t="shared" si="51"/>
        <v>176184</v>
      </c>
      <c r="G656" s="125">
        <f t="shared" si="51"/>
        <v>211428</v>
      </c>
      <c r="H656" s="125">
        <f t="shared" si="51"/>
        <v>246660</v>
      </c>
      <c r="I656" s="125">
        <f t="shared" si="51"/>
        <v>246660</v>
      </c>
      <c r="J656" s="124"/>
      <c r="K656" s="124"/>
      <c r="L656" s="124"/>
      <c r="M656" s="124"/>
      <c r="N656" s="124"/>
    </row>
    <row r="657" spans="1:14" ht="20.25" customHeight="1" x14ac:dyDescent="0.2">
      <c r="A657" s="611"/>
      <c r="B657" s="612"/>
      <c r="C657" s="104" t="s">
        <v>189</v>
      </c>
      <c r="D657" s="113"/>
      <c r="E657" s="125">
        <f t="shared" si="51"/>
        <v>86640</v>
      </c>
      <c r="F657" s="125">
        <f t="shared" si="51"/>
        <v>173280</v>
      </c>
      <c r="G657" s="125">
        <f t="shared" si="51"/>
        <v>207936</v>
      </c>
      <c r="H657" s="125">
        <f t="shared" si="51"/>
        <v>242592</v>
      </c>
      <c r="I657" s="125">
        <f t="shared" si="51"/>
        <v>242592</v>
      </c>
      <c r="J657" s="124"/>
      <c r="K657" s="124"/>
      <c r="L657" s="124"/>
      <c r="M657" s="124"/>
      <c r="N657" s="124"/>
    </row>
    <row r="658" spans="1:14" ht="13.15" customHeight="1" x14ac:dyDescent="0.2">
      <c r="A658" s="611"/>
      <c r="B658" s="612" t="s">
        <v>195</v>
      </c>
      <c r="C658" s="104" t="s">
        <v>147</v>
      </c>
      <c r="D658" s="113"/>
      <c r="E658" s="125">
        <f t="shared" si="51"/>
        <v>205236</v>
      </c>
      <c r="F658" s="125">
        <f t="shared" si="51"/>
        <v>410460</v>
      </c>
      <c r="G658" s="125">
        <f t="shared" si="51"/>
        <v>492564</v>
      </c>
      <c r="H658" s="125">
        <f t="shared" si="51"/>
        <v>574656</v>
      </c>
      <c r="I658" s="125">
        <f t="shared" si="51"/>
        <v>574656</v>
      </c>
      <c r="J658" s="124"/>
      <c r="K658" s="124"/>
      <c r="L658" s="124"/>
      <c r="M658" s="124"/>
      <c r="N658" s="124"/>
    </row>
    <row r="659" spans="1:14" ht="20.25" customHeight="1" x14ac:dyDescent="0.2">
      <c r="A659" s="611"/>
      <c r="B659" s="612"/>
      <c r="C659" s="104" t="s">
        <v>189</v>
      </c>
      <c r="D659" s="113"/>
      <c r="E659" s="125">
        <f t="shared" si="51"/>
        <v>202332</v>
      </c>
      <c r="F659" s="125">
        <f t="shared" si="51"/>
        <v>404652</v>
      </c>
      <c r="G659" s="125">
        <f t="shared" si="51"/>
        <v>485592</v>
      </c>
      <c r="H659" s="125">
        <f t="shared" si="51"/>
        <v>566520</v>
      </c>
      <c r="I659" s="125">
        <f t="shared" si="51"/>
        <v>566520</v>
      </c>
      <c r="J659" s="124"/>
      <c r="K659" s="124"/>
      <c r="L659" s="124"/>
      <c r="M659" s="124"/>
      <c r="N659" s="124"/>
    </row>
    <row r="660" spans="1:14" ht="13.15" customHeight="1" x14ac:dyDescent="0.2">
      <c r="A660" s="608" t="s">
        <v>196</v>
      </c>
      <c r="B660" s="607" t="s">
        <v>197</v>
      </c>
      <c r="C660" s="104" t="s">
        <v>147</v>
      </c>
      <c r="D660" s="113"/>
      <c r="E660" s="125">
        <f t="shared" si="51"/>
        <v>277968</v>
      </c>
      <c r="F660" s="125">
        <f t="shared" si="51"/>
        <v>555924</v>
      </c>
      <c r="G660" s="125">
        <f t="shared" si="51"/>
        <v>667116</v>
      </c>
      <c r="H660" s="125">
        <f t="shared" si="51"/>
        <v>778296</v>
      </c>
      <c r="I660" s="125">
        <f t="shared" si="51"/>
        <v>778296</v>
      </c>
      <c r="J660" s="124">
        <f t="shared" si="51"/>
        <v>318492</v>
      </c>
      <c r="K660" s="124">
        <f t="shared" si="51"/>
        <v>636984</v>
      </c>
      <c r="L660" s="124">
        <f t="shared" si="51"/>
        <v>764388</v>
      </c>
      <c r="M660" s="124">
        <f t="shared" si="51"/>
        <v>891780</v>
      </c>
      <c r="N660" s="124">
        <f t="shared" si="51"/>
        <v>891780</v>
      </c>
    </row>
    <row r="661" spans="1:14" x14ac:dyDescent="0.2">
      <c r="A661" s="608"/>
      <c r="B661" s="607"/>
      <c r="C661" s="104" t="s">
        <v>189</v>
      </c>
      <c r="D661" s="113"/>
      <c r="E661" s="125">
        <f t="shared" si="51"/>
        <v>162600</v>
      </c>
      <c r="F661" s="125">
        <f t="shared" si="51"/>
        <v>325188</v>
      </c>
      <c r="G661" s="125">
        <f t="shared" si="51"/>
        <v>390228</v>
      </c>
      <c r="H661" s="125">
        <f t="shared" si="51"/>
        <v>455268</v>
      </c>
      <c r="I661" s="125">
        <f t="shared" si="51"/>
        <v>455268</v>
      </c>
      <c r="J661" s="124">
        <f t="shared" si="51"/>
        <v>191100</v>
      </c>
      <c r="K661" s="124">
        <f t="shared" si="51"/>
        <v>382188</v>
      </c>
      <c r="L661" s="124">
        <f t="shared" si="51"/>
        <v>458628</v>
      </c>
      <c r="M661" s="124">
        <f t="shared" si="51"/>
        <v>535068</v>
      </c>
      <c r="N661" s="124">
        <f t="shared" si="51"/>
        <v>535068</v>
      </c>
    </row>
    <row r="662" spans="1:14" ht="13.15" customHeight="1" x14ac:dyDescent="0.2">
      <c r="A662" s="608"/>
      <c r="B662" s="607" t="s">
        <v>198</v>
      </c>
      <c r="C662" s="104" t="s">
        <v>147</v>
      </c>
      <c r="D662" s="113"/>
      <c r="E662" s="125">
        <f t="shared" ref="E662:N677" si="52">E599*12</f>
        <v>0</v>
      </c>
      <c r="F662" s="125">
        <f t="shared" si="52"/>
        <v>0</v>
      </c>
      <c r="G662" s="125">
        <f t="shared" si="52"/>
        <v>0</v>
      </c>
      <c r="H662" s="125">
        <f t="shared" si="52"/>
        <v>0</v>
      </c>
      <c r="I662" s="125">
        <f t="shared" si="52"/>
        <v>0</v>
      </c>
      <c r="J662" s="124">
        <f t="shared" si="52"/>
        <v>0</v>
      </c>
      <c r="K662" s="124">
        <f t="shared" si="52"/>
        <v>0</v>
      </c>
      <c r="L662" s="124">
        <f t="shared" si="52"/>
        <v>0</v>
      </c>
      <c r="M662" s="124">
        <f t="shared" si="52"/>
        <v>0</v>
      </c>
      <c r="N662" s="124">
        <f t="shared" si="52"/>
        <v>0</v>
      </c>
    </row>
    <row r="663" spans="1:14" x14ac:dyDescent="0.2">
      <c r="A663" s="608"/>
      <c r="B663" s="607"/>
      <c r="C663" s="104" t="s">
        <v>189</v>
      </c>
      <c r="D663" s="113"/>
      <c r="E663" s="125">
        <f t="shared" si="52"/>
        <v>133752</v>
      </c>
      <c r="F663" s="125">
        <f t="shared" si="52"/>
        <v>267504</v>
      </c>
      <c r="G663" s="125">
        <f t="shared" si="52"/>
        <v>321012</v>
      </c>
      <c r="H663" s="125">
        <f t="shared" si="52"/>
        <v>374508</v>
      </c>
      <c r="I663" s="125">
        <f t="shared" si="52"/>
        <v>374508</v>
      </c>
      <c r="J663" s="124">
        <f t="shared" si="52"/>
        <v>159252</v>
      </c>
      <c r="K663" s="124">
        <f t="shared" si="52"/>
        <v>318492</v>
      </c>
      <c r="L663" s="124">
        <f t="shared" si="52"/>
        <v>382188</v>
      </c>
      <c r="M663" s="124">
        <f t="shared" si="52"/>
        <v>445896</v>
      </c>
      <c r="N663" s="124">
        <f t="shared" si="52"/>
        <v>445896</v>
      </c>
    </row>
    <row r="664" spans="1:14" ht="13.15" customHeight="1" x14ac:dyDescent="0.2">
      <c r="A664" s="608"/>
      <c r="B664" s="607" t="s">
        <v>199</v>
      </c>
      <c r="C664" s="104" t="s">
        <v>147</v>
      </c>
      <c r="D664" s="113"/>
      <c r="E664" s="125">
        <f t="shared" si="52"/>
        <v>281448</v>
      </c>
      <c r="F664" s="125">
        <f t="shared" si="52"/>
        <v>562896</v>
      </c>
      <c r="G664" s="125">
        <f t="shared" si="52"/>
        <v>675480</v>
      </c>
      <c r="H664" s="125">
        <f t="shared" si="52"/>
        <v>788064</v>
      </c>
      <c r="I664" s="125">
        <f t="shared" si="52"/>
        <v>788064</v>
      </c>
      <c r="J664" s="124">
        <f t="shared" si="52"/>
        <v>318492</v>
      </c>
      <c r="K664" s="124">
        <f t="shared" si="52"/>
        <v>636984</v>
      </c>
      <c r="L664" s="124">
        <f t="shared" si="52"/>
        <v>764388</v>
      </c>
      <c r="M664" s="124">
        <f t="shared" si="52"/>
        <v>891780</v>
      </c>
      <c r="N664" s="124">
        <f t="shared" si="52"/>
        <v>891780</v>
      </c>
    </row>
    <row r="665" spans="1:14" x14ac:dyDescent="0.2">
      <c r="A665" s="608"/>
      <c r="B665" s="607"/>
      <c r="C665" s="104" t="s">
        <v>189</v>
      </c>
      <c r="D665" s="113"/>
      <c r="E665" s="125">
        <f t="shared" si="52"/>
        <v>274476</v>
      </c>
      <c r="F665" s="125">
        <f t="shared" si="52"/>
        <v>548952</v>
      </c>
      <c r="G665" s="125">
        <f t="shared" si="52"/>
        <v>658752</v>
      </c>
      <c r="H665" s="125">
        <f t="shared" si="52"/>
        <v>768540</v>
      </c>
      <c r="I665" s="125">
        <f t="shared" si="52"/>
        <v>768540</v>
      </c>
      <c r="J665" s="124">
        <f t="shared" si="52"/>
        <v>318492</v>
      </c>
      <c r="K665" s="124">
        <f t="shared" si="52"/>
        <v>636984</v>
      </c>
      <c r="L665" s="124">
        <f t="shared" si="52"/>
        <v>764388</v>
      </c>
      <c r="M665" s="124">
        <f t="shared" si="52"/>
        <v>891780</v>
      </c>
      <c r="N665" s="124">
        <f t="shared" si="52"/>
        <v>891780</v>
      </c>
    </row>
    <row r="666" spans="1:14" ht="13.15" customHeight="1" x14ac:dyDescent="0.2">
      <c r="A666" s="608"/>
      <c r="B666" s="607" t="s">
        <v>200</v>
      </c>
      <c r="C666" s="104" t="s">
        <v>147</v>
      </c>
      <c r="D666" s="113"/>
      <c r="E666" s="125">
        <f t="shared" si="52"/>
        <v>281448</v>
      </c>
      <c r="F666" s="125">
        <f t="shared" si="52"/>
        <v>562896</v>
      </c>
      <c r="G666" s="125">
        <f t="shared" si="52"/>
        <v>675480</v>
      </c>
      <c r="H666" s="125">
        <f t="shared" si="52"/>
        <v>788064</v>
      </c>
      <c r="I666" s="125">
        <f t="shared" si="52"/>
        <v>788064</v>
      </c>
      <c r="J666" s="124">
        <f t="shared" si="52"/>
        <v>318492</v>
      </c>
      <c r="K666" s="124">
        <f t="shared" si="52"/>
        <v>636984</v>
      </c>
      <c r="L666" s="124">
        <f t="shared" si="52"/>
        <v>764388</v>
      </c>
      <c r="M666" s="124">
        <f t="shared" si="52"/>
        <v>891780</v>
      </c>
      <c r="N666" s="124">
        <f t="shared" si="52"/>
        <v>891780</v>
      </c>
    </row>
    <row r="667" spans="1:14" x14ac:dyDescent="0.2">
      <c r="A667" s="608"/>
      <c r="B667" s="607"/>
      <c r="C667" s="104" t="s">
        <v>189</v>
      </c>
      <c r="D667" s="113"/>
      <c r="E667" s="125">
        <f t="shared" si="52"/>
        <v>205860</v>
      </c>
      <c r="F667" s="125">
        <f t="shared" si="52"/>
        <v>411720</v>
      </c>
      <c r="G667" s="125">
        <f t="shared" si="52"/>
        <v>494064</v>
      </c>
      <c r="H667" s="125">
        <f t="shared" si="52"/>
        <v>576408</v>
      </c>
      <c r="I667" s="125">
        <f t="shared" si="52"/>
        <v>576408</v>
      </c>
      <c r="J667" s="124">
        <f t="shared" si="52"/>
        <v>238872</v>
      </c>
      <c r="K667" s="124">
        <f t="shared" si="52"/>
        <v>477744</v>
      </c>
      <c r="L667" s="124">
        <f t="shared" si="52"/>
        <v>573288</v>
      </c>
      <c r="M667" s="124">
        <f t="shared" si="52"/>
        <v>668832</v>
      </c>
      <c r="N667" s="124">
        <f t="shared" si="52"/>
        <v>668832</v>
      </c>
    </row>
    <row r="668" spans="1:14" ht="13.15" customHeight="1" x14ac:dyDescent="0.2">
      <c r="A668" s="608"/>
      <c r="B668" s="607" t="s">
        <v>201</v>
      </c>
      <c r="C668" s="104" t="s">
        <v>147</v>
      </c>
      <c r="D668" s="113"/>
      <c r="E668" s="125">
        <f t="shared" si="52"/>
        <v>284940</v>
      </c>
      <c r="F668" s="125">
        <f t="shared" si="52"/>
        <v>569868</v>
      </c>
      <c r="G668" s="125">
        <f t="shared" si="52"/>
        <v>683844</v>
      </c>
      <c r="H668" s="125">
        <f t="shared" si="52"/>
        <v>797820</v>
      </c>
      <c r="I668" s="125">
        <f t="shared" si="52"/>
        <v>797820</v>
      </c>
      <c r="J668" s="124">
        <f t="shared" si="52"/>
        <v>318492</v>
      </c>
      <c r="K668" s="124">
        <f t="shared" si="52"/>
        <v>636984</v>
      </c>
      <c r="L668" s="124">
        <f t="shared" si="52"/>
        <v>764388</v>
      </c>
      <c r="M668" s="124">
        <f t="shared" si="52"/>
        <v>891780</v>
      </c>
      <c r="N668" s="124">
        <f t="shared" si="52"/>
        <v>891780</v>
      </c>
    </row>
    <row r="669" spans="1:14" x14ac:dyDescent="0.2">
      <c r="A669" s="608"/>
      <c r="B669" s="607"/>
      <c r="C669" s="104" t="s">
        <v>189</v>
      </c>
      <c r="D669" s="113"/>
      <c r="E669" s="125">
        <f t="shared" si="52"/>
        <v>277968</v>
      </c>
      <c r="F669" s="125">
        <f t="shared" si="52"/>
        <v>555924</v>
      </c>
      <c r="G669" s="125">
        <f t="shared" si="52"/>
        <v>667116</v>
      </c>
      <c r="H669" s="125">
        <f t="shared" si="52"/>
        <v>778296</v>
      </c>
      <c r="I669" s="125">
        <f t="shared" si="52"/>
        <v>778296</v>
      </c>
      <c r="J669" s="124">
        <f t="shared" si="52"/>
        <v>318492</v>
      </c>
      <c r="K669" s="124">
        <f t="shared" si="52"/>
        <v>636984</v>
      </c>
      <c r="L669" s="124">
        <f t="shared" si="52"/>
        <v>764388</v>
      </c>
      <c r="M669" s="124">
        <f t="shared" si="52"/>
        <v>891780</v>
      </c>
      <c r="N669" s="124">
        <f t="shared" si="52"/>
        <v>891780</v>
      </c>
    </row>
    <row r="670" spans="1:14" ht="13.15" customHeight="1" x14ac:dyDescent="0.2">
      <c r="A670" s="608"/>
      <c r="B670" s="607" t="s">
        <v>202</v>
      </c>
      <c r="C670" s="104" t="s">
        <v>147</v>
      </c>
      <c r="D670" s="113"/>
      <c r="E670" s="125">
        <f t="shared" si="52"/>
        <v>281448</v>
      </c>
      <c r="F670" s="125">
        <f t="shared" si="52"/>
        <v>562896</v>
      </c>
      <c r="G670" s="125">
        <f t="shared" si="52"/>
        <v>675480</v>
      </c>
      <c r="H670" s="125">
        <f t="shared" si="52"/>
        <v>788064</v>
      </c>
      <c r="I670" s="125">
        <f t="shared" si="52"/>
        <v>788064</v>
      </c>
      <c r="J670" s="124">
        <f t="shared" si="52"/>
        <v>318492</v>
      </c>
      <c r="K670" s="124">
        <f t="shared" si="52"/>
        <v>636984</v>
      </c>
      <c r="L670" s="124">
        <f t="shared" si="52"/>
        <v>764388</v>
      </c>
      <c r="M670" s="124">
        <f t="shared" si="52"/>
        <v>891780</v>
      </c>
      <c r="N670" s="124">
        <f t="shared" si="52"/>
        <v>891780</v>
      </c>
    </row>
    <row r="671" spans="1:14" x14ac:dyDescent="0.2">
      <c r="A671" s="608"/>
      <c r="B671" s="607"/>
      <c r="C671" s="104" t="s">
        <v>189</v>
      </c>
      <c r="D671" s="113"/>
      <c r="E671" s="125">
        <f t="shared" si="52"/>
        <v>164688</v>
      </c>
      <c r="F671" s="125">
        <f t="shared" si="52"/>
        <v>329376</v>
      </c>
      <c r="G671" s="125">
        <f t="shared" si="52"/>
        <v>395244</v>
      </c>
      <c r="H671" s="125">
        <f t="shared" si="52"/>
        <v>461124</v>
      </c>
      <c r="I671" s="125">
        <f t="shared" si="52"/>
        <v>461124</v>
      </c>
      <c r="J671" s="124">
        <f t="shared" si="52"/>
        <v>191100</v>
      </c>
      <c r="K671" s="124">
        <f t="shared" si="52"/>
        <v>382188</v>
      </c>
      <c r="L671" s="124">
        <f t="shared" si="52"/>
        <v>458628</v>
      </c>
      <c r="M671" s="124">
        <f t="shared" si="52"/>
        <v>535068</v>
      </c>
      <c r="N671" s="124">
        <f t="shared" si="52"/>
        <v>535068</v>
      </c>
    </row>
    <row r="672" spans="1:14" ht="13.15" customHeight="1" x14ac:dyDescent="0.2">
      <c r="A672" s="608"/>
      <c r="B672" s="607" t="s">
        <v>203</v>
      </c>
      <c r="C672" s="104" t="s">
        <v>147</v>
      </c>
      <c r="D672" s="113"/>
      <c r="E672" s="125">
        <f t="shared" si="52"/>
        <v>284940</v>
      </c>
      <c r="F672" s="125">
        <f t="shared" si="52"/>
        <v>569868</v>
      </c>
      <c r="G672" s="125">
        <f t="shared" si="52"/>
        <v>683844</v>
      </c>
      <c r="H672" s="125">
        <f t="shared" si="52"/>
        <v>797820</v>
      </c>
      <c r="I672" s="125">
        <f t="shared" si="52"/>
        <v>797820</v>
      </c>
      <c r="J672" s="124">
        <f t="shared" si="52"/>
        <v>318492</v>
      </c>
      <c r="K672" s="124">
        <f t="shared" si="52"/>
        <v>636984</v>
      </c>
      <c r="L672" s="124">
        <f t="shared" si="52"/>
        <v>764388</v>
      </c>
      <c r="M672" s="124">
        <f t="shared" si="52"/>
        <v>891780</v>
      </c>
      <c r="N672" s="124">
        <f t="shared" si="52"/>
        <v>891780</v>
      </c>
    </row>
    <row r="673" spans="1:14" x14ac:dyDescent="0.2">
      <c r="A673" s="608"/>
      <c r="B673" s="607"/>
      <c r="C673" s="104" t="s">
        <v>189</v>
      </c>
      <c r="D673" s="113"/>
      <c r="E673" s="125">
        <f t="shared" si="52"/>
        <v>208476</v>
      </c>
      <c r="F673" s="125">
        <f t="shared" si="52"/>
        <v>416952</v>
      </c>
      <c r="G673" s="125">
        <f t="shared" si="52"/>
        <v>500340</v>
      </c>
      <c r="H673" s="125">
        <f t="shared" si="52"/>
        <v>583728</v>
      </c>
      <c r="I673" s="125">
        <f t="shared" si="52"/>
        <v>583728</v>
      </c>
      <c r="J673" s="124">
        <f t="shared" si="52"/>
        <v>238872</v>
      </c>
      <c r="K673" s="124">
        <f t="shared" si="52"/>
        <v>477744</v>
      </c>
      <c r="L673" s="124">
        <f t="shared" si="52"/>
        <v>573288</v>
      </c>
      <c r="M673" s="124">
        <f t="shared" si="52"/>
        <v>668832</v>
      </c>
      <c r="N673" s="124">
        <f t="shared" si="52"/>
        <v>668832</v>
      </c>
    </row>
    <row r="674" spans="1:14" ht="13.15" customHeight="1" x14ac:dyDescent="0.2">
      <c r="A674" s="608"/>
      <c r="B674" s="607" t="s">
        <v>204</v>
      </c>
      <c r="C674" s="104" t="s">
        <v>147</v>
      </c>
      <c r="D674" s="113"/>
      <c r="E674" s="125">
        <f t="shared" si="52"/>
        <v>284940</v>
      </c>
      <c r="F674" s="125">
        <f t="shared" si="52"/>
        <v>569868</v>
      </c>
      <c r="G674" s="125">
        <f t="shared" si="52"/>
        <v>683844</v>
      </c>
      <c r="H674" s="125">
        <f t="shared" si="52"/>
        <v>797820</v>
      </c>
      <c r="I674" s="125">
        <f t="shared" si="52"/>
        <v>797820</v>
      </c>
      <c r="J674" s="124">
        <f t="shared" si="52"/>
        <v>318492</v>
      </c>
      <c r="K674" s="124">
        <f t="shared" si="52"/>
        <v>636984</v>
      </c>
      <c r="L674" s="124">
        <f t="shared" si="52"/>
        <v>764388</v>
      </c>
      <c r="M674" s="124">
        <f t="shared" si="52"/>
        <v>891780</v>
      </c>
      <c r="N674" s="124">
        <f t="shared" si="52"/>
        <v>891780</v>
      </c>
    </row>
    <row r="675" spans="1:14" x14ac:dyDescent="0.2">
      <c r="A675" s="608"/>
      <c r="B675" s="607"/>
      <c r="C675" s="104" t="s">
        <v>189</v>
      </c>
      <c r="D675" s="113"/>
      <c r="E675" s="125">
        <f t="shared" si="52"/>
        <v>164688</v>
      </c>
      <c r="F675" s="125">
        <f t="shared" si="52"/>
        <v>329376</v>
      </c>
      <c r="G675" s="125">
        <f t="shared" si="52"/>
        <v>395244</v>
      </c>
      <c r="H675" s="125">
        <f t="shared" si="52"/>
        <v>461124</v>
      </c>
      <c r="I675" s="125">
        <f t="shared" si="52"/>
        <v>461124</v>
      </c>
      <c r="J675" s="124">
        <f t="shared" si="52"/>
        <v>191100</v>
      </c>
      <c r="K675" s="124">
        <f t="shared" si="52"/>
        <v>382188</v>
      </c>
      <c r="L675" s="124">
        <f t="shared" si="52"/>
        <v>458628</v>
      </c>
      <c r="M675" s="124">
        <f t="shared" si="52"/>
        <v>535068</v>
      </c>
      <c r="N675" s="124">
        <f t="shared" si="52"/>
        <v>535068</v>
      </c>
    </row>
    <row r="676" spans="1:14" ht="13.15" customHeight="1" x14ac:dyDescent="0.2">
      <c r="A676" s="608"/>
      <c r="B676" s="607" t="s">
        <v>205</v>
      </c>
      <c r="C676" s="104" t="s">
        <v>147</v>
      </c>
      <c r="D676" s="113"/>
      <c r="E676" s="125">
        <f t="shared" si="52"/>
        <v>284940</v>
      </c>
      <c r="F676" s="125">
        <f t="shared" si="52"/>
        <v>569868</v>
      </c>
      <c r="G676" s="125">
        <f t="shared" si="52"/>
        <v>683844</v>
      </c>
      <c r="H676" s="125">
        <f t="shared" si="52"/>
        <v>797820</v>
      </c>
      <c r="I676" s="125">
        <f t="shared" si="52"/>
        <v>797820</v>
      </c>
      <c r="J676" s="124">
        <f t="shared" si="52"/>
        <v>318492</v>
      </c>
      <c r="K676" s="124">
        <f t="shared" si="52"/>
        <v>636984</v>
      </c>
      <c r="L676" s="124">
        <f t="shared" si="52"/>
        <v>764388</v>
      </c>
      <c r="M676" s="124">
        <f t="shared" si="52"/>
        <v>891780</v>
      </c>
      <c r="N676" s="124">
        <f t="shared" si="52"/>
        <v>891780</v>
      </c>
    </row>
    <row r="677" spans="1:14" x14ac:dyDescent="0.2">
      <c r="A677" s="608"/>
      <c r="B677" s="607"/>
      <c r="C677" s="104" t="s">
        <v>189</v>
      </c>
      <c r="D677" s="113"/>
      <c r="E677" s="125">
        <f t="shared" si="52"/>
        <v>164688</v>
      </c>
      <c r="F677" s="125">
        <f t="shared" si="52"/>
        <v>329376</v>
      </c>
      <c r="G677" s="125">
        <f t="shared" si="52"/>
        <v>395244</v>
      </c>
      <c r="H677" s="125">
        <f t="shared" si="52"/>
        <v>461124</v>
      </c>
      <c r="I677" s="125">
        <f t="shared" si="52"/>
        <v>461124</v>
      </c>
      <c r="J677" s="124">
        <f t="shared" si="52"/>
        <v>191100</v>
      </c>
      <c r="K677" s="124">
        <f t="shared" si="52"/>
        <v>382188</v>
      </c>
      <c r="L677" s="124">
        <f t="shared" si="52"/>
        <v>458628</v>
      </c>
      <c r="M677" s="124">
        <f t="shared" si="52"/>
        <v>535068</v>
      </c>
      <c r="N677" s="124">
        <f t="shared" si="52"/>
        <v>535068</v>
      </c>
    </row>
    <row r="678" spans="1:14" ht="13.15" customHeight="1" x14ac:dyDescent="0.2">
      <c r="A678" s="608"/>
      <c r="B678" s="607" t="s">
        <v>206</v>
      </c>
      <c r="C678" s="104" t="s">
        <v>147</v>
      </c>
      <c r="D678" s="113"/>
      <c r="E678" s="125">
        <f t="shared" ref="E678:N693" si="53">E615*12</f>
        <v>0</v>
      </c>
      <c r="F678" s="125">
        <f t="shared" si="53"/>
        <v>0</v>
      </c>
      <c r="G678" s="125">
        <f t="shared" si="53"/>
        <v>0</v>
      </c>
      <c r="H678" s="125">
        <f t="shared" si="53"/>
        <v>0</v>
      </c>
      <c r="I678" s="125">
        <f t="shared" si="53"/>
        <v>0</v>
      </c>
      <c r="J678" s="124">
        <f t="shared" si="53"/>
        <v>0</v>
      </c>
      <c r="K678" s="124">
        <f t="shared" si="53"/>
        <v>0</v>
      </c>
      <c r="L678" s="124">
        <f t="shared" si="53"/>
        <v>0</v>
      </c>
      <c r="M678" s="124">
        <f t="shared" si="53"/>
        <v>0</v>
      </c>
      <c r="N678" s="124">
        <f t="shared" si="53"/>
        <v>0</v>
      </c>
    </row>
    <row r="679" spans="1:14" x14ac:dyDescent="0.2">
      <c r="A679" s="608"/>
      <c r="B679" s="607"/>
      <c r="C679" s="104" t="s">
        <v>189</v>
      </c>
      <c r="D679" s="113"/>
      <c r="E679" s="125">
        <f t="shared" si="53"/>
        <v>208476</v>
      </c>
      <c r="F679" s="125">
        <f t="shared" si="53"/>
        <v>416952</v>
      </c>
      <c r="G679" s="125">
        <f t="shared" si="53"/>
        <v>500340</v>
      </c>
      <c r="H679" s="125">
        <f t="shared" si="53"/>
        <v>583728</v>
      </c>
      <c r="I679" s="125">
        <f t="shared" si="53"/>
        <v>583728</v>
      </c>
      <c r="J679" s="124">
        <f t="shared" si="53"/>
        <v>238872</v>
      </c>
      <c r="K679" s="124">
        <f t="shared" si="53"/>
        <v>477744</v>
      </c>
      <c r="L679" s="124">
        <f t="shared" si="53"/>
        <v>573288</v>
      </c>
      <c r="M679" s="124">
        <f t="shared" si="53"/>
        <v>668832</v>
      </c>
      <c r="N679" s="124">
        <f t="shared" si="53"/>
        <v>668832</v>
      </c>
    </row>
    <row r="680" spans="1:14" ht="13.15" customHeight="1" x14ac:dyDescent="0.2">
      <c r="A680" s="608"/>
      <c r="B680" s="607" t="s">
        <v>207</v>
      </c>
      <c r="C680" s="104" t="s">
        <v>147</v>
      </c>
      <c r="D680" s="113"/>
      <c r="E680" s="125">
        <f t="shared" si="53"/>
        <v>0</v>
      </c>
      <c r="F680" s="125">
        <f t="shared" si="53"/>
        <v>0</v>
      </c>
      <c r="G680" s="125">
        <f t="shared" si="53"/>
        <v>0</v>
      </c>
      <c r="H680" s="125">
        <f t="shared" si="53"/>
        <v>0</v>
      </c>
      <c r="I680" s="125">
        <f t="shared" si="53"/>
        <v>0</v>
      </c>
      <c r="J680" s="124">
        <f t="shared" si="53"/>
        <v>0</v>
      </c>
      <c r="K680" s="124">
        <f t="shared" si="53"/>
        <v>0</v>
      </c>
      <c r="L680" s="124">
        <f t="shared" si="53"/>
        <v>0</v>
      </c>
      <c r="M680" s="124">
        <f t="shared" si="53"/>
        <v>0</v>
      </c>
      <c r="N680" s="124">
        <f t="shared" si="53"/>
        <v>0</v>
      </c>
    </row>
    <row r="681" spans="1:14" x14ac:dyDescent="0.2">
      <c r="A681" s="608"/>
      <c r="B681" s="607"/>
      <c r="C681" s="104" t="s">
        <v>189</v>
      </c>
      <c r="D681" s="113"/>
      <c r="E681" s="125">
        <f t="shared" si="53"/>
        <v>337740</v>
      </c>
      <c r="F681" s="125">
        <f t="shared" si="53"/>
        <v>675480</v>
      </c>
      <c r="G681" s="125">
        <f t="shared" si="53"/>
        <v>810576</v>
      </c>
      <c r="H681" s="125">
        <f t="shared" si="53"/>
        <v>945672</v>
      </c>
      <c r="I681" s="125">
        <f t="shared" si="53"/>
        <v>945672</v>
      </c>
      <c r="J681" s="124">
        <f t="shared" si="53"/>
        <v>382188</v>
      </c>
      <c r="K681" s="124">
        <f t="shared" si="53"/>
        <v>764388</v>
      </c>
      <c r="L681" s="124">
        <f t="shared" si="53"/>
        <v>917256</v>
      </c>
      <c r="M681" s="124">
        <f t="shared" si="53"/>
        <v>1070136</v>
      </c>
      <c r="N681" s="124">
        <f t="shared" si="53"/>
        <v>1070136</v>
      </c>
    </row>
    <row r="682" spans="1:14" ht="13.15" customHeight="1" x14ac:dyDescent="0.2">
      <c r="A682" s="608"/>
      <c r="B682" s="607" t="s">
        <v>208</v>
      </c>
      <c r="C682" s="104" t="s">
        <v>147</v>
      </c>
      <c r="D682" s="113"/>
      <c r="E682" s="125">
        <f t="shared" si="53"/>
        <v>341928</v>
      </c>
      <c r="F682" s="125">
        <f t="shared" si="53"/>
        <v>683844</v>
      </c>
      <c r="G682" s="125">
        <f t="shared" si="53"/>
        <v>820608</v>
      </c>
      <c r="H682" s="125">
        <f t="shared" si="53"/>
        <v>957384</v>
      </c>
      <c r="I682" s="125">
        <f t="shared" si="53"/>
        <v>957384</v>
      </c>
      <c r="J682" s="124">
        <f t="shared" si="53"/>
        <v>382188</v>
      </c>
      <c r="K682" s="124">
        <f t="shared" si="53"/>
        <v>764388</v>
      </c>
      <c r="L682" s="124">
        <f t="shared" si="53"/>
        <v>917256</v>
      </c>
      <c r="M682" s="124">
        <f t="shared" si="53"/>
        <v>1070136</v>
      </c>
      <c r="N682" s="124">
        <f t="shared" si="53"/>
        <v>1070136</v>
      </c>
    </row>
    <row r="683" spans="1:14" x14ac:dyDescent="0.2">
      <c r="A683" s="608"/>
      <c r="B683" s="607"/>
      <c r="C683" s="104" t="s">
        <v>189</v>
      </c>
      <c r="D683" s="113"/>
      <c r="E683" s="125">
        <f t="shared" si="53"/>
        <v>337740</v>
      </c>
      <c r="F683" s="125">
        <f t="shared" si="53"/>
        <v>675480</v>
      </c>
      <c r="G683" s="125">
        <f t="shared" si="53"/>
        <v>810576</v>
      </c>
      <c r="H683" s="125">
        <f t="shared" si="53"/>
        <v>945672</v>
      </c>
      <c r="I683" s="125">
        <f t="shared" si="53"/>
        <v>945672</v>
      </c>
      <c r="J683" s="124">
        <f t="shared" si="53"/>
        <v>382188</v>
      </c>
      <c r="K683" s="124">
        <f t="shared" si="53"/>
        <v>764388</v>
      </c>
      <c r="L683" s="124">
        <f t="shared" si="53"/>
        <v>917256</v>
      </c>
      <c r="M683" s="124">
        <f t="shared" si="53"/>
        <v>1070136</v>
      </c>
      <c r="N683" s="124">
        <f t="shared" si="53"/>
        <v>1070136</v>
      </c>
    </row>
    <row r="684" spans="1:14" ht="13.15" customHeight="1" x14ac:dyDescent="0.2">
      <c r="A684" s="608"/>
      <c r="B684" s="607" t="s">
        <v>209</v>
      </c>
      <c r="C684" s="104" t="s">
        <v>147</v>
      </c>
      <c r="D684" s="113"/>
      <c r="E684" s="125">
        <f t="shared" si="53"/>
        <v>178068</v>
      </c>
      <c r="F684" s="125">
        <f t="shared" si="53"/>
        <v>356136</v>
      </c>
      <c r="G684" s="125">
        <f t="shared" si="53"/>
        <v>427368</v>
      </c>
      <c r="H684" s="125">
        <f t="shared" si="53"/>
        <v>498588</v>
      </c>
      <c r="I684" s="125">
        <f t="shared" si="53"/>
        <v>498588</v>
      </c>
      <c r="J684" s="124">
        <f t="shared" si="53"/>
        <v>191100</v>
      </c>
      <c r="K684" s="124">
        <f t="shared" si="53"/>
        <v>382188</v>
      </c>
      <c r="L684" s="124">
        <f t="shared" si="53"/>
        <v>458628</v>
      </c>
      <c r="M684" s="124">
        <f t="shared" si="53"/>
        <v>535068</v>
      </c>
      <c r="N684" s="124">
        <f t="shared" si="53"/>
        <v>535068</v>
      </c>
    </row>
    <row r="685" spans="1:14" x14ac:dyDescent="0.2">
      <c r="A685" s="608"/>
      <c r="B685" s="607"/>
      <c r="C685" s="104" t="s">
        <v>189</v>
      </c>
      <c r="D685" s="113"/>
      <c r="E685" s="125">
        <f t="shared" si="53"/>
        <v>117312</v>
      </c>
      <c r="F685" s="125">
        <f t="shared" si="53"/>
        <v>234636</v>
      </c>
      <c r="G685" s="125">
        <f t="shared" si="53"/>
        <v>281568</v>
      </c>
      <c r="H685" s="125">
        <f t="shared" si="53"/>
        <v>328488</v>
      </c>
      <c r="I685" s="125">
        <f t="shared" si="53"/>
        <v>328488</v>
      </c>
      <c r="J685" s="124">
        <f t="shared" si="53"/>
        <v>127392</v>
      </c>
      <c r="K685" s="124">
        <f t="shared" si="53"/>
        <v>254796</v>
      </c>
      <c r="L685" s="124">
        <f t="shared" si="53"/>
        <v>305748</v>
      </c>
      <c r="M685" s="124">
        <f t="shared" si="53"/>
        <v>356712</v>
      </c>
      <c r="N685" s="124">
        <f t="shared" si="53"/>
        <v>356712</v>
      </c>
    </row>
    <row r="686" spans="1:14" ht="13.15" customHeight="1" x14ac:dyDescent="0.2">
      <c r="A686" s="608" t="s">
        <v>210</v>
      </c>
      <c r="B686" s="609" t="s">
        <v>197</v>
      </c>
      <c r="C686" s="106" t="s">
        <v>147</v>
      </c>
      <c r="D686" s="108"/>
      <c r="E686" s="125">
        <f t="shared" si="53"/>
        <v>97584</v>
      </c>
      <c r="F686" s="125">
        <f t="shared" si="53"/>
        <v>195156</v>
      </c>
      <c r="G686" s="125">
        <f t="shared" si="53"/>
        <v>234192</v>
      </c>
      <c r="H686" s="125">
        <f t="shared" si="53"/>
        <v>273216</v>
      </c>
      <c r="I686" s="125">
        <f t="shared" si="53"/>
        <v>273216</v>
      </c>
      <c r="J686" s="126"/>
      <c r="K686" s="126"/>
      <c r="L686" s="126"/>
      <c r="M686" s="126"/>
      <c r="N686" s="126"/>
    </row>
    <row r="687" spans="1:14" x14ac:dyDescent="0.2">
      <c r="A687" s="608"/>
      <c r="B687" s="609"/>
      <c r="C687" s="104" t="s">
        <v>189</v>
      </c>
      <c r="D687" s="109"/>
      <c r="E687" s="125">
        <f t="shared" si="53"/>
        <v>64080</v>
      </c>
      <c r="F687" s="125">
        <f t="shared" si="53"/>
        <v>128172</v>
      </c>
      <c r="G687" s="125">
        <f t="shared" si="53"/>
        <v>153804</v>
      </c>
      <c r="H687" s="125">
        <f t="shared" si="53"/>
        <v>179436</v>
      </c>
      <c r="I687" s="125">
        <f t="shared" si="53"/>
        <v>179436</v>
      </c>
      <c r="J687" s="126"/>
      <c r="K687" s="126"/>
      <c r="L687" s="126"/>
      <c r="M687" s="126"/>
      <c r="N687" s="126"/>
    </row>
    <row r="688" spans="1:14" ht="13.15" customHeight="1" x14ac:dyDescent="0.2">
      <c r="A688" s="608"/>
      <c r="B688" s="607" t="s">
        <v>199</v>
      </c>
      <c r="C688" s="104" t="s">
        <v>147</v>
      </c>
      <c r="D688" s="109"/>
      <c r="E688" s="125">
        <f t="shared" si="53"/>
        <v>97584</v>
      </c>
      <c r="F688" s="125">
        <f t="shared" si="53"/>
        <v>195156</v>
      </c>
      <c r="G688" s="125">
        <f t="shared" si="53"/>
        <v>234192</v>
      </c>
      <c r="H688" s="125">
        <f t="shared" si="53"/>
        <v>273216</v>
      </c>
      <c r="I688" s="125">
        <f t="shared" si="53"/>
        <v>273216</v>
      </c>
      <c r="J688" s="126"/>
      <c r="K688" s="126"/>
      <c r="L688" s="126"/>
      <c r="M688" s="126"/>
      <c r="N688" s="126"/>
    </row>
    <row r="689" spans="1:14" x14ac:dyDescent="0.2">
      <c r="A689" s="608"/>
      <c r="B689" s="607"/>
      <c r="C689" s="104" t="s">
        <v>189</v>
      </c>
      <c r="D689" s="109"/>
      <c r="E689" s="125">
        <f t="shared" si="53"/>
        <v>96132</v>
      </c>
      <c r="F689" s="125">
        <f t="shared" si="53"/>
        <v>192252</v>
      </c>
      <c r="G689" s="125">
        <f t="shared" si="53"/>
        <v>230700</v>
      </c>
      <c r="H689" s="125">
        <f t="shared" si="53"/>
        <v>269148</v>
      </c>
      <c r="I689" s="125">
        <f t="shared" si="53"/>
        <v>269148</v>
      </c>
      <c r="J689" s="126"/>
      <c r="K689" s="126"/>
      <c r="L689" s="126"/>
      <c r="M689" s="126"/>
      <c r="N689" s="126"/>
    </row>
    <row r="690" spans="1:14" ht="13.15" customHeight="1" x14ac:dyDescent="0.2">
      <c r="A690" s="608"/>
      <c r="B690" s="607" t="s">
        <v>200</v>
      </c>
      <c r="C690" s="104" t="s">
        <v>147</v>
      </c>
      <c r="D690" s="109"/>
      <c r="E690" s="125">
        <f t="shared" si="53"/>
        <v>97584</v>
      </c>
      <c r="F690" s="125">
        <f t="shared" si="53"/>
        <v>195156</v>
      </c>
      <c r="G690" s="125">
        <f t="shared" si="53"/>
        <v>234192</v>
      </c>
      <c r="H690" s="125">
        <f t="shared" si="53"/>
        <v>273216</v>
      </c>
      <c r="I690" s="125">
        <f t="shared" si="53"/>
        <v>273216</v>
      </c>
      <c r="J690" s="126"/>
      <c r="K690" s="126"/>
      <c r="L690" s="126"/>
      <c r="M690" s="126"/>
      <c r="N690" s="126"/>
    </row>
    <row r="691" spans="1:14" x14ac:dyDescent="0.2">
      <c r="A691" s="608"/>
      <c r="B691" s="607"/>
      <c r="C691" s="104" t="s">
        <v>189</v>
      </c>
      <c r="D691" s="109"/>
      <c r="E691" s="125">
        <f t="shared" si="53"/>
        <v>64080</v>
      </c>
      <c r="F691" s="125">
        <f t="shared" si="53"/>
        <v>128172</v>
      </c>
      <c r="G691" s="125">
        <f t="shared" si="53"/>
        <v>153804</v>
      </c>
      <c r="H691" s="125">
        <f t="shared" si="53"/>
        <v>179436</v>
      </c>
      <c r="I691" s="125">
        <f t="shared" si="53"/>
        <v>179436</v>
      </c>
      <c r="J691" s="126"/>
      <c r="K691" s="126"/>
      <c r="L691" s="126"/>
      <c r="M691" s="126"/>
      <c r="N691" s="126"/>
    </row>
    <row r="692" spans="1:14" ht="13.15" customHeight="1" x14ac:dyDescent="0.2">
      <c r="A692" s="608"/>
      <c r="B692" s="607" t="s">
        <v>201</v>
      </c>
      <c r="C692" s="104" t="s">
        <v>147</v>
      </c>
      <c r="D692" s="109"/>
      <c r="E692" s="125">
        <f t="shared" si="53"/>
        <v>97584</v>
      </c>
      <c r="F692" s="125">
        <f t="shared" si="53"/>
        <v>195156</v>
      </c>
      <c r="G692" s="125">
        <f t="shared" si="53"/>
        <v>234192</v>
      </c>
      <c r="H692" s="125">
        <f t="shared" si="53"/>
        <v>273216</v>
      </c>
      <c r="I692" s="125">
        <f t="shared" si="53"/>
        <v>273216</v>
      </c>
      <c r="J692" s="126"/>
      <c r="K692" s="126"/>
      <c r="L692" s="126"/>
      <c r="M692" s="126"/>
      <c r="N692" s="126"/>
    </row>
    <row r="693" spans="1:14" x14ac:dyDescent="0.2">
      <c r="A693" s="608"/>
      <c r="B693" s="607"/>
      <c r="C693" s="104" t="s">
        <v>189</v>
      </c>
      <c r="D693" s="109"/>
      <c r="E693" s="125">
        <f t="shared" si="53"/>
        <v>96132</v>
      </c>
      <c r="F693" s="125">
        <f t="shared" si="53"/>
        <v>192252</v>
      </c>
      <c r="G693" s="125">
        <f t="shared" si="53"/>
        <v>230700</v>
      </c>
      <c r="H693" s="125">
        <f t="shared" si="53"/>
        <v>269148</v>
      </c>
      <c r="I693" s="125">
        <f t="shared" si="53"/>
        <v>269148</v>
      </c>
      <c r="J693" s="126"/>
      <c r="K693" s="126"/>
      <c r="L693" s="126"/>
      <c r="M693" s="126"/>
      <c r="N693" s="126"/>
    </row>
    <row r="694" spans="1:14" ht="13.15" customHeight="1" x14ac:dyDescent="0.2">
      <c r="A694" s="608"/>
      <c r="B694" s="607" t="s">
        <v>202</v>
      </c>
      <c r="C694" s="104" t="s">
        <v>147</v>
      </c>
      <c r="D694" s="109"/>
      <c r="E694" s="125">
        <f t="shared" ref="E694:I707" si="54">E631*12</f>
        <v>97584</v>
      </c>
      <c r="F694" s="125">
        <f t="shared" si="54"/>
        <v>195156</v>
      </c>
      <c r="G694" s="125">
        <f t="shared" si="54"/>
        <v>234192</v>
      </c>
      <c r="H694" s="125">
        <f t="shared" si="54"/>
        <v>273216</v>
      </c>
      <c r="I694" s="125">
        <f t="shared" si="54"/>
        <v>273216</v>
      </c>
      <c r="J694" s="126"/>
      <c r="K694" s="126"/>
      <c r="L694" s="126"/>
      <c r="M694" s="126"/>
      <c r="N694" s="126"/>
    </row>
    <row r="695" spans="1:14" x14ac:dyDescent="0.2">
      <c r="A695" s="608"/>
      <c r="B695" s="607"/>
      <c r="C695" s="104" t="s">
        <v>189</v>
      </c>
      <c r="D695" s="109"/>
      <c r="E695" s="125">
        <f t="shared" si="54"/>
        <v>64080</v>
      </c>
      <c r="F695" s="125">
        <f t="shared" si="54"/>
        <v>128172</v>
      </c>
      <c r="G695" s="125">
        <f t="shared" si="54"/>
        <v>153804</v>
      </c>
      <c r="H695" s="125">
        <f t="shared" si="54"/>
        <v>179436</v>
      </c>
      <c r="I695" s="125">
        <f t="shared" si="54"/>
        <v>179436</v>
      </c>
      <c r="J695" s="126"/>
      <c r="K695" s="126"/>
      <c r="L695" s="126"/>
      <c r="M695" s="126"/>
      <c r="N695" s="126"/>
    </row>
    <row r="696" spans="1:14" ht="13.15" customHeight="1" x14ac:dyDescent="0.2">
      <c r="A696" s="608"/>
      <c r="B696" s="607" t="s">
        <v>203</v>
      </c>
      <c r="C696" s="104" t="s">
        <v>147</v>
      </c>
      <c r="D696" s="109"/>
      <c r="E696" s="125">
        <f t="shared" si="54"/>
        <v>97584</v>
      </c>
      <c r="F696" s="125">
        <f t="shared" si="54"/>
        <v>195156</v>
      </c>
      <c r="G696" s="125">
        <f t="shared" si="54"/>
        <v>234192</v>
      </c>
      <c r="H696" s="125">
        <f t="shared" si="54"/>
        <v>273216</v>
      </c>
      <c r="I696" s="125">
        <f t="shared" si="54"/>
        <v>273216</v>
      </c>
      <c r="J696" s="126"/>
      <c r="K696" s="126"/>
      <c r="L696" s="126"/>
      <c r="M696" s="126"/>
      <c r="N696" s="126"/>
    </row>
    <row r="697" spans="1:14" x14ac:dyDescent="0.2">
      <c r="A697" s="608"/>
      <c r="B697" s="607"/>
      <c r="C697" s="104" t="s">
        <v>189</v>
      </c>
      <c r="D697" s="109"/>
      <c r="E697" s="125">
        <f t="shared" si="54"/>
        <v>96132</v>
      </c>
      <c r="F697" s="125">
        <f t="shared" si="54"/>
        <v>192252</v>
      </c>
      <c r="G697" s="125">
        <f t="shared" si="54"/>
        <v>230700</v>
      </c>
      <c r="H697" s="125">
        <f t="shared" si="54"/>
        <v>269148</v>
      </c>
      <c r="I697" s="125">
        <f t="shared" si="54"/>
        <v>269148</v>
      </c>
      <c r="J697" s="126"/>
      <c r="K697" s="126"/>
      <c r="L697" s="126"/>
      <c r="M697" s="126"/>
      <c r="N697" s="126"/>
    </row>
    <row r="698" spans="1:14" ht="13.15" customHeight="1" x14ac:dyDescent="0.2">
      <c r="A698" s="608"/>
      <c r="B698" s="607" t="s">
        <v>204</v>
      </c>
      <c r="C698" s="104" t="s">
        <v>147</v>
      </c>
      <c r="D698" s="109"/>
      <c r="E698" s="125">
        <f t="shared" si="54"/>
        <v>97584</v>
      </c>
      <c r="F698" s="125">
        <f t="shared" si="54"/>
        <v>195156</v>
      </c>
      <c r="G698" s="125">
        <f t="shared" si="54"/>
        <v>234192</v>
      </c>
      <c r="H698" s="125">
        <f t="shared" si="54"/>
        <v>273216</v>
      </c>
      <c r="I698" s="125">
        <f t="shared" si="54"/>
        <v>273216</v>
      </c>
      <c r="J698" s="126"/>
      <c r="K698" s="126"/>
      <c r="L698" s="126"/>
      <c r="M698" s="126"/>
      <c r="N698" s="126"/>
    </row>
    <row r="699" spans="1:14" x14ac:dyDescent="0.2">
      <c r="A699" s="608"/>
      <c r="B699" s="607"/>
      <c r="C699" s="104" t="s">
        <v>189</v>
      </c>
      <c r="D699" s="109"/>
      <c r="E699" s="125">
        <f t="shared" si="54"/>
        <v>56544</v>
      </c>
      <c r="F699" s="125">
        <f t="shared" si="54"/>
        <v>113088</v>
      </c>
      <c r="G699" s="125">
        <f t="shared" si="54"/>
        <v>135708</v>
      </c>
      <c r="H699" s="125">
        <f t="shared" si="54"/>
        <v>158328</v>
      </c>
      <c r="I699" s="125">
        <f t="shared" si="54"/>
        <v>158328</v>
      </c>
      <c r="J699" s="126"/>
      <c r="K699" s="126"/>
      <c r="L699" s="126"/>
      <c r="M699" s="126"/>
      <c r="N699" s="126"/>
    </row>
    <row r="700" spans="1:14" ht="13.15" customHeight="1" x14ac:dyDescent="0.2">
      <c r="A700" s="608"/>
      <c r="B700" s="607" t="s">
        <v>205</v>
      </c>
      <c r="C700" s="104" t="s">
        <v>147</v>
      </c>
      <c r="D700" s="109"/>
      <c r="E700" s="125">
        <f t="shared" si="54"/>
        <v>97584</v>
      </c>
      <c r="F700" s="125">
        <f t="shared" si="54"/>
        <v>195156</v>
      </c>
      <c r="G700" s="125">
        <f t="shared" si="54"/>
        <v>234192</v>
      </c>
      <c r="H700" s="125">
        <f t="shared" si="54"/>
        <v>273216</v>
      </c>
      <c r="I700" s="125">
        <f t="shared" si="54"/>
        <v>273216</v>
      </c>
      <c r="J700" s="126"/>
      <c r="K700" s="126"/>
      <c r="L700" s="126"/>
      <c r="M700" s="126"/>
      <c r="N700" s="126"/>
    </row>
    <row r="701" spans="1:14" x14ac:dyDescent="0.2">
      <c r="A701" s="608"/>
      <c r="B701" s="607"/>
      <c r="C701" s="104" t="s">
        <v>189</v>
      </c>
      <c r="D701" s="109"/>
      <c r="E701" s="125">
        <f t="shared" si="54"/>
        <v>64080</v>
      </c>
      <c r="F701" s="125">
        <f t="shared" si="54"/>
        <v>128172</v>
      </c>
      <c r="G701" s="125">
        <f t="shared" si="54"/>
        <v>153804</v>
      </c>
      <c r="H701" s="125">
        <f t="shared" si="54"/>
        <v>179436</v>
      </c>
      <c r="I701" s="125">
        <f t="shared" si="54"/>
        <v>179436</v>
      </c>
      <c r="J701" s="126"/>
      <c r="K701" s="126"/>
      <c r="L701" s="126"/>
      <c r="M701" s="126"/>
      <c r="N701" s="126"/>
    </row>
    <row r="702" spans="1:14" ht="13.15" customHeight="1" x14ac:dyDescent="0.2">
      <c r="A702" s="608"/>
      <c r="B702" s="607" t="s">
        <v>206</v>
      </c>
      <c r="C702" s="104" t="s">
        <v>147</v>
      </c>
      <c r="D702" s="109"/>
      <c r="E702" s="125">
        <f t="shared" si="54"/>
        <v>0</v>
      </c>
      <c r="F702" s="125">
        <f t="shared" si="54"/>
        <v>0</v>
      </c>
      <c r="G702" s="125">
        <f t="shared" si="54"/>
        <v>0</v>
      </c>
      <c r="H702" s="125">
        <f t="shared" si="54"/>
        <v>0</v>
      </c>
      <c r="I702" s="125">
        <f t="shared" si="54"/>
        <v>0</v>
      </c>
      <c r="J702" s="126"/>
      <c r="K702" s="126"/>
      <c r="L702" s="126"/>
      <c r="M702" s="126"/>
      <c r="N702" s="126"/>
    </row>
    <row r="703" spans="1:14" x14ac:dyDescent="0.2">
      <c r="A703" s="608"/>
      <c r="B703" s="607"/>
      <c r="C703" s="104" t="s">
        <v>189</v>
      </c>
      <c r="D703" s="109"/>
      <c r="E703" s="125">
        <f t="shared" si="54"/>
        <v>96132</v>
      </c>
      <c r="F703" s="125">
        <f t="shared" si="54"/>
        <v>192252</v>
      </c>
      <c r="G703" s="125">
        <f t="shared" si="54"/>
        <v>230700</v>
      </c>
      <c r="H703" s="125">
        <f t="shared" si="54"/>
        <v>269148</v>
      </c>
      <c r="I703" s="125">
        <f t="shared" si="54"/>
        <v>269148</v>
      </c>
      <c r="J703" s="126"/>
      <c r="K703" s="126"/>
      <c r="L703" s="126"/>
      <c r="M703" s="126"/>
      <c r="N703" s="126"/>
    </row>
    <row r="704" spans="1:14" ht="13.15" customHeight="1" x14ac:dyDescent="0.2">
      <c r="A704" s="608"/>
      <c r="B704" s="607" t="s">
        <v>208</v>
      </c>
      <c r="C704" s="104" t="s">
        <v>147</v>
      </c>
      <c r="D704" s="109"/>
      <c r="E704" s="125">
        <f t="shared" si="54"/>
        <v>97584</v>
      </c>
      <c r="F704" s="125">
        <f t="shared" si="54"/>
        <v>195156</v>
      </c>
      <c r="G704" s="125">
        <f t="shared" si="54"/>
        <v>234192</v>
      </c>
      <c r="H704" s="125">
        <f t="shared" si="54"/>
        <v>273216</v>
      </c>
      <c r="I704" s="125">
        <f t="shared" si="54"/>
        <v>273216</v>
      </c>
      <c r="J704" s="126"/>
      <c r="K704" s="126"/>
      <c r="L704" s="126"/>
      <c r="M704" s="126"/>
      <c r="N704" s="126"/>
    </row>
    <row r="705" spans="1:14" x14ac:dyDescent="0.2">
      <c r="A705" s="608"/>
      <c r="B705" s="607"/>
      <c r="C705" s="104" t="s">
        <v>189</v>
      </c>
      <c r="D705" s="109"/>
      <c r="E705" s="125">
        <f t="shared" si="54"/>
        <v>96132</v>
      </c>
      <c r="F705" s="125">
        <f t="shared" si="54"/>
        <v>192252</v>
      </c>
      <c r="G705" s="125">
        <f t="shared" si="54"/>
        <v>230700</v>
      </c>
      <c r="H705" s="125">
        <f t="shared" si="54"/>
        <v>269148</v>
      </c>
      <c r="I705" s="125">
        <f t="shared" si="54"/>
        <v>269148</v>
      </c>
      <c r="J705" s="126"/>
      <c r="K705" s="126"/>
      <c r="L705" s="126"/>
      <c r="M705" s="126"/>
      <c r="N705" s="126"/>
    </row>
    <row r="706" spans="1:14" ht="13.15" customHeight="1" x14ac:dyDescent="0.2">
      <c r="A706" s="608"/>
      <c r="B706" s="607" t="s">
        <v>209</v>
      </c>
      <c r="C706" s="104" t="s">
        <v>147</v>
      </c>
      <c r="D706" s="109"/>
      <c r="E706" s="125">
        <f t="shared" si="54"/>
        <v>97584</v>
      </c>
      <c r="F706" s="125">
        <f t="shared" si="54"/>
        <v>195156</v>
      </c>
      <c r="G706" s="125">
        <f t="shared" si="54"/>
        <v>234192</v>
      </c>
      <c r="H706" s="125">
        <f t="shared" si="54"/>
        <v>273216</v>
      </c>
      <c r="I706" s="125">
        <f t="shared" si="54"/>
        <v>273216</v>
      </c>
      <c r="J706" s="126"/>
      <c r="K706" s="126"/>
      <c r="L706" s="126"/>
      <c r="M706" s="126"/>
      <c r="N706" s="126"/>
    </row>
    <row r="707" spans="1:14" x14ac:dyDescent="0.2">
      <c r="A707" s="608"/>
      <c r="B707" s="607"/>
      <c r="C707" s="104" t="s">
        <v>189</v>
      </c>
      <c r="D707" s="109"/>
      <c r="E707" s="125">
        <f t="shared" si="54"/>
        <v>0</v>
      </c>
      <c r="F707" s="125">
        <f t="shared" si="54"/>
        <v>0</v>
      </c>
      <c r="G707" s="125">
        <f t="shared" si="54"/>
        <v>0</v>
      </c>
      <c r="H707" s="125">
        <f t="shared" si="54"/>
        <v>0</v>
      </c>
      <c r="I707" s="125">
        <f t="shared" si="54"/>
        <v>0</v>
      </c>
      <c r="J707" s="126"/>
      <c r="K707" s="126"/>
      <c r="L707" s="126"/>
      <c r="M707" s="126"/>
      <c r="N707" s="126"/>
    </row>
  </sheetData>
  <mergeCells count="397">
    <mergeCell ref="D1:D6"/>
    <mergeCell ref="E1:N1"/>
    <mergeCell ref="E2:I2"/>
    <mergeCell ref="J2:N2"/>
    <mergeCell ref="A7:C7"/>
    <mergeCell ref="A8:C8"/>
    <mergeCell ref="A9:A22"/>
    <mergeCell ref="B9:B10"/>
    <mergeCell ref="B11:B12"/>
    <mergeCell ref="B13:B14"/>
    <mergeCell ref="B15:B16"/>
    <mergeCell ref="B17:B18"/>
    <mergeCell ref="B19:B20"/>
    <mergeCell ref="B21:B22"/>
    <mergeCell ref="B41:B42"/>
    <mergeCell ref="B43:B44"/>
    <mergeCell ref="A1:C6"/>
    <mergeCell ref="B29:B30"/>
    <mergeCell ref="B31:B32"/>
    <mergeCell ref="B33:B34"/>
    <mergeCell ref="B35:B36"/>
    <mergeCell ref="A23:A48"/>
    <mergeCell ref="B23:B24"/>
    <mergeCell ref="B25:B26"/>
    <mergeCell ref="B27:B28"/>
    <mergeCell ref="B37:B38"/>
    <mergeCell ref="B39:B40"/>
    <mergeCell ref="B59:B60"/>
    <mergeCell ref="B61:B62"/>
    <mergeCell ref="B63:B64"/>
    <mergeCell ref="B45:B46"/>
    <mergeCell ref="B47:B48"/>
    <mergeCell ref="A71:C71"/>
    <mergeCell ref="A72:A85"/>
    <mergeCell ref="B72:B73"/>
    <mergeCell ref="B74:B75"/>
    <mergeCell ref="B76:B77"/>
    <mergeCell ref="B78:B79"/>
    <mergeCell ref="B80:B81"/>
    <mergeCell ref="B82:B83"/>
    <mergeCell ref="B84:B85"/>
    <mergeCell ref="A49:A70"/>
    <mergeCell ref="B49:B50"/>
    <mergeCell ref="B51:B52"/>
    <mergeCell ref="B53:B54"/>
    <mergeCell ref="B55:B56"/>
    <mergeCell ref="B65:B66"/>
    <mergeCell ref="B67:B68"/>
    <mergeCell ref="B69:B70"/>
    <mergeCell ref="B57:B58"/>
    <mergeCell ref="B108:B109"/>
    <mergeCell ref="B110:B111"/>
    <mergeCell ref="A135:C135"/>
    <mergeCell ref="A136:C136"/>
    <mergeCell ref="A86:A111"/>
    <mergeCell ref="B86:B87"/>
    <mergeCell ref="B88:B89"/>
    <mergeCell ref="B90:B91"/>
    <mergeCell ref="B92:B93"/>
    <mergeCell ref="B94:B95"/>
    <mergeCell ref="B132:B133"/>
    <mergeCell ref="B104:B105"/>
    <mergeCell ref="B106:B107"/>
    <mergeCell ref="B96:B97"/>
    <mergeCell ref="B98:B99"/>
    <mergeCell ref="B100:B101"/>
    <mergeCell ref="B102:B103"/>
    <mergeCell ref="A137:C137"/>
    <mergeCell ref="A138:C138"/>
    <mergeCell ref="A139:C139"/>
    <mergeCell ref="A140:A153"/>
    <mergeCell ref="B140:B141"/>
    <mergeCell ref="B142:B143"/>
    <mergeCell ref="B144:B145"/>
    <mergeCell ref="B146:B147"/>
    <mergeCell ref="A112:A133"/>
    <mergeCell ref="B112:B113"/>
    <mergeCell ref="B114:B115"/>
    <mergeCell ref="B116:B117"/>
    <mergeCell ref="B118:B119"/>
    <mergeCell ref="B120:B121"/>
    <mergeCell ref="B148:B149"/>
    <mergeCell ref="B150:B151"/>
    <mergeCell ref="B152:B153"/>
    <mergeCell ref="B122:B123"/>
    <mergeCell ref="B124:B125"/>
    <mergeCell ref="B126:B127"/>
    <mergeCell ref="B128:B129"/>
    <mergeCell ref="B130:B131"/>
    <mergeCell ref="B154:B155"/>
    <mergeCell ref="B156:B157"/>
    <mergeCell ref="B158:B159"/>
    <mergeCell ref="B160:B161"/>
    <mergeCell ref="B162:B163"/>
    <mergeCell ref="B164:B165"/>
    <mergeCell ref="B178:B179"/>
    <mergeCell ref="A180:A201"/>
    <mergeCell ref="B180:B181"/>
    <mergeCell ref="B182:B183"/>
    <mergeCell ref="B184:B185"/>
    <mergeCell ref="B186:B187"/>
    <mergeCell ref="B188:B189"/>
    <mergeCell ref="B190:B191"/>
    <mergeCell ref="B192:B193"/>
    <mergeCell ref="B194:B195"/>
    <mergeCell ref="A154:A179"/>
    <mergeCell ref="B196:B197"/>
    <mergeCell ref="B198:B199"/>
    <mergeCell ref="B200:B201"/>
    <mergeCell ref="B166:B167"/>
    <mergeCell ref="B168:B169"/>
    <mergeCell ref="B170:B171"/>
    <mergeCell ref="B172:B173"/>
    <mergeCell ref="B174:B175"/>
    <mergeCell ref="B176:B177"/>
    <mergeCell ref="A202:C202"/>
    <mergeCell ref="A203:A216"/>
    <mergeCell ref="B203:B204"/>
    <mergeCell ref="B205:B206"/>
    <mergeCell ref="B207:B208"/>
    <mergeCell ref="B209:B210"/>
    <mergeCell ref="B211:B212"/>
    <mergeCell ref="B231:B232"/>
    <mergeCell ref="B233:B234"/>
    <mergeCell ref="B235:B236"/>
    <mergeCell ref="B237:B238"/>
    <mergeCell ref="B239:B240"/>
    <mergeCell ref="B241:B242"/>
    <mergeCell ref="B213:B214"/>
    <mergeCell ref="B215:B216"/>
    <mergeCell ref="A217:A242"/>
    <mergeCell ref="B217:B218"/>
    <mergeCell ref="B219:B220"/>
    <mergeCell ref="B221:B222"/>
    <mergeCell ref="B223:B224"/>
    <mergeCell ref="B225:B226"/>
    <mergeCell ref="B227:B228"/>
    <mergeCell ref="B229:B230"/>
    <mergeCell ref="B261:B262"/>
    <mergeCell ref="B263:B264"/>
    <mergeCell ref="B265:C265"/>
    <mergeCell ref="B266:C266"/>
    <mergeCell ref="A267:A280"/>
    <mergeCell ref="B267:B268"/>
    <mergeCell ref="B269:B270"/>
    <mergeCell ref="B271:B272"/>
    <mergeCell ref="B273:B274"/>
    <mergeCell ref="B275:B276"/>
    <mergeCell ref="A243:A264"/>
    <mergeCell ref="B243:B244"/>
    <mergeCell ref="B245:B246"/>
    <mergeCell ref="B247:B248"/>
    <mergeCell ref="B249:B250"/>
    <mergeCell ref="B251:B252"/>
    <mergeCell ref="B253:B254"/>
    <mergeCell ref="B255:B256"/>
    <mergeCell ref="B257:B258"/>
    <mergeCell ref="B259:B260"/>
    <mergeCell ref="B295:B296"/>
    <mergeCell ref="B297:B298"/>
    <mergeCell ref="B299:B300"/>
    <mergeCell ref="B301:B302"/>
    <mergeCell ref="B303:B304"/>
    <mergeCell ref="B305:B306"/>
    <mergeCell ref="B277:B278"/>
    <mergeCell ref="B279:B280"/>
    <mergeCell ref="A281:A306"/>
    <mergeCell ref="B281:B282"/>
    <mergeCell ref="B283:B284"/>
    <mergeCell ref="B285:B286"/>
    <mergeCell ref="B287:B288"/>
    <mergeCell ref="B289:B290"/>
    <mergeCell ref="B291:B292"/>
    <mergeCell ref="B293:B294"/>
    <mergeCell ref="B325:B326"/>
    <mergeCell ref="B327:B328"/>
    <mergeCell ref="B329:C329"/>
    <mergeCell ref="A330:A343"/>
    <mergeCell ref="B330:B331"/>
    <mergeCell ref="B332:B333"/>
    <mergeCell ref="B334:B335"/>
    <mergeCell ref="B336:B337"/>
    <mergeCell ref="B338:B339"/>
    <mergeCell ref="B340:B341"/>
    <mergeCell ref="A307:A328"/>
    <mergeCell ref="B307:B308"/>
    <mergeCell ref="B309:B310"/>
    <mergeCell ref="B311:B312"/>
    <mergeCell ref="B313:B314"/>
    <mergeCell ref="B315:B316"/>
    <mergeCell ref="B317:B318"/>
    <mergeCell ref="B319:B320"/>
    <mergeCell ref="B321:B322"/>
    <mergeCell ref="B323:B324"/>
    <mergeCell ref="B342:B343"/>
    <mergeCell ref="A344:A369"/>
    <mergeCell ref="B344:B345"/>
    <mergeCell ref="B346:B347"/>
    <mergeCell ref="B348:B349"/>
    <mergeCell ref="B350:B351"/>
    <mergeCell ref="B352:B353"/>
    <mergeCell ref="B354:B355"/>
    <mergeCell ref="B356:B357"/>
    <mergeCell ref="B358:B359"/>
    <mergeCell ref="B388:B389"/>
    <mergeCell ref="B360:B361"/>
    <mergeCell ref="B362:B363"/>
    <mergeCell ref="B364:B365"/>
    <mergeCell ref="B366:B367"/>
    <mergeCell ref="B368:B369"/>
    <mergeCell ref="B370:B371"/>
    <mergeCell ref="B372:B373"/>
    <mergeCell ref="B374:B375"/>
    <mergeCell ref="B376:B377"/>
    <mergeCell ref="B443:B444"/>
    <mergeCell ref="B445:B446"/>
    <mergeCell ref="B447:B448"/>
    <mergeCell ref="B449:B450"/>
    <mergeCell ref="B451:B452"/>
    <mergeCell ref="B453:B454"/>
    <mergeCell ref="B425:B426"/>
    <mergeCell ref="B427:B428"/>
    <mergeCell ref="B390:B391"/>
    <mergeCell ref="A392:D392"/>
    <mergeCell ref="A393:A406"/>
    <mergeCell ref="B393:B394"/>
    <mergeCell ref="B395:B396"/>
    <mergeCell ref="B397:B398"/>
    <mergeCell ref="B399:B400"/>
    <mergeCell ref="B401:B402"/>
    <mergeCell ref="B403:B404"/>
    <mergeCell ref="B405:B406"/>
    <mergeCell ref="A370:A391"/>
    <mergeCell ref="B378:B379"/>
    <mergeCell ref="B380:B381"/>
    <mergeCell ref="B382:B383"/>
    <mergeCell ref="B384:B385"/>
    <mergeCell ref="B386:B387"/>
    <mergeCell ref="B441:B442"/>
    <mergeCell ref="A407:A432"/>
    <mergeCell ref="B407:B408"/>
    <mergeCell ref="B409:B410"/>
    <mergeCell ref="B411:B412"/>
    <mergeCell ref="B413:B414"/>
    <mergeCell ref="B415:B416"/>
    <mergeCell ref="B417:B418"/>
    <mergeCell ref="B419:B420"/>
    <mergeCell ref="B421:B422"/>
    <mergeCell ref="B423:B424"/>
    <mergeCell ref="B506:B507"/>
    <mergeCell ref="B508:B509"/>
    <mergeCell ref="B510:B511"/>
    <mergeCell ref="B512:B513"/>
    <mergeCell ref="B514:B515"/>
    <mergeCell ref="B516:B517"/>
    <mergeCell ref="B488:B489"/>
    <mergeCell ref="B490:B491"/>
    <mergeCell ref="B429:B430"/>
    <mergeCell ref="B431:B432"/>
    <mergeCell ref="A455:C455"/>
    <mergeCell ref="A456:A469"/>
    <mergeCell ref="B456:B457"/>
    <mergeCell ref="B458:B459"/>
    <mergeCell ref="B460:B461"/>
    <mergeCell ref="B462:B463"/>
    <mergeCell ref="B464:B465"/>
    <mergeCell ref="B466:B467"/>
    <mergeCell ref="B468:B469"/>
    <mergeCell ref="A433:A454"/>
    <mergeCell ref="B433:B434"/>
    <mergeCell ref="B435:B436"/>
    <mergeCell ref="B437:B438"/>
    <mergeCell ref="B439:B440"/>
    <mergeCell ref="A470:A495"/>
    <mergeCell ref="B470:B471"/>
    <mergeCell ref="B472:B473"/>
    <mergeCell ref="B474:B475"/>
    <mergeCell ref="B476:B477"/>
    <mergeCell ref="B478:B479"/>
    <mergeCell ref="B480:B481"/>
    <mergeCell ref="B482:B483"/>
    <mergeCell ref="B484:B485"/>
    <mergeCell ref="B486:B487"/>
    <mergeCell ref="B574:B575"/>
    <mergeCell ref="B576:B577"/>
    <mergeCell ref="B578:B579"/>
    <mergeCell ref="B580:B581"/>
    <mergeCell ref="B552:B553"/>
    <mergeCell ref="B554:B555"/>
    <mergeCell ref="B492:B493"/>
    <mergeCell ref="B494:B495"/>
    <mergeCell ref="A518:C518"/>
    <mergeCell ref="A519:C519"/>
    <mergeCell ref="A520:A533"/>
    <mergeCell ref="B520:B521"/>
    <mergeCell ref="B522:B523"/>
    <mergeCell ref="B524:B525"/>
    <mergeCell ref="B526:B527"/>
    <mergeCell ref="B528:B529"/>
    <mergeCell ref="B530:B531"/>
    <mergeCell ref="B532:B533"/>
    <mergeCell ref="A496:A517"/>
    <mergeCell ref="B496:B497"/>
    <mergeCell ref="B498:B499"/>
    <mergeCell ref="B500:B501"/>
    <mergeCell ref="B502:B503"/>
    <mergeCell ref="B504:B505"/>
    <mergeCell ref="B538:B539"/>
    <mergeCell ref="B540:B541"/>
    <mergeCell ref="B542:B543"/>
    <mergeCell ref="B544:B545"/>
    <mergeCell ref="B546:B547"/>
    <mergeCell ref="B548:B549"/>
    <mergeCell ref="B550:B551"/>
    <mergeCell ref="B570:B571"/>
    <mergeCell ref="B572:B573"/>
    <mergeCell ref="B641:B642"/>
    <mergeCell ref="B643:B644"/>
    <mergeCell ref="B615:B616"/>
    <mergeCell ref="B617:B618"/>
    <mergeCell ref="B556:B557"/>
    <mergeCell ref="B558:B559"/>
    <mergeCell ref="B582:C582"/>
    <mergeCell ref="A583:A596"/>
    <mergeCell ref="B583:B584"/>
    <mergeCell ref="B585:B586"/>
    <mergeCell ref="B587:B588"/>
    <mergeCell ref="B589:B590"/>
    <mergeCell ref="B591:B592"/>
    <mergeCell ref="B593:B594"/>
    <mergeCell ref="B595:B596"/>
    <mergeCell ref="A560:A581"/>
    <mergeCell ref="B560:B561"/>
    <mergeCell ref="B562:B563"/>
    <mergeCell ref="B564:B565"/>
    <mergeCell ref="B566:B567"/>
    <mergeCell ref="B568:B569"/>
    <mergeCell ref="A534:A559"/>
    <mergeCell ref="B534:B535"/>
    <mergeCell ref="B536:B537"/>
    <mergeCell ref="B605:B606"/>
    <mergeCell ref="B607:B608"/>
    <mergeCell ref="B609:B610"/>
    <mergeCell ref="B611:B612"/>
    <mergeCell ref="B613:B614"/>
    <mergeCell ref="B633:B634"/>
    <mergeCell ref="B635:B636"/>
    <mergeCell ref="B637:B638"/>
    <mergeCell ref="B639:B640"/>
    <mergeCell ref="B678:B679"/>
    <mergeCell ref="B680:B681"/>
    <mergeCell ref="B619:B620"/>
    <mergeCell ref="B621:B622"/>
    <mergeCell ref="A645:C645"/>
    <mergeCell ref="A646:A659"/>
    <mergeCell ref="B646:B647"/>
    <mergeCell ref="B648:B649"/>
    <mergeCell ref="B650:B651"/>
    <mergeCell ref="B652:B653"/>
    <mergeCell ref="B654:B655"/>
    <mergeCell ref="B656:B657"/>
    <mergeCell ref="B658:B659"/>
    <mergeCell ref="A623:A644"/>
    <mergeCell ref="B623:B624"/>
    <mergeCell ref="B625:B626"/>
    <mergeCell ref="B627:B628"/>
    <mergeCell ref="B629:B630"/>
    <mergeCell ref="B631:B632"/>
    <mergeCell ref="A597:A622"/>
    <mergeCell ref="B597:B598"/>
    <mergeCell ref="B599:B600"/>
    <mergeCell ref="B601:B602"/>
    <mergeCell ref="B603:B604"/>
    <mergeCell ref="B682:B683"/>
    <mergeCell ref="B684:B685"/>
    <mergeCell ref="A686:A707"/>
    <mergeCell ref="B686:B687"/>
    <mergeCell ref="B688:B689"/>
    <mergeCell ref="B690:B691"/>
    <mergeCell ref="B692:B693"/>
    <mergeCell ref="B694:B695"/>
    <mergeCell ref="A660:A685"/>
    <mergeCell ref="B660:B661"/>
    <mergeCell ref="B662:B663"/>
    <mergeCell ref="B664:B665"/>
    <mergeCell ref="B666:B667"/>
    <mergeCell ref="B668:B669"/>
    <mergeCell ref="B670:B671"/>
    <mergeCell ref="B672:B673"/>
    <mergeCell ref="B674:B675"/>
    <mergeCell ref="B676:B677"/>
    <mergeCell ref="B696:B697"/>
    <mergeCell ref="B698:B699"/>
    <mergeCell ref="B700:B701"/>
    <mergeCell ref="B702:B703"/>
    <mergeCell ref="B704:B705"/>
    <mergeCell ref="B706:B707"/>
  </mergeCells>
  <pageMargins left="0.23611111111111099" right="0.27569444444444402" top="0.74791666666666701" bottom="0.74791666666666701" header="0.51180555555555496" footer="0.51180555555555496"/>
  <pageSetup paperSize="9" scale="67" firstPageNumber="0" fitToHeight="12"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7"/>
  <sheetViews>
    <sheetView view="pageBreakPreview" zoomScale="55" zoomScaleNormal="70" zoomScaleSheetLayoutView="55" workbookViewId="0">
      <pane xSplit="2" ySplit="5" topLeftCell="C6" activePane="bottomRight" state="frozen"/>
      <selection activeCell="A3" sqref="A3:V55"/>
      <selection pane="topRight" activeCell="A3" sqref="A3:V55"/>
      <selection pane="bottomLeft" activeCell="A3" sqref="A3:V55"/>
      <selection pane="bottomRight" activeCell="L9" sqref="L9"/>
    </sheetView>
  </sheetViews>
  <sheetFormatPr defaultColWidth="11.28515625" defaultRowHeight="12.75" x14ac:dyDescent="0.2"/>
  <cols>
    <col min="1" max="1" width="4.140625" style="25" customWidth="1"/>
    <col min="2" max="2" width="23.5703125" style="25" customWidth="1"/>
    <col min="3" max="3" width="10.7109375" style="25" bestFit="1" customWidth="1"/>
    <col min="4" max="4" width="11.28515625" style="25" bestFit="1" customWidth="1"/>
    <col min="5" max="5" width="8.85546875" style="25" bestFit="1" customWidth="1"/>
    <col min="6" max="6" width="12.42578125" style="25" customWidth="1"/>
    <col min="7" max="7" width="10.7109375" style="25" bestFit="1" customWidth="1"/>
    <col min="8" max="8" width="11.28515625" style="25" bestFit="1" customWidth="1"/>
    <col min="9" max="9" width="8.85546875" style="25" bestFit="1" customWidth="1"/>
    <col min="10" max="10" width="12.42578125" style="25" bestFit="1" customWidth="1"/>
    <col min="11" max="11" width="11.28515625" style="25" customWidth="1"/>
    <col min="12" max="12" width="14" style="25" customWidth="1"/>
    <col min="13" max="13" width="9" style="25" hidden="1" customWidth="1"/>
    <col min="14" max="14" width="8.5703125" style="25" hidden="1" customWidth="1"/>
    <col min="15" max="15" width="10.7109375" style="25" hidden="1" customWidth="1"/>
    <col min="16" max="16" width="8.42578125" style="25" hidden="1" customWidth="1"/>
    <col min="17" max="17" width="9.28515625" style="25" customWidth="1"/>
    <col min="18" max="19" width="10" style="25" customWidth="1"/>
    <col min="20" max="20" width="12.42578125" style="25" bestFit="1" customWidth="1"/>
    <col min="21" max="21" width="11.28515625" style="25" customWidth="1"/>
    <col min="22" max="22" width="14" style="25" customWidth="1"/>
    <col min="23" max="23" width="10.7109375" style="25" bestFit="1" customWidth="1"/>
    <col min="24" max="24" width="11.28515625" style="25" bestFit="1" customWidth="1"/>
    <col min="25" max="25" width="8.7109375" style="25" bestFit="1" customWidth="1"/>
    <col min="26" max="26" width="12.42578125" style="25" bestFit="1" customWidth="1"/>
    <col min="27" max="27" width="10.7109375" style="25" bestFit="1" customWidth="1"/>
    <col min="28" max="28" width="11.28515625" style="25" bestFit="1" customWidth="1"/>
    <col min="29" max="29" width="8.7109375" style="25" bestFit="1" customWidth="1"/>
    <col min="30" max="30" width="12.42578125" style="25" bestFit="1" customWidth="1"/>
    <col min="31" max="31" width="8.7109375" style="25" customWidth="1"/>
    <col min="32" max="32" width="13.42578125" style="25" customWidth="1"/>
    <col min="33" max="33" width="9" style="25" hidden="1" customWidth="1"/>
    <col min="34" max="34" width="9.28515625" style="25" hidden="1" customWidth="1"/>
    <col min="35" max="35" width="10.140625" style="25" hidden="1" customWidth="1"/>
    <col min="36" max="36" width="10.5703125" style="25" hidden="1" customWidth="1"/>
    <col min="37" max="37" width="10.7109375" style="25" bestFit="1" customWidth="1"/>
    <col min="38" max="38" width="11.28515625" style="25" bestFit="1" customWidth="1"/>
    <col min="39" max="39" width="8.85546875" style="25" bestFit="1" customWidth="1"/>
    <col min="40" max="40" width="14.42578125" style="25" customWidth="1"/>
    <col min="41" max="41" width="12.140625" style="25" customWidth="1"/>
    <col min="42" max="42" width="12.7109375" style="25" customWidth="1"/>
    <col min="43" max="43" width="11" style="25" hidden="1" customWidth="1"/>
    <col min="44" max="44" width="10.28515625" style="25" hidden="1" customWidth="1"/>
    <col min="45" max="45" width="10.42578125" style="25" hidden="1" customWidth="1"/>
    <col min="46" max="46" width="11.85546875" style="25" hidden="1" customWidth="1"/>
    <col min="47" max="47" width="10.5703125" style="25" customWidth="1"/>
    <col min="48" max="48" width="8.5703125" style="25" customWidth="1"/>
    <col min="49" max="49" width="10.140625" style="25" customWidth="1"/>
    <col min="50" max="50" width="13.28515625" style="25" customWidth="1"/>
    <col min="51" max="51" width="9.5703125" style="25" customWidth="1"/>
    <col min="52" max="52" width="11.7109375" style="25" customWidth="1"/>
    <col min="53" max="55" width="11.7109375" style="25" hidden="1" customWidth="1"/>
    <col min="56" max="56" width="12.7109375" style="25" hidden="1" customWidth="1"/>
    <col min="57" max="57" width="10.7109375" style="25" bestFit="1" customWidth="1"/>
    <col min="58" max="58" width="11.28515625" style="25" bestFit="1" customWidth="1"/>
    <col min="59" max="59" width="8.85546875" style="25" bestFit="1" customWidth="1"/>
    <col min="60" max="60" width="12.42578125" style="25" customWidth="1"/>
    <col min="61" max="62" width="11.7109375" style="25" customWidth="1"/>
    <col min="63" max="63" width="10.7109375" style="25" bestFit="1" customWidth="1"/>
    <col min="64" max="64" width="11.28515625" style="25" bestFit="1" customWidth="1"/>
    <col min="65" max="65" width="8.85546875" style="25" bestFit="1" customWidth="1"/>
    <col min="66" max="66" width="13.140625" style="25" customWidth="1"/>
    <col min="67" max="69" width="11.7109375" style="25" hidden="1" customWidth="1"/>
    <col min="70" max="70" width="13.5703125" style="25" hidden="1" customWidth="1"/>
    <col min="71" max="72" width="11.7109375" style="25" customWidth="1"/>
    <col min="73" max="73" width="10.7109375" style="25" bestFit="1" customWidth="1"/>
    <col min="74" max="74" width="11.28515625" style="25" bestFit="1" customWidth="1"/>
    <col min="75" max="75" width="8.85546875" style="25" bestFit="1" customWidth="1"/>
    <col min="76" max="76" width="13.85546875" style="25" customWidth="1"/>
    <col min="77" max="77" width="13" style="25" hidden="1" customWidth="1"/>
    <col min="78" max="78" width="13.140625" style="25" hidden="1" customWidth="1"/>
    <col min="79" max="79" width="11.5703125" style="25" hidden="1" customWidth="1"/>
    <col min="80" max="80" width="13.42578125" style="25" hidden="1" customWidth="1"/>
    <col min="81" max="82" width="11.42578125" style="25" customWidth="1"/>
    <col min="83" max="83" width="10.7109375" style="25" bestFit="1" customWidth="1"/>
    <col min="84" max="84" width="11.28515625" style="25" bestFit="1" customWidth="1"/>
    <col min="85" max="85" width="8.85546875" style="25" bestFit="1" customWidth="1"/>
    <col min="86" max="86" width="11.85546875" style="25" customWidth="1"/>
    <col min="87" max="87" width="12.42578125" style="25" customWidth="1"/>
    <col min="88" max="88" width="12.28515625" style="25" customWidth="1"/>
    <col min="89" max="16384" width="11.28515625" style="25"/>
  </cols>
  <sheetData>
    <row r="1" spans="1:88" s="27" customFormat="1" ht="43.9" customHeight="1" x14ac:dyDescent="0.2">
      <c r="C1" s="574" t="s">
        <v>453</v>
      </c>
      <c r="D1" s="574"/>
      <c r="E1" s="574"/>
      <c r="F1" s="574"/>
      <c r="G1" s="574"/>
      <c r="H1" s="574"/>
      <c r="I1" s="574"/>
      <c r="J1" s="574"/>
      <c r="K1" s="574"/>
      <c r="L1" s="574"/>
      <c r="M1" s="574"/>
      <c r="N1" s="574"/>
      <c r="O1" s="574"/>
      <c r="P1" s="574"/>
      <c r="Q1" s="574"/>
      <c r="R1" s="574"/>
      <c r="S1" s="574"/>
      <c r="T1" s="574"/>
      <c r="U1" s="574"/>
      <c r="V1" s="574"/>
      <c r="W1" s="574"/>
      <c r="X1" s="574"/>
      <c r="Y1" s="574"/>
      <c r="Z1" s="574"/>
      <c r="AA1" s="574"/>
      <c r="CE1" s="575"/>
      <c r="CF1" s="575"/>
      <c r="CG1" s="575"/>
      <c r="CH1" s="575"/>
      <c r="CI1" s="575"/>
      <c r="CJ1" s="575"/>
    </row>
    <row r="2" spans="1:88" s="131" customFormat="1" ht="49.15" customHeight="1" x14ac:dyDescent="0.2">
      <c r="A2" s="569" t="s">
        <v>127</v>
      </c>
      <c r="B2" s="570" t="s">
        <v>452</v>
      </c>
      <c r="C2" s="569" t="s">
        <v>129</v>
      </c>
      <c r="D2" s="569"/>
      <c r="E2" s="569"/>
      <c r="F2" s="569"/>
      <c r="G2" s="569"/>
      <c r="H2" s="569"/>
      <c r="I2" s="569"/>
      <c r="J2" s="569"/>
      <c r="K2" s="569"/>
      <c r="L2" s="569"/>
      <c r="M2" s="569" t="s">
        <v>451</v>
      </c>
      <c r="N2" s="569"/>
      <c r="O2" s="569"/>
      <c r="P2" s="569"/>
      <c r="Q2" s="569"/>
      <c r="R2" s="569"/>
      <c r="S2" s="569"/>
      <c r="T2" s="569"/>
      <c r="U2" s="569"/>
      <c r="V2" s="569"/>
      <c r="W2" s="569" t="s">
        <v>74</v>
      </c>
      <c r="X2" s="569"/>
      <c r="Y2" s="569"/>
      <c r="Z2" s="569"/>
      <c r="AA2" s="569"/>
      <c r="AB2" s="569"/>
      <c r="AC2" s="569"/>
      <c r="AD2" s="569"/>
      <c r="AE2" s="569"/>
      <c r="AF2" s="569"/>
      <c r="AG2" s="576" t="s">
        <v>233</v>
      </c>
      <c r="AH2" s="576"/>
      <c r="AI2" s="576"/>
      <c r="AJ2" s="576"/>
      <c r="AK2" s="576"/>
      <c r="AL2" s="576"/>
      <c r="AM2" s="576"/>
      <c r="AN2" s="576"/>
      <c r="AO2" s="576"/>
      <c r="AP2" s="576"/>
      <c r="AQ2" s="577" t="s">
        <v>232</v>
      </c>
      <c r="AR2" s="578"/>
      <c r="AS2" s="578"/>
      <c r="AT2" s="578"/>
      <c r="AU2" s="578"/>
      <c r="AV2" s="578"/>
      <c r="AW2" s="578"/>
      <c r="AX2" s="578"/>
      <c r="AY2" s="578"/>
      <c r="AZ2" s="579"/>
      <c r="BA2" s="577" t="s">
        <v>235</v>
      </c>
      <c r="BB2" s="578"/>
      <c r="BC2" s="578"/>
      <c r="BD2" s="578"/>
      <c r="BE2" s="578"/>
      <c r="BF2" s="578"/>
      <c r="BG2" s="578"/>
      <c r="BH2" s="578"/>
      <c r="BI2" s="578"/>
      <c r="BJ2" s="579"/>
      <c r="BK2" s="577" t="s">
        <v>236</v>
      </c>
      <c r="BL2" s="578"/>
      <c r="BM2" s="578"/>
      <c r="BN2" s="578"/>
      <c r="BO2" s="578"/>
      <c r="BP2" s="578"/>
      <c r="BQ2" s="578"/>
      <c r="BR2" s="578"/>
      <c r="BS2" s="578"/>
      <c r="BT2" s="579"/>
      <c r="BU2" s="576" t="s">
        <v>133</v>
      </c>
      <c r="BV2" s="576"/>
      <c r="BW2" s="576"/>
      <c r="BX2" s="576"/>
      <c r="BY2" s="576"/>
      <c r="BZ2" s="576"/>
      <c r="CA2" s="576"/>
      <c r="CB2" s="576"/>
      <c r="CC2" s="576"/>
      <c r="CD2" s="576"/>
      <c r="CE2" s="569" t="s">
        <v>438</v>
      </c>
      <c r="CF2" s="569"/>
      <c r="CG2" s="569"/>
      <c r="CH2" s="569"/>
      <c r="CI2" s="569"/>
      <c r="CJ2" s="569"/>
    </row>
    <row r="3" spans="1:88" s="38" customFormat="1" x14ac:dyDescent="0.2">
      <c r="A3" s="569"/>
      <c r="B3" s="569"/>
      <c r="C3" s="568" t="s">
        <v>125</v>
      </c>
      <c r="D3" s="568"/>
      <c r="E3" s="568"/>
      <c r="F3" s="568"/>
      <c r="G3" s="568" t="s">
        <v>126</v>
      </c>
      <c r="H3" s="568"/>
      <c r="I3" s="568"/>
      <c r="J3" s="568"/>
      <c r="K3" s="568" t="s">
        <v>130</v>
      </c>
      <c r="L3" s="564" t="s">
        <v>131</v>
      </c>
      <c r="M3" s="568" t="s">
        <v>125</v>
      </c>
      <c r="N3" s="568"/>
      <c r="O3" s="568"/>
      <c r="P3" s="568"/>
      <c r="Q3" s="568" t="s">
        <v>126</v>
      </c>
      <c r="R3" s="568"/>
      <c r="S3" s="568"/>
      <c r="T3" s="568"/>
      <c r="U3" s="568" t="s">
        <v>130</v>
      </c>
      <c r="V3" s="564" t="s">
        <v>131</v>
      </c>
      <c r="W3" s="568" t="s">
        <v>125</v>
      </c>
      <c r="X3" s="568"/>
      <c r="Y3" s="568"/>
      <c r="Z3" s="568"/>
      <c r="AA3" s="568" t="s">
        <v>126</v>
      </c>
      <c r="AB3" s="568"/>
      <c r="AC3" s="568"/>
      <c r="AD3" s="568"/>
      <c r="AE3" s="568" t="s">
        <v>130</v>
      </c>
      <c r="AF3" s="564" t="s">
        <v>131</v>
      </c>
      <c r="AG3" s="568" t="s">
        <v>125</v>
      </c>
      <c r="AH3" s="568"/>
      <c r="AI3" s="568"/>
      <c r="AJ3" s="568"/>
      <c r="AK3" s="568" t="s">
        <v>126</v>
      </c>
      <c r="AL3" s="568"/>
      <c r="AM3" s="568"/>
      <c r="AN3" s="568"/>
      <c r="AO3" s="568" t="s">
        <v>130</v>
      </c>
      <c r="AP3" s="564" t="s">
        <v>131</v>
      </c>
      <c r="AQ3" s="568" t="s">
        <v>125</v>
      </c>
      <c r="AR3" s="568"/>
      <c r="AS3" s="568"/>
      <c r="AT3" s="568"/>
      <c r="AU3" s="568" t="s">
        <v>126</v>
      </c>
      <c r="AV3" s="568"/>
      <c r="AW3" s="568"/>
      <c r="AX3" s="568"/>
      <c r="AY3" s="568" t="s">
        <v>130</v>
      </c>
      <c r="AZ3" s="564" t="s">
        <v>131</v>
      </c>
      <c r="BA3" s="568" t="s">
        <v>125</v>
      </c>
      <c r="BB3" s="568"/>
      <c r="BC3" s="568"/>
      <c r="BD3" s="568"/>
      <c r="BE3" s="568" t="s">
        <v>126</v>
      </c>
      <c r="BF3" s="568"/>
      <c r="BG3" s="568"/>
      <c r="BH3" s="568"/>
      <c r="BI3" s="568" t="s">
        <v>130</v>
      </c>
      <c r="BJ3" s="564" t="s">
        <v>131</v>
      </c>
      <c r="BK3" s="568" t="s">
        <v>125</v>
      </c>
      <c r="BL3" s="568"/>
      <c r="BM3" s="568"/>
      <c r="BN3" s="568"/>
      <c r="BO3" s="568" t="s">
        <v>126</v>
      </c>
      <c r="BP3" s="568"/>
      <c r="BQ3" s="568"/>
      <c r="BR3" s="568"/>
      <c r="BS3" s="568" t="s">
        <v>130</v>
      </c>
      <c r="BT3" s="564" t="s">
        <v>131</v>
      </c>
      <c r="BU3" s="568" t="s">
        <v>125</v>
      </c>
      <c r="BV3" s="568"/>
      <c r="BW3" s="568"/>
      <c r="BX3" s="568"/>
      <c r="BY3" s="568" t="s">
        <v>126</v>
      </c>
      <c r="BZ3" s="568"/>
      <c r="CA3" s="568"/>
      <c r="CB3" s="568"/>
      <c r="CC3" s="568" t="s">
        <v>130</v>
      </c>
      <c r="CD3" s="564" t="s">
        <v>131</v>
      </c>
      <c r="CE3" s="565" t="s">
        <v>67</v>
      </c>
      <c r="CF3" s="566" t="s">
        <v>68</v>
      </c>
      <c r="CG3" s="566" t="s">
        <v>71</v>
      </c>
      <c r="CH3" s="567" t="s">
        <v>132</v>
      </c>
      <c r="CI3" s="568" t="s">
        <v>130</v>
      </c>
      <c r="CJ3" s="564" t="s">
        <v>437</v>
      </c>
    </row>
    <row r="4" spans="1:88" s="39" customFormat="1" ht="36.6" customHeight="1" x14ac:dyDescent="0.2">
      <c r="A4" s="569"/>
      <c r="B4" s="569"/>
      <c r="C4" s="129" t="s">
        <v>67</v>
      </c>
      <c r="D4" s="130" t="s">
        <v>68</v>
      </c>
      <c r="E4" s="130" t="s">
        <v>71</v>
      </c>
      <c r="F4" s="130" t="s">
        <v>132</v>
      </c>
      <c r="G4" s="129" t="s">
        <v>67</v>
      </c>
      <c r="H4" s="130" t="s">
        <v>68</v>
      </c>
      <c r="I4" s="130" t="s">
        <v>71</v>
      </c>
      <c r="J4" s="130" t="s">
        <v>132</v>
      </c>
      <c r="K4" s="568"/>
      <c r="L4" s="564"/>
      <c r="M4" s="129" t="s">
        <v>67</v>
      </c>
      <c r="N4" s="130" t="s">
        <v>68</v>
      </c>
      <c r="O4" s="130" t="s">
        <v>71</v>
      </c>
      <c r="P4" s="130" t="s">
        <v>132</v>
      </c>
      <c r="Q4" s="129" t="s">
        <v>67</v>
      </c>
      <c r="R4" s="130" t="s">
        <v>68</v>
      </c>
      <c r="S4" s="130" t="s">
        <v>71</v>
      </c>
      <c r="T4" s="130" t="s">
        <v>132</v>
      </c>
      <c r="U4" s="568"/>
      <c r="V4" s="564"/>
      <c r="W4" s="129" t="s">
        <v>67</v>
      </c>
      <c r="X4" s="130" t="s">
        <v>68</v>
      </c>
      <c r="Y4" s="130" t="s">
        <v>71</v>
      </c>
      <c r="Z4" s="130" t="s">
        <v>132</v>
      </c>
      <c r="AA4" s="129" t="s">
        <v>67</v>
      </c>
      <c r="AB4" s="130" t="s">
        <v>68</v>
      </c>
      <c r="AC4" s="130" t="s">
        <v>71</v>
      </c>
      <c r="AD4" s="130" t="s">
        <v>132</v>
      </c>
      <c r="AE4" s="568"/>
      <c r="AF4" s="564"/>
      <c r="AG4" s="129" t="s">
        <v>67</v>
      </c>
      <c r="AH4" s="130" t="s">
        <v>68</v>
      </c>
      <c r="AI4" s="130" t="s">
        <v>71</v>
      </c>
      <c r="AJ4" s="130" t="s">
        <v>132</v>
      </c>
      <c r="AK4" s="129" t="s">
        <v>67</v>
      </c>
      <c r="AL4" s="130" t="s">
        <v>68</v>
      </c>
      <c r="AM4" s="130" t="s">
        <v>71</v>
      </c>
      <c r="AN4" s="130" t="s">
        <v>132</v>
      </c>
      <c r="AO4" s="568"/>
      <c r="AP4" s="564"/>
      <c r="AQ4" s="129" t="s">
        <v>67</v>
      </c>
      <c r="AR4" s="130" t="s">
        <v>68</v>
      </c>
      <c r="AS4" s="130" t="s">
        <v>71</v>
      </c>
      <c r="AT4" s="130" t="s">
        <v>132</v>
      </c>
      <c r="AU4" s="129" t="s">
        <v>67</v>
      </c>
      <c r="AV4" s="130" t="s">
        <v>68</v>
      </c>
      <c r="AW4" s="130" t="s">
        <v>71</v>
      </c>
      <c r="AX4" s="130" t="s">
        <v>132</v>
      </c>
      <c r="AY4" s="568"/>
      <c r="AZ4" s="564"/>
      <c r="BA4" s="129" t="s">
        <v>67</v>
      </c>
      <c r="BB4" s="130" t="s">
        <v>68</v>
      </c>
      <c r="BC4" s="130" t="s">
        <v>71</v>
      </c>
      <c r="BD4" s="130" t="s">
        <v>132</v>
      </c>
      <c r="BE4" s="129" t="s">
        <v>67</v>
      </c>
      <c r="BF4" s="130" t="s">
        <v>68</v>
      </c>
      <c r="BG4" s="130" t="s">
        <v>71</v>
      </c>
      <c r="BH4" s="130" t="s">
        <v>132</v>
      </c>
      <c r="BI4" s="568"/>
      <c r="BJ4" s="564"/>
      <c r="BK4" s="129" t="s">
        <v>67</v>
      </c>
      <c r="BL4" s="130" t="s">
        <v>68</v>
      </c>
      <c r="BM4" s="130" t="s">
        <v>71</v>
      </c>
      <c r="BN4" s="130" t="s">
        <v>132</v>
      </c>
      <c r="BO4" s="129" t="s">
        <v>67</v>
      </c>
      <c r="BP4" s="130" t="s">
        <v>68</v>
      </c>
      <c r="BQ4" s="130" t="s">
        <v>71</v>
      </c>
      <c r="BR4" s="130" t="s">
        <v>132</v>
      </c>
      <c r="BS4" s="568"/>
      <c r="BT4" s="564"/>
      <c r="BU4" s="129" t="s">
        <v>67</v>
      </c>
      <c r="BV4" s="130" t="s">
        <v>68</v>
      </c>
      <c r="BW4" s="130" t="s">
        <v>71</v>
      </c>
      <c r="BX4" s="130" t="s">
        <v>132</v>
      </c>
      <c r="BY4" s="129" t="s">
        <v>67</v>
      </c>
      <c r="BZ4" s="130" t="s">
        <v>68</v>
      </c>
      <c r="CA4" s="130" t="s">
        <v>71</v>
      </c>
      <c r="CB4" s="130" t="s">
        <v>132</v>
      </c>
      <c r="CC4" s="568"/>
      <c r="CD4" s="564"/>
      <c r="CE4" s="565"/>
      <c r="CF4" s="566"/>
      <c r="CG4" s="566"/>
      <c r="CH4" s="567"/>
      <c r="CI4" s="568"/>
      <c r="CJ4" s="564"/>
    </row>
    <row r="5" spans="1:88" s="40" customFormat="1" ht="13.15" customHeight="1" x14ac:dyDescent="0.2">
      <c r="A5" s="41"/>
      <c r="B5" s="41">
        <v>12</v>
      </c>
      <c r="C5" s="42">
        <f>'Нормативы ООУ_КОПО'!D474</f>
        <v>3027</v>
      </c>
      <c r="D5" s="42">
        <f>'Нормативы ООУ_КОПО'!E474</f>
        <v>4823</v>
      </c>
      <c r="E5" s="42">
        <f>'Нормативы ООУ_КОПО'!F474</f>
        <v>5924</v>
      </c>
      <c r="F5" s="42">
        <f>'Нормативы ООУ_КОПО'!G474</f>
        <v>6298</v>
      </c>
      <c r="G5" s="42">
        <f>'Нормативы ООУ_КОПО'!H474</f>
        <v>4238</v>
      </c>
      <c r="H5" s="42">
        <f>'Нормативы ООУ_КОПО'!I474</f>
        <v>6201</v>
      </c>
      <c r="I5" s="42">
        <f>'Нормативы ООУ_КОПО'!J474</f>
        <v>7525</v>
      </c>
      <c r="J5" s="42">
        <f>'Нормативы ООУ_КОПО'!K474</f>
        <v>8001</v>
      </c>
      <c r="K5" s="42"/>
      <c r="L5" s="42"/>
      <c r="M5" s="42">
        <f>'Нормативы ООУ_КОПО'!D480</f>
        <v>3888</v>
      </c>
      <c r="N5" s="42">
        <f>'Нормативы ООУ_КОПО'!E480</f>
        <v>6170</v>
      </c>
      <c r="O5" s="42">
        <f>'Нормативы ООУ_КОПО'!F480</f>
        <v>7602</v>
      </c>
      <c r="P5" s="42">
        <f>'Нормативы ООУ_КОПО'!G480</f>
        <v>8082</v>
      </c>
      <c r="Q5" s="42">
        <f>'Нормативы ООУ_КОПО'!H480</f>
        <v>5443</v>
      </c>
      <c r="R5" s="42">
        <f>'Нормативы ООУ_КОПО'!I480</f>
        <v>7933</v>
      </c>
      <c r="S5" s="42">
        <f>'Нормативы ООУ_КОПО'!J480</f>
        <v>9657</v>
      </c>
      <c r="T5" s="42">
        <f>'Нормативы ООУ_КОПО'!K480</f>
        <v>10267</v>
      </c>
      <c r="U5" s="42"/>
      <c r="V5" s="42"/>
      <c r="W5" s="42">
        <f>'Нормативы ООУ_КОПО'!D475</f>
        <v>3250</v>
      </c>
      <c r="X5" s="42">
        <f>'Нормативы ООУ_КОПО'!E475</f>
        <v>5184</v>
      </c>
      <c r="Y5" s="42">
        <f>'Нормативы ООУ_КОПО'!F475</f>
        <v>6935</v>
      </c>
      <c r="Z5" s="42">
        <f>'Нормативы ООУ_КОПО'!G475</f>
        <v>6955</v>
      </c>
      <c r="AA5" s="42">
        <f>'Нормативы ООУ_КОПО'!H475</f>
        <v>4550</v>
      </c>
      <c r="AB5" s="42">
        <f>'Нормативы ООУ_КОПО'!I475</f>
        <v>6665</v>
      </c>
      <c r="AC5" s="42">
        <f>'Нормативы ООУ_КОПО'!J475</f>
        <v>8809</v>
      </c>
      <c r="AD5" s="42">
        <f>'Нормативы ООУ_КОПО'!K475</f>
        <v>8835</v>
      </c>
      <c r="AE5" s="42"/>
      <c r="AF5" s="42"/>
      <c r="AG5" s="52">
        <f>'Нормативы ООУ_КОПО'!D492</f>
        <v>4402</v>
      </c>
      <c r="AH5" s="52">
        <f>'Нормативы ООУ_КОПО'!E492</f>
        <v>6962</v>
      </c>
      <c r="AI5" s="52">
        <f>'Нормативы ООУ_КОПО'!F492</f>
        <v>8283</v>
      </c>
      <c r="AJ5" s="52">
        <f>'Нормативы ООУ_КОПО'!G492</f>
        <v>0</v>
      </c>
      <c r="AK5" s="52">
        <f>'Нормативы ООУ_КОПО'!H492</f>
        <v>6191</v>
      </c>
      <c r="AL5" s="52">
        <f>'Нормативы ООУ_КОПО'!I492</f>
        <v>8951</v>
      </c>
      <c r="AM5" s="52">
        <f>'Нормативы ООУ_КОПО'!J492</f>
        <v>10521</v>
      </c>
      <c r="AN5" s="52">
        <f>'Нормативы ООУ_КОПО'!K495</f>
        <v>0</v>
      </c>
      <c r="AO5" s="42"/>
      <c r="AP5" s="42"/>
      <c r="AQ5" s="52">
        <f>'Нормативы ООУ_КОПО'!D494</f>
        <v>4301</v>
      </c>
      <c r="AR5" s="52">
        <f>'Нормативы ООУ_КОПО'!E494</f>
        <v>6934</v>
      </c>
      <c r="AS5" s="52">
        <f>'Нормативы ООУ_КОПО'!F494</f>
        <v>8470</v>
      </c>
      <c r="AT5" s="52">
        <f>'Нормативы ООУ_КОПО'!G494</f>
        <v>0</v>
      </c>
      <c r="AU5" s="52">
        <f>'Нормативы ООУ_КОПО'!H494</f>
        <v>6049</v>
      </c>
      <c r="AV5" s="52">
        <f>'Нормативы ООУ_КОПО'!I494</f>
        <v>8915</v>
      </c>
      <c r="AW5" s="52">
        <f>'Нормативы ООУ_КОПО'!J494</f>
        <v>10759</v>
      </c>
      <c r="AX5" s="52">
        <f>'Нормативы ООУ_КОПО'!K494</f>
        <v>0</v>
      </c>
      <c r="AY5" s="42"/>
      <c r="AZ5" s="42"/>
      <c r="BA5" s="52">
        <f>'Нормативы ООУ_КОПО'!D493</f>
        <v>3474</v>
      </c>
      <c r="BB5" s="52">
        <f>'Нормативы ООУ_КОПО'!E493</f>
        <v>5601</v>
      </c>
      <c r="BC5" s="52">
        <f>'Нормативы ООУ_КОПО'!F493</f>
        <v>6844</v>
      </c>
      <c r="BD5" s="52">
        <f>'Нормативы ООУ_КОПО'!G493</f>
        <v>0</v>
      </c>
      <c r="BE5" s="52">
        <f>'Нормативы ООУ_КОПО'!H493</f>
        <v>4885</v>
      </c>
      <c r="BF5" s="52">
        <f>'Нормативы ООУ_КОПО'!I493</f>
        <v>7201</v>
      </c>
      <c r="BG5" s="52">
        <f>'Нормативы ООУ_КОПО'!J493</f>
        <v>8693</v>
      </c>
      <c r="BH5" s="52">
        <f>'Нормативы ООУ_КОПО'!K493</f>
        <v>0</v>
      </c>
      <c r="BI5" s="42"/>
      <c r="BJ5" s="42"/>
      <c r="BK5" s="52">
        <f>'Нормативы ООУ_КОПО'!D496</f>
        <v>4301</v>
      </c>
      <c r="BL5" s="52">
        <f>'Нормативы ООУ_КОПО'!E496</f>
        <v>6934</v>
      </c>
      <c r="BM5" s="52">
        <f>'Нормативы ООУ_КОПО'!F496</f>
        <v>8470</v>
      </c>
      <c r="BN5" s="52">
        <f>'Нормативы ООУ_КОПО'!G496</f>
        <v>0</v>
      </c>
      <c r="BO5" s="52">
        <f>'Нормативы ООУ_КОПО'!H496</f>
        <v>6049</v>
      </c>
      <c r="BP5" s="52">
        <f>'Нормативы ООУ_КОПО'!I496</f>
        <v>8915</v>
      </c>
      <c r="BQ5" s="52">
        <f>'Нормативы ООУ_КОПО'!J496</f>
        <v>10759</v>
      </c>
      <c r="BR5" s="52">
        <f>'Нормативы ООУ_КОПО'!K496</f>
        <v>0</v>
      </c>
      <c r="BS5" s="42"/>
      <c r="BT5" s="42"/>
      <c r="BU5" s="52">
        <f>'Нормативы ООУ_КОПО'!D515</f>
        <v>9708</v>
      </c>
      <c r="BV5" s="52">
        <f>'Нормативы ООУ_КОПО'!E515</f>
        <v>13992</v>
      </c>
      <c r="BW5" s="52">
        <f>'Нормативы ООУ_КОПО'!F515</f>
        <v>15190</v>
      </c>
      <c r="BX5" s="52">
        <f>'Нормативы ООУ_КОПО'!G515</f>
        <v>0</v>
      </c>
      <c r="BY5" s="52">
        <f>'Нормативы ООУ_КОПО'!H515</f>
        <v>14017</v>
      </c>
      <c r="BZ5" s="52">
        <f>'Нормативы ООУ_КОПО'!I515</f>
        <v>18441</v>
      </c>
      <c r="CA5" s="52">
        <f>'Нормативы ООУ_КОПО'!J515</f>
        <v>19651</v>
      </c>
      <c r="CB5" s="52">
        <f>'Нормативы ООУ_КОПО'!K515</f>
        <v>0</v>
      </c>
      <c r="CC5" s="42"/>
      <c r="CD5" s="42"/>
      <c r="CE5" s="53"/>
      <c r="CF5" s="53"/>
      <c r="CG5" s="53"/>
      <c r="CH5" s="53"/>
      <c r="CI5" s="53"/>
      <c r="CJ5" s="54"/>
    </row>
    <row r="6" spans="1:88" s="40" customFormat="1" x14ac:dyDescent="0.2">
      <c r="A6" s="43">
        <v>1</v>
      </c>
      <c r="B6" s="44" t="s">
        <v>154</v>
      </c>
      <c r="C6" s="45"/>
      <c r="D6" s="45"/>
      <c r="E6" s="45"/>
      <c r="F6" s="45"/>
      <c r="G6" s="45">
        <v>57</v>
      </c>
      <c r="H6" s="45">
        <v>70</v>
      </c>
      <c r="I6" s="45">
        <v>10</v>
      </c>
      <c r="J6" s="45"/>
      <c r="K6" s="46">
        <f>SUM(C6:J6)</f>
        <v>137</v>
      </c>
      <c r="L6" s="42">
        <f>(C6*C$5+D6*D$5+E6*E$5+F6*F$5+G6*G$5+H6*H$5+I6*I$5+J6*J$5)*12</f>
        <v>9010632</v>
      </c>
      <c r="M6" s="45"/>
      <c r="N6" s="45"/>
      <c r="O6" s="45"/>
      <c r="P6" s="45"/>
      <c r="Q6" s="45"/>
      <c r="R6" s="45"/>
      <c r="S6" s="45"/>
      <c r="T6" s="45"/>
      <c r="U6" s="46">
        <f>SUM(M6:T6)</f>
        <v>0</v>
      </c>
      <c r="V6" s="42">
        <f>(M6*M$5+N6*N$5+O6*O$5+P6*P$5+Q6*Q$5+R6*R$5+S6*S$5+T6*T$5)*12</f>
        <v>0</v>
      </c>
      <c r="W6" s="47"/>
      <c r="X6" s="47"/>
      <c r="Y6" s="47"/>
      <c r="Z6" s="47"/>
      <c r="AA6" s="47"/>
      <c r="AB6" s="42"/>
      <c r="AC6" s="47"/>
      <c r="AD6" s="47"/>
      <c r="AE6" s="46"/>
      <c r="AF6" s="42">
        <f>(W6*W$5+X6*X$5+Y6*Y$5+Z6*Z$5+AA6*AA$5+AB6*AB$5+AC6*AC$5+AD6*AD$5)*12</f>
        <v>0</v>
      </c>
      <c r="AG6" s="52"/>
      <c r="AH6" s="52"/>
      <c r="AI6" s="52"/>
      <c r="AJ6" s="52"/>
      <c r="AK6" s="52"/>
      <c r="AL6" s="52"/>
      <c r="AM6" s="52"/>
      <c r="AN6" s="52"/>
      <c r="AO6" s="46">
        <f>SUM(AG6:AN6)</f>
        <v>0</v>
      </c>
      <c r="AP6" s="42">
        <f>(AG6*AG$5+AH6*AH$5+AI6*AI$5+AJ6*AJ$5+AK6*AK$5+AL6*AL$5+AM6*AM$5+AN6*AN$5)*12</f>
        <v>0</v>
      </c>
      <c r="AQ6" s="52"/>
      <c r="AR6" s="52"/>
      <c r="AS6" s="52"/>
      <c r="AT6" s="52"/>
      <c r="AU6" s="52"/>
      <c r="AV6" s="52"/>
      <c r="AW6" s="52"/>
      <c r="AX6" s="52"/>
      <c r="AY6" s="46">
        <f>SUM(AQ6:AX6)</f>
        <v>0</v>
      </c>
      <c r="AZ6" s="42">
        <f>(AQ6*AQ$5+AR6*AR$5+AS6*AS$5+AT6*AT$5+AU6*AU$5+AV6*AV$5+AW6*AW$5+AX6*AX$5)*12</f>
        <v>0</v>
      </c>
      <c r="BA6" s="52"/>
      <c r="BB6" s="52"/>
      <c r="BC6" s="52"/>
      <c r="BD6" s="52"/>
      <c r="BE6" s="52"/>
      <c r="BF6" s="52"/>
      <c r="BG6" s="52"/>
      <c r="BH6" s="52"/>
      <c r="BI6" s="46">
        <f>SUM(BA6:BH6)</f>
        <v>0</v>
      </c>
      <c r="BJ6" s="42">
        <f>(BA6*BA$5+BB6*BB$5+BC6*BC$5+BD6*BD$5+BE6*BE$5+BF6*BF$5+BG6*BG$5+BH6*BH$5)*12</f>
        <v>0</v>
      </c>
      <c r="BK6" s="52"/>
      <c r="BL6" s="52"/>
      <c r="BM6" s="52"/>
      <c r="BN6" s="52"/>
      <c r="BO6" s="52"/>
      <c r="BP6" s="52"/>
      <c r="BQ6" s="52"/>
      <c r="BR6" s="52"/>
      <c r="BS6" s="46">
        <f>SUM(BK6:BR6)</f>
        <v>0</v>
      </c>
      <c r="BT6" s="42">
        <f>(BK6*BK$5+BL6*BL$5+BM6*BM$5+BN6*BN$5+BO6*BO$5+BP6*BP$5+BQ6*BQ$5+BR6*BR$5)*12</f>
        <v>0</v>
      </c>
      <c r="BU6" s="52"/>
      <c r="BV6" s="52"/>
      <c r="BW6" s="52"/>
      <c r="BX6" s="52"/>
      <c r="BY6" s="52"/>
      <c r="BZ6" s="52"/>
      <c r="CA6" s="52"/>
      <c r="CB6" s="52"/>
      <c r="CC6" s="46">
        <f>SUM(BU6:CB6)</f>
        <v>0</v>
      </c>
      <c r="CD6" s="42">
        <f>(BU6*BU$5+BV6*BV$5+BW6*BW$5+BX6*BX$5+BY6*BY$5+BZ6*BZ$5+CA6*CA$5+CB6*CB$5)*12</f>
        <v>0</v>
      </c>
      <c r="CE6" s="42">
        <f>C6+W6+G6+AA6+AU6+AQ6+AG6+AK6+BU6+BY6+M6+Q6+BK6+BA6+BE6+BO6</f>
        <v>57</v>
      </c>
      <c r="CF6" s="42">
        <f t="shared" ref="CF6:CH6" si="0">D6+X6+H6+AB6+AV6+AR6+AH6+AL6+BV6+BZ6+N6+R6+BL6+BB6+BF6+BP6</f>
        <v>70</v>
      </c>
      <c r="CG6" s="42">
        <f t="shared" si="0"/>
        <v>10</v>
      </c>
      <c r="CH6" s="42">
        <f t="shared" si="0"/>
        <v>0</v>
      </c>
      <c r="CI6" s="42">
        <f>CE6+CF6+CG6+CH6</f>
        <v>137</v>
      </c>
      <c r="CJ6" s="42">
        <f>ROUND(L6+V6+AF6+AZ6+AP6+CD6+BJ6+BT6,-2)</f>
        <v>9010600</v>
      </c>
    </row>
    <row r="7" spans="1:88" s="40" customFormat="1" x14ac:dyDescent="0.2">
      <c r="A7" s="43">
        <v>2</v>
      </c>
      <c r="B7" s="43" t="s">
        <v>161</v>
      </c>
      <c r="C7" s="45"/>
      <c r="D7" s="45"/>
      <c r="E7" s="45"/>
      <c r="F7" s="45"/>
      <c r="G7" s="45"/>
      <c r="H7" s="45"/>
      <c r="I7" s="45"/>
      <c r="J7" s="45"/>
      <c r="K7" s="46">
        <f t="shared" ref="K7:K15" si="1">SUM(C7:J7)</f>
        <v>0</v>
      </c>
      <c r="L7" s="42">
        <f t="shared" ref="L7:L15" si="2">(C7*C$5+D7*D$5+E7*E$5+F7*F$5+G7*G$5+H7*H$5+I7*I$5+J7*J$5)*12</f>
        <v>0</v>
      </c>
      <c r="M7" s="45"/>
      <c r="N7" s="45"/>
      <c r="O7" s="45"/>
      <c r="P7" s="45"/>
      <c r="Q7" s="45">
        <v>31</v>
      </c>
      <c r="R7" s="45">
        <v>46</v>
      </c>
      <c r="S7" s="45">
        <v>8</v>
      </c>
      <c r="T7" s="45"/>
      <c r="U7" s="46">
        <f t="shared" ref="U7:U15" si="3">SUM(M7:T7)</f>
        <v>85</v>
      </c>
      <c r="V7" s="42">
        <f t="shared" ref="V7:V15" si="4">(M7*M$5+N7*N$5+O7*O$5+P7*P$5+Q7*Q$5+R7*R$5+S7*S$5+T7*T$5)*12</f>
        <v>7330884</v>
      </c>
      <c r="W7" s="42"/>
      <c r="X7" s="42"/>
      <c r="Y7" s="42"/>
      <c r="Z7" s="42"/>
      <c r="AA7" s="42"/>
      <c r="AB7" s="42"/>
      <c r="AC7" s="42"/>
      <c r="AD7" s="42"/>
      <c r="AE7" s="46"/>
      <c r="AF7" s="42">
        <f t="shared" ref="AF7:AF15" si="5">(W7*W$5+X7*X$5+Y7*Y$5+Z7*Z$5+AA7*AA$5+AB7*AB$5+AC7*AC$5+AD7*AD$5)*12</f>
        <v>0</v>
      </c>
      <c r="AG7" s="42"/>
      <c r="AH7" s="42"/>
      <c r="AI7" s="42"/>
      <c r="AJ7" s="42"/>
      <c r="AK7" s="42"/>
      <c r="AL7" s="42"/>
      <c r="AM7" s="42"/>
      <c r="AN7" s="42"/>
      <c r="AO7" s="46">
        <f t="shared" ref="AO7:AO15" si="6">SUM(AG7:AN7)</f>
        <v>0</v>
      </c>
      <c r="AP7" s="42">
        <f t="shared" ref="AP7:AP15" si="7">(AG7*AG$5+AH7*AH$5+AI7*AI$5+AJ7*AJ$5+AK7*AK$5+AL7*AL$5+AM7*AM$5+AN7*AN$5)*12</f>
        <v>0</v>
      </c>
      <c r="AQ7" s="42"/>
      <c r="AR7" s="42"/>
      <c r="AS7" s="42"/>
      <c r="AT7" s="42"/>
      <c r="AU7" s="42"/>
      <c r="AV7" s="42"/>
      <c r="AW7" s="42"/>
      <c r="AX7" s="42"/>
      <c r="AY7" s="46">
        <f t="shared" ref="AY7:AY15" si="8">SUM(AQ7:AX7)</f>
        <v>0</v>
      </c>
      <c r="AZ7" s="42">
        <f t="shared" ref="AZ7:AZ15" si="9">(AQ7*AQ$5+AR7*AR$5+AS7*AS$5+AT7*AT$5+AU7*AU$5+AV7*AV$5+AW7*AW$5+AX7*AX$5)*12</f>
        <v>0</v>
      </c>
      <c r="BA7" s="42"/>
      <c r="BB7" s="42"/>
      <c r="BC7" s="42"/>
      <c r="BD7" s="42"/>
      <c r="BE7" s="42"/>
      <c r="BF7" s="42"/>
      <c r="BG7" s="42"/>
      <c r="BH7" s="42"/>
      <c r="BI7" s="46">
        <f t="shared" ref="BI7:BI15" si="10">SUM(BA7:BH7)</f>
        <v>0</v>
      </c>
      <c r="BJ7" s="42">
        <f t="shared" ref="BJ7:BJ15" si="11">(BA7*BA$5+BB7*BB$5+BC7*BC$5+BD7*BD$5+BE7*BE$5+BF7*BF$5+BG7*BG$5+BH7*BH$5)*12</f>
        <v>0</v>
      </c>
      <c r="BK7" s="42"/>
      <c r="BL7" s="42"/>
      <c r="BM7" s="42"/>
      <c r="BN7" s="42"/>
      <c r="BO7" s="42"/>
      <c r="BP7" s="42"/>
      <c r="BQ7" s="42"/>
      <c r="BR7" s="42"/>
      <c r="BS7" s="46">
        <f t="shared" ref="BS7:BS15" si="12">SUM(BK7:BR7)</f>
        <v>0</v>
      </c>
      <c r="BT7" s="42">
        <f t="shared" ref="BT7:BT15" si="13">(BK7*BK$5+BL7*BL$5+BM7*BM$5+BN7*BN$5+BO7*BO$5+BP7*BP$5+BQ7*BQ$5+BR7*BR$5)*12</f>
        <v>0</v>
      </c>
      <c r="BU7" s="42"/>
      <c r="BV7" s="42"/>
      <c r="BW7" s="42"/>
      <c r="BX7" s="42"/>
      <c r="BY7" s="42"/>
      <c r="BZ7" s="42"/>
      <c r="CA7" s="42"/>
      <c r="CB7" s="42"/>
      <c r="CC7" s="46">
        <f t="shared" ref="CC7:CC15" si="14">SUM(BU7:CB7)</f>
        <v>0</v>
      </c>
      <c r="CD7" s="42">
        <f t="shared" ref="CD7:CD15" si="15">(BU7*BU$5+BV7*BV$5+BW7*BW$5+BX7*BX$5+BY7*BY$5+BZ7*BZ$5+CA7*CA$5+CB7*CB$5)*12</f>
        <v>0</v>
      </c>
      <c r="CE7" s="42">
        <f t="shared" ref="CE7:CE15" si="16">C7+W7+G7+AA7+AU7+AQ7+AG7+AK7+BU7+BY7+M7+Q7+BK7+BA7+BE7+BO7</f>
        <v>31</v>
      </c>
      <c r="CF7" s="42">
        <f t="shared" ref="CF7:CF15" si="17">D7+X7+H7+AB7+AV7+AR7+AH7+AL7+BV7+BZ7+N7+R7+BL7+BB7+BF7+BP7</f>
        <v>46</v>
      </c>
      <c r="CG7" s="42">
        <f t="shared" ref="CG7:CG15" si="18">E7+Y7+I7+AC7+AW7+AS7+AI7+AM7+BW7+CA7+O7+S7+BM7+BC7+BG7+BQ7</f>
        <v>8</v>
      </c>
      <c r="CH7" s="42">
        <f t="shared" ref="CH7:CH15" si="19">F7+Z7+J7+AD7+AX7+AT7+AJ7+AN7+BX7+CB7+P7+T7+BN7+BD7+BH7+BR7</f>
        <v>0</v>
      </c>
      <c r="CI7" s="42">
        <f>CE7+CF7+CG7+CH7</f>
        <v>85</v>
      </c>
      <c r="CJ7" s="42">
        <f t="shared" ref="CJ7:CJ9" si="20">ROUND(L7+V7+AF7+AZ7+AP7+CD7+BJ7+BT7,-2)</f>
        <v>7330900</v>
      </c>
    </row>
    <row r="8" spans="1:88" s="40" customFormat="1" ht="25.5" x14ac:dyDescent="0.2">
      <c r="A8" s="43">
        <v>3</v>
      </c>
      <c r="B8" s="43" t="s">
        <v>163</v>
      </c>
      <c r="C8" s="45"/>
      <c r="D8" s="45"/>
      <c r="E8" s="45"/>
      <c r="F8" s="45">
        <v>14</v>
      </c>
      <c r="G8" s="45">
        <v>54</v>
      </c>
      <c r="H8" s="45"/>
      <c r="I8" s="45"/>
      <c r="J8" s="45">
        <v>15</v>
      </c>
      <c r="K8" s="46">
        <f t="shared" si="1"/>
        <v>83</v>
      </c>
      <c r="L8" s="42">
        <f t="shared" si="2"/>
        <v>5244468</v>
      </c>
      <c r="M8" s="45"/>
      <c r="N8" s="45"/>
      <c r="O8" s="45"/>
      <c r="P8" s="45"/>
      <c r="Q8" s="45"/>
      <c r="R8" s="45"/>
      <c r="S8" s="45"/>
      <c r="T8" s="45"/>
      <c r="U8" s="46">
        <f t="shared" si="3"/>
        <v>0</v>
      </c>
      <c r="V8" s="42">
        <f t="shared" si="4"/>
        <v>0</v>
      </c>
      <c r="W8" s="42"/>
      <c r="X8" s="42"/>
      <c r="Y8" s="42"/>
      <c r="Z8" s="42"/>
      <c r="AA8" s="42"/>
      <c r="AB8" s="42">
        <v>62</v>
      </c>
      <c r="AC8" s="42"/>
      <c r="AD8" s="42"/>
      <c r="AE8" s="46"/>
      <c r="AF8" s="42">
        <f t="shared" si="5"/>
        <v>4958760</v>
      </c>
      <c r="AG8" s="42"/>
      <c r="AH8" s="42"/>
      <c r="AI8" s="42"/>
      <c r="AJ8" s="42"/>
      <c r="AK8" s="42"/>
      <c r="AL8" s="42"/>
      <c r="AM8" s="42"/>
      <c r="AN8" s="42"/>
      <c r="AO8" s="46">
        <f t="shared" si="6"/>
        <v>0</v>
      </c>
      <c r="AP8" s="42">
        <f t="shared" si="7"/>
        <v>0</v>
      </c>
      <c r="AQ8" s="42"/>
      <c r="AR8" s="42"/>
      <c r="AS8" s="42"/>
      <c r="AT8" s="42"/>
      <c r="AU8" s="42"/>
      <c r="AV8" s="42"/>
      <c r="AW8" s="42"/>
      <c r="AX8" s="42"/>
      <c r="AY8" s="46">
        <f t="shared" si="8"/>
        <v>0</v>
      </c>
      <c r="AZ8" s="42">
        <f t="shared" si="9"/>
        <v>0</v>
      </c>
      <c r="BA8" s="42"/>
      <c r="BB8" s="42"/>
      <c r="BC8" s="42"/>
      <c r="BD8" s="42"/>
      <c r="BE8" s="42"/>
      <c r="BF8" s="42"/>
      <c r="BG8" s="42"/>
      <c r="BH8" s="42"/>
      <c r="BI8" s="46">
        <f t="shared" si="10"/>
        <v>0</v>
      </c>
      <c r="BJ8" s="42">
        <f t="shared" si="11"/>
        <v>0</v>
      </c>
      <c r="BK8" s="42"/>
      <c r="BL8" s="42"/>
      <c r="BM8" s="42"/>
      <c r="BN8" s="42"/>
      <c r="BO8" s="42"/>
      <c r="BP8" s="42"/>
      <c r="BQ8" s="42"/>
      <c r="BR8" s="42"/>
      <c r="BS8" s="46">
        <f t="shared" si="12"/>
        <v>0</v>
      </c>
      <c r="BT8" s="42">
        <f t="shared" si="13"/>
        <v>0</v>
      </c>
      <c r="BU8" s="42"/>
      <c r="BV8" s="42"/>
      <c r="BW8" s="42"/>
      <c r="BX8" s="42"/>
      <c r="BY8" s="42"/>
      <c r="BZ8" s="42"/>
      <c r="CA8" s="42"/>
      <c r="CB8" s="42"/>
      <c r="CC8" s="46">
        <f t="shared" si="14"/>
        <v>0</v>
      </c>
      <c r="CD8" s="42">
        <f t="shared" si="15"/>
        <v>0</v>
      </c>
      <c r="CE8" s="42">
        <f t="shared" si="16"/>
        <v>54</v>
      </c>
      <c r="CF8" s="42">
        <f t="shared" si="17"/>
        <v>62</v>
      </c>
      <c r="CG8" s="42">
        <f t="shared" si="18"/>
        <v>0</v>
      </c>
      <c r="CH8" s="42">
        <f t="shared" si="19"/>
        <v>29</v>
      </c>
      <c r="CI8" s="42">
        <f t="shared" ref="CI8:CI15" si="21">CE8+CF8+CG8+CH8</f>
        <v>145</v>
      </c>
      <c r="CJ8" s="42">
        <f t="shared" si="20"/>
        <v>10203200</v>
      </c>
    </row>
    <row r="9" spans="1:88" s="40" customFormat="1" ht="38.25" x14ac:dyDescent="0.2">
      <c r="A9" s="43">
        <v>4</v>
      </c>
      <c r="B9" s="43" t="s">
        <v>155</v>
      </c>
      <c r="C9" s="45"/>
      <c r="D9" s="48"/>
      <c r="E9" s="48"/>
      <c r="F9" s="48"/>
      <c r="G9" s="48">
        <v>52</v>
      </c>
      <c r="H9" s="48"/>
      <c r="I9" s="48"/>
      <c r="J9" s="48"/>
      <c r="K9" s="46">
        <f t="shared" si="1"/>
        <v>52</v>
      </c>
      <c r="L9" s="42">
        <f t="shared" si="2"/>
        <v>2644512</v>
      </c>
      <c r="M9" s="45"/>
      <c r="N9" s="48"/>
      <c r="O9" s="48"/>
      <c r="P9" s="48"/>
      <c r="Q9" s="48"/>
      <c r="R9" s="48"/>
      <c r="S9" s="48"/>
      <c r="T9" s="48"/>
      <c r="U9" s="46">
        <f t="shared" si="3"/>
        <v>0</v>
      </c>
      <c r="V9" s="42">
        <f t="shared" si="4"/>
        <v>0</v>
      </c>
      <c r="W9" s="42"/>
      <c r="X9" s="42"/>
      <c r="Y9" s="42"/>
      <c r="Z9" s="42">
        <v>10</v>
      </c>
      <c r="AA9" s="42"/>
      <c r="AB9" s="42">
        <v>56</v>
      </c>
      <c r="AC9" s="42"/>
      <c r="AD9" s="42">
        <v>8</v>
      </c>
      <c r="AE9" s="46">
        <v>8</v>
      </c>
      <c r="AF9" s="42">
        <f t="shared" si="5"/>
        <v>6161640</v>
      </c>
      <c r="AG9" s="42"/>
      <c r="AH9" s="42"/>
      <c r="AI9" s="42"/>
      <c r="AJ9" s="42"/>
      <c r="AK9" s="42"/>
      <c r="AL9" s="42"/>
      <c r="AM9" s="42"/>
      <c r="AN9" s="42"/>
      <c r="AO9" s="46">
        <f t="shared" si="6"/>
        <v>0</v>
      </c>
      <c r="AP9" s="42">
        <f t="shared" si="7"/>
        <v>0</v>
      </c>
      <c r="AQ9" s="42"/>
      <c r="AR9" s="42"/>
      <c r="AS9" s="42"/>
      <c r="AT9" s="42"/>
      <c r="AU9" s="42"/>
      <c r="AV9" s="42"/>
      <c r="AW9" s="42"/>
      <c r="AX9" s="42"/>
      <c r="AY9" s="46">
        <f t="shared" si="8"/>
        <v>0</v>
      </c>
      <c r="AZ9" s="42">
        <f t="shared" si="9"/>
        <v>0</v>
      </c>
      <c r="BA9" s="42"/>
      <c r="BB9" s="42"/>
      <c r="BC9" s="42"/>
      <c r="BD9" s="42"/>
      <c r="BE9" s="42"/>
      <c r="BF9" s="42"/>
      <c r="BG9" s="42"/>
      <c r="BH9" s="42"/>
      <c r="BI9" s="46">
        <f t="shared" si="10"/>
        <v>0</v>
      </c>
      <c r="BJ9" s="42">
        <f t="shared" si="11"/>
        <v>0</v>
      </c>
      <c r="BK9" s="42"/>
      <c r="BL9" s="42"/>
      <c r="BM9" s="42"/>
      <c r="BN9" s="42"/>
      <c r="BO9" s="42"/>
      <c r="BP9" s="42"/>
      <c r="BQ9" s="42"/>
      <c r="BR9" s="42"/>
      <c r="BS9" s="46">
        <f t="shared" si="12"/>
        <v>0</v>
      </c>
      <c r="BT9" s="42">
        <f t="shared" si="13"/>
        <v>0</v>
      </c>
      <c r="BU9" s="42"/>
      <c r="BV9" s="42"/>
      <c r="BW9" s="42"/>
      <c r="BX9" s="42"/>
      <c r="BY9" s="42"/>
      <c r="BZ9" s="42"/>
      <c r="CA9" s="42"/>
      <c r="CB9" s="42"/>
      <c r="CC9" s="46">
        <f t="shared" si="14"/>
        <v>0</v>
      </c>
      <c r="CD9" s="42">
        <f t="shared" si="15"/>
        <v>0</v>
      </c>
      <c r="CE9" s="42">
        <f t="shared" si="16"/>
        <v>52</v>
      </c>
      <c r="CF9" s="42">
        <f t="shared" si="17"/>
        <v>56</v>
      </c>
      <c r="CG9" s="42">
        <f t="shared" si="18"/>
        <v>0</v>
      </c>
      <c r="CH9" s="42">
        <f t="shared" si="19"/>
        <v>18</v>
      </c>
      <c r="CI9" s="42">
        <f t="shared" si="21"/>
        <v>126</v>
      </c>
      <c r="CJ9" s="42">
        <f t="shared" si="20"/>
        <v>8806200</v>
      </c>
    </row>
    <row r="10" spans="1:88" s="40" customFormat="1" ht="38.25" x14ac:dyDescent="0.2">
      <c r="A10" s="43">
        <v>5</v>
      </c>
      <c r="B10" s="43" t="s">
        <v>162</v>
      </c>
      <c r="C10" s="45"/>
      <c r="D10" s="48"/>
      <c r="E10" s="48"/>
      <c r="F10" s="48"/>
      <c r="G10" s="48">
        <v>68</v>
      </c>
      <c r="H10" s="48">
        <v>86</v>
      </c>
      <c r="I10" s="48">
        <v>10</v>
      </c>
      <c r="J10" s="48"/>
      <c r="K10" s="46">
        <f t="shared" si="1"/>
        <v>164</v>
      </c>
      <c r="L10" s="42">
        <f>(C10*C$5+D10*D$5+E10*E$5+F10*F$5+G10*G$5+H10*H$5+I10*I$5+J10*J$5)*12</f>
        <v>10760640</v>
      </c>
      <c r="M10" s="45"/>
      <c r="N10" s="48"/>
      <c r="O10" s="48"/>
      <c r="P10" s="48"/>
      <c r="Q10" s="48"/>
      <c r="R10" s="48"/>
      <c r="S10" s="48"/>
      <c r="T10" s="48"/>
      <c r="U10" s="46">
        <f t="shared" si="3"/>
        <v>0</v>
      </c>
      <c r="V10" s="42">
        <f t="shared" si="4"/>
        <v>0</v>
      </c>
      <c r="W10" s="42"/>
      <c r="X10" s="42"/>
      <c r="Y10" s="42"/>
      <c r="Z10" s="42"/>
      <c r="AA10" s="42"/>
      <c r="AB10" s="42"/>
      <c r="AC10" s="42"/>
      <c r="AD10" s="42"/>
      <c r="AE10" s="46"/>
      <c r="AF10" s="42">
        <f t="shared" si="5"/>
        <v>0</v>
      </c>
      <c r="AG10" s="42"/>
      <c r="AH10" s="42"/>
      <c r="AI10" s="42"/>
      <c r="AJ10" s="42"/>
      <c r="AK10" s="42"/>
      <c r="AL10" s="42"/>
      <c r="AM10" s="42"/>
      <c r="AN10" s="42"/>
      <c r="AO10" s="46">
        <f t="shared" si="6"/>
        <v>0</v>
      </c>
      <c r="AP10" s="42">
        <f t="shared" si="7"/>
        <v>0</v>
      </c>
      <c r="AQ10" s="42"/>
      <c r="AR10" s="42"/>
      <c r="AS10" s="42"/>
      <c r="AT10" s="42"/>
      <c r="AU10" s="42"/>
      <c r="AV10" s="42"/>
      <c r="AW10" s="42"/>
      <c r="AX10" s="42"/>
      <c r="AY10" s="46">
        <f t="shared" si="8"/>
        <v>0</v>
      </c>
      <c r="AZ10" s="42">
        <f t="shared" si="9"/>
        <v>0</v>
      </c>
      <c r="BA10" s="42"/>
      <c r="BB10" s="42"/>
      <c r="BC10" s="42"/>
      <c r="BD10" s="42"/>
      <c r="BE10" s="42">
        <v>2</v>
      </c>
      <c r="BF10" s="42"/>
      <c r="BG10" s="42"/>
      <c r="BH10" s="42"/>
      <c r="BI10" s="46">
        <f t="shared" si="10"/>
        <v>2</v>
      </c>
      <c r="BJ10" s="42">
        <f t="shared" si="11"/>
        <v>117240</v>
      </c>
      <c r="BK10" s="42"/>
      <c r="BL10" s="42">
        <v>1</v>
      </c>
      <c r="BM10" s="42"/>
      <c r="BN10" s="42"/>
      <c r="BO10" s="42"/>
      <c r="BP10" s="42"/>
      <c r="BQ10" s="42"/>
      <c r="BR10" s="42"/>
      <c r="BS10" s="46">
        <f t="shared" si="12"/>
        <v>1</v>
      </c>
      <c r="BT10" s="42">
        <f t="shared" si="13"/>
        <v>83208</v>
      </c>
      <c r="BU10" s="42"/>
      <c r="BV10" s="42">
        <v>1</v>
      </c>
      <c r="BW10" s="42"/>
      <c r="BX10" s="42"/>
      <c r="BY10" s="42"/>
      <c r="BZ10" s="42"/>
      <c r="CA10" s="42"/>
      <c r="CB10" s="42"/>
      <c r="CC10" s="46">
        <f t="shared" si="14"/>
        <v>1</v>
      </c>
      <c r="CD10" s="42">
        <f>(BU10*BU$5+BV10*BV$5+BW10*BW$5+BX10*BX$5+BY10*BY$5+BZ10*BZ$5+CA10*CA$5+CB10*CB$5)*12</f>
        <v>167904</v>
      </c>
      <c r="CE10" s="42">
        <f t="shared" si="16"/>
        <v>70</v>
      </c>
      <c r="CF10" s="42">
        <f t="shared" si="17"/>
        <v>88</v>
      </c>
      <c r="CG10" s="42">
        <f t="shared" si="18"/>
        <v>10</v>
      </c>
      <c r="CH10" s="42">
        <f t="shared" si="19"/>
        <v>0</v>
      </c>
      <c r="CI10" s="42">
        <f t="shared" si="21"/>
        <v>168</v>
      </c>
      <c r="CJ10" s="42">
        <f>ROUND(L10+V10+AF10+AZ10+AP10+CD10+BJ10+BT10,-2)</f>
        <v>11129000</v>
      </c>
    </row>
    <row r="11" spans="1:88" s="40" customFormat="1" ht="38.25" x14ac:dyDescent="0.2">
      <c r="A11" s="43">
        <v>6</v>
      </c>
      <c r="B11" s="43" t="s">
        <v>158</v>
      </c>
      <c r="C11" s="45"/>
      <c r="D11" s="45"/>
      <c r="E11" s="45"/>
      <c r="F11" s="45"/>
      <c r="G11" s="45">
        <v>49</v>
      </c>
      <c r="H11" s="45">
        <v>46</v>
      </c>
      <c r="I11" s="45"/>
      <c r="J11" s="45">
        <v>25</v>
      </c>
      <c r="K11" s="46">
        <f t="shared" si="1"/>
        <v>120</v>
      </c>
      <c r="L11" s="42">
        <f>(C11*C$5+D11*D$5+E11*E$5+F11*F$5+G11*G$5+H11*H$5+I11*I$5+J11*J$5)*12</f>
        <v>8315196</v>
      </c>
      <c r="M11" s="45"/>
      <c r="N11" s="45"/>
      <c r="O11" s="45"/>
      <c r="P11" s="45"/>
      <c r="Q11" s="45"/>
      <c r="R11" s="45"/>
      <c r="S11" s="45"/>
      <c r="T11" s="45"/>
      <c r="U11" s="46">
        <f t="shared" si="3"/>
        <v>0</v>
      </c>
      <c r="V11" s="42">
        <f t="shared" si="4"/>
        <v>0</v>
      </c>
      <c r="W11" s="42"/>
      <c r="X11" s="42"/>
      <c r="Y11" s="42"/>
      <c r="Z11" s="42"/>
      <c r="AA11" s="42"/>
      <c r="AB11" s="42"/>
      <c r="AC11" s="42"/>
      <c r="AD11" s="42"/>
      <c r="AE11" s="46"/>
      <c r="AF11" s="42">
        <f t="shared" si="5"/>
        <v>0</v>
      </c>
      <c r="AG11" s="42"/>
      <c r="AH11" s="42"/>
      <c r="AI11" s="42"/>
      <c r="AJ11" s="42"/>
      <c r="AK11" s="42"/>
      <c r="AL11" s="42"/>
      <c r="AM11" s="42"/>
      <c r="AN11" s="42"/>
      <c r="AO11" s="46">
        <f t="shared" si="6"/>
        <v>0</v>
      </c>
      <c r="AP11" s="42">
        <f t="shared" si="7"/>
        <v>0</v>
      </c>
      <c r="AQ11" s="42"/>
      <c r="AR11" s="42"/>
      <c r="AS11" s="42"/>
      <c r="AT11" s="42"/>
      <c r="AU11" s="42"/>
      <c r="AV11" s="42"/>
      <c r="AW11" s="42"/>
      <c r="AX11" s="42"/>
      <c r="AY11" s="46">
        <f t="shared" si="8"/>
        <v>0</v>
      </c>
      <c r="AZ11" s="42">
        <f t="shared" si="9"/>
        <v>0</v>
      </c>
      <c r="BA11" s="42"/>
      <c r="BB11" s="42"/>
      <c r="BC11" s="42"/>
      <c r="BD11" s="42"/>
      <c r="BE11" s="42"/>
      <c r="BF11" s="42"/>
      <c r="BG11" s="42"/>
      <c r="BH11" s="42"/>
      <c r="BI11" s="46">
        <f t="shared" si="10"/>
        <v>0</v>
      </c>
      <c r="BJ11" s="42">
        <f t="shared" si="11"/>
        <v>0</v>
      </c>
      <c r="BK11" s="42"/>
      <c r="BL11" s="42"/>
      <c r="BM11" s="42"/>
      <c r="BN11" s="42"/>
      <c r="BO11" s="42"/>
      <c r="BP11" s="42"/>
      <c r="BQ11" s="42"/>
      <c r="BR11" s="42"/>
      <c r="BS11" s="46">
        <f t="shared" si="12"/>
        <v>0</v>
      </c>
      <c r="BT11" s="42">
        <f t="shared" si="13"/>
        <v>0</v>
      </c>
      <c r="BU11" s="42"/>
      <c r="BV11" s="42"/>
      <c r="BW11" s="42"/>
      <c r="BX11" s="42"/>
      <c r="BY11" s="42"/>
      <c r="BZ11" s="42"/>
      <c r="CA11" s="42"/>
      <c r="CB11" s="42"/>
      <c r="CC11" s="46">
        <f t="shared" si="14"/>
        <v>0</v>
      </c>
      <c r="CD11" s="42">
        <f t="shared" si="15"/>
        <v>0</v>
      </c>
      <c r="CE11" s="42">
        <f t="shared" si="16"/>
        <v>49</v>
      </c>
      <c r="CF11" s="42">
        <f t="shared" si="17"/>
        <v>46</v>
      </c>
      <c r="CG11" s="42">
        <f t="shared" si="18"/>
        <v>0</v>
      </c>
      <c r="CH11" s="42">
        <f t="shared" si="19"/>
        <v>25</v>
      </c>
      <c r="CI11" s="42">
        <f t="shared" si="21"/>
        <v>120</v>
      </c>
      <c r="CJ11" s="42">
        <f>ROUND(L11+V11+AF11+AZ11+AP11+CD11+BJ11+BT11,-2)</f>
        <v>8315200</v>
      </c>
    </row>
    <row r="12" spans="1:88" s="40" customFormat="1" x14ac:dyDescent="0.2">
      <c r="A12" s="43">
        <v>7</v>
      </c>
      <c r="B12" s="44" t="s">
        <v>151</v>
      </c>
      <c r="C12" s="45"/>
      <c r="D12" s="48"/>
      <c r="E12" s="48"/>
      <c r="F12" s="48"/>
      <c r="G12" s="48">
        <v>26</v>
      </c>
      <c r="H12" s="48">
        <v>35</v>
      </c>
      <c r="I12" s="48"/>
      <c r="J12" s="48"/>
      <c r="K12" s="46">
        <f t="shared" si="1"/>
        <v>61</v>
      </c>
      <c r="L12" s="42">
        <f t="shared" si="2"/>
        <v>3926676</v>
      </c>
      <c r="M12" s="45"/>
      <c r="N12" s="48"/>
      <c r="O12" s="48"/>
      <c r="P12" s="48"/>
      <c r="Q12" s="48"/>
      <c r="R12" s="48"/>
      <c r="S12" s="48"/>
      <c r="T12" s="48"/>
      <c r="U12" s="46">
        <f t="shared" si="3"/>
        <v>0</v>
      </c>
      <c r="V12" s="42">
        <f t="shared" si="4"/>
        <v>0</v>
      </c>
      <c r="W12" s="42"/>
      <c r="X12" s="42"/>
      <c r="Y12" s="42"/>
      <c r="Z12" s="42"/>
      <c r="AA12" s="42"/>
      <c r="AB12" s="42"/>
      <c r="AC12" s="42"/>
      <c r="AD12" s="42"/>
      <c r="AE12" s="46"/>
      <c r="AF12" s="42">
        <f t="shared" si="5"/>
        <v>0</v>
      </c>
      <c r="AG12" s="42"/>
      <c r="AH12" s="42"/>
      <c r="AI12" s="42"/>
      <c r="AJ12" s="42"/>
      <c r="AK12" s="42"/>
      <c r="AL12" s="42">
        <v>1</v>
      </c>
      <c r="AM12" s="42"/>
      <c r="AN12" s="42"/>
      <c r="AO12" s="46">
        <f t="shared" si="6"/>
        <v>1</v>
      </c>
      <c r="AP12" s="42">
        <f t="shared" si="7"/>
        <v>107412</v>
      </c>
      <c r="AQ12" s="42"/>
      <c r="AR12" s="42"/>
      <c r="AS12" s="42"/>
      <c r="AT12" s="42"/>
      <c r="AU12" s="42">
        <v>3</v>
      </c>
      <c r="AV12" s="42"/>
      <c r="AW12" s="42"/>
      <c r="AX12" s="42"/>
      <c r="AY12" s="46">
        <f t="shared" si="8"/>
        <v>3</v>
      </c>
      <c r="AZ12" s="42">
        <f t="shared" si="9"/>
        <v>217764</v>
      </c>
      <c r="BA12" s="42"/>
      <c r="BB12" s="42"/>
      <c r="BC12" s="42"/>
      <c r="BD12" s="42"/>
      <c r="BE12" s="42">
        <v>1</v>
      </c>
      <c r="BF12" s="42"/>
      <c r="BG12" s="42"/>
      <c r="BH12" s="42"/>
      <c r="BI12" s="46">
        <f t="shared" si="10"/>
        <v>1</v>
      </c>
      <c r="BJ12" s="42">
        <f t="shared" si="11"/>
        <v>58620</v>
      </c>
      <c r="BK12" s="42"/>
      <c r="BL12" s="42"/>
      <c r="BM12" s="42"/>
      <c r="BN12" s="42"/>
      <c r="BO12" s="42"/>
      <c r="BP12" s="42"/>
      <c r="BQ12" s="42"/>
      <c r="BR12" s="42"/>
      <c r="BS12" s="46">
        <f t="shared" si="12"/>
        <v>0</v>
      </c>
      <c r="BT12" s="42">
        <f t="shared" si="13"/>
        <v>0</v>
      </c>
      <c r="BU12" s="42"/>
      <c r="BV12" s="42"/>
      <c r="BW12" s="42"/>
      <c r="BX12" s="42"/>
      <c r="BY12" s="42"/>
      <c r="BZ12" s="42"/>
      <c r="CA12" s="42"/>
      <c r="CB12" s="42"/>
      <c r="CC12" s="46">
        <f t="shared" si="14"/>
        <v>0</v>
      </c>
      <c r="CD12" s="42">
        <f t="shared" si="15"/>
        <v>0</v>
      </c>
      <c r="CE12" s="42">
        <f t="shared" si="16"/>
        <v>30</v>
      </c>
      <c r="CF12" s="42">
        <f t="shared" si="17"/>
        <v>36</v>
      </c>
      <c r="CG12" s="42">
        <f t="shared" si="18"/>
        <v>0</v>
      </c>
      <c r="CH12" s="42">
        <f t="shared" si="19"/>
        <v>0</v>
      </c>
      <c r="CI12" s="42">
        <f t="shared" si="21"/>
        <v>66</v>
      </c>
      <c r="CJ12" s="42">
        <f t="shared" ref="CJ12:CJ15" si="22">ROUND(L12+V12+AF12+AZ12+AP12+CD12+BJ12+BT12,-2)</f>
        <v>4310500</v>
      </c>
    </row>
    <row r="13" spans="1:88" s="40" customFormat="1" ht="51" x14ac:dyDescent="0.2">
      <c r="A13" s="43">
        <v>8</v>
      </c>
      <c r="B13" s="44" t="s">
        <v>157</v>
      </c>
      <c r="C13" s="45"/>
      <c r="D13" s="48"/>
      <c r="E13" s="48"/>
      <c r="F13" s="48"/>
      <c r="G13" s="48">
        <v>16</v>
      </c>
      <c r="H13" s="48">
        <v>26</v>
      </c>
      <c r="I13" s="48"/>
      <c r="J13" s="48"/>
      <c r="K13" s="46">
        <f t="shared" si="1"/>
        <v>42</v>
      </c>
      <c r="L13" s="42">
        <f t="shared" si="2"/>
        <v>2748408</v>
      </c>
      <c r="M13" s="45"/>
      <c r="N13" s="48"/>
      <c r="O13" s="48"/>
      <c r="P13" s="48"/>
      <c r="Q13" s="48"/>
      <c r="R13" s="48"/>
      <c r="S13" s="48"/>
      <c r="T13" s="48"/>
      <c r="U13" s="46">
        <f t="shared" si="3"/>
        <v>0</v>
      </c>
      <c r="V13" s="42">
        <f t="shared" si="4"/>
        <v>0</v>
      </c>
      <c r="W13" s="42"/>
      <c r="X13" s="42"/>
      <c r="Y13" s="42"/>
      <c r="Z13" s="42"/>
      <c r="AA13" s="42"/>
      <c r="AB13" s="42"/>
      <c r="AC13" s="42"/>
      <c r="AD13" s="42"/>
      <c r="AE13" s="46"/>
      <c r="AF13" s="42">
        <f t="shared" si="5"/>
        <v>0</v>
      </c>
      <c r="AG13" s="42"/>
      <c r="AH13" s="42"/>
      <c r="AI13" s="42"/>
      <c r="AJ13" s="42"/>
      <c r="AK13" s="42"/>
      <c r="AL13" s="42"/>
      <c r="AM13" s="42"/>
      <c r="AN13" s="42"/>
      <c r="AO13" s="46">
        <f t="shared" si="6"/>
        <v>0</v>
      </c>
      <c r="AP13" s="42">
        <f t="shared" si="7"/>
        <v>0</v>
      </c>
      <c r="AQ13" s="42"/>
      <c r="AR13" s="42"/>
      <c r="AS13" s="42"/>
      <c r="AT13" s="42"/>
      <c r="AU13" s="42"/>
      <c r="AV13" s="42"/>
      <c r="AW13" s="42"/>
      <c r="AX13" s="42"/>
      <c r="AY13" s="46">
        <f t="shared" si="8"/>
        <v>0</v>
      </c>
      <c r="AZ13" s="42">
        <f t="shared" si="9"/>
        <v>0</v>
      </c>
      <c r="BA13" s="42"/>
      <c r="BB13" s="42"/>
      <c r="BC13" s="42"/>
      <c r="BD13" s="42"/>
      <c r="BE13" s="42"/>
      <c r="BF13" s="42"/>
      <c r="BG13" s="42"/>
      <c r="BH13" s="42"/>
      <c r="BI13" s="46">
        <f t="shared" si="10"/>
        <v>0</v>
      </c>
      <c r="BJ13" s="42">
        <f t="shared" si="11"/>
        <v>0</v>
      </c>
      <c r="BK13" s="42"/>
      <c r="BL13" s="42"/>
      <c r="BM13" s="42"/>
      <c r="BN13" s="42"/>
      <c r="BO13" s="42"/>
      <c r="BP13" s="42"/>
      <c r="BQ13" s="42"/>
      <c r="BR13" s="42"/>
      <c r="BS13" s="46">
        <f t="shared" si="12"/>
        <v>0</v>
      </c>
      <c r="BT13" s="42">
        <f t="shared" si="13"/>
        <v>0</v>
      </c>
      <c r="BU13" s="42"/>
      <c r="BV13" s="42"/>
      <c r="BW13" s="42"/>
      <c r="BX13" s="42"/>
      <c r="BY13" s="42"/>
      <c r="BZ13" s="42"/>
      <c r="CA13" s="42"/>
      <c r="CB13" s="42"/>
      <c r="CC13" s="46">
        <f t="shared" si="14"/>
        <v>0</v>
      </c>
      <c r="CD13" s="42">
        <f t="shared" si="15"/>
        <v>0</v>
      </c>
      <c r="CE13" s="42">
        <f t="shared" si="16"/>
        <v>16</v>
      </c>
      <c r="CF13" s="42">
        <f t="shared" si="17"/>
        <v>26</v>
      </c>
      <c r="CG13" s="42">
        <f t="shared" si="18"/>
        <v>0</v>
      </c>
      <c r="CH13" s="42">
        <f t="shared" si="19"/>
        <v>0</v>
      </c>
      <c r="CI13" s="42">
        <f t="shared" si="21"/>
        <v>42</v>
      </c>
      <c r="CJ13" s="42">
        <f t="shared" si="22"/>
        <v>2748400</v>
      </c>
    </row>
    <row r="14" spans="1:88" s="40" customFormat="1" ht="25.5" x14ac:dyDescent="0.2">
      <c r="A14" s="43">
        <v>9</v>
      </c>
      <c r="B14" s="44" t="s">
        <v>152</v>
      </c>
      <c r="C14" s="49"/>
      <c r="D14" s="48"/>
      <c r="E14" s="48"/>
      <c r="F14" s="48"/>
      <c r="G14" s="48">
        <v>72</v>
      </c>
      <c r="H14" s="48">
        <v>82</v>
      </c>
      <c r="I14" s="48">
        <v>36</v>
      </c>
      <c r="J14" s="48"/>
      <c r="K14" s="46">
        <f t="shared" ref="K14" si="23">SUM(C14:J14)</f>
        <v>190</v>
      </c>
      <c r="L14" s="42">
        <f t="shared" ref="L14" si="24">(C14*C$5+D14*D$5+E14*E$5+F14*F$5+G14*G$5+H14*H$5+I14*I$5+J14*J$5)*12</f>
        <v>13014216</v>
      </c>
      <c r="M14" s="49"/>
      <c r="N14" s="48"/>
      <c r="O14" s="48"/>
      <c r="P14" s="48"/>
      <c r="Q14" s="48"/>
      <c r="R14" s="48"/>
      <c r="S14" s="48"/>
      <c r="T14" s="48"/>
      <c r="U14" s="46">
        <f t="shared" ref="U14" si="25">SUM(M14:T14)</f>
        <v>0</v>
      </c>
      <c r="V14" s="42">
        <f t="shared" ref="V14" si="26">(M14*M$5+N14*N$5+O14*O$5+P14*P$5+Q14*Q$5+R14*R$5+S14*S$5+T14*T$5)*12</f>
        <v>0</v>
      </c>
      <c r="W14" s="42"/>
      <c r="X14" s="42"/>
      <c r="Y14" s="42"/>
      <c r="Z14" s="42"/>
      <c r="AA14" s="42"/>
      <c r="AB14" s="42"/>
      <c r="AC14" s="42"/>
      <c r="AD14" s="42"/>
      <c r="AE14" s="46"/>
      <c r="AF14" s="42">
        <f t="shared" ref="AF14" si="27">(W14*W$5+X14*X$5+Y14*Y$5+Z14*Z$5+AA14*AA$5+AB14*AB$5+AC14*AC$5+AD14*AD$5)*12</f>
        <v>0</v>
      </c>
      <c r="AG14" s="42"/>
      <c r="AH14" s="42"/>
      <c r="AI14" s="42"/>
      <c r="AJ14" s="42"/>
      <c r="AK14" s="42"/>
      <c r="AL14" s="42"/>
      <c r="AM14" s="42"/>
      <c r="AN14" s="42"/>
      <c r="AO14" s="46">
        <f t="shared" ref="AO14" si="28">SUM(AG14:AN14)</f>
        <v>0</v>
      </c>
      <c r="AP14" s="42">
        <f t="shared" ref="AP14" si="29">(AG14*AG$5+AH14*AH$5+AI14*AI$5+AJ14*AJ$5+AK14*AK$5+AL14*AL$5+AM14*AM$5+AN14*AN$5)*12</f>
        <v>0</v>
      </c>
      <c r="AQ14" s="42"/>
      <c r="AR14" s="42"/>
      <c r="AS14" s="42"/>
      <c r="AT14" s="42"/>
      <c r="AU14" s="42"/>
      <c r="AV14" s="42"/>
      <c r="AW14" s="42"/>
      <c r="AX14" s="42"/>
      <c r="AY14" s="46">
        <f t="shared" ref="AY14" si="30">SUM(AQ14:AX14)</f>
        <v>0</v>
      </c>
      <c r="AZ14" s="42">
        <f t="shared" ref="AZ14" si="31">(AQ14*AQ$5+AR14*AR$5+AS14*AS$5+AT14*AT$5+AU14*AU$5+AV14*AV$5+AW14*AW$5+AX14*AX$5)*12</f>
        <v>0</v>
      </c>
      <c r="BA14" s="42"/>
      <c r="BB14" s="42"/>
      <c r="BC14" s="42"/>
      <c r="BD14" s="42"/>
      <c r="BE14" s="42"/>
      <c r="BF14" s="42"/>
      <c r="BG14" s="42"/>
      <c r="BH14" s="42"/>
      <c r="BI14" s="46">
        <f t="shared" ref="BI14" si="32">SUM(BA14:BH14)</f>
        <v>0</v>
      </c>
      <c r="BJ14" s="42">
        <f t="shared" ref="BJ14" si="33">(BA14*BA$5+BB14*BB$5+BC14*BC$5+BD14*BD$5+BE14*BE$5+BF14*BF$5+BG14*BG$5+BH14*BH$5)*12</f>
        <v>0</v>
      </c>
      <c r="BK14" s="42"/>
      <c r="BL14" s="42"/>
      <c r="BM14" s="42"/>
      <c r="BN14" s="42"/>
      <c r="BO14" s="42"/>
      <c r="BP14" s="42"/>
      <c r="BQ14" s="42"/>
      <c r="BR14" s="42"/>
      <c r="BS14" s="46">
        <f t="shared" ref="BS14" si="34">SUM(BK14:BR14)</f>
        <v>0</v>
      </c>
      <c r="BT14" s="42">
        <f t="shared" ref="BT14" si="35">(BK14*BK$5+BL14*BL$5+BM14*BM$5+BN14*BN$5+BO14*BO$5+BP14*BP$5+BQ14*BQ$5+BR14*BR$5)*12</f>
        <v>0</v>
      </c>
      <c r="BU14" s="42"/>
      <c r="BV14" s="42"/>
      <c r="BW14" s="42"/>
      <c r="BX14" s="42"/>
      <c r="BY14" s="42"/>
      <c r="BZ14" s="42"/>
      <c r="CA14" s="42"/>
      <c r="CB14" s="42"/>
      <c r="CC14" s="46">
        <f t="shared" ref="CC14" si="36">SUM(BU14:CB14)</f>
        <v>0</v>
      </c>
      <c r="CD14" s="42">
        <f t="shared" ref="CD14" si="37">(BU14*BU$5+BV14*BV$5+BW14*BW$5+BX14*BX$5+BY14*BY$5+BZ14*BZ$5+CA14*CA$5+CB14*CB$5)*12</f>
        <v>0</v>
      </c>
      <c r="CE14" s="42">
        <f t="shared" ref="CE14" si="38">C14+W14+G14+AA14+AU14+AQ14+AG14+AK14+BU14+BY14+M14+Q14+BK14+BA14+BE14+BO14</f>
        <v>72</v>
      </c>
      <c r="CF14" s="42">
        <f t="shared" ref="CF14" si="39">D14+X14+H14+AB14+AV14+AR14+AH14+AL14+BV14+BZ14+N14+R14+BL14+BB14+BF14+BP14</f>
        <v>82</v>
      </c>
      <c r="CG14" s="42">
        <f t="shared" ref="CG14" si="40">E14+Y14+I14+AC14+AW14+AS14+AI14+AM14+BW14+CA14+O14+S14+BM14+BC14+BG14+BQ14</f>
        <v>36</v>
      </c>
      <c r="CH14" s="42">
        <f t="shared" ref="CH14" si="41">F14+Z14+J14+AD14+AX14+AT14+AJ14+AN14+BX14+CB14+P14+T14+BN14+BD14+BH14+BR14</f>
        <v>0</v>
      </c>
      <c r="CI14" s="42">
        <f t="shared" ref="CI14" si="42">CE14+CF14+CG14+CH14</f>
        <v>190</v>
      </c>
      <c r="CJ14" s="42">
        <f t="shared" ref="CJ14" si="43">ROUND(L14+V14+AF14+AZ14+AP14+CD14+BJ14+BT14,-2)</f>
        <v>13014200</v>
      </c>
    </row>
    <row r="15" spans="1:88" s="40" customFormat="1" x14ac:dyDescent="0.2">
      <c r="A15" s="43">
        <v>9</v>
      </c>
      <c r="B15" s="484" t="s">
        <v>432</v>
      </c>
      <c r="C15" s="49"/>
      <c r="D15" s="48"/>
      <c r="E15" s="48"/>
      <c r="F15" s="48"/>
      <c r="G15" s="48">
        <v>66</v>
      </c>
      <c r="H15" s="48">
        <v>54</v>
      </c>
      <c r="I15" s="48">
        <v>5</v>
      </c>
      <c r="J15" s="48"/>
      <c r="K15" s="46">
        <f t="shared" si="1"/>
        <v>125</v>
      </c>
      <c r="L15" s="42">
        <f t="shared" si="2"/>
        <v>7826244</v>
      </c>
      <c r="M15" s="49"/>
      <c r="N15" s="48"/>
      <c r="O15" s="48"/>
      <c r="P15" s="48"/>
      <c r="Q15" s="48"/>
      <c r="R15" s="48"/>
      <c r="S15" s="48"/>
      <c r="T15" s="48"/>
      <c r="U15" s="46">
        <f t="shared" si="3"/>
        <v>0</v>
      </c>
      <c r="V15" s="42">
        <f t="shared" si="4"/>
        <v>0</v>
      </c>
      <c r="W15" s="42"/>
      <c r="X15" s="42"/>
      <c r="Y15" s="42"/>
      <c r="Z15" s="42"/>
      <c r="AA15" s="42"/>
      <c r="AB15" s="42"/>
      <c r="AC15" s="42"/>
      <c r="AD15" s="42"/>
      <c r="AE15" s="46"/>
      <c r="AF15" s="42">
        <f t="shared" si="5"/>
        <v>0</v>
      </c>
      <c r="AG15" s="42"/>
      <c r="AH15" s="42"/>
      <c r="AI15" s="42"/>
      <c r="AJ15" s="42"/>
      <c r="AK15" s="42"/>
      <c r="AL15" s="42"/>
      <c r="AM15" s="42"/>
      <c r="AN15" s="42"/>
      <c r="AO15" s="46">
        <f t="shared" si="6"/>
        <v>0</v>
      </c>
      <c r="AP15" s="42">
        <f t="shared" si="7"/>
        <v>0</v>
      </c>
      <c r="AQ15" s="42"/>
      <c r="AR15" s="42"/>
      <c r="AS15" s="42"/>
      <c r="AT15" s="42"/>
      <c r="AU15" s="42"/>
      <c r="AV15" s="42"/>
      <c r="AW15" s="42"/>
      <c r="AX15" s="42"/>
      <c r="AY15" s="46">
        <f t="shared" si="8"/>
        <v>0</v>
      </c>
      <c r="AZ15" s="42">
        <f t="shared" si="9"/>
        <v>0</v>
      </c>
      <c r="BA15" s="42"/>
      <c r="BB15" s="42"/>
      <c r="BC15" s="42"/>
      <c r="BD15" s="42"/>
      <c r="BE15" s="42"/>
      <c r="BF15" s="42"/>
      <c r="BG15" s="42"/>
      <c r="BH15" s="42"/>
      <c r="BI15" s="46">
        <f t="shared" si="10"/>
        <v>0</v>
      </c>
      <c r="BJ15" s="42">
        <f t="shared" si="11"/>
        <v>0</v>
      </c>
      <c r="BK15" s="42"/>
      <c r="BL15" s="42"/>
      <c r="BM15" s="42"/>
      <c r="BN15" s="42"/>
      <c r="BO15" s="42"/>
      <c r="BP15" s="42"/>
      <c r="BQ15" s="42"/>
      <c r="BR15" s="42"/>
      <c r="BS15" s="46">
        <f t="shared" si="12"/>
        <v>0</v>
      </c>
      <c r="BT15" s="42">
        <f t="shared" si="13"/>
        <v>0</v>
      </c>
      <c r="BU15" s="42"/>
      <c r="BV15" s="42"/>
      <c r="BW15" s="42"/>
      <c r="BX15" s="42"/>
      <c r="BY15" s="42"/>
      <c r="BZ15" s="42"/>
      <c r="CA15" s="42"/>
      <c r="CB15" s="42"/>
      <c r="CC15" s="46">
        <f t="shared" si="14"/>
        <v>0</v>
      </c>
      <c r="CD15" s="42">
        <f t="shared" si="15"/>
        <v>0</v>
      </c>
      <c r="CE15" s="42">
        <f t="shared" si="16"/>
        <v>66</v>
      </c>
      <c r="CF15" s="42">
        <f t="shared" si="17"/>
        <v>54</v>
      </c>
      <c r="CG15" s="42">
        <f t="shared" si="18"/>
        <v>5</v>
      </c>
      <c r="CH15" s="42">
        <f t="shared" si="19"/>
        <v>0</v>
      </c>
      <c r="CI15" s="42">
        <f t="shared" si="21"/>
        <v>125</v>
      </c>
      <c r="CJ15" s="42">
        <f t="shared" si="22"/>
        <v>7826200</v>
      </c>
    </row>
    <row r="16" spans="1:88" s="26" customFormat="1" x14ac:dyDescent="0.2">
      <c r="A16" s="50"/>
      <c r="B16" s="50" t="s">
        <v>128</v>
      </c>
      <c r="C16" s="51">
        <f>SUM(C6:C15)</f>
        <v>0</v>
      </c>
      <c r="D16" s="51">
        <f t="shared" ref="D16:AD16" si="44">SUM(D6:D15)</f>
        <v>0</v>
      </c>
      <c r="E16" s="51">
        <f t="shared" si="44"/>
        <v>0</v>
      </c>
      <c r="F16" s="51">
        <f t="shared" si="44"/>
        <v>14</v>
      </c>
      <c r="G16" s="51">
        <f t="shared" si="44"/>
        <v>460</v>
      </c>
      <c r="H16" s="51">
        <f t="shared" si="44"/>
        <v>399</v>
      </c>
      <c r="I16" s="51">
        <f t="shared" si="44"/>
        <v>61</v>
      </c>
      <c r="J16" s="51">
        <f t="shared" si="44"/>
        <v>40</v>
      </c>
      <c r="K16" s="51">
        <f t="shared" si="44"/>
        <v>974</v>
      </c>
      <c r="L16" s="51">
        <f t="shared" si="44"/>
        <v>63490992</v>
      </c>
      <c r="M16" s="51">
        <f>SUM(M6:M15)</f>
        <v>0</v>
      </c>
      <c r="N16" s="51">
        <f t="shared" ref="N16:V16" si="45">SUM(N6:N15)</f>
        <v>0</v>
      </c>
      <c r="O16" s="51">
        <f t="shared" si="45"/>
        <v>0</v>
      </c>
      <c r="P16" s="51">
        <f t="shared" si="45"/>
        <v>0</v>
      </c>
      <c r="Q16" s="51">
        <f t="shared" si="45"/>
        <v>31</v>
      </c>
      <c r="R16" s="51">
        <f t="shared" si="45"/>
        <v>46</v>
      </c>
      <c r="S16" s="51">
        <f t="shared" si="45"/>
        <v>8</v>
      </c>
      <c r="T16" s="51">
        <f t="shared" si="45"/>
        <v>0</v>
      </c>
      <c r="U16" s="51">
        <f t="shared" si="45"/>
        <v>85</v>
      </c>
      <c r="V16" s="51">
        <f t="shared" si="45"/>
        <v>7330884</v>
      </c>
      <c r="W16" s="51">
        <f t="shared" si="44"/>
        <v>0</v>
      </c>
      <c r="X16" s="51">
        <f t="shared" si="44"/>
        <v>0</v>
      </c>
      <c r="Y16" s="51">
        <f t="shared" si="44"/>
        <v>0</v>
      </c>
      <c r="Z16" s="51">
        <f t="shared" si="44"/>
        <v>10</v>
      </c>
      <c r="AA16" s="51">
        <f t="shared" si="44"/>
        <v>0</v>
      </c>
      <c r="AB16" s="51">
        <f t="shared" si="44"/>
        <v>118</v>
      </c>
      <c r="AC16" s="51">
        <f t="shared" si="44"/>
        <v>0</v>
      </c>
      <c r="AD16" s="51">
        <f t="shared" si="44"/>
        <v>8</v>
      </c>
      <c r="AE16" s="51">
        <f t="shared" ref="AE16:CJ16" si="46">SUM(AE6:AE15)</f>
        <v>8</v>
      </c>
      <c r="AF16" s="51">
        <f t="shared" si="46"/>
        <v>11120400</v>
      </c>
      <c r="AG16" s="51">
        <f t="shared" si="46"/>
        <v>0</v>
      </c>
      <c r="AH16" s="51">
        <f t="shared" si="46"/>
        <v>0</v>
      </c>
      <c r="AI16" s="51">
        <f t="shared" si="46"/>
        <v>0</v>
      </c>
      <c r="AJ16" s="51">
        <f t="shared" si="46"/>
        <v>0</v>
      </c>
      <c r="AK16" s="51">
        <f t="shared" si="46"/>
        <v>0</v>
      </c>
      <c r="AL16" s="51">
        <f t="shared" si="46"/>
        <v>1</v>
      </c>
      <c r="AM16" s="51">
        <f t="shared" si="46"/>
        <v>0</v>
      </c>
      <c r="AN16" s="51">
        <f t="shared" si="46"/>
        <v>0</v>
      </c>
      <c r="AO16" s="51">
        <f t="shared" si="46"/>
        <v>1</v>
      </c>
      <c r="AP16" s="51">
        <f t="shared" si="46"/>
        <v>107412</v>
      </c>
      <c r="AQ16" s="51">
        <f t="shared" si="46"/>
        <v>0</v>
      </c>
      <c r="AR16" s="51">
        <f t="shared" si="46"/>
        <v>0</v>
      </c>
      <c r="AS16" s="51">
        <f t="shared" si="46"/>
        <v>0</v>
      </c>
      <c r="AT16" s="51">
        <f t="shared" si="46"/>
        <v>0</v>
      </c>
      <c r="AU16" s="51">
        <f t="shared" si="46"/>
        <v>3</v>
      </c>
      <c r="AV16" s="51">
        <f t="shared" si="46"/>
        <v>0</v>
      </c>
      <c r="AW16" s="51">
        <f t="shared" si="46"/>
        <v>0</v>
      </c>
      <c r="AX16" s="51">
        <f t="shared" si="46"/>
        <v>0</v>
      </c>
      <c r="AY16" s="51">
        <f t="shared" si="46"/>
        <v>3</v>
      </c>
      <c r="AZ16" s="51">
        <f t="shared" si="46"/>
        <v>217764</v>
      </c>
      <c r="BA16" s="51">
        <f t="shared" ref="BA16:BJ16" si="47">SUM(BA6:BA15)</f>
        <v>0</v>
      </c>
      <c r="BB16" s="51">
        <f t="shared" si="47"/>
        <v>0</v>
      </c>
      <c r="BC16" s="51">
        <f t="shared" si="47"/>
        <v>0</v>
      </c>
      <c r="BD16" s="51">
        <f t="shared" si="47"/>
        <v>0</v>
      </c>
      <c r="BE16" s="51">
        <f t="shared" si="47"/>
        <v>3</v>
      </c>
      <c r="BF16" s="51">
        <f t="shared" si="47"/>
        <v>0</v>
      </c>
      <c r="BG16" s="51">
        <f t="shared" si="47"/>
        <v>0</v>
      </c>
      <c r="BH16" s="51">
        <f t="shared" si="47"/>
        <v>0</v>
      </c>
      <c r="BI16" s="51">
        <f t="shared" si="47"/>
        <v>3</v>
      </c>
      <c r="BJ16" s="51">
        <f t="shared" si="47"/>
        <v>175860</v>
      </c>
      <c r="BK16" s="51"/>
      <c r="BL16" s="51"/>
      <c r="BM16" s="51"/>
      <c r="BN16" s="51"/>
      <c r="BO16" s="51"/>
      <c r="BP16" s="51"/>
      <c r="BQ16" s="51"/>
      <c r="BR16" s="51"/>
      <c r="BS16" s="51"/>
      <c r="BT16" s="51"/>
      <c r="BU16" s="51">
        <f t="shared" si="46"/>
        <v>0</v>
      </c>
      <c r="BV16" s="51">
        <f t="shared" si="46"/>
        <v>1</v>
      </c>
      <c r="BW16" s="51">
        <f t="shared" si="46"/>
        <v>0</v>
      </c>
      <c r="BX16" s="51">
        <f t="shared" si="46"/>
        <v>0</v>
      </c>
      <c r="BY16" s="51">
        <f t="shared" si="46"/>
        <v>0</v>
      </c>
      <c r="BZ16" s="51">
        <f t="shared" si="46"/>
        <v>0</v>
      </c>
      <c r="CA16" s="51">
        <f t="shared" si="46"/>
        <v>0</v>
      </c>
      <c r="CB16" s="51">
        <f t="shared" si="46"/>
        <v>0</v>
      </c>
      <c r="CC16" s="51">
        <f t="shared" si="46"/>
        <v>1</v>
      </c>
      <c r="CD16" s="51">
        <f t="shared" si="46"/>
        <v>167904</v>
      </c>
      <c r="CE16" s="51">
        <f t="shared" si="46"/>
        <v>497</v>
      </c>
      <c r="CF16" s="51">
        <f t="shared" si="46"/>
        <v>566</v>
      </c>
      <c r="CG16" s="51">
        <f t="shared" si="46"/>
        <v>69</v>
      </c>
      <c r="CH16" s="51">
        <f t="shared" si="46"/>
        <v>72</v>
      </c>
      <c r="CI16" s="51">
        <f t="shared" si="46"/>
        <v>1204</v>
      </c>
      <c r="CJ16" s="51">
        <f t="shared" si="46"/>
        <v>82694400</v>
      </c>
    </row>
    <row r="17" spans="87:87" x14ac:dyDescent="0.2">
      <c r="CI17" s="99"/>
    </row>
  </sheetData>
  <sheetProtection selectLockedCells="1" selectUnlockedCells="1"/>
  <mergeCells count="51">
    <mergeCell ref="BK2:BT2"/>
    <mergeCell ref="BK3:BN3"/>
    <mergeCell ref="BO3:BR3"/>
    <mergeCell ref="BS3:BS4"/>
    <mergeCell ref="BT3:BT4"/>
    <mergeCell ref="AY3:AY4"/>
    <mergeCell ref="AK3:AN3"/>
    <mergeCell ref="AZ3:AZ4"/>
    <mergeCell ref="CJ3:CJ4"/>
    <mergeCell ref="CE3:CE4"/>
    <mergeCell ref="CF3:CF4"/>
    <mergeCell ref="CG3:CG4"/>
    <mergeCell ref="CH3:CH4"/>
    <mergeCell ref="CI3:CI4"/>
    <mergeCell ref="A2:A4"/>
    <mergeCell ref="B2:B4"/>
    <mergeCell ref="C2:L2"/>
    <mergeCell ref="W2:AF2"/>
    <mergeCell ref="C3:F3"/>
    <mergeCell ref="G3:J3"/>
    <mergeCell ref="K3:K4"/>
    <mergeCell ref="W3:Z3"/>
    <mergeCell ref="AA3:AD3"/>
    <mergeCell ref="AE3:AE4"/>
    <mergeCell ref="AF3:AF4"/>
    <mergeCell ref="M2:V2"/>
    <mergeCell ref="M3:P3"/>
    <mergeCell ref="Q3:T3"/>
    <mergeCell ref="U3:U4"/>
    <mergeCell ref="V3:V4"/>
    <mergeCell ref="CE1:CJ1"/>
    <mergeCell ref="L3:L4"/>
    <mergeCell ref="CE2:CJ2"/>
    <mergeCell ref="C1:AA1"/>
    <mergeCell ref="BU2:CD2"/>
    <mergeCell ref="BU3:BX3"/>
    <mergeCell ref="BY3:CB3"/>
    <mergeCell ref="CC3:CC4"/>
    <mergeCell ref="CD3:CD4"/>
    <mergeCell ref="AG2:AP2"/>
    <mergeCell ref="AQ2:AZ2"/>
    <mergeCell ref="AQ3:AT3"/>
    <mergeCell ref="AU3:AX3"/>
    <mergeCell ref="AG3:AJ3"/>
    <mergeCell ref="AO3:AO4"/>
    <mergeCell ref="AP3:AP4"/>
    <mergeCell ref="BA2:BJ2"/>
    <mergeCell ref="BA3:BD3"/>
    <mergeCell ref="BE3:BH3"/>
    <mergeCell ref="BI3:BI4"/>
    <mergeCell ref="BJ3:BJ4"/>
  </mergeCells>
  <pageMargins left="0.23622047244094491" right="0.23622047244094491" top="0.74803149606299213" bottom="0.74803149606299213" header="0.51181102362204722" footer="0.51181102362204722"/>
  <pageSetup paperSize="9" scale="70" firstPageNumber="0" fitToWidth="7" orientation="landscape" horizontalDpi="300" verticalDpi="300" r:id="rId1"/>
  <headerFooter alignWithMargins="0">
    <oddHeader>&amp;RРасчеты на реализацию общего образования</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view="pageBreakPreview" zoomScaleNormal="100" zoomScaleSheetLayoutView="100" workbookViewId="0">
      <pane xSplit="2" ySplit="11" topLeftCell="K12" activePane="bottomRight" state="frozen"/>
      <selection activeCell="A3" sqref="A3:V55"/>
      <selection pane="topRight" activeCell="A3" sqref="A3:V55"/>
      <selection pane="bottomLeft" activeCell="A3" sqref="A3:V55"/>
      <selection pane="bottomRight" activeCell="B8" sqref="B8"/>
    </sheetView>
  </sheetViews>
  <sheetFormatPr defaultColWidth="9.140625" defaultRowHeight="12.75" x14ac:dyDescent="0.2"/>
  <cols>
    <col min="1" max="1" width="4.7109375" style="77" customWidth="1"/>
    <col min="2" max="2" width="19.42578125" style="78" customWidth="1"/>
    <col min="3" max="3" width="4.7109375" style="80" hidden="1" customWidth="1"/>
    <col min="4" max="4" width="5.5703125" style="80" hidden="1" customWidth="1"/>
    <col min="5" max="5" width="5.140625" style="80" hidden="1" customWidth="1"/>
    <col min="6" max="6" width="5.5703125" style="80" hidden="1" customWidth="1"/>
    <col min="7" max="7" width="6" style="80" hidden="1" customWidth="1"/>
    <col min="8" max="8" width="5.5703125" style="80" hidden="1" customWidth="1"/>
    <col min="9" max="9" width="6.85546875" style="80" hidden="1" customWidth="1"/>
    <col min="10" max="10" width="5.5703125" style="80" hidden="1" customWidth="1"/>
    <col min="11" max="11" width="4.7109375" style="80" bestFit="1" customWidth="1"/>
    <col min="12" max="12" width="8.85546875" style="80" customWidth="1"/>
    <col min="13" max="13" width="4.7109375" style="80" bestFit="1" customWidth="1"/>
    <col min="14" max="14" width="8" style="80" bestFit="1" customWidth="1"/>
    <col min="15" max="15" width="4.7109375" style="80" bestFit="1" customWidth="1"/>
    <col min="16" max="16" width="8" style="80" bestFit="1" customWidth="1"/>
    <col min="17" max="17" width="4.28515625" style="80" bestFit="1" customWidth="1"/>
    <col min="18" max="18" width="8" style="80" customWidth="1"/>
    <col min="19" max="19" width="8" style="80" hidden="1" customWidth="1"/>
    <col min="20" max="20" width="6" style="80" hidden="1" customWidth="1"/>
    <col min="21" max="21" width="4.7109375" style="80" hidden="1" customWidth="1"/>
    <col min="22" max="22" width="5.5703125" style="80" hidden="1" customWidth="1"/>
    <col min="23" max="23" width="4.7109375" style="80" bestFit="1" customWidth="1"/>
    <col min="24" max="24" width="8.7109375" style="80" bestFit="1" customWidth="1"/>
    <col min="25" max="25" width="4.7109375" style="80" bestFit="1" customWidth="1"/>
    <col min="26" max="26" width="8.7109375" style="80" bestFit="1" customWidth="1"/>
    <col min="27" max="27" width="4.7109375" style="80" bestFit="1" customWidth="1"/>
    <col min="28" max="28" width="8.7109375" style="80" bestFit="1" customWidth="1"/>
    <col min="29" max="16384" width="9.140625" style="80"/>
  </cols>
  <sheetData>
    <row r="1" spans="1:28" ht="47.45" customHeight="1" x14ac:dyDescent="0.2">
      <c r="C1" s="582" t="s">
        <v>435</v>
      </c>
      <c r="D1" s="582"/>
      <c r="E1" s="582"/>
      <c r="F1" s="582"/>
      <c r="G1" s="582"/>
      <c r="H1" s="582"/>
      <c r="I1" s="582"/>
      <c r="J1" s="582"/>
      <c r="K1" s="582"/>
      <c r="L1" s="582"/>
      <c r="M1" s="582"/>
      <c r="N1" s="582"/>
      <c r="O1" s="582"/>
      <c r="P1" s="582"/>
      <c r="Q1" s="584"/>
      <c r="R1" s="584"/>
      <c r="S1" s="79"/>
      <c r="T1" s="79"/>
      <c r="U1" s="79"/>
      <c r="V1" s="79"/>
    </row>
    <row r="3" spans="1:28" s="86" customFormat="1" ht="10.15" customHeight="1" x14ac:dyDescent="0.2">
      <c r="A3" s="580" t="s">
        <v>127</v>
      </c>
      <c r="B3" s="580" t="s">
        <v>436</v>
      </c>
      <c r="C3" s="580" t="s">
        <v>134</v>
      </c>
      <c r="D3" s="580"/>
      <c r="E3" s="580"/>
      <c r="F3" s="580"/>
      <c r="G3" s="580"/>
      <c r="H3" s="580"/>
      <c r="I3" s="580"/>
      <c r="J3" s="580"/>
      <c r="K3" s="580"/>
      <c r="L3" s="580"/>
      <c r="M3" s="580"/>
      <c r="N3" s="580"/>
      <c r="O3" s="580"/>
      <c r="P3" s="580"/>
      <c r="Q3" s="580"/>
      <c r="R3" s="580"/>
      <c r="S3" s="580"/>
      <c r="T3" s="580"/>
      <c r="U3" s="580"/>
      <c r="V3" s="580"/>
      <c r="W3" s="580" t="s">
        <v>135</v>
      </c>
      <c r="X3" s="580"/>
      <c r="Y3" s="580"/>
      <c r="Z3" s="580"/>
      <c r="AA3" s="580" t="s">
        <v>437</v>
      </c>
      <c r="AB3" s="580"/>
    </row>
    <row r="4" spans="1:28" s="86" customFormat="1" ht="10.15" customHeight="1" x14ac:dyDescent="0.2">
      <c r="A4" s="580"/>
      <c r="B4" s="580"/>
      <c r="C4" s="580" t="s">
        <v>137</v>
      </c>
      <c r="D4" s="580"/>
      <c r="E4" s="580"/>
      <c r="F4" s="580"/>
      <c r="G4" s="580" t="s">
        <v>138</v>
      </c>
      <c r="H4" s="580"/>
      <c r="I4" s="580"/>
      <c r="J4" s="580"/>
      <c r="K4" s="580" t="s">
        <v>139</v>
      </c>
      <c r="L4" s="580"/>
      <c r="M4" s="580"/>
      <c r="N4" s="580"/>
      <c r="O4" s="580" t="s">
        <v>140</v>
      </c>
      <c r="P4" s="580"/>
      <c r="Q4" s="580"/>
      <c r="R4" s="580"/>
      <c r="S4" s="580" t="s">
        <v>141</v>
      </c>
      <c r="T4" s="580"/>
      <c r="U4" s="580"/>
      <c r="V4" s="580"/>
      <c r="W4" s="580"/>
      <c r="X4" s="580"/>
      <c r="Y4" s="580"/>
      <c r="Z4" s="580"/>
      <c r="AA4" s="580"/>
      <c r="AB4" s="580"/>
    </row>
    <row r="5" spans="1:28" s="86" customFormat="1" ht="11.25" x14ac:dyDescent="0.2">
      <c r="A5" s="580"/>
      <c r="B5" s="580"/>
      <c r="C5" s="580" t="s">
        <v>142</v>
      </c>
      <c r="D5" s="580"/>
      <c r="E5" s="580"/>
      <c r="F5" s="580"/>
      <c r="G5" s="580" t="s">
        <v>143</v>
      </c>
      <c r="H5" s="580"/>
      <c r="I5" s="580"/>
      <c r="J5" s="580"/>
      <c r="K5" s="580" t="s">
        <v>144</v>
      </c>
      <c r="L5" s="580"/>
      <c r="M5" s="580"/>
      <c r="N5" s="580"/>
      <c r="O5" s="580" t="s">
        <v>145</v>
      </c>
      <c r="P5" s="580"/>
      <c r="Q5" s="580"/>
      <c r="R5" s="580"/>
      <c r="S5" s="580" t="s">
        <v>146</v>
      </c>
      <c r="T5" s="580"/>
      <c r="U5" s="580"/>
      <c r="V5" s="580"/>
      <c r="W5" s="580"/>
      <c r="X5" s="580"/>
      <c r="Y5" s="580"/>
      <c r="Z5" s="580"/>
      <c r="AA5" s="580"/>
      <c r="AB5" s="580"/>
    </row>
    <row r="6" spans="1:28" s="86" customFormat="1" ht="11.25" x14ac:dyDescent="0.2">
      <c r="A6" s="580"/>
      <c r="B6" s="580"/>
      <c r="C6" s="580" t="s">
        <v>147</v>
      </c>
      <c r="D6" s="580"/>
      <c r="E6" s="580" t="s">
        <v>148</v>
      </c>
      <c r="F6" s="580"/>
      <c r="G6" s="580" t="s">
        <v>147</v>
      </c>
      <c r="H6" s="580"/>
      <c r="I6" s="580" t="s">
        <v>148</v>
      </c>
      <c r="J6" s="580"/>
      <c r="K6" s="580" t="s">
        <v>147</v>
      </c>
      <c r="L6" s="580"/>
      <c r="M6" s="580" t="s">
        <v>148</v>
      </c>
      <c r="N6" s="580"/>
      <c r="O6" s="580" t="s">
        <v>147</v>
      </c>
      <c r="P6" s="580"/>
      <c r="Q6" s="580" t="s">
        <v>148</v>
      </c>
      <c r="R6" s="580"/>
      <c r="S6" s="580" t="s">
        <v>147</v>
      </c>
      <c r="T6" s="580"/>
      <c r="U6" s="580" t="s">
        <v>148</v>
      </c>
      <c r="V6" s="580"/>
      <c r="W6" s="580" t="s">
        <v>147</v>
      </c>
      <c r="X6" s="580"/>
      <c r="Y6" s="580" t="s">
        <v>148</v>
      </c>
      <c r="Z6" s="580"/>
      <c r="AA6" s="580"/>
      <c r="AB6" s="580"/>
    </row>
    <row r="7" spans="1:28" s="86" customFormat="1" ht="15" hidden="1" customHeight="1" x14ac:dyDescent="0.2">
      <c r="A7" s="580"/>
      <c r="B7" s="580"/>
      <c r="C7" s="81">
        <v>19</v>
      </c>
      <c r="D7" s="81">
        <v>23</v>
      </c>
      <c r="E7" s="81">
        <v>19</v>
      </c>
      <c r="F7" s="81">
        <v>23</v>
      </c>
      <c r="G7" s="81">
        <v>19</v>
      </c>
      <c r="H7" s="81">
        <v>23</v>
      </c>
      <c r="I7" s="81">
        <v>19</v>
      </c>
      <c r="J7" s="81">
        <v>23</v>
      </c>
      <c r="K7" s="81">
        <v>19</v>
      </c>
      <c r="L7" s="81">
        <v>23</v>
      </c>
      <c r="M7" s="81">
        <v>15</v>
      </c>
      <c r="N7" s="81">
        <v>20</v>
      </c>
      <c r="O7" s="81">
        <v>15</v>
      </c>
      <c r="P7" s="81">
        <v>20</v>
      </c>
      <c r="Q7" s="81">
        <v>15</v>
      </c>
      <c r="R7" s="81">
        <v>20</v>
      </c>
      <c r="S7" s="81">
        <v>15</v>
      </c>
      <c r="T7" s="81">
        <v>20</v>
      </c>
      <c r="U7" s="81">
        <v>15</v>
      </c>
      <c r="V7" s="81">
        <v>20</v>
      </c>
      <c r="W7" s="81">
        <v>15</v>
      </c>
      <c r="X7" s="81">
        <v>20</v>
      </c>
      <c r="Y7" s="81">
        <v>15</v>
      </c>
      <c r="Z7" s="81">
        <v>20</v>
      </c>
      <c r="AA7" s="81">
        <v>15</v>
      </c>
      <c r="AB7" s="81">
        <v>20</v>
      </c>
    </row>
    <row r="8" spans="1:28" s="132" customFormat="1" ht="22.9" customHeight="1" x14ac:dyDescent="0.2">
      <c r="A8" s="82"/>
      <c r="B8" s="82"/>
      <c r="C8" s="82" t="s">
        <v>149</v>
      </c>
      <c r="D8" s="82" t="s">
        <v>131</v>
      </c>
      <c r="E8" s="82" t="s">
        <v>149</v>
      </c>
      <c r="F8" s="82" t="s">
        <v>131</v>
      </c>
      <c r="G8" s="82" t="s">
        <v>149</v>
      </c>
      <c r="H8" s="82" t="s">
        <v>131</v>
      </c>
      <c r="I8" s="82" t="s">
        <v>149</v>
      </c>
      <c r="J8" s="82" t="s">
        <v>131</v>
      </c>
      <c r="K8" s="82" t="s">
        <v>149</v>
      </c>
      <c r="L8" s="82" t="s">
        <v>131</v>
      </c>
      <c r="M8" s="82" t="s">
        <v>149</v>
      </c>
      <c r="N8" s="82" t="s">
        <v>131</v>
      </c>
      <c r="O8" s="82" t="s">
        <v>149</v>
      </c>
      <c r="P8" s="82" t="s">
        <v>131</v>
      </c>
      <c r="Q8" s="82" t="s">
        <v>149</v>
      </c>
      <c r="R8" s="82" t="s">
        <v>131</v>
      </c>
      <c r="S8" s="82" t="s">
        <v>149</v>
      </c>
      <c r="T8" s="82" t="s">
        <v>131</v>
      </c>
      <c r="U8" s="82" t="s">
        <v>149</v>
      </c>
      <c r="V8" s="82" t="s">
        <v>131</v>
      </c>
      <c r="W8" s="82" t="s">
        <v>149</v>
      </c>
      <c r="X8" s="82" t="s">
        <v>131</v>
      </c>
      <c r="Y8" s="82" t="s">
        <v>149</v>
      </c>
      <c r="Z8" s="82" t="s">
        <v>131</v>
      </c>
      <c r="AA8" s="82" t="s">
        <v>149</v>
      </c>
      <c r="AB8" s="82" t="s">
        <v>131</v>
      </c>
    </row>
    <row r="9" spans="1:28" s="86" customFormat="1" ht="18.600000000000001" customHeight="1" x14ac:dyDescent="0.2">
      <c r="A9" s="83">
        <v>3</v>
      </c>
      <c r="B9" s="84"/>
      <c r="C9" s="85"/>
      <c r="D9" s="85">
        <f>'Норматив ДОУ_КОПО'!E583</f>
        <v>3736</v>
      </c>
      <c r="E9" s="85"/>
      <c r="F9" s="85">
        <f>'Норматив ДОУ_КОПО'!E584</f>
        <v>3034</v>
      </c>
      <c r="G9" s="85"/>
      <c r="H9" s="85">
        <f>'Норматив ДОУ_КОПО'!F583</f>
        <v>7473</v>
      </c>
      <c r="I9" s="85"/>
      <c r="J9" s="85">
        <f>'Норматив ДОУ_КОПО'!F584</f>
        <v>6068</v>
      </c>
      <c r="K9" s="85"/>
      <c r="L9" s="85">
        <f>'Норматив ДОУ_КОПО'!G583</f>
        <v>8967</v>
      </c>
      <c r="M9" s="85"/>
      <c r="N9" s="85">
        <f>'Норматив ДОУ_КОПО'!G584</f>
        <v>7281</v>
      </c>
      <c r="O9" s="85"/>
      <c r="P9" s="85">
        <f>'Норматив ДОУ_КОПО'!H583</f>
        <v>10462</v>
      </c>
      <c r="Q9" s="85"/>
      <c r="R9" s="85">
        <f>'Норматив ДОУ_КОПО'!H584</f>
        <v>8495</v>
      </c>
      <c r="S9" s="85"/>
      <c r="T9" s="85">
        <f>'Норматив ДОУ_КОПО'!I583</f>
        <v>10462</v>
      </c>
      <c r="U9" s="85"/>
      <c r="V9" s="85">
        <f>'Норматив ДОУ_КОПО'!I584</f>
        <v>8495</v>
      </c>
      <c r="W9" s="85"/>
      <c r="X9" s="85"/>
      <c r="Y9" s="85"/>
      <c r="Z9" s="85"/>
      <c r="AA9" s="84"/>
      <c r="AB9" s="84"/>
    </row>
    <row r="10" spans="1:28" s="86" customFormat="1" ht="13.15" hidden="1" customHeight="1" x14ac:dyDescent="0.2">
      <c r="A10" s="83">
        <v>5</v>
      </c>
      <c r="B10" s="84" t="s">
        <v>172</v>
      </c>
      <c r="C10" s="85"/>
      <c r="D10" s="85">
        <v>3592</v>
      </c>
      <c r="E10" s="85"/>
      <c r="F10" s="85">
        <v>2917</v>
      </c>
      <c r="G10" s="85"/>
      <c r="H10" s="85">
        <v>7184</v>
      </c>
      <c r="I10" s="85"/>
      <c r="J10" s="85">
        <v>5833</v>
      </c>
      <c r="K10" s="85"/>
      <c r="L10" s="85">
        <v>8620</v>
      </c>
      <c r="M10" s="85"/>
      <c r="N10" s="85">
        <v>7000</v>
      </c>
      <c r="O10" s="85"/>
      <c r="P10" s="85">
        <v>10057</v>
      </c>
      <c r="Q10" s="85"/>
      <c r="R10" s="85">
        <v>8166</v>
      </c>
      <c r="S10" s="85"/>
      <c r="T10" s="85">
        <v>10057</v>
      </c>
      <c r="U10" s="85"/>
      <c r="V10" s="85">
        <v>8166</v>
      </c>
      <c r="W10" s="85"/>
      <c r="X10" s="85">
        <f>'[2]Норматив '!$H$583</f>
        <v>9668</v>
      </c>
      <c r="Y10" s="85"/>
      <c r="Z10" s="85">
        <f>'[2]Норматив '!$I$584</f>
        <v>7850</v>
      </c>
      <c r="AA10" s="84"/>
      <c r="AB10" s="135"/>
    </row>
    <row r="11" spans="1:28" s="86" customFormat="1" ht="11.45" hidden="1" customHeight="1" x14ac:dyDescent="0.2">
      <c r="A11" s="83">
        <v>4</v>
      </c>
      <c r="B11" s="84" t="s">
        <v>173</v>
      </c>
      <c r="C11" s="85"/>
      <c r="D11" s="85">
        <v>3592</v>
      </c>
      <c r="E11" s="85"/>
      <c r="F11" s="85">
        <v>2917</v>
      </c>
      <c r="G11" s="85"/>
      <c r="H11" s="85">
        <v>7184</v>
      </c>
      <c r="I11" s="85"/>
      <c r="J11" s="85">
        <v>5833</v>
      </c>
      <c r="K11" s="85"/>
      <c r="L11" s="85">
        <v>8620</v>
      </c>
      <c r="M11" s="85"/>
      <c r="N11" s="85">
        <v>7000</v>
      </c>
      <c r="O11" s="85"/>
      <c r="P11" s="85">
        <v>10057</v>
      </c>
      <c r="Q11" s="85"/>
      <c r="R11" s="85">
        <v>8166</v>
      </c>
      <c r="S11" s="85"/>
      <c r="T11" s="85">
        <v>10057</v>
      </c>
      <c r="U11" s="85"/>
      <c r="V11" s="85">
        <v>8166</v>
      </c>
      <c r="W11" s="85"/>
      <c r="X11" s="85">
        <f>'[2]Норматив '!$H$583</f>
        <v>9668</v>
      </c>
      <c r="Y11" s="85"/>
      <c r="Z11" s="85">
        <f>'[2]Норматив '!$I$584</f>
        <v>7850</v>
      </c>
      <c r="AA11" s="84"/>
      <c r="AB11" s="84"/>
    </row>
    <row r="12" spans="1:28" s="86" customFormat="1" ht="45" x14ac:dyDescent="0.2">
      <c r="A12" s="457">
        <v>1</v>
      </c>
      <c r="B12" s="486" t="s">
        <v>153</v>
      </c>
      <c r="C12" s="85"/>
      <c r="D12" s="85">
        <f>C12*D$9*3+C12*D$10*5+C12*D$11*4</f>
        <v>0</v>
      </c>
      <c r="E12" s="85"/>
      <c r="F12" s="85">
        <f>E12*F$9*3+E12*F$10*5+E12*F$11*4</f>
        <v>0</v>
      </c>
      <c r="G12" s="85"/>
      <c r="H12" s="85">
        <f>G12*H$9*3+G12*H$10*5+G12*H$11*4</f>
        <v>0</v>
      </c>
      <c r="I12" s="85"/>
      <c r="J12" s="85">
        <f>I12*J$9*3+I12*J$10*5+I12*J$11*4</f>
        <v>0</v>
      </c>
      <c r="K12" s="487"/>
      <c r="L12" s="85">
        <f>K12*L$9*3+K12*L$10*5+K12*L$11*4</f>
        <v>0</v>
      </c>
      <c r="M12" s="85"/>
      <c r="N12" s="85">
        <f t="shared" ref="N12:N17" si="0">M12*N$9*3+M12*N$10*5+M12*N$11*4</f>
        <v>0</v>
      </c>
      <c r="O12" s="85">
        <v>6</v>
      </c>
      <c r="P12" s="85">
        <f>O12*P$9*3+O12*P$10*5+O12*P$11*4</f>
        <v>731394</v>
      </c>
      <c r="Q12" s="85">
        <v>20</v>
      </c>
      <c r="R12" s="85">
        <f>Q12*R$9*3+Q12*R$10*5+Q12*R$11*4</f>
        <v>1979580</v>
      </c>
      <c r="S12" s="85"/>
      <c r="T12" s="85">
        <f>S12*T$9*3+S12*T$10*5+S12*T$11*4</f>
        <v>0</v>
      </c>
      <c r="U12" s="85"/>
      <c r="V12" s="85">
        <f>U12*V$9*3+U12*V$10*5+U12*V$11*4</f>
        <v>0</v>
      </c>
      <c r="W12" s="85">
        <f t="shared" ref="W12:W17" si="1">C12+G12+K12+O12+S12</f>
        <v>6</v>
      </c>
      <c r="X12" s="85">
        <f t="shared" ref="X12:Z13" si="2">D12+H12+L12+P12+T12</f>
        <v>731394</v>
      </c>
      <c r="Y12" s="85">
        <f t="shared" si="2"/>
        <v>20</v>
      </c>
      <c r="Z12" s="85">
        <f t="shared" si="2"/>
        <v>1979580</v>
      </c>
      <c r="AA12" s="136">
        <f t="shared" ref="AA12:AA17" si="3">W12+Y12</f>
        <v>26</v>
      </c>
      <c r="AB12" s="136">
        <f t="shared" ref="AB12:AB17" si="4">ROUND(X12+Z12,-2)</f>
        <v>2711000</v>
      </c>
    </row>
    <row r="13" spans="1:28" s="86" customFormat="1" ht="11.25" x14ac:dyDescent="0.2">
      <c r="A13" s="457">
        <v>2</v>
      </c>
      <c r="B13" s="486" t="s">
        <v>156</v>
      </c>
      <c r="C13" s="85"/>
      <c r="D13" s="85">
        <f>C13*D$9*3+C13*D$10*5+C13*D$11*4</f>
        <v>0</v>
      </c>
      <c r="E13" s="85"/>
      <c r="F13" s="85">
        <f>E13*F$9*3+E13*F$10*5+E13*F$11*4</f>
        <v>0</v>
      </c>
      <c r="G13" s="85"/>
      <c r="H13" s="85">
        <f>G13*H$9*3+G13*H$10*5+G13*H$11*4</f>
        <v>0</v>
      </c>
      <c r="I13" s="85"/>
      <c r="J13" s="85">
        <f>I13*J$9*3+I13*J$10*5+I13*J$11*4</f>
        <v>0</v>
      </c>
      <c r="K13" s="487">
        <v>35</v>
      </c>
      <c r="L13" s="85">
        <f t="shared" ref="L13:L17" si="5">K13*L$9*3+K13*L$10*5+K13*L$11*4</f>
        <v>3656835</v>
      </c>
      <c r="M13" s="85">
        <v>45</v>
      </c>
      <c r="N13" s="85">
        <f t="shared" si="0"/>
        <v>3817935</v>
      </c>
      <c r="O13" s="85"/>
      <c r="P13" s="85">
        <f>O13*P$9*3+O13*P$10*5+O13*P$11*4</f>
        <v>0</v>
      </c>
      <c r="Q13" s="85"/>
      <c r="R13" s="85">
        <f>Q13*R$9*3+Q13*R$10*5+Q13*R$11*4</f>
        <v>0</v>
      </c>
      <c r="S13" s="85"/>
      <c r="T13" s="85">
        <f>S13*T$9*3+S13*T$10*5+S13*T$11*4</f>
        <v>0</v>
      </c>
      <c r="U13" s="85"/>
      <c r="V13" s="85">
        <f>U13*V$9*3+U13*V$10*5+U13*V$11*4</f>
        <v>0</v>
      </c>
      <c r="W13" s="85">
        <f t="shared" si="1"/>
        <v>35</v>
      </c>
      <c r="X13" s="85">
        <f t="shared" si="2"/>
        <v>3656835</v>
      </c>
      <c r="Y13" s="85">
        <f t="shared" si="2"/>
        <v>45</v>
      </c>
      <c r="Z13" s="85">
        <f t="shared" si="2"/>
        <v>3817935</v>
      </c>
      <c r="AA13" s="136">
        <f t="shared" si="3"/>
        <v>80</v>
      </c>
      <c r="AB13" s="136">
        <f t="shared" si="4"/>
        <v>7474800</v>
      </c>
    </row>
    <row r="14" spans="1:28" s="86" customFormat="1" ht="11.25" x14ac:dyDescent="0.2">
      <c r="A14" s="457">
        <v>3</v>
      </c>
      <c r="B14" s="486" t="s">
        <v>159</v>
      </c>
      <c r="C14" s="85"/>
      <c r="D14" s="85">
        <f>C14*D$9*3+C14*D$10*5+C14*D$11*4</f>
        <v>0</v>
      </c>
      <c r="E14" s="85"/>
      <c r="F14" s="85">
        <f>E14*F$9*3+E14*F$10*5+E14*F$11*4</f>
        <v>0</v>
      </c>
      <c r="G14" s="85"/>
      <c r="H14" s="85">
        <f>G14*H$9*3+G14*H$10*5+G14*H$11*4</f>
        <v>0</v>
      </c>
      <c r="I14" s="85"/>
      <c r="J14" s="85">
        <f>I14*J$9*3+I14*J$10*5+I14*J$11*4</f>
        <v>0</v>
      </c>
      <c r="K14" s="487">
        <v>19</v>
      </c>
      <c r="L14" s="85">
        <f t="shared" si="5"/>
        <v>1985139</v>
      </c>
      <c r="M14" s="85">
        <v>11</v>
      </c>
      <c r="N14" s="85">
        <f t="shared" si="0"/>
        <v>933273</v>
      </c>
      <c r="O14" s="85"/>
      <c r="P14" s="85">
        <f>O14*P$9*3+O14*P$10*5+O14*P$11*4</f>
        <v>0</v>
      </c>
      <c r="Q14" s="85"/>
      <c r="R14" s="85">
        <f>Q14*R$9*3+Q14*R$10*5+Q14*R$11*4</f>
        <v>0</v>
      </c>
      <c r="S14" s="85"/>
      <c r="T14" s="85">
        <f>S14*T$9*3+S14*T$10*5+S14*T$11*4</f>
        <v>0</v>
      </c>
      <c r="U14" s="85"/>
      <c r="V14" s="85">
        <f>U14*V$9*3+U14*V$10*5+U14*V$11*4</f>
        <v>0</v>
      </c>
      <c r="W14" s="85">
        <f t="shared" si="1"/>
        <v>19</v>
      </c>
      <c r="X14" s="85">
        <f t="shared" ref="X14:Z17" si="6">D14+H14+L14+P14+T14</f>
        <v>1985139</v>
      </c>
      <c r="Y14" s="85">
        <f t="shared" si="6"/>
        <v>11</v>
      </c>
      <c r="Z14" s="85">
        <f t="shared" si="6"/>
        <v>933273</v>
      </c>
      <c r="AA14" s="136">
        <f t="shared" si="3"/>
        <v>30</v>
      </c>
      <c r="AB14" s="136">
        <f t="shared" si="4"/>
        <v>2918400</v>
      </c>
    </row>
    <row r="15" spans="1:28" s="86" customFormat="1" ht="11.25" x14ac:dyDescent="0.2">
      <c r="A15" s="457">
        <v>4</v>
      </c>
      <c r="B15" s="486" t="s">
        <v>234</v>
      </c>
      <c r="C15" s="85"/>
      <c r="D15" s="85">
        <f>C15*D$9*3+C15*D$10*5+C15*D$11*4</f>
        <v>0</v>
      </c>
      <c r="E15" s="85"/>
      <c r="F15" s="85">
        <f>E15*F$9*3+E15*F$10*5+E15*F$11*4</f>
        <v>0</v>
      </c>
      <c r="G15" s="85"/>
      <c r="H15" s="85">
        <f>G15*H$9*3+G15*H$10*5+G15*H$11*4</f>
        <v>0</v>
      </c>
      <c r="I15" s="85"/>
      <c r="J15" s="85">
        <f>I15*J$9*3+I15*J$10*5+I15*J$11*4</f>
        <v>0</v>
      </c>
      <c r="K15" s="487">
        <v>20</v>
      </c>
      <c r="L15" s="85">
        <f t="shared" ref="L15:L16" si="7">K15*L$9*3+K15*L$10*5+K15*L$11*4</f>
        <v>2089620</v>
      </c>
      <c r="M15" s="85">
        <v>28</v>
      </c>
      <c r="N15" s="85">
        <f t="shared" si="0"/>
        <v>2375604</v>
      </c>
      <c r="O15" s="85"/>
      <c r="P15" s="85">
        <f>O15*P$9*3+O15*P$10*5+O15*P$11*4</f>
        <v>0</v>
      </c>
      <c r="Q15" s="85"/>
      <c r="R15" s="85">
        <f>Q15*R$9*3+Q15*R$10*5+Q15*R$11*4</f>
        <v>0</v>
      </c>
      <c r="S15" s="85"/>
      <c r="T15" s="85">
        <f>S15*T$9*3+S15*T$10*5+S15*T$11*4</f>
        <v>0</v>
      </c>
      <c r="U15" s="85"/>
      <c r="V15" s="85">
        <f>U15*V$9*3+U15*V$10*5+U15*V$11*4</f>
        <v>0</v>
      </c>
      <c r="W15" s="85">
        <f t="shared" si="1"/>
        <v>20</v>
      </c>
      <c r="X15" s="85">
        <f t="shared" ref="X15" si="8">D15+H15+L15+P15+T15</f>
        <v>2089620</v>
      </c>
      <c r="Y15" s="85">
        <f t="shared" ref="Y15" si="9">E15+I15+M15+Q15+U15</f>
        <v>28</v>
      </c>
      <c r="Z15" s="85">
        <f t="shared" ref="Z15" si="10">F15+J15+N15+R15+V15</f>
        <v>2375604</v>
      </c>
      <c r="AA15" s="136">
        <f t="shared" si="3"/>
        <v>48</v>
      </c>
      <c r="AB15" s="136">
        <f t="shared" si="4"/>
        <v>4465200</v>
      </c>
    </row>
    <row r="16" spans="1:28" s="86" customFormat="1" ht="11.25" x14ac:dyDescent="0.2">
      <c r="A16" s="457">
        <v>5</v>
      </c>
      <c r="B16" s="486" t="s">
        <v>229</v>
      </c>
      <c r="C16" s="487"/>
      <c r="D16" s="487"/>
      <c r="E16" s="487"/>
      <c r="F16" s="487"/>
      <c r="G16" s="487"/>
      <c r="H16" s="487"/>
      <c r="I16" s="487"/>
      <c r="J16" s="487"/>
      <c r="K16" s="487">
        <v>26</v>
      </c>
      <c r="L16" s="85">
        <f t="shared" si="7"/>
        <v>2716506</v>
      </c>
      <c r="M16" s="85">
        <v>6</v>
      </c>
      <c r="N16" s="85">
        <f t="shared" si="0"/>
        <v>509058</v>
      </c>
      <c r="O16" s="487"/>
      <c r="P16" s="85">
        <f t="shared" ref="P16:P17" si="11">O16*P$9*3+O16*P$10*5+O16*P$11*4</f>
        <v>0</v>
      </c>
      <c r="Q16" s="487"/>
      <c r="R16" s="85">
        <f t="shared" ref="R16:R17" si="12">Q16*R$9*3+Q16*R$10*5+Q16*R$11*4</f>
        <v>0</v>
      </c>
      <c r="S16" s="487"/>
      <c r="T16" s="487"/>
      <c r="U16" s="487"/>
      <c r="V16" s="487"/>
      <c r="W16" s="85">
        <f t="shared" si="1"/>
        <v>26</v>
      </c>
      <c r="X16" s="85">
        <f t="shared" ref="X16" si="13">D16+H16+L16+P16+T16</f>
        <v>2716506</v>
      </c>
      <c r="Y16" s="85">
        <f t="shared" ref="Y16" si="14">E16+I16+M16+Q16+U16</f>
        <v>6</v>
      </c>
      <c r="Z16" s="85">
        <f t="shared" ref="Z16" si="15">F16+J16+N16+R16+V16</f>
        <v>509058</v>
      </c>
      <c r="AA16" s="136">
        <f t="shared" si="3"/>
        <v>32</v>
      </c>
      <c r="AB16" s="136">
        <f t="shared" si="4"/>
        <v>3225600</v>
      </c>
    </row>
    <row r="17" spans="1:28" s="86" customFormat="1" ht="11.25" x14ac:dyDescent="0.2">
      <c r="A17" s="457">
        <v>6</v>
      </c>
      <c r="B17" s="486" t="s">
        <v>433</v>
      </c>
      <c r="C17" s="85"/>
      <c r="D17" s="85">
        <f>C17*D$9*3+C17*D$10*5+C17*D$11*4</f>
        <v>0</v>
      </c>
      <c r="E17" s="85"/>
      <c r="F17" s="85">
        <f>E17*F$9*3+E17*F$10*5+E17*F$11*4</f>
        <v>0</v>
      </c>
      <c r="G17" s="85"/>
      <c r="H17" s="85">
        <f>G17*H$9*3+G17*H$10*5+G17*H$11*4</f>
        <v>0</v>
      </c>
      <c r="I17" s="85"/>
      <c r="J17" s="85">
        <f>I17*J$9*3+I17*J$10*5+I17*J$11*4</f>
        <v>0</v>
      </c>
      <c r="K17" s="487">
        <v>26</v>
      </c>
      <c r="L17" s="85">
        <f t="shared" si="5"/>
        <v>2716506</v>
      </c>
      <c r="M17" s="85">
        <v>6</v>
      </c>
      <c r="N17" s="85">
        <f t="shared" si="0"/>
        <v>509058</v>
      </c>
      <c r="O17" s="85"/>
      <c r="P17" s="85">
        <f t="shared" si="11"/>
        <v>0</v>
      </c>
      <c r="Q17" s="85"/>
      <c r="R17" s="85">
        <f t="shared" si="12"/>
        <v>0</v>
      </c>
      <c r="S17" s="85"/>
      <c r="T17" s="85">
        <f>S17*T$9*3+S17*T$10*5+S17*T$11*4</f>
        <v>0</v>
      </c>
      <c r="U17" s="85"/>
      <c r="V17" s="85">
        <f>U17*V$9*3+U17*V$10*5+U17*V$11*4</f>
        <v>0</v>
      </c>
      <c r="W17" s="85">
        <f t="shared" si="1"/>
        <v>26</v>
      </c>
      <c r="X17" s="85">
        <f t="shared" si="6"/>
        <v>2716506</v>
      </c>
      <c r="Y17" s="85">
        <f t="shared" si="6"/>
        <v>6</v>
      </c>
      <c r="Z17" s="85">
        <f t="shared" si="6"/>
        <v>509058</v>
      </c>
      <c r="AA17" s="136">
        <f t="shared" si="3"/>
        <v>32</v>
      </c>
      <c r="AB17" s="136">
        <f t="shared" si="4"/>
        <v>3225600</v>
      </c>
    </row>
    <row r="18" spans="1:28" s="133" customFormat="1" ht="11.25" x14ac:dyDescent="0.2">
      <c r="A18" s="87"/>
      <c r="B18" s="88" t="s">
        <v>136</v>
      </c>
      <c r="C18" s="89">
        <f t="shared" ref="C18:AB18" si="16">SUM(C12:C17)</f>
        <v>0</v>
      </c>
      <c r="D18" s="89">
        <f t="shared" si="16"/>
        <v>0</v>
      </c>
      <c r="E18" s="89">
        <f t="shared" si="16"/>
        <v>0</v>
      </c>
      <c r="F18" s="89">
        <f t="shared" si="16"/>
        <v>0</v>
      </c>
      <c r="G18" s="89">
        <f t="shared" si="16"/>
        <v>0</v>
      </c>
      <c r="H18" s="89">
        <f t="shared" si="16"/>
        <v>0</v>
      </c>
      <c r="I18" s="89">
        <f t="shared" si="16"/>
        <v>0</v>
      </c>
      <c r="J18" s="89">
        <f t="shared" si="16"/>
        <v>0</v>
      </c>
      <c r="K18" s="89">
        <f t="shared" si="16"/>
        <v>126</v>
      </c>
      <c r="L18" s="89">
        <f t="shared" si="16"/>
        <v>13164606</v>
      </c>
      <c r="M18" s="89">
        <f t="shared" si="16"/>
        <v>96</v>
      </c>
      <c r="N18" s="89">
        <f t="shared" si="16"/>
        <v>8144928</v>
      </c>
      <c r="O18" s="89">
        <f t="shared" si="16"/>
        <v>6</v>
      </c>
      <c r="P18" s="89">
        <f t="shared" si="16"/>
        <v>731394</v>
      </c>
      <c r="Q18" s="89">
        <f t="shared" si="16"/>
        <v>20</v>
      </c>
      <c r="R18" s="89">
        <f t="shared" si="16"/>
        <v>1979580</v>
      </c>
      <c r="S18" s="89">
        <f t="shared" si="16"/>
        <v>0</v>
      </c>
      <c r="T18" s="89">
        <f t="shared" si="16"/>
        <v>0</v>
      </c>
      <c r="U18" s="89">
        <f t="shared" si="16"/>
        <v>0</v>
      </c>
      <c r="V18" s="89">
        <f t="shared" si="16"/>
        <v>0</v>
      </c>
      <c r="W18" s="89">
        <f t="shared" si="16"/>
        <v>132</v>
      </c>
      <c r="X18" s="89">
        <f t="shared" si="16"/>
        <v>13896000</v>
      </c>
      <c r="Y18" s="89">
        <f t="shared" si="16"/>
        <v>116</v>
      </c>
      <c r="Z18" s="89">
        <f t="shared" si="16"/>
        <v>10124508</v>
      </c>
      <c r="AA18" s="89">
        <f t="shared" si="16"/>
        <v>248</v>
      </c>
      <c r="AB18" s="89">
        <f t="shared" si="16"/>
        <v>24020600</v>
      </c>
    </row>
    <row r="19" spans="1:28" ht="12.75" customHeight="1" x14ac:dyDescent="0.2">
      <c r="AB19" s="86"/>
    </row>
    <row r="20" spans="1:28" ht="12.75" customHeight="1" x14ac:dyDescent="0.2"/>
    <row r="21" spans="1:28" ht="12.75" customHeight="1" x14ac:dyDescent="0.2"/>
    <row r="22" spans="1:28" ht="12.75" customHeight="1" x14ac:dyDescent="0.2"/>
    <row r="23" spans="1:28" ht="12.75" customHeight="1" x14ac:dyDescent="0.2"/>
    <row r="24" spans="1:28" ht="12.75" customHeight="1" x14ac:dyDescent="0.2"/>
    <row r="25" spans="1:28" ht="12.75" customHeight="1" x14ac:dyDescent="0.2"/>
  </sheetData>
  <mergeCells count="28">
    <mergeCell ref="AA3:AB6"/>
    <mergeCell ref="I6:J6"/>
    <mergeCell ref="K6:L6"/>
    <mergeCell ref="M6:N6"/>
    <mergeCell ref="G4:J4"/>
    <mergeCell ref="K4:N4"/>
    <mergeCell ref="O4:R4"/>
    <mergeCell ref="S4:V4"/>
    <mergeCell ref="O6:P6"/>
    <mergeCell ref="Q6:R6"/>
    <mergeCell ref="W3:Z5"/>
    <mergeCell ref="W6:X6"/>
    <mergeCell ref="Y6:Z6"/>
    <mergeCell ref="C4:F4"/>
    <mergeCell ref="C5:F5"/>
    <mergeCell ref="C1:R1"/>
    <mergeCell ref="A3:A7"/>
    <mergeCell ref="B3:B7"/>
    <mergeCell ref="C3:V3"/>
    <mergeCell ref="S5:V5"/>
    <mergeCell ref="C6:D6"/>
    <mergeCell ref="E6:F6"/>
    <mergeCell ref="G6:H6"/>
    <mergeCell ref="S6:T6"/>
    <mergeCell ref="U6:V6"/>
    <mergeCell ref="G5:J5"/>
    <mergeCell ref="K5:N5"/>
    <mergeCell ref="O5:R5"/>
  </mergeCells>
  <pageMargins left="0.15748031496062992" right="0.15748031496062992" top="0.74803149606299213" bottom="0.74803149606299213" header="0.51181102362204722" footer="0.51181102362204722"/>
  <pageSetup paperSize="9" scale="84" firstPageNumber="0" fitToWidth="7" orientation="landscape" horizontalDpi="300" verticalDpi="300" r:id="rId1"/>
  <headerFooter>
    <oddHeader>&amp;RРасчеты на реализацию программ дошкольного образования</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6"/>
  <sheetViews>
    <sheetView view="pageBreakPreview" zoomScale="70" zoomScaleNormal="85" zoomScaleSheetLayoutView="70" workbookViewId="0">
      <pane xSplit="2" ySplit="11" topLeftCell="C12" activePane="bottomRight" state="frozen"/>
      <selection activeCell="A3" sqref="A3:V55"/>
      <selection pane="topRight" activeCell="A3" sqref="A3:V55"/>
      <selection pane="bottomLeft" activeCell="A3" sqref="A3:V55"/>
      <selection pane="bottomRight" activeCell="C5" sqref="C5:F5"/>
    </sheetView>
  </sheetViews>
  <sheetFormatPr defaultColWidth="9.140625" defaultRowHeight="12.75" x14ac:dyDescent="0.2"/>
  <cols>
    <col min="1" max="1" width="4.7109375" style="77" customWidth="1"/>
    <col min="2" max="2" width="25.7109375" style="78" customWidth="1"/>
    <col min="3" max="3" width="9.42578125" style="80" customWidth="1"/>
    <col min="4" max="4" width="10.28515625" style="80" customWidth="1"/>
    <col min="5" max="5" width="7.85546875" style="80" customWidth="1"/>
    <col min="6" max="6" width="9.7109375" style="80" customWidth="1"/>
    <col min="7" max="7" width="6" style="80" customWidth="1"/>
    <col min="8" max="8" width="10.7109375" style="80" customWidth="1"/>
    <col min="9" max="9" width="8.28515625" style="80" customWidth="1"/>
    <col min="10" max="10" width="12.28515625" style="80" customWidth="1"/>
    <col min="11" max="11" width="6" style="80" customWidth="1"/>
    <col min="12" max="12" width="10.7109375" style="80" customWidth="1"/>
    <col min="13" max="13" width="6.85546875" style="80" customWidth="1"/>
    <col min="14" max="14" width="12" style="80" customWidth="1"/>
    <col min="15" max="15" width="5.140625" style="80" customWidth="1"/>
    <col min="16" max="16" width="9" style="80" customWidth="1"/>
    <col min="17" max="17" width="5.140625" style="80" customWidth="1"/>
    <col min="18" max="18" width="9.85546875" style="80" customWidth="1"/>
    <col min="19" max="19" width="5.140625" style="80" hidden="1" customWidth="1"/>
    <col min="20" max="20" width="9" style="80" hidden="1" customWidth="1"/>
    <col min="21" max="21" width="5.140625" style="80" hidden="1" customWidth="1"/>
    <col min="22" max="30" width="9.85546875" style="80" hidden="1" customWidth="1"/>
    <col min="31" max="31" width="9.140625" style="80"/>
    <col min="32" max="32" width="11" style="80" customWidth="1"/>
    <col min="33" max="33" width="9.140625" style="80"/>
    <col min="34" max="34" width="11.140625" style="80" customWidth="1"/>
    <col min="35" max="35" width="12.28515625" style="80" customWidth="1"/>
    <col min="36" max="36" width="14.28515625" style="80" customWidth="1"/>
    <col min="37" max="16384" width="9.140625" style="80"/>
  </cols>
  <sheetData>
    <row r="1" spans="1:36" ht="22.15" customHeight="1" x14ac:dyDescent="0.2">
      <c r="C1" s="582" t="s">
        <v>439</v>
      </c>
      <c r="D1" s="582"/>
      <c r="E1" s="582"/>
      <c r="F1" s="582"/>
      <c r="G1" s="582"/>
      <c r="H1" s="582"/>
      <c r="I1" s="582"/>
      <c r="J1" s="582"/>
      <c r="K1" s="582"/>
      <c r="L1" s="582"/>
      <c r="M1" s="582"/>
      <c r="N1" s="582"/>
      <c r="O1" s="582"/>
      <c r="P1" s="582"/>
      <c r="Q1" s="584"/>
      <c r="R1" s="584"/>
      <c r="S1" s="79"/>
      <c r="T1" s="79"/>
      <c r="U1" s="79"/>
      <c r="V1" s="79"/>
      <c r="W1" s="79"/>
      <c r="X1" s="79"/>
      <c r="Y1" s="79"/>
      <c r="Z1" s="79"/>
      <c r="AA1" s="79"/>
      <c r="AB1" s="79"/>
      <c r="AC1" s="79"/>
      <c r="AD1" s="79"/>
    </row>
    <row r="3" spans="1:36" s="86" customFormat="1" ht="11.25" x14ac:dyDescent="0.2">
      <c r="A3" s="585" t="s">
        <v>127</v>
      </c>
      <c r="B3" s="580" t="s">
        <v>436</v>
      </c>
      <c r="C3" s="580" t="s">
        <v>134</v>
      </c>
      <c r="D3" s="580"/>
      <c r="E3" s="580"/>
      <c r="F3" s="580"/>
      <c r="G3" s="580"/>
      <c r="H3" s="580"/>
      <c r="I3" s="580"/>
      <c r="J3" s="580"/>
      <c r="K3" s="580"/>
      <c r="L3" s="580"/>
      <c r="M3" s="580"/>
      <c r="N3" s="580"/>
      <c r="O3" s="580"/>
      <c r="P3" s="580"/>
      <c r="Q3" s="580"/>
      <c r="R3" s="580"/>
      <c r="S3" s="580"/>
      <c r="T3" s="580"/>
      <c r="U3" s="580"/>
      <c r="V3" s="580"/>
      <c r="W3" s="580" t="s">
        <v>150</v>
      </c>
      <c r="X3" s="580"/>
      <c r="Y3" s="580"/>
      <c r="Z3" s="580"/>
      <c r="AA3" s="580"/>
      <c r="AB3" s="580"/>
      <c r="AC3" s="580"/>
      <c r="AD3" s="580"/>
      <c r="AE3" s="580" t="s">
        <v>135</v>
      </c>
      <c r="AF3" s="580"/>
      <c r="AG3" s="580"/>
      <c r="AH3" s="580"/>
      <c r="AI3" s="580" t="s">
        <v>170</v>
      </c>
      <c r="AJ3" s="580"/>
    </row>
    <row r="4" spans="1:36" s="86" customFormat="1" ht="10.15" customHeight="1" x14ac:dyDescent="0.2">
      <c r="A4" s="585"/>
      <c r="B4" s="580"/>
      <c r="C4" s="580" t="s">
        <v>137</v>
      </c>
      <c r="D4" s="580"/>
      <c r="E4" s="580"/>
      <c r="F4" s="580"/>
      <c r="G4" s="580" t="s">
        <v>138</v>
      </c>
      <c r="H4" s="580"/>
      <c r="I4" s="580"/>
      <c r="J4" s="580"/>
      <c r="K4" s="580" t="s">
        <v>139</v>
      </c>
      <c r="L4" s="580"/>
      <c r="M4" s="580"/>
      <c r="N4" s="580"/>
      <c r="O4" s="580" t="s">
        <v>140</v>
      </c>
      <c r="P4" s="580"/>
      <c r="Q4" s="580"/>
      <c r="R4" s="580"/>
      <c r="S4" s="580" t="s">
        <v>141</v>
      </c>
      <c r="T4" s="580"/>
      <c r="U4" s="580"/>
      <c r="V4" s="580"/>
      <c r="W4" s="580" t="s">
        <v>138</v>
      </c>
      <c r="X4" s="580"/>
      <c r="Y4" s="580"/>
      <c r="Z4" s="580"/>
      <c r="AA4" s="580" t="s">
        <v>139</v>
      </c>
      <c r="AB4" s="580"/>
      <c r="AC4" s="580"/>
      <c r="AD4" s="580"/>
      <c r="AE4" s="580"/>
      <c r="AF4" s="580"/>
      <c r="AG4" s="580"/>
      <c r="AH4" s="580"/>
      <c r="AI4" s="580"/>
      <c r="AJ4" s="580"/>
    </row>
    <row r="5" spans="1:36" s="86" customFormat="1" ht="11.25" x14ac:dyDescent="0.2">
      <c r="A5" s="585"/>
      <c r="B5" s="580"/>
      <c r="C5" s="580" t="s">
        <v>142</v>
      </c>
      <c r="D5" s="580"/>
      <c r="E5" s="580"/>
      <c r="F5" s="580"/>
      <c r="G5" s="580" t="s">
        <v>447</v>
      </c>
      <c r="H5" s="580"/>
      <c r="I5" s="580"/>
      <c r="J5" s="580"/>
      <c r="K5" s="580" t="s">
        <v>446</v>
      </c>
      <c r="L5" s="580"/>
      <c r="M5" s="580"/>
      <c r="N5" s="580"/>
      <c r="O5" s="580" t="s">
        <v>145</v>
      </c>
      <c r="P5" s="580"/>
      <c r="Q5" s="580"/>
      <c r="R5" s="580"/>
      <c r="S5" s="580" t="s">
        <v>146</v>
      </c>
      <c r="T5" s="580"/>
      <c r="U5" s="580"/>
      <c r="V5" s="580"/>
      <c r="W5" s="580" t="s">
        <v>143</v>
      </c>
      <c r="X5" s="580"/>
      <c r="Y5" s="580"/>
      <c r="Z5" s="580"/>
      <c r="AA5" s="580" t="s">
        <v>144</v>
      </c>
      <c r="AB5" s="580"/>
      <c r="AC5" s="580"/>
      <c r="AD5" s="580"/>
      <c r="AE5" s="580"/>
      <c r="AF5" s="580"/>
      <c r="AG5" s="580"/>
      <c r="AH5" s="580"/>
      <c r="AI5" s="580"/>
      <c r="AJ5" s="580"/>
    </row>
    <row r="6" spans="1:36" s="86" customFormat="1" ht="16.899999999999999" customHeight="1" x14ac:dyDescent="0.2">
      <c r="A6" s="585"/>
      <c r="B6" s="580"/>
      <c r="C6" s="580" t="s">
        <v>147</v>
      </c>
      <c r="D6" s="580"/>
      <c r="E6" s="580" t="s">
        <v>148</v>
      </c>
      <c r="F6" s="580"/>
      <c r="G6" s="580" t="s">
        <v>147</v>
      </c>
      <c r="H6" s="580"/>
      <c r="I6" s="580" t="s">
        <v>148</v>
      </c>
      <c r="J6" s="580"/>
      <c r="K6" s="580" t="s">
        <v>147</v>
      </c>
      <c r="L6" s="580"/>
      <c r="M6" s="580" t="s">
        <v>148</v>
      </c>
      <c r="N6" s="580"/>
      <c r="O6" s="580" t="s">
        <v>147</v>
      </c>
      <c r="P6" s="580"/>
      <c r="Q6" s="580" t="s">
        <v>148</v>
      </c>
      <c r="R6" s="580"/>
      <c r="S6" s="580" t="s">
        <v>147</v>
      </c>
      <c r="T6" s="580"/>
      <c r="U6" s="580" t="s">
        <v>148</v>
      </c>
      <c r="V6" s="580"/>
      <c r="W6" s="580" t="s">
        <v>147</v>
      </c>
      <c r="X6" s="580"/>
      <c r="Y6" s="580" t="s">
        <v>148</v>
      </c>
      <c r="Z6" s="580"/>
      <c r="AA6" s="580" t="s">
        <v>147</v>
      </c>
      <c r="AB6" s="580"/>
      <c r="AC6" s="580" t="s">
        <v>148</v>
      </c>
      <c r="AD6" s="580"/>
      <c r="AE6" s="580" t="s">
        <v>147</v>
      </c>
      <c r="AF6" s="580"/>
      <c r="AG6" s="580" t="s">
        <v>148</v>
      </c>
      <c r="AH6" s="580"/>
      <c r="AI6" s="580"/>
      <c r="AJ6" s="580"/>
    </row>
    <row r="7" spans="1:36" s="86" customFormat="1" ht="15" hidden="1" customHeight="1" x14ac:dyDescent="0.2">
      <c r="A7" s="585"/>
      <c r="B7" s="580"/>
      <c r="C7" s="81">
        <v>19</v>
      </c>
      <c r="D7" s="81">
        <v>23</v>
      </c>
      <c r="E7" s="81">
        <v>19</v>
      </c>
      <c r="F7" s="81">
        <v>23</v>
      </c>
      <c r="G7" s="81">
        <v>19</v>
      </c>
      <c r="H7" s="81">
        <v>23</v>
      </c>
      <c r="I7" s="81">
        <v>19</v>
      </c>
      <c r="J7" s="81">
        <v>23</v>
      </c>
      <c r="K7" s="81">
        <v>19</v>
      </c>
      <c r="L7" s="81">
        <v>23</v>
      </c>
      <c r="M7" s="81">
        <v>15</v>
      </c>
      <c r="N7" s="81">
        <v>20</v>
      </c>
      <c r="O7" s="81">
        <v>15</v>
      </c>
      <c r="P7" s="81">
        <v>20</v>
      </c>
      <c r="Q7" s="81">
        <v>15</v>
      </c>
      <c r="R7" s="81">
        <v>20</v>
      </c>
      <c r="S7" s="81">
        <v>15</v>
      </c>
      <c r="T7" s="81">
        <v>20</v>
      </c>
      <c r="U7" s="81">
        <v>15</v>
      </c>
      <c r="V7" s="81">
        <v>20</v>
      </c>
      <c r="W7" s="81">
        <v>19</v>
      </c>
      <c r="X7" s="81">
        <v>23</v>
      </c>
      <c r="Y7" s="81">
        <v>19</v>
      </c>
      <c r="Z7" s="81">
        <v>23</v>
      </c>
      <c r="AA7" s="81">
        <v>19</v>
      </c>
      <c r="AB7" s="81">
        <v>23</v>
      </c>
      <c r="AC7" s="81">
        <v>19</v>
      </c>
      <c r="AD7" s="81">
        <v>23</v>
      </c>
      <c r="AE7" s="81">
        <v>15</v>
      </c>
      <c r="AF7" s="81">
        <v>20</v>
      </c>
      <c r="AG7" s="81">
        <v>15</v>
      </c>
      <c r="AH7" s="81">
        <v>20</v>
      </c>
      <c r="AI7" s="81">
        <v>15</v>
      </c>
      <c r="AJ7" s="81">
        <v>20</v>
      </c>
    </row>
    <row r="8" spans="1:36" s="132" customFormat="1" ht="23.45" customHeight="1" x14ac:dyDescent="0.2">
      <c r="A8" s="90"/>
      <c r="B8" s="82"/>
      <c r="C8" s="82" t="s">
        <v>149</v>
      </c>
      <c r="D8" s="82" t="s">
        <v>131</v>
      </c>
      <c r="E8" s="82" t="s">
        <v>149</v>
      </c>
      <c r="F8" s="82" t="s">
        <v>131</v>
      </c>
      <c r="G8" s="82" t="s">
        <v>149</v>
      </c>
      <c r="H8" s="82" t="s">
        <v>131</v>
      </c>
      <c r="I8" s="82" t="s">
        <v>149</v>
      </c>
      <c r="J8" s="82" t="s">
        <v>131</v>
      </c>
      <c r="K8" s="82" t="s">
        <v>149</v>
      </c>
      <c r="L8" s="82" t="s">
        <v>131</v>
      </c>
      <c r="M8" s="82" t="s">
        <v>149</v>
      </c>
      <c r="N8" s="82" t="s">
        <v>131</v>
      </c>
      <c r="O8" s="82" t="s">
        <v>149</v>
      </c>
      <c r="P8" s="82" t="s">
        <v>131</v>
      </c>
      <c r="Q8" s="82" t="s">
        <v>149</v>
      </c>
      <c r="R8" s="82" t="s">
        <v>131</v>
      </c>
      <c r="S8" s="82" t="s">
        <v>149</v>
      </c>
      <c r="T8" s="82" t="s">
        <v>131</v>
      </c>
      <c r="U8" s="82" t="s">
        <v>149</v>
      </c>
      <c r="V8" s="82" t="s">
        <v>131</v>
      </c>
      <c r="W8" s="82" t="s">
        <v>149</v>
      </c>
      <c r="X8" s="82" t="s">
        <v>131</v>
      </c>
      <c r="Y8" s="82" t="s">
        <v>149</v>
      </c>
      <c r="Z8" s="82" t="s">
        <v>131</v>
      </c>
      <c r="AA8" s="82" t="s">
        <v>149</v>
      </c>
      <c r="AB8" s="82" t="s">
        <v>131</v>
      </c>
      <c r="AC8" s="82" t="s">
        <v>149</v>
      </c>
      <c r="AD8" s="82" t="s">
        <v>131</v>
      </c>
      <c r="AE8" s="82" t="s">
        <v>149</v>
      </c>
      <c r="AF8" s="82" t="s">
        <v>131</v>
      </c>
      <c r="AG8" s="82" t="s">
        <v>149</v>
      </c>
      <c r="AH8" s="82" t="s">
        <v>131</v>
      </c>
      <c r="AI8" s="82" t="s">
        <v>149</v>
      </c>
      <c r="AJ8" s="82" t="s">
        <v>131</v>
      </c>
    </row>
    <row r="9" spans="1:36" s="86" customFormat="1" ht="13.9" customHeight="1" x14ac:dyDescent="0.2">
      <c r="A9" s="91">
        <v>3</v>
      </c>
      <c r="B9" s="92"/>
      <c r="C9" s="93"/>
      <c r="D9" s="93">
        <f>'Норматив ДОУ_КОПО'!E583</f>
        <v>3736</v>
      </c>
      <c r="E9" s="93"/>
      <c r="F9" s="93">
        <f>'Норматив ДОУ_КОПО'!E584</f>
        <v>3034</v>
      </c>
      <c r="G9" s="93"/>
      <c r="H9" s="93">
        <f>'Норматив ДОУ_КОПО'!F583</f>
        <v>7473</v>
      </c>
      <c r="I9" s="93"/>
      <c r="J9" s="93">
        <f>'Норматив ДОУ_КОПО'!F584</f>
        <v>6068</v>
      </c>
      <c r="K9" s="93"/>
      <c r="L9" s="93">
        <f>'Норматив ДОУ_КОПО'!G583</f>
        <v>8967</v>
      </c>
      <c r="M9" s="93"/>
      <c r="N9" s="93">
        <f>'Норматив ДОУ_КОПО'!G584</f>
        <v>7281</v>
      </c>
      <c r="O9" s="93"/>
      <c r="P9" s="93">
        <f>'Норматив ДОУ_КОПО'!H583</f>
        <v>10462</v>
      </c>
      <c r="Q9" s="93"/>
      <c r="R9" s="93">
        <f>'Норматив ДОУ_КОПО'!H584</f>
        <v>8495</v>
      </c>
      <c r="S9" s="93"/>
      <c r="T9" s="93">
        <f>'Норматив ДОУ_КОПО'!I583</f>
        <v>10462</v>
      </c>
      <c r="U9" s="93"/>
      <c r="V9" s="93">
        <f>'Норматив ДОУ_КОПО'!I584</f>
        <v>8495</v>
      </c>
      <c r="W9" s="93"/>
      <c r="X9" s="93">
        <f>'Норматив ДОУ_КОПО'!F599</f>
        <v>0</v>
      </c>
      <c r="Y9" s="93"/>
      <c r="Z9" s="93">
        <f>'Норматив ДОУ_КОПО'!F600</f>
        <v>22292</v>
      </c>
      <c r="AA9" s="93"/>
      <c r="AB9" s="93">
        <f>'Норматив ДОУ_КОПО'!G599</f>
        <v>0</v>
      </c>
      <c r="AC9" s="93"/>
      <c r="AD9" s="93">
        <f>'Норматив ДОУ_КОПО'!G600</f>
        <v>26751</v>
      </c>
      <c r="AE9" s="98"/>
      <c r="AF9" s="98"/>
      <c r="AG9" s="98"/>
      <c r="AH9" s="98"/>
      <c r="AI9" s="98"/>
      <c r="AJ9" s="98"/>
    </row>
    <row r="10" spans="1:36" s="86" customFormat="1" ht="13.15" customHeight="1" x14ac:dyDescent="0.2">
      <c r="A10" s="91">
        <v>5</v>
      </c>
      <c r="B10" s="92"/>
      <c r="C10" s="93"/>
      <c r="D10" s="93">
        <f>D9</f>
        <v>3736</v>
      </c>
      <c r="E10" s="93"/>
      <c r="F10" s="93">
        <f>F9</f>
        <v>3034</v>
      </c>
      <c r="G10" s="93"/>
      <c r="H10" s="93">
        <f>H9</f>
        <v>7473</v>
      </c>
      <c r="I10" s="93"/>
      <c r="J10" s="93">
        <f>J9</f>
        <v>6068</v>
      </c>
      <c r="K10" s="93"/>
      <c r="L10" s="93">
        <f>L9</f>
        <v>8967</v>
      </c>
      <c r="M10" s="93"/>
      <c r="N10" s="93">
        <f>N9</f>
        <v>7281</v>
      </c>
      <c r="O10" s="93"/>
      <c r="P10" s="93">
        <f>P9</f>
        <v>10462</v>
      </c>
      <c r="Q10" s="93"/>
      <c r="R10" s="93">
        <f>R9</f>
        <v>8495</v>
      </c>
      <c r="S10" s="93"/>
      <c r="T10" s="93">
        <f>T9</f>
        <v>10462</v>
      </c>
      <c r="U10" s="93"/>
      <c r="V10" s="93">
        <f>V9</f>
        <v>8495</v>
      </c>
      <c r="W10" s="93"/>
      <c r="X10" s="93">
        <f>X9</f>
        <v>0</v>
      </c>
      <c r="Y10" s="93"/>
      <c r="Z10" s="93">
        <f>Z9</f>
        <v>22292</v>
      </c>
      <c r="AA10" s="93"/>
      <c r="AB10" s="93">
        <f>AB9</f>
        <v>0</v>
      </c>
      <c r="AC10" s="93"/>
      <c r="AD10" s="93">
        <f>AD9</f>
        <v>26751</v>
      </c>
      <c r="AE10" s="98"/>
      <c r="AF10" s="98"/>
      <c r="AG10" s="98"/>
      <c r="AH10" s="98"/>
      <c r="AI10" s="98"/>
      <c r="AJ10" s="98"/>
    </row>
    <row r="11" spans="1:36" s="86" customFormat="1" ht="13.15" customHeight="1" x14ac:dyDescent="0.2">
      <c r="A11" s="91">
        <v>4</v>
      </c>
      <c r="B11" s="92"/>
      <c r="C11" s="93"/>
      <c r="D11" s="93">
        <f>D9</f>
        <v>3736</v>
      </c>
      <c r="E11" s="93"/>
      <c r="F11" s="93">
        <f>F9</f>
        <v>3034</v>
      </c>
      <c r="G11" s="93"/>
      <c r="H11" s="93">
        <f>H9</f>
        <v>7473</v>
      </c>
      <c r="I11" s="93"/>
      <c r="J11" s="93">
        <f>J9</f>
        <v>6068</v>
      </c>
      <c r="K11" s="93"/>
      <c r="L11" s="93">
        <f>L9</f>
        <v>8967</v>
      </c>
      <c r="M11" s="93"/>
      <c r="N11" s="93">
        <f>N9</f>
        <v>7281</v>
      </c>
      <c r="O11" s="93"/>
      <c r="P11" s="93">
        <f>P9</f>
        <v>10462</v>
      </c>
      <c r="Q11" s="93"/>
      <c r="R11" s="93">
        <f>R10</f>
        <v>8495</v>
      </c>
      <c r="S11" s="93"/>
      <c r="T11" s="93">
        <f>T9</f>
        <v>10462</v>
      </c>
      <c r="U11" s="93"/>
      <c r="V11" s="93">
        <f>V9</f>
        <v>8495</v>
      </c>
      <c r="W11" s="93"/>
      <c r="X11" s="93">
        <f>X9</f>
        <v>0</v>
      </c>
      <c r="Y11" s="93"/>
      <c r="Z11" s="93">
        <f>Z9</f>
        <v>22292</v>
      </c>
      <c r="AA11" s="93"/>
      <c r="AB11" s="93">
        <f>AB9</f>
        <v>0</v>
      </c>
      <c r="AC11" s="93"/>
      <c r="AD11" s="93">
        <f>AD9</f>
        <v>26751</v>
      </c>
      <c r="AE11" s="98"/>
      <c r="AF11" s="98"/>
      <c r="AG11" s="98"/>
      <c r="AH11" s="98"/>
      <c r="AI11" s="98"/>
      <c r="AJ11" s="98"/>
    </row>
    <row r="12" spans="1:36" s="86" customFormat="1" ht="11.25" x14ac:dyDescent="0.2">
      <c r="A12" s="94">
        <f>ЧДОУ!A10</f>
        <v>1</v>
      </c>
      <c r="B12" s="486" t="str">
        <f>ЧДОУ!B10</f>
        <v>ЧДОУ "Творец"</v>
      </c>
      <c r="C12" s="93">
        <v>15</v>
      </c>
      <c r="D12" s="93">
        <f t="shared" ref="D12:D16" si="0">C12*D$9*3+C12*D$10*5+C12*D$11*4</f>
        <v>672480</v>
      </c>
      <c r="E12" s="93"/>
      <c r="F12" s="93">
        <f t="shared" ref="F12:F16" si="1">E12*F$9*3+E12*F$10*5+E12*F$11*4</f>
        <v>0</v>
      </c>
      <c r="G12" s="93"/>
      <c r="H12" s="93">
        <f t="shared" ref="H12:H16" si="2">G12*H$9*3+G12*H$10*5+G12*H$11*4</f>
        <v>0</v>
      </c>
      <c r="I12" s="93"/>
      <c r="J12" s="93">
        <f t="shared" ref="J12:J16" si="3">I12*J$9*3+I12*J$10*5+I12*J$11*4</f>
        <v>0</v>
      </c>
      <c r="K12" s="93">
        <v>40</v>
      </c>
      <c r="L12" s="93">
        <f>K12*L$9*3+K12*L$10*5+K12*L$11*4</f>
        <v>4304160</v>
      </c>
      <c r="M12" s="93"/>
      <c r="N12" s="93">
        <f t="shared" ref="N12:N28" si="4">M12*N$9*3+M12*N$10*5+M12*N$11*4</f>
        <v>0</v>
      </c>
      <c r="O12" s="93"/>
      <c r="P12" s="93">
        <f t="shared" ref="P12:P28" si="5">O12*P$9*3+O12*P$10*5+O12*P$11*4</f>
        <v>0</v>
      </c>
      <c r="Q12" s="93"/>
      <c r="R12" s="93">
        <f t="shared" ref="R12" si="6">Q12*R$9*3+Q12*R$10*5+Q12*R$11*4</f>
        <v>0</v>
      </c>
      <c r="S12" s="93"/>
      <c r="T12" s="93">
        <f t="shared" ref="T12:T16" si="7">S12*T$9*3+S12*T$10*5+S12*T$11*4</f>
        <v>0</v>
      </c>
      <c r="U12" s="93"/>
      <c r="V12" s="93">
        <f t="shared" ref="V12:V16" si="8">U12*V$9*3+U12*V$10*5+U12*V$11*4</f>
        <v>0</v>
      </c>
      <c r="W12" s="93"/>
      <c r="X12" s="93">
        <f t="shared" ref="X12:X16" si="9">W12*X$9*3+W12*X$10*5+W12*X$11*4</f>
        <v>0</v>
      </c>
      <c r="Y12" s="93"/>
      <c r="Z12" s="93">
        <f t="shared" ref="Z12:Z16" si="10">Y12*Z$9*3+Y12*Z$10*5+Y12*Z$11*4</f>
        <v>0</v>
      </c>
      <c r="AA12" s="93"/>
      <c r="AB12" s="93">
        <f t="shared" ref="AB12:AB16" si="11">AA12*AB$9*3+AA12*AB$10*5+AA12*AB$11*4</f>
        <v>0</v>
      </c>
      <c r="AC12" s="93"/>
      <c r="AD12" s="93">
        <f t="shared" ref="AD12:AD16" si="12">AC12*AD$9*3+AC12*AD$10*5+AC12*AD$11*4</f>
        <v>0</v>
      </c>
      <c r="AE12" s="95">
        <f>C12+G12+K12+O12+S12+W12+AA12</f>
        <v>55</v>
      </c>
      <c r="AF12" s="95">
        <f t="shared" ref="AE12:AH19" si="13">D12+H12+L12+P12+T12+X12+AB12</f>
        <v>4976640</v>
      </c>
      <c r="AG12" s="95">
        <f t="shared" si="13"/>
        <v>0</v>
      </c>
      <c r="AH12" s="95">
        <f t="shared" si="13"/>
        <v>0</v>
      </c>
      <c r="AI12" s="95">
        <f t="shared" ref="AI12:AI17" si="14">AE12+AG12</f>
        <v>55</v>
      </c>
      <c r="AJ12" s="95">
        <f t="shared" ref="AJ12:AJ16" si="15">ROUND(AF12+AH12,-2)</f>
        <v>4976600</v>
      </c>
    </row>
    <row r="13" spans="1:36" s="86" customFormat="1" ht="11.25" x14ac:dyDescent="0.2">
      <c r="A13" s="94">
        <f>ЧДОУ!A11</f>
        <v>2</v>
      </c>
      <c r="B13" s="486" t="str">
        <f>ЧДОУ!B11</f>
        <v>ООО "Детский цент "Доброград"</v>
      </c>
      <c r="C13" s="93"/>
      <c r="D13" s="93">
        <f t="shared" si="0"/>
        <v>0</v>
      </c>
      <c r="E13" s="93"/>
      <c r="F13" s="93">
        <f t="shared" si="1"/>
        <v>0</v>
      </c>
      <c r="G13" s="93"/>
      <c r="H13" s="93">
        <f t="shared" si="2"/>
        <v>0</v>
      </c>
      <c r="I13" s="93"/>
      <c r="J13" s="93">
        <f>I13*J$9*2+I13*J$10*5+I13*J$11*4</f>
        <v>0</v>
      </c>
      <c r="K13" s="93">
        <v>21</v>
      </c>
      <c r="L13" s="93">
        <f t="shared" ref="L13:L28" si="16">K13*L$9*3+K13*L$10*5+K13*L$11*4</f>
        <v>2259684</v>
      </c>
      <c r="M13" s="93">
        <v>29</v>
      </c>
      <c r="N13" s="93">
        <f t="shared" si="4"/>
        <v>2533788</v>
      </c>
      <c r="O13" s="93"/>
      <c r="P13" s="93">
        <f t="shared" si="5"/>
        <v>0</v>
      </c>
      <c r="Q13" s="93"/>
      <c r="R13" s="93">
        <f>Q13*R$9*3+Q13*R$10*5+Q13*R$11*4</f>
        <v>0</v>
      </c>
      <c r="S13" s="93"/>
      <c r="T13" s="93">
        <f t="shared" si="7"/>
        <v>0</v>
      </c>
      <c r="U13" s="93"/>
      <c r="V13" s="93">
        <f t="shared" si="8"/>
        <v>0</v>
      </c>
      <c r="W13" s="93"/>
      <c r="X13" s="93">
        <f t="shared" si="9"/>
        <v>0</v>
      </c>
      <c r="Y13" s="93"/>
      <c r="Z13" s="93">
        <f t="shared" si="10"/>
        <v>0</v>
      </c>
      <c r="AA13" s="93"/>
      <c r="AB13" s="93">
        <f t="shared" si="11"/>
        <v>0</v>
      </c>
      <c r="AC13" s="93"/>
      <c r="AD13" s="93">
        <f t="shared" si="12"/>
        <v>0</v>
      </c>
      <c r="AE13" s="95">
        <f t="shared" si="13"/>
        <v>21</v>
      </c>
      <c r="AF13" s="95">
        <f t="shared" si="13"/>
        <v>2259684</v>
      </c>
      <c r="AG13" s="95">
        <f t="shared" si="13"/>
        <v>29</v>
      </c>
      <c r="AH13" s="95">
        <f t="shared" si="13"/>
        <v>2533788</v>
      </c>
      <c r="AI13" s="95">
        <f>AE13+AG13</f>
        <v>50</v>
      </c>
      <c r="AJ13" s="95">
        <f t="shared" si="15"/>
        <v>4793500</v>
      </c>
    </row>
    <row r="14" spans="1:36" s="86" customFormat="1" ht="22.5" x14ac:dyDescent="0.2">
      <c r="A14" s="94">
        <f>ЧДОУ!A12</f>
        <v>3</v>
      </c>
      <c r="B14" s="486" t="str">
        <f>ЧДОУ!B12</f>
        <v>АНО "Сосновоборская частная школа" (дошкольное отделение)</v>
      </c>
      <c r="C14" s="93"/>
      <c r="D14" s="93">
        <f t="shared" si="0"/>
        <v>0</v>
      </c>
      <c r="E14" s="93"/>
      <c r="F14" s="93">
        <f t="shared" si="1"/>
        <v>0</v>
      </c>
      <c r="G14" s="93"/>
      <c r="H14" s="93">
        <f t="shared" si="2"/>
        <v>0</v>
      </c>
      <c r="I14" s="93"/>
      <c r="J14" s="93">
        <f t="shared" si="3"/>
        <v>0</v>
      </c>
      <c r="K14" s="93"/>
      <c r="L14" s="93">
        <f t="shared" si="16"/>
        <v>0</v>
      </c>
      <c r="M14" s="93">
        <v>25</v>
      </c>
      <c r="N14" s="93">
        <f t="shared" si="4"/>
        <v>2184300</v>
      </c>
      <c r="O14" s="93"/>
      <c r="P14" s="93">
        <f t="shared" si="5"/>
        <v>0</v>
      </c>
      <c r="Q14" s="93"/>
      <c r="R14" s="93">
        <f t="shared" ref="R14:R28" si="17">Q14*R$9*3+Q14*R$10*5+Q14*R$11*4</f>
        <v>0</v>
      </c>
      <c r="S14" s="93"/>
      <c r="T14" s="93">
        <f t="shared" si="7"/>
        <v>0</v>
      </c>
      <c r="U14" s="93"/>
      <c r="V14" s="93">
        <f t="shared" si="8"/>
        <v>0</v>
      </c>
      <c r="W14" s="93"/>
      <c r="X14" s="93">
        <f t="shared" si="9"/>
        <v>0</v>
      </c>
      <c r="Y14" s="93"/>
      <c r="Z14" s="93">
        <f t="shared" si="10"/>
        <v>0</v>
      </c>
      <c r="AA14" s="93"/>
      <c r="AB14" s="93">
        <f t="shared" si="11"/>
        <v>0</v>
      </c>
      <c r="AC14" s="93"/>
      <c r="AD14" s="93">
        <f t="shared" si="12"/>
        <v>0</v>
      </c>
      <c r="AE14" s="95">
        <f t="shared" si="13"/>
        <v>0</v>
      </c>
      <c r="AF14" s="95">
        <f t="shared" si="13"/>
        <v>0</v>
      </c>
      <c r="AG14" s="95">
        <f t="shared" si="13"/>
        <v>25</v>
      </c>
      <c r="AH14" s="95">
        <f t="shared" si="13"/>
        <v>2184300</v>
      </c>
      <c r="AI14" s="95">
        <f t="shared" si="14"/>
        <v>25</v>
      </c>
      <c r="AJ14" s="95">
        <f>ROUND(AF14+AH14,-2)</f>
        <v>2184300</v>
      </c>
    </row>
    <row r="15" spans="1:36" s="86" customFormat="1" ht="22.5" x14ac:dyDescent="0.2">
      <c r="A15" s="94">
        <f>ЧДОУ!A13</f>
        <v>4</v>
      </c>
      <c r="B15" s="486" t="str">
        <f>ЧДОУ!B13</f>
        <v>ООО «Центр развития «Тигренок»</v>
      </c>
      <c r="C15" s="93"/>
      <c r="D15" s="93">
        <f>C15*D$9*3+C15*D$10*5+C15*D$11*4</f>
        <v>0</v>
      </c>
      <c r="E15" s="93"/>
      <c r="F15" s="93">
        <f t="shared" si="1"/>
        <v>0</v>
      </c>
      <c r="G15" s="93"/>
      <c r="H15" s="93">
        <f t="shared" si="2"/>
        <v>0</v>
      </c>
      <c r="I15" s="93"/>
      <c r="J15" s="93">
        <f t="shared" si="3"/>
        <v>0</v>
      </c>
      <c r="K15" s="93">
        <v>37</v>
      </c>
      <c r="L15" s="93">
        <f t="shared" si="16"/>
        <v>3981348</v>
      </c>
      <c r="M15" s="93">
        <v>103</v>
      </c>
      <c r="N15" s="93">
        <f t="shared" si="4"/>
        <v>8999316</v>
      </c>
      <c r="O15" s="93"/>
      <c r="P15" s="93">
        <f t="shared" si="5"/>
        <v>0</v>
      </c>
      <c r="Q15" s="93"/>
      <c r="R15" s="93">
        <f t="shared" si="17"/>
        <v>0</v>
      </c>
      <c r="S15" s="93"/>
      <c r="T15" s="93">
        <f t="shared" si="7"/>
        <v>0</v>
      </c>
      <c r="U15" s="93"/>
      <c r="V15" s="93">
        <f t="shared" si="8"/>
        <v>0</v>
      </c>
      <c r="W15" s="93"/>
      <c r="X15" s="93">
        <f t="shared" si="9"/>
        <v>0</v>
      </c>
      <c r="Y15" s="93"/>
      <c r="Z15" s="93">
        <f t="shared" si="10"/>
        <v>0</v>
      </c>
      <c r="AA15" s="93"/>
      <c r="AB15" s="93">
        <f t="shared" si="11"/>
        <v>0</v>
      </c>
      <c r="AC15" s="93"/>
      <c r="AD15" s="93">
        <f t="shared" si="12"/>
        <v>0</v>
      </c>
      <c r="AE15" s="95">
        <f t="shared" si="13"/>
        <v>37</v>
      </c>
      <c r="AF15" s="95">
        <f t="shared" si="13"/>
        <v>3981348</v>
      </c>
      <c r="AG15" s="95">
        <f t="shared" si="13"/>
        <v>103</v>
      </c>
      <c r="AH15" s="95">
        <f t="shared" si="13"/>
        <v>8999316</v>
      </c>
      <c r="AI15" s="95">
        <f t="shared" si="14"/>
        <v>140</v>
      </c>
      <c r="AJ15" s="95">
        <f t="shared" si="15"/>
        <v>12980700</v>
      </c>
    </row>
    <row r="16" spans="1:36" s="86" customFormat="1" ht="22.5" x14ac:dyDescent="0.2">
      <c r="A16" s="94">
        <f>ЧДОУ!A14</f>
        <v>5</v>
      </c>
      <c r="B16" s="486" t="str">
        <f>ЧДОУ!B14</f>
        <v>ЧУДО "Маленькая страна "Кудрово"</v>
      </c>
      <c r="C16" s="93"/>
      <c r="D16" s="93">
        <f t="shared" si="0"/>
        <v>0</v>
      </c>
      <c r="E16" s="93"/>
      <c r="F16" s="93">
        <f t="shared" si="1"/>
        <v>0</v>
      </c>
      <c r="G16" s="93"/>
      <c r="H16" s="93">
        <f t="shared" si="2"/>
        <v>0</v>
      </c>
      <c r="I16" s="93"/>
      <c r="J16" s="93">
        <f t="shared" si="3"/>
        <v>0</v>
      </c>
      <c r="K16" s="93"/>
      <c r="L16" s="93">
        <f t="shared" si="16"/>
        <v>0</v>
      </c>
      <c r="M16" s="93"/>
      <c r="N16" s="93">
        <f t="shared" si="4"/>
        <v>0</v>
      </c>
      <c r="O16" s="93">
        <v>91</v>
      </c>
      <c r="P16" s="93">
        <f t="shared" si="5"/>
        <v>11424504</v>
      </c>
      <c r="Q16" s="93">
        <v>127</v>
      </c>
      <c r="R16" s="93">
        <f t="shared" si="17"/>
        <v>12946380</v>
      </c>
      <c r="S16" s="93"/>
      <c r="T16" s="93">
        <f t="shared" si="7"/>
        <v>0</v>
      </c>
      <c r="U16" s="93"/>
      <c r="V16" s="93">
        <f t="shared" si="8"/>
        <v>0</v>
      </c>
      <c r="W16" s="93"/>
      <c r="X16" s="93">
        <f t="shared" si="9"/>
        <v>0</v>
      </c>
      <c r="Y16" s="93"/>
      <c r="Z16" s="93">
        <f t="shared" si="10"/>
        <v>0</v>
      </c>
      <c r="AA16" s="93"/>
      <c r="AB16" s="93">
        <f t="shared" si="11"/>
        <v>0</v>
      </c>
      <c r="AC16" s="93">
        <v>0</v>
      </c>
      <c r="AD16" s="93">
        <f t="shared" si="12"/>
        <v>0</v>
      </c>
      <c r="AE16" s="95">
        <f t="shared" si="13"/>
        <v>91</v>
      </c>
      <c r="AF16" s="95">
        <f t="shared" si="13"/>
        <v>11424504</v>
      </c>
      <c r="AG16" s="95">
        <f t="shared" si="13"/>
        <v>127</v>
      </c>
      <c r="AH16" s="95">
        <f t="shared" si="13"/>
        <v>12946380</v>
      </c>
      <c r="AI16" s="95">
        <f t="shared" si="14"/>
        <v>218</v>
      </c>
      <c r="AJ16" s="95">
        <f t="shared" si="15"/>
        <v>24370900</v>
      </c>
    </row>
    <row r="17" spans="1:36" s="86" customFormat="1" ht="11.25" x14ac:dyDescent="0.2">
      <c r="A17" s="94">
        <f>ЧДОУ!A15</f>
        <v>6</v>
      </c>
      <c r="B17" s="486" t="str">
        <f>ЧДОУ!B15</f>
        <v>АНО ДО "Детский сад "Лучик"</v>
      </c>
      <c r="C17" s="93"/>
      <c r="D17" s="93">
        <f>C17*D$9*3+C17*D$10*5+C17*D$11*4</f>
        <v>0</v>
      </c>
      <c r="E17" s="93"/>
      <c r="F17" s="93">
        <f>E17*F$9*3+E17*F$10*5+E17*F$11*4</f>
        <v>0</v>
      </c>
      <c r="G17" s="93"/>
      <c r="H17" s="93">
        <f>G17*H$9*3+G17*H$10*5+G17*H$11*4</f>
        <v>0</v>
      </c>
      <c r="I17" s="93"/>
      <c r="J17" s="93">
        <f>I17*J$9*3+I17*J$10*5+I17*J$11*4</f>
        <v>0</v>
      </c>
      <c r="K17" s="93">
        <v>0</v>
      </c>
      <c r="L17" s="93">
        <f t="shared" si="16"/>
        <v>0</v>
      </c>
      <c r="M17" s="93">
        <v>0</v>
      </c>
      <c r="N17" s="93">
        <f t="shared" si="4"/>
        <v>0</v>
      </c>
      <c r="O17" s="93">
        <v>112</v>
      </c>
      <c r="P17" s="93">
        <f t="shared" si="5"/>
        <v>14060928</v>
      </c>
      <c r="Q17" s="93">
        <v>218</v>
      </c>
      <c r="R17" s="93">
        <f t="shared" si="17"/>
        <v>22222920</v>
      </c>
      <c r="S17" s="93"/>
      <c r="T17" s="93">
        <f>S17*T$9*3+S17*T$10*5+S17*T$11*4</f>
        <v>0</v>
      </c>
      <c r="U17" s="93"/>
      <c r="V17" s="93">
        <f>U17*V$9*3+U17*V$10*5+U17*V$11*4</f>
        <v>0</v>
      </c>
      <c r="W17" s="93"/>
      <c r="X17" s="93">
        <f>W17*X$9*3+W17*X$10*5+W17*X$11*4</f>
        <v>0</v>
      </c>
      <c r="Y17" s="93"/>
      <c r="Z17" s="93">
        <f>Y17*Z$9*3+Y17*Z$10*5+Y17*Z$11*4</f>
        <v>0</v>
      </c>
      <c r="AA17" s="93"/>
      <c r="AB17" s="93">
        <f>AA17*AB$9*3+AA17*AB$10*5+AA17*AB$11*4</f>
        <v>0</v>
      </c>
      <c r="AC17" s="93"/>
      <c r="AD17" s="93">
        <f>AC17*AD$9*3+AC17*AD$10*5+AC17*AD$11*4</f>
        <v>0</v>
      </c>
      <c r="AE17" s="95">
        <f t="shared" ref="AE17" si="18">C17+G17+K17+O17+S17+W17+AA17</f>
        <v>112</v>
      </c>
      <c r="AF17" s="95">
        <f t="shared" ref="AF17" si="19">D17+H17+L17+P17+T17+X17+AB17</f>
        <v>14060928</v>
      </c>
      <c r="AG17" s="95">
        <f t="shared" ref="AG17" si="20">E17+I17+M17+Q17+U17+Y17+AC17</f>
        <v>218</v>
      </c>
      <c r="AH17" s="95">
        <f t="shared" ref="AH17" si="21">F17+J17+N17+R17+V17+Z17+AD17</f>
        <v>22222920</v>
      </c>
      <c r="AI17" s="95">
        <f t="shared" si="14"/>
        <v>330</v>
      </c>
      <c r="AJ17" s="95">
        <f>ROUND(AF17+AH17,-2)</f>
        <v>36283800</v>
      </c>
    </row>
    <row r="18" spans="1:36" s="86" customFormat="1" ht="11.25" x14ac:dyDescent="0.2">
      <c r="A18" s="94">
        <f>ЧДОУ!A16</f>
        <v>7</v>
      </c>
      <c r="B18" s="486" t="str">
        <f>ЧДОУ!B16</f>
        <v>ООО ДО "Детский сад "Лучик"</v>
      </c>
      <c r="C18" s="93"/>
      <c r="D18" s="93">
        <f t="shared" ref="D18:D28" si="22">C18*D$9*3+C18*D$10*5+C18*D$11*4</f>
        <v>0</v>
      </c>
      <c r="E18" s="93"/>
      <c r="F18" s="93">
        <f t="shared" ref="F18:F28" si="23">E18*F$9*3+E18*F$10*5+E18*F$11*4</f>
        <v>0</v>
      </c>
      <c r="G18" s="93"/>
      <c r="H18" s="93">
        <f t="shared" ref="H18:H28" si="24">G18*H$9*3+G18*H$10*5+G18*H$11*4</f>
        <v>0</v>
      </c>
      <c r="I18" s="93"/>
      <c r="J18" s="93">
        <f t="shared" ref="J18:J28" si="25">I18*J$9*3+I18*J$10*5+I18*J$11*4</f>
        <v>0</v>
      </c>
      <c r="K18" s="93">
        <v>0</v>
      </c>
      <c r="L18" s="93">
        <f t="shared" si="16"/>
        <v>0</v>
      </c>
      <c r="M18" s="93">
        <v>0</v>
      </c>
      <c r="N18" s="93">
        <f t="shared" si="4"/>
        <v>0</v>
      </c>
      <c r="O18" s="93">
        <v>191</v>
      </c>
      <c r="P18" s="93">
        <f t="shared" si="5"/>
        <v>23978904</v>
      </c>
      <c r="Q18" s="93">
        <v>165</v>
      </c>
      <c r="R18" s="93">
        <f t="shared" si="17"/>
        <v>16820100</v>
      </c>
      <c r="S18" s="93"/>
      <c r="T18" s="93">
        <f t="shared" ref="T18:T25" si="26">S18*T$9*3+S18*T$10*5+S18*T$11*4</f>
        <v>0</v>
      </c>
      <c r="U18" s="93"/>
      <c r="V18" s="93">
        <f t="shared" ref="V18:V25" si="27">U18*V$9*3+U18*V$10*5+U18*V$11*4</f>
        <v>0</v>
      </c>
      <c r="W18" s="93"/>
      <c r="X18" s="93">
        <f t="shared" ref="X18:X25" si="28">W18*X$9*3+W18*X$10*5+W18*X$11*4</f>
        <v>0</v>
      </c>
      <c r="Y18" s="93"/>
      <c r="Z18" s="93">
        <f t="shared" ref="Z18:Z25" si="29">Y18*Z$9*3+Y18*Z$10*5+Y18*Z$11*4</f>
        <v>0</v>
      </c>
      <c r="AA18" s="93"/>
      <c r="AB18" s="93">
        <f t="shared" ref="AB18:AB25" si="30">AA18*AB$9*3+AA18*AB$10*5+AA18*AB$11*4</f>
        <v>0</v>
      </c>
      <c r="AC18" s="93"/>
      <c r="AD18" s="93">
        <f t="shared" ref="AD18:AD25" si="31">AC18*AD$9*3+AC18*AD$10*5+AC18*AD$11*4</f>
        <v>0</v>
      </c>
      <c r="AE18" s="95">
        <f t="shared" ref="AE18:AG19" si="32">C18+G18+K18+O18+S18+W18+AA18</f>
        <v>191</v>
      </c>
      <c r="AF18" s="95">
        <f t="shared" si="13"/>
        <v>23978904</v>
      </c>
      <c r="AG18" s="95">
        <f t="shared" si="32"/>
        <v>165</v>
      </c>
      <c r="AH18" s="95">
        <f t="shared" si="13"/>
        <v>16820100</v>
      </c>
      <c r="AI18" s="95">
        <f t="shared" ref="AI18" si="33">AE18+AG18</f>
        <v>356</v>
      </c>
      <c r="AJ18" s="95">
        <f t="shared" ref="AJ18" si="34">ROUND(AF18+AH18,-2)</f>
        <v>40799000</v>
      </c>
    </row>
    <row r="19" spans="1:36" s="86" customFormat="1" ht="11.25" x14ac:dyDescent="0.2">
      <c r="A19" s="94">
        <f>ЧДОУ!A17</f>
        <v>8</v>
      </c>
      <c r="B19" s="486" t="str">
        <f>ЧДОУ!B17</f>
        <v>ООО  "Система" (Эрудит)</v>
      </c>
      <c r="C19" s="93"/>
      <c r="D19" s="93">
        <f t="shared" si="22"/>
        <v>0</v>
      </c>
      <c r="E19" s="93"/>
      <c r="F19" s="93">
        <f t="shared" si="23"/>
        <v>0</v>
      </c>
      <c r="G19" s="93"/>
      <c r="H19" s="93">
        <f t="shared" si="24"/>
        <v>0</v>
      </c>
      <c r="I19" s="93"/>
      <c r="J19" s="93">
        <f t="shared" si="25"/>
        <v>0</v>
      </c>
      <c r="K19" s="93">
        <v>60</v>
      </c>
      <c r="L19" s="93">
        <f t="shared" si="16"/>
        <v>6456240</v>
      </c>
      <c r="M19" s="93">
        <v>26</v>
      </c>
      <c r="N19" s="93">
        <f t="shared" si="4"/>
        <v>2271672</v>
      </c>
      <c r="O19" s="93"/>
      <c r="P19" s="93">
        <f t="shared" si="5"/>
        <v>0</v>
      </c>
      <c r="Q19" s="93"/>
      <c r="R19" s="93">
        <f t="shared" si="17"/>
        <v>0</v>
      </c>
      <c r="S19" s="93"/>
      <c r="T19" s="93">
        <f t="shared" si="26"/>
        <v>0</v>
      </c>
      <c r="U19" s="93"/>
      <c r="V19" s="93">
        <f t="shared" si="27"/>
        <v>0</v>
      </c>
      <c r="W19" s="93"/>
      <c r="X19" s="93">
        <f t="shared" si="28"/>
        <v>0</v>
      </c>
      <c r="Y19" s="93"/>
      <c r="Z19" s="93">
        <f t="shared" si="29"/>
        <v>0</v>
      </c>
      <c r="AA19" s="93"/>
      <c r="AB19" s="93">
        <f t="shared" si="30"/>
        <v>0</v>
      </c>
      <c r="AC19" s="93"/>
      <c r="AD19" s="93">
        <f t="shared" si="31"/>
        <v>0</v>
      </c>
      <c r="AE19" s="95">
        <f t="shared" si="32"/>
        <v>60</v>
      </c>
      <c r="AF19" s="95">
        <f t="shared" si="13"/>
        <v>6456240</v>
      </c>
      <c r="AG19" s="95">
        <f t="shared" si="32"/>
        <v>26</v>
      </c>
      <c r="AH19" s="95">
        <f t="shared" si="13"/>
        <v>2271672</v>
      </c>
      <c r="AI19" s="95">
        <f t="shared" ref="AI19" si="35">AE19+AG19</f>
        <v>86</v>
      </c>
      <c r="AJ19" s="95">
        <f t="shared" ref="AJ19" si="36">ROUND(AF19+AH19,-2)</f>
        <v>8727900</v>
      </c>
    </row>
    <row r="20" spans="1:36" s="86" customFormat="1" ht="22.5" x14ac:dyDescent="0.2">
      <c r="A20" s="94">
        <f>ЧДОУ!A18</f>
        <v>9</v>
      </c>
      <c r="B20" s="486" t="str">
        <f>ЧДОУ!B18</f>
        <v>ООО "Маленькая страна Новогорелово"</v>
      </c>
      <c r="C20" s="93"/>
      <c r="D20" s="93">
        <f t="shared" si="22"/>
        <v>0</v>
      </c>
      <c r="E20" s="489"/>
      <c r="F20" s="93">
        <f t="shared" si="23"/>
        <v>0</v>
      </c>
      <c r="G20" s="93"/>
      <c r="H20" s="93">
        <f t="shared" si="24"/>
        <v>0</v>
      </c>
      <c r="I20" s="489"/>
      <c r="J20" s="93">
        <f t="shared" si="25"/>
        <v>0</v>
      </c>
      <c r="K20" s="93"/>
      <c r="L20" s="93">
        <f t="shared" si="16"/>
        <v>0</v>
      </c>
      <c r="M20" s="93"/>
      <c r="N20" s="93">
        <f t="shared" si="4"/>
        <v>0</v>
      </c>
      <c r="O20" s="93">
        <v>13</v>
      </c>
      <c r="P20" s="93">
        <f t="shared" si="5"/>
        <v>1632072</v>
      </c>
      <c r="Q20" s="93">
        <v>55</v>
      </c>
      <c r="R20" s="93">
        <f t="shared" si="17"/>
        <v>5606700</v>
      </c>
      <c r="S20" s="489"/>
      <c r="T20" s="489"/>
      <c r="U20" s="489"/>
      <c r="V20" s="489"/>
      <c r="W20" s="489"/>
      <c r="X20" s="489"/>
      <c r="Y20" s="489"/>
      <c r="Z20" s="489"/>
      <c r="AA20" s="489"/>
      <c r="AB20" s="489"/>
      <c r="AC20" s="489"/>
      <c r="AD20" s="489"/>
      <c r="AE20" s="95">
        <f t="shared" ref="AE20:AE28" si="37">C20+G20+K20+O20+S20+W20+AA20</f>
        <v>13</v>
      </c>
      <c r="AF20" s="95">
        <f t="shared" ref="AF20:AF28" si="38">D20+H20+L20+P20+T20+X20+AB20</f>
        <v>1632072</v>
      </c>
      <c r="AG20" s="95">
        <f t="shared" ref="AG20:AG28" si="39">E20+I20+M20+Q20+U20+Y20+AC20</f>
        <v>55</v>
      </c>
      <c r="AH20" s="95">
        <f t="shared" ref="AH20:AH28" si="40">F20+J20+N20+R20+V20+Z20+AD20</f>
        <v>5606700</v>
      </c>
      <c r="AI20" s="95">
        <f t="shared" ref="AI20:AI28" si="41">AE20+AG20</f>
        <v>68</v>
      </c>
      <c r="AJ20" s="95">
        <f t="shared" ref="AJ20:AJ28" si="42">ROUND(AF20+AH20,-2)</f>
        <v>7238800</v>
      </c>
    </row>
    <row r="21" spans="1:36" s="86" customFormat="1" ht="22.5" x14ac:dyDescent="0.2">
      <c r="A21" s="94">
        <f>ЧДОУ!A19</f>
        <v>10</v>
      </c>
      <c r="B21" s="486" t="str">
        <f>ЧДОУ!B19</f>
        <v>НО ЧДОУ Детский сад "Планета ДЕТСТВА"</v>
      </c>
      <c r="C21" s="93"/>
      <c r="D21" s="93">
        <f t="shared" si="22"/>
        <v>0</v>
      </c>
      <c r="E21" s="489"/>
      <c r="F21" s="93">
        <f t="shared" si="23"/>
        <v>0</v>
      </c>
      <c r="G21" s="93"/>
      <c r="H21" s="93">
        <f t="shared" si="24"/>
        <v>0</v>
      </c>
      <c r="I21" s="489"/>
      <c r="J21" s="93">
        <f t="shared" si="25"/>
        <v>0</v>
      </c>
      <c r="K21" s="93"/>
      <c r="L21" s="93">
        <f t="shared" si="16"/>
        <v>0</v>
      </c>
      <c r="M21" s="93"/>
      <c r="N21" s="93">
        <f t="shared" si="4"/>
        <v>0</v>
      </c>
      <c r="O21" s="93">
        <v>35</v>
      </c>
      <c r="P21" s="93">
        <f t="shared" si="5"/>
        <v>4394040</v>
      </c>
      <c r="Q21" s="93">
        <v>40</v>
      </c>
      <c r="R21" s="93">
        <f t="shared" si="17"/>
        <v>4077600</v>
      </c>
      <c r="S21" s="489"/>
      <c r="T21" s="489"/>
      <c r="U21" s="489"/>
      <c r="V21" s="489"/>
      <c r="W21" s="489"/>
      <c r="X21" s="489"/>
      <c r="Y21" s="489"/>
      <c r="Z21" s="489"/>
      <c r="AA21" s="489"/>
      <c r="AB21" s="489"/>
      <c r="AC21" s="489"/>
      <c r="AD21" s="489"/>
      <c r="AE21" s="95">
        <f t="shared" si="37"/>
        <v>35</v>
      </c>
      <c r="AF21" s="95">
        <f t="shared" si="38"/>
        <v>4394040</v>
      </c>
      <c r="AG21" s="95">
        <f t="shared" si="39"/>
        <v>40</v>
      </c>
      <c r="AH21" s="95">
        <f t="shared" si="40"/>
        <v>4077600</v>
      </c>
      <c r="AI21" s="95">
        <f t="shared" si="41"/>
        <v>75</v>
      </c>
      <c r="AJ21" s="95">
        <f t="shared" si="42"/>
        <v>8471600</v>
      </c>
    </row>
    <row r="22" spans="1:36" s="86" customFormat="1" ht="11.25" x14ac:dyDescent="0.2">
      <c r="A22" s="94">
        <f>ЧДОУ!A20</f>
        <v>11</v>
      </c>
      <c r="B22" s="486" t="str">
        <f>ЧДОУ!B20</f>
        <v>ЧОУ ННО "УМНЫЙ МИР"</v>
      </c>
      <c r="C22" s="93"/>
      <c r="D22" s="93">
        <f t="shared" si="22"/>
        <v>0</v>
      </c>
      <c r="E22" s="489"/>
      <c r="F22" s="93">
        <f t="shared" si="23"/>
        <v>0</v>
      </c>
      <c r="G22" s="93"/>
      <c r="H22" s="93">
        <f t="shared" si="24"/>
        <v>0</v>
      </c>
      <c r="I22" s="489"/>
      <c r="J22" s="93">
        <f t="shared" si="25"/>
        <v>0</v>
      </c>
      <c r="K22" s="93">
        <v>152</v>
      </c>
      <c r="L22" s="93">
        <f t="shared" si="16"/>
        <v>16355808</v>
      </c>
      <c r="M22" s="93">
        <v>266</v>
      </c>
      <c r="N22" s="93">
        <f t="shared" si="4"/>
        <v>23240952</v>
      </c>
      <c r="O22" s="93"/>
      <c r="P22" s="93">
        <f t="shared" si="5"/>
        <v>0</v>
      </c>
      <c r="Q22" s="93"/>
      <c r="R22" s="93">
        <f t="shared" si="17"/>
        <v>0</v>
      </c>
      <c r="S22" s="489"/>
      <c r="T22" s="489"/>
      <c r="U22" s="489"/>
      <c r="V22" s="489"/>
      <c r="W22" s="489"/>
      <c r="X22" s="489"/>
      <c r="Y22" s="489"/>
      <c r="Z22" s="489"/>
      <c r="AA22" s="489"/>
      <c r="AB22" s="489"/>
      <c r="AC22" s="489"/>
      <c r="AD22" s="489"/>
      <c r="AE22" s="95">
        <f t="shared" si="37"/>
        <v>152</v>
      </c>
      <c r="AF22" s="95">
        <f t="shared" si="38"/>
        <v>16355808</v>
      </c>
      <c r="AG22" s="95">
        <f t="shared" si="39"/>
        <v>266</v>
      </c>
      <c r="AH22" s="95">
        <f t="shared" si="40"/>
        <v>23240952</v>
      </c>
      <c r="AI22" s="95">
        <f t="shared" si="41"/>
        <v>418</v>
      </c>
      <c r="AJ22" s="95">
        <f t="shared" si="42"/>
        <v>39596800</v>
      </c>
    </row>
    <row r="23" spans="1:36" s="86" customFormat="1" ht="11.25" x14ac:dyDescent="0.2">
      <c r="A23" s="94">
        <f>ЧДОУ!A21</f>
        <v>12</v>
      </c>
      <c r="B23" s="486" t="str">
        <f>ЧДОУ!B21</f>
        <v>ЧОУ Гимназия "Грэйс"</v>
      </c>
      <c r="C23" s="93"/>
      <c r="D23" s="93">
        <f t="shared" si="22"/>
        <v>0</v>
      </c>
      <c r="E23" s="489"/>
      <c r="F23" s="93">
        <f t="shared" si="23"/>
        <v>0</v>
      </c>
      <c r="G23" s="93"/>
      <c r="H23" s="93">
        <f t="shared" si="24"/>
        <v>0</v>
      </c>
      <c r="I23" s="489"/>
      <c r="J23" s="93">
        <f t="shared" si="25"/>
        <v>0</v>
      </c>
      <c r="K23" s="93"/>
      <c r="L23" s="93">
        <f t="shared" si="16"/>
        <v>0</v>
      </c>
      <c r="M23" s="93">
        <v>25</v>
      </c>
      <c r="N23" s="93">
        <f t="shared" si="4"/>
        <v>2184300</v>
      </c>
      <c r="O23" s="93"/>
      <c r="P23" s="93">
        <f t="shared" si="5"/>
        <v>0</v>
      </c>
      <c r="Q23" s="93"/>
      <c r="R23" s="93">
        <f t="shared" si="17"/>
        <v>0</v>
      </c>
      <c r="S23" s="489"/>
      <c r="T23" s="489"/>
      <c r="U23" s="489"/>
      <c r="V23" s="489"/>
      <c r="W23" s="489"/>
      <c r="X23" s="489"/>
      <c r="Y23" s="489"/>
      <c r="Z23" s="489"/>
      <c r="AA23" s="489"/>
      <c r="AB23" s="489"/>
      <c r="AC23" s="489"/>
      <c r="AD23" s="489"/>
      <c r="AE23" s="95">
        <f t="shared" si="37"/>
        <v>0</v>
      </c>
      <c r="AF23" s="95">
        <f t="shared" si="38"/>
        <v>0</v>
      </c>
      <c r="AG23" s="95">
        <f t="shared" si="39"/>
        <v>25</v>
      </c>
      <c r="AH23" s="95">
        <f t="shared" si="40"/>
        <v>2184300</v>
      </c>
      <c r="AI23" s="95">
        <f t="shared" si="41"/>
        <v>25</v>
      </c>
      <c r="AJ23" s="95">
        <f t="shared" si="42"/>
        <v>2184300</v>
      </c>
    </row>
    <row r="24" spans="1:36" s="86" customFormat="1" ht="22.5" x14ac:dyDescent="0.2">
      <c r="A24" s="94">
        <f>ЧДОУ!A22</f>
        <v>13</v>
      </c>
      <c r="B24" s="486" t="str">
        <f>ЧДОУ!B22</f>
        <v>ООО "Маленькая страна Щеглово"</v>
      </c>
      <c r="C24" s="93"/>
      <c r="D24" s="93">
        <f t="shared" si="22"/>
        <v>0</v>
      </c>
      <c r="E24" s="93"/>
      <c r="F24" s="93">
        <f t="shared" si="23"/>
        <v>0</v>
      </c>
      <c r="G24" s="93"/>
      <c r="H24" s="93">
        <f t="shared" si="24"/>
        <v>0</v>
      </c>
      <c r="I24" s="93"/>
      <c r="J24" s="93">
        <f t="shared" si="25"/>
        <v>0</v>
      </c>
      <c r="K24" s="93"/>
      <c r="L24" s="93">
        <f t="shared" si="16"/>
        <v>0</v>
      </c>
      <c r="M24" s="93"/>
      <c r="N24" s="93">
        <f t="shared" si="4"/>
        <v>0</v>
      </c>
      <c r="O24" s="93">
        <v>39</v>
      </c>
      <c r="P24" s="93">
        <f t="shared" si="5"/>
        <v>4896216</v>
      </c>
      <c r="Q24" s="93">
        <v>33</v>
      </c>
      <c r="R24" s="93">
        <f t="shared" si="17"/>
        <v>3364020</v>
      </c>
      <c r="S24" s="93"/>
      <c r="T24" s="93">
        <f t="shared" si="26"/>
        <v>0</v>
      </c>
      <c r="U24" s="93"/>
      <c r="V24" s="93">
        <f t="shared" si="27"/>
        <v>0</v>
      </c>
      <c r="W24" s="93"/>
      <c r="X24" s="93">
        <f t="shared" si="28"/>
        <v>0</v>
      </c>
      <c r="Y24" s="93"/>
      <c r="Z24" s="93">
        <f t="shared" si="29"/>
        <v>0</v>
      </c>
      <c r="AA24" s="93"/>
      <c r="AB24" s="93">
        <f t="shared" si="30"/>
        <v>0</v>
      </c>
      <c r="AC24" s="93"/>
      <c r="AD24" s="93">
        <f t="shared" si="31"/>
        <v>0</v>
      </c>
      <c r="AE24" s="95">
        <f t="shared" si="37"/>
        <v>39</v>
      </c>
      <c r="AF24" s="95">
        <f t="shared" si="38"/>
        <v>4896216</v>
      </c>
      <c r="AG24" s="95">
        <f t="shared" si="39"/>
        <v>33</v>
      </c>
      <c r="AH24" s="95">
        <f t="shared" si="40"/>
        <v>3364020</v>
      </c>
      <c r="AI24" s="95">
        <f t="shared" si="41"/>
        <v>72</v>
      </c>
      <c r="AJ24" s="95">
        <f t="shared" si="42"/>
        <v>8260200</v>
      </c>
    </row>
    <row r="25" spans="1:36" s="86" customFormat="1" ht="11.25" x14ac:dyDescent="0.2">
      <c r="A25" s="94">
        <f>ЧДОУ!A23</f>
        <v>14</v>
      </c>
      <c r="B25" s="486" t="str">
        <f>ЧДОУ!B23</f>
        <v>ООО "ТОСНО ПРОЕКТ"</v>
      </c>
      <c r="C25" s="93"/>
      <c r="D25" s="93">
        <f t="shared" si="22"/>
        <v>0</v>
      </c>
      <c r="E25" s="93"/>
      <c r="F25" s="93">
        <f t="shared" si="23"/>
        <v>0</v>
      </c>
      <c r="G25" s="93">
        <v>20</v>
      </c>
      <c r="H25" s="93">
        <f t="shared" si="24"/>
        <v>1793520</v>
      </c>
      <c r="I25" s="93"/>
      <c r="J25" s="93">
        <f t="shared" si="25"/>
        <v>0</v>
      </c>
      <c r="K25" s="93"/>
      <c r="L25" s="93">
        <f t="shared" si="16"/>
        <v>0</v>
      </c>
      <c r="M25" s="93"/>
      <c r="N25" s="93">
        <f t="shared" si="4"/>
        <v>0</v>
      </c>
      <c r="O25" s="93"/>
      <c r="P25" s="93">
        <f t="shared" si="5"/>
        <v>0</v>
      </c>
      <c r="Q25" s="93"/>
      <c r="R25" s="93">
        <f t="shared" si="17"/>
        <v>0</v>
      </c>
      <c r="S25" s="93"/>
      <c r="T25" s="93">
        <f t="shared" si="26"/>
        <v>0</v>
      </c>
      <c r="U25" s="93"/>
      <c r="V25" s="93">
        <f t="shared" si="27"/>
        <v>0</v>
      </c>
      <c r="W25" s="93"/>
      <c r="X25" s="93">
        <f t="shared" si="28"/>
        <v>0</v>
      </c>
      <c r="Y25" s="93"/>
      <c r="Z25" s="93">
        <f t="shared" si="29"/>
        <v>0</v>
      </c>
      <c r="AA25" s="93"/>
      <c r="AB25" s="93">
        <f t="shared" si="30"/>
        <v>0</v>
      </c>
      <c r="AC25" s="93"/>
      <c r="AD25" s="93">
        <f t="shared" si="31"/>
        <v>0</v>
      </c>
      <c r="AE25" s="95">
        <f t="shared" si="37"/>
        <v>20</v>
      </c>
      <c r="AF25" s="95">
        <f t="shared" si="38"/>
        <v>1793520</v>
      </c>
      <c r="AG25" s="95">
        <f t="shared" si="39"/>
        <v>0</v>
      </c>
      <c r="AH25" s="95">
        <f t="shared" si="40"/>
        <v>0</v>
      </c>
      <c r="AI25" s="95">
        <f t="shared" si="41"/>
        <v>20</v>
      </c>
      <c r="AJ25" s="95">
        <f t="shared" si="42"/>
        <v>1793500</v>
      </c>
    </row>
    <row r="26" spans="1:36" s="86" customFormat="1" ht="11.25" x14ac:dyDescent="0.2">
      <c r="A26" s="94">
        <f>ЧДОУ!A24</f>
        <v>15</v>
      </c>
      <c r="B26" s="486" t="str">
        <f>ЧДОУ!B24</f>
        <v>ЧДОУ "Новая История"</v>
      </c>
      <c r="C26" s="93"/>
      <c r="D26" s="93">
        <f t="shared" si="22"/>
        <v>0</v>
      </c>
      <c r="E26" s="93"/>
      <c r="F26" s="93">
        <f t="shared" si="23"/>
        <v>0</v>
      </c>
      <c r="G26" s="93"/>
      <c r="H26" s="93">
        <f t="shared" si="24"/>
        <v>0</v>
      </c>
      <c r="I26" s="93"/>
      <c r="J26" s="93">
        <f t="shared" si="25"/>
        <v>0</v>
      </c>
      <c r="K26" s="93">
        <v>64</v>
      </c>
      <c r="L26" s="93">
        <f t="shared" si="16"/>
        <v>6886656</v>
      </c>
      <c r="M26" s="93">
        <v>36</v>
      </c>
      <c r="N26" s="93">
        <f t="shared" si="4"/>
        <v>3145392</v>
      </c>
      <c r="O26" s="93"/>
      <c r="P26" s="93">
        <f t="shared" si="5"/>
        <v>0</v>
      </c>
      <c r="Q26" s="93"/>
      <c r="R26" s="93">
        <f t="shared" si="17"/>
        <v>0</v>
      </c>
      <c r="S26" s="93"/>
      <c r="T26" s="93">
        <f>S26*T$9*3+S26*T$10*5+S26*T$11*4</f>
        <v>0</v>
      </c>
      <c r="U26" s="93"/>
      <c r="V26" s="93">
        <f>U26*V$9*3+U26*V$10*5+U26*V$11*4</f>
        <v>0</v>
      </c>
      <c r="W26" s="93"/>
      <c r="X26" s="93">
        <f>W26*X$9*3+W26*X$10*5+W26*X$11*4</f>
        <v>0</v>
      </c>
      <c r="Y26" s="93"/>
      <c r="Z26" s="93">
        <f>Y26*Z$9*3+Y26*Z$10*5+Y26*Z$11*4</f>
        <v>0</v>
      </c>
      <c r="AA26" s="93"/>
      <c r="AB26" s="93">
        <f>AA26*AB$9*3+AA26*AB$10*5+AA26*AB$11*4</f>
        <v>0</v>
      </c>
      <c r="AC26" s="93"/>
      <c r="AD26" s="93">
        <f>AC26*AD$9*3+AC26*AD$10*5+AC26*AD$11*4</f>
        <v>0</v>
      </c>
      <c r="AE26" s="95">
        <f t="shared" si="37"/>
        <v>64</v>
      </c>
      <c r="AF26" s="95">
        <f t="shared" si="38"/>
        <v>6886656</v>
      </c>
      <c r="AG26" s="95">
        <f t="shared" si="39"/>
        <v>36</v>
      </c>
      <c r="AH26" s="95">
        <f t="shared" si="40"/>
        <v>3145392</v>
      </c>
      <c r="AI26" s="95">
        <f t="shared" si="41"/>
        <v>100</v>
      </c>
      <c r="AJ26" s="95">
        <f t="shared" si="42"/>
        <v>10032000</v>
      </c>
    </row>
    <row r="27" spans="1:36" s="86" customFormat="1" ht="11.25" x14ac:dyDescent="0.2">
      <c r="A27" s="94">
        <f>ЧДОУ!A25</f>
        <v>16</v>
      </c>
      <c r="B27" s="486" t="str">
        <f>ЧДОУ!B25</f>
        <v>ООО "РОСТ ОК"</v>
      </c>
      <c r="C27" s="93"/>
      <c r="D27" s="93">
        <f t="shared" si="22"/>
        <v>0</v>
      </c>
      <c r="E27" s="489"/>
      <c r="F27" s="93">
        <f t="shared" si="23"/>
        <v>0</v>
      </c>
      <c r="G27" s="93"/>
      <c r="H27" s="93">
        <f t="shared" si="24"/>
        <v>0</v>
      </c>
      <c r="I27" s="489"/>
      <c r="J27" s="93">
        <f t="shared" si="25"/>
        <v>0</v>
      </c>
      <c r="K27" s="93">
        <v>35</v>
      </c>
      <c r="L27" s="93">
        <f t="shared" si="16"/>
        <v>3766140</v>
      </c>
      <c r="M27" s="93">
        <v>5</v>
      </c>
      <c r="N27" s="93">
        <f t="shared" si="4"/>
        <v>436860</v>
      </c>
      <c r="O27" s="93"/>
      <c r="P27" s="93">
        <f t="shared" si="5"/>
        <v>0</v>
      </c>
      <c r="Q27" s="93"/>
      <c r="R27" s="93">
        <f t="shared" si="17"/>
        <v>0</v>
      </c>
      <c r="S27" s="489"/>
      <c r="T27" s="489"/>
      <c r="U27" s="489"/>
      <c r="V27" s="489"/>
      <c r="W27" s="489"/>
      <c r="X27" s="489"/>
      <c r="Y27" s="489"/>
      <c r="Z27" s="489"/>
      <c r="AA27" s="489"/>
      <c r="AB27" s="489"/>
      <c r="AC27" s="489"/>
      <c r="AD27" s="489"/>
      <c r="AE27" s="95">
        <f t="shared" si="37"/>
        <v>35</v>
      </c>
      <c r="AF27" s="95">
        <f t="shared" si="38"/>
        <v>3766140</v>
      </c>
      <c r="AG27" s="95">
        <f t="shared" si="39"/>
        <v>5</v>
      </c>
      <c r="AH27" s="95">
        <f t="shared" si="40"/>
        <v>436860</v>
      </c>
      <c r="AI27" s="95">
        <f t="shared" si="41"/>
        <v>40</v>
      </c>
      <c r="AJ27" s="95">
        <f t="shared" si="42"/>
        <v>4203000</v>
      </c>
    </row>
    <row r="28" spans="1:36" s="86" customFormat="1" ht="11.25" x14ac:dyDescent="0.2">
      <c r="A28" s="94">
        <f>ЧДОУ!A26</f>
        <v>17</v>
      </c>
      <c r="B28" s="486" t="str">
        <f>ЧДОУ!B26</f>
        <v>ООО "УМКА"</v>
      </c>
      <c r="C28" s="93"/>
      <c r="D28" s="93">
        <f t="shared" si="22"/>
        <v>0</v>
      </c>
      <c r="E28" s="93"/>
      <c r="F28" s="93">
        <f t="shared" si="23"/>
        <v>0</v>
      </c>
      <c r="G28" s="93"/>
      <c r="H28" s="93">
        <f t="shared" si="24"/>
        <v>0</v>
      </c>
      <c r="I28" s="93"/>
      <c r="J28" s="93">
        <f t="shared" si="25"/>
        <v>0</v>
      </c>
      <c r="K28" s="93">
        <v>26</v>
      </c>
      <c r="L28" s="93">
        <f t="shared" si="16"/>
        <v>2797704</v>
      </c>
      <c r="M28" s="93"/>
      <c r="N28" s="93">
        <f t="shared" si="4"/>
        <v>0</v>
      </c>
      <c r="O28" s="93"/>
      <c r="P28" s="93">
        <f t="shared" si="5"/>
        <v>0</v>
      </c>
      <c r="Q28" s="93"/>
      <c r="R28" s="93">
        <f t="shared" si="17"/>
        <v>0</v>
      </c>
      <c r="S28" s="93"/>
      <c r="T28" s="93">
        <f>S28*T$9*3+S28*T$10*5+S28*T$11*4</f>
        <v>0</v>
      </c>
      <c r="U28" s="93"/>
      <c r="V28" s="93">
        <f>U28*V$9*3+U28*V$10*5+U28*V$11*4</f>
        <v>0</v>
      </c>
      <c r="W28" s="93"/>
      <c r="X28" s="93">
        <f>W28*X$9*3+W28*X$10*5+W28*X$11*4</f>
        <v>0</v>
      </c>
      <c r="Y28" s="93"/>
      <c r="Z28" s="93">
        <f>Y28*Z$9*3+Y28*Z$10*5+Y28*Z$11*4</f>
        <v>0</v>
      </c>
      <c r="AA28" s="93"/>
      <c r="AB28" s="93">
        <f>AA28*AB$9*3+AA28*AB$10*5+AA28*AB$11*4</f>
        <v>0</v>
      </c>
      <c r="AC28" s="93"/>
      <c r="AD28" s="93">
        <f>AC28*AD$9*3+AC28*AD$10*5+AC28*AD$11*4</f>
        <v>0</v>
      </c>
      <c r="AE28" s="95">
        <f t="shared" si="37"/>
        <v>26</v>
      </c>
      <c r="AF28" s="95">
        <f t="shared" si="38"/>
        <v>2797704</v>
      </c>
      <c r="AG28" s="95">
        <f t="shared" si="39"/>
        <v>0</v>
      </c>
      <c r="AH28" s="95">
        <f t="shared" si="40"/>
        <v>0</v>
      </c>
      <c r="AI28" s="95">
        <f t="shared" si="41"/>
        <v>26</v>
      </c>
      <c r="AJ28" s="95">
        <f t="shared" si="42"/>
        <v>2797700</v>
      </c>
    </row>
    <row r="29" spans="1:36" s="133" customFormat="1" ht="11.25" x14ac:dyDescent="0.2">
      <c r="A29" s="96"/>
      <c r="B29" s="88" t="s">
        <v>136</v>
      </c>
      <c r="C29" s="97">
        <f t="shared" ref="C29:AJ29" si="43">SUM(C12:C28)</f>
        <v>15</v>
      </c>
      <c r="D29" s="97">
        <f t="shared" si="43"/>
        <v>672480</v>
      </c>
      <c r="E29" s="97">
        <f t="shared" si="43"/>
        <v>0</v>
      </c>
      <c r="F29" s="97">
        <f t="shared" si="43"/>
        <v>0</v>
      </c>
      <c r="G29" s="97">
        <f t="shared" si="43"/>
        <v>20</v>
      </c>
      <c r="H29" s="97">
        <f t="shared" si="43"/>
        <v>1793520</v>
      </c>
      <c r="I29" s="97">
        <f t="shared" si="43"/>
        <v>0</v>
      </c>
      <c r="J29" s="97">
        <f t="shared" si="43"/>
        <v>0</v>
      </c>
      <c r="K29" s="97">
        <f t="shared" si="43"/>
        <v>435</v>
      </c>
      <c r="L29" s="97">
        <f t="shared" si="43"/>
        <v>46807740</v>
      </c>
      <c r="M29" s="97">
        <f t="shared" si="43"/>
        <v>515</v>
      </c>
      <c r="N29" s="97">
        <f t="shared" si="43"/>
        <v>44996580</v>
      </c>
      <c r="O29" s="97">
        <f t="shared" si="43"/>
        <v>481</v>
      </c>
      <c r="P29" s="97">
        <f t="shared" si="43"/>
        <v>60386664</v>
      </c>
      <c r="Q29" s="97">
        <f t="shared" si="43"/>
        <v>638</v>
      </c>
      <c r="R29" s="97">
        <f t="shared" si="43"/>
        <v>65037720</v>
      </c>
      <c r="S29" s="97">
        <f t="shared" si="43"/>
        <v>0</v>
      </c>
      <c r="T29" s="97">
        <f t="shared" si="43"/>
        <v>0</v>
      </c>
      <c r="U29" s="97">
        <f t="shared" si="43"/>
        <v>0</v>
      </c>
      <c r="V29" s="97">
        <f t="shared" si="43"/>
        <v>0</v>
      </c>
      <c r="W29" s="97">
        <f t="shared" si="43"/>
        <v>0</v>
      </c>
      <c r="X29" s="97">
        <f t="shared" si="43"/>
        <v>0</v>
      </c>
      <c r="Y29" s="97">
        <f t="shared" si="43"/>
        <v>0</v>
      </c>
      <c r="Z29" s="97">
        <f t="shared" si="43"/>
        <v>0</v>
      </c>
      <c r="AA29" s="97">
        <f t="shared" si="43"/>
        <v>0</v>
      </c>
      <c r="AB29" s="97">
        <f t="shared" si="43"/>
        <v>0</v>
      </c>
      <c r="AC29" s="97">
        <f t="shared" si="43"/>
        <v>0</v>
      </c>
      <c r="AD29" s="97">
        <f t="shared" si="43"/>
        <v>0</v>
      </c>
      <c r="AE29" s="97">
        <f t="shared" si="43"/>
        <v>951</v>
      </c>
      <c r="AF29" s="97">
        <f t="shared" si="43"/>
        <v>109660404</v>
      </c>
      <c r="AG29" s="97">
        <f t="shared" si="43"/>
        <v>1153</v>
      </c>
      <c r="AH29" s="97">
        <f t="shared" si="43"/>
        <v>110034300</v>
      </c>
      <c r="AI29" s="97">
        <f t="shared" si="43"/>
        <v>2104</v>
      </c>
      <c r="AJ29" s="97">
        <f t="shared" si="43"/>
        <v>219694600</v>
      </c>
    </row>
    <row r="30" spans="1:36" ht="12.75" customHeight="1" x14ac:dyDescent="0.2"/>
    <row r="31" spans="1:36" ht="12.75" customHeight="1" x14ac:dyDescent="0.2"/>
    <row r="32" spans="1:36" ht="12.75" customHeight="1" x14ac:dyDescent="0.2">
      <c r="F32" s="134"/>
    </row>
    <row r="33" ht="12.75" customHeight="1" x14ac:dyDescent="0.2"/>
    <row r="34" ht="12.75" customHeight="1" x14ac:dyDescent="0.2"/>
    <row r="35" ht="12.75" customHeight="1" x14ac:dyDescent="0.2"/>
    <row r="36" ht="12.75" customHeight="1" x14ac:dyDescent="0.2"/>
  </sheetData>
  <mergeCells count="37">
    <mergeCell ref="C1:R1"/>
    <mergeCell ref="AI3:AJ6"/>
    <mergeCell ref="W4:Z4"/>
    <mergeCell ref="AA4:AD4"/>
    <mergeCell ref="AE3:AH5"/>
    <mergeCell ref="W6:X6"/>
    <mergeCell ref="Y6:Z6"/>
    <mergeCell ref="AA6:AB6"/>
    <mergeCell ref="AA5:AD5"/>
    <mergeCell ref="AE6:AF6"/>
    <mergeCell ref="AG6:AH6"/>
    <mergeCell ref="M6:N6"/>
    <mergeCell ref="O6:P6"/>
    <mergeCell ref="Q6:R6"/>
    <mergeCell ref="AC6:AD6"/>
    <mergeCell ref="S6:T6"/>
    <mergeCell ref="C6:D6"/>
    <mergeCell ref="E6:F6"/>
    <mergeCell ref="G6:H6"/>
    <mergeCell ref="I6:J6"/>
    <mergeCell ref="K6:L6"/>
    <mergeCell ref="A3:A7"/>
    <mergeCell ref="B3:B7"/>
    <mergeCell ref="C3:V3"/>
    <mergeCell ref="W3:AD3"/>
    <mergeCell ref="G5:J5"/>
    <mergeCell ref="K5:N5"/>
    <mergeCell ref="O5:R5"/>
    <mergeCell ref="S5:V5"/>
    <mergeCell ref="C4:F4"/>
    <mergeCell ref="G4:J4"/>
    <mergeCell ref="K4:N4"/>
    <mergeCell ref="O4:R4"/>
    <mergeCell ref="S4:V4"/>
    <mergeCell ref="C5:F5"/>
    <mergeCell ref="W5:Z5"/>
    <mergeCell ref="U6:V6"/>
  </mergeCells>
  <pageMargins left="0.15748031496062992" right="0.15748031496062992" top="0.74803149606299213" bottom="0.74803149606299213" header="0.51181102362204722" footer="0.51181102362204722"/>
  <pageSetup paperSize="9" scale="55" firstPageNumber="0" orientation="landscape" horizontalDpi="300" verticalDpi="300" r:id="rId1"/>
  <headerFooter>
    <oddHeader>&amp;RРасчеты на реализацию программ дошкольного образования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22</vt:i4>
      </vt:variant>
    </vt:vector>
  </HeadingPairs>
  <TitlesOfParts>
    <vt:vector size="34" baseType="lpstr">
      <vt:lpstr>Нормативы ДО</vt:lpstr>
      <vt:lpstr>Нормативы ОО</vt:lpstr>
      <vt:lpstr>ЧООУ</vt:lpstr>
      <vt:lpstr>ИП</vt:lpstr>
      <vt:lpstr>ЧДОУ</vt:lpstr>
      <vt:lpstr>сравнение</vt:lpstr>
      <vt:lpstr>Исходные для нормативов</vt:lpstr>
      <vt:lpstr>Нормативы ООУ_КОПО</vt:lpstr>
      <vt:lpstr>Норматив ДОУ_КОПО</vt:lpstr>
      <vt:lpstr>ЧООУ_КОПО</vt:lpstr>
      <vt:lpstr>ИП_КОПО</vt:lpstr>
      <vt:lpstr>ЧДОУ_КОПО</vt:lpstr>
      <vt:lpstr>'Норматив ДОУ_КОПО'!Excel_BuiltIn_Print_Titles</vt:lpstr>
      <vt:lpstr>ИП!Заголовки_для_печати</vt:lpstr>
      <vt:lpstr>ИП_КОПО!Заголовки_для_печати</vt:lpstr>
      <vt:lpstr>'Норматив ДОУ_КОПО'!Заголовки_для_печати</vt:lpstr>
      <vt:lpstr>'Нормативы ДО'!Заголовки_для_печати</vt:lpstr>
      <vt:lpstr>'Нормативы ОО'!Заголовки_для_печати</vt:lpstr>
      <vt:lpstr>'Нормативы ООУ_КОПО'!Заголовки_для_печати</vt:lpstr>
      <vt:lpstr>ЧДОУ!Заголовки_для_печати</vt:lpstr>
      <vt:lpstr>ЧДОУ_КОПО!Заголовки_для_печати</vt:lpstr>
      <vt:lpstr>ЧООУ!Заголовки_для_печати</vt:lpstr>
      <vt:lpstr>ЧООУ_КОПО!Заголовки_для_печати</vt:lpstr>
      <vt:lpstr>ИП!Область_печати</vt:lpstr>
      <vt:lpstr>ИП_КОПО!Область_печати</vt:lpstr>
      <vt:lpstr>'Исходные для нормативов'!Область_печати</vt:lpstr>
      <vt:lpstr>'Норматив ДОУ_КОПО'!Область_печати</vt:lpstr>
      <vt:lpstr>'Нормативы ДО'!Область_печати</vt:lpstr>
      <vt:lpstr>'Нормативы ОО'!Область_печати</vt:lpstr>
      <vt:lpstr>'Нормативы ООУ_КОПО'!Область_печати</vt:lpstr>
      <vt:lpstr>ЧДОУ!Область_печати</vt:lpstr>
      <vt:lpstr>ЧДОУ_КОПО!Область_печати</vt:lpstr>
      <vt:lpstr>ЧООУ!Область_печати</vt:lpstr>
      <vt:lpstr>ЧООУ_КОПО!Область_печати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Васильевна ЕГОРОВА</dc:creator>
  <cp:lastModifiedBy>Егорова Юлия Васильевна</cp:lastModifiedBy>
  <cp:lastPrinted>2020-08-04T06:08:13Z</cp:lastPrinted>
  <dcterms:created xsi:type="dcterms:W3CDTF">2018-07-26T09:23:43Z</dcterms:created>
  <dcterms:modified xsi:type="dcterms:W3CDTF">2020-08-24T15:33:20Z</dcterms:modified>
</cp:coreProperties>
</file>