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20100" windowHeight="7560"/>
  </bookViews>
  <sheets>
    <sheet name="Питание_с горячим и молоком" sheetId="4" r:id="rId1"/>
    <sheet name="Питание_2021" sheetId="5" state="hidden" r:id="rId2"/>
    <sheet name="Питание_исход" sheetId="3" state="hidden" r:id="rId3"/>
    <sheet name="Питание_с горячим" sheetId="2" state="hidden" r:id="rId4"/>
  </sheets>
  <definedNames>
    <definedName name="_xlnm.Print_Area" localSheetId="1">Питание_2021!$A$1:$AI$33</definedName>
    <definedName name="_xlnm.Print_Area" localSheetId="2">Питание_исход!$A$1:$BH$33</definedName>
    <definedName name="_xlnm.Print_Area" localSheetId="3">'Питание_с горячим'!$A$1:$BJ$33</definedName>
    <definedName name="_xlnm.Print_Area" localSheetId="0">'Питание_с горячим и молоком'!$A$1:$BN$33</definedName>
  </definedNames>
  <calcPr calcId="162913"/>
</workbook>
</file>

<file path=xl/calcChain.xml><?xml version="1.0" encoding="utf-8"?>
<calcChain xmlns="http://schemas.openxmlformats.org/spreadsheetml/2006/main">
  <c r="X6" i="5" l="1"/>
  <c r="Y7" i="5"/>
  <c r="Y9" i="5"/>
  <c r="Y11" i="5"/>
  <c r="Y13" i="5"/>
  <c r="Y15" i="5"/>
  <c r="Y17" i="5"/>
  <c r="Y19" i="5"/>
  <c r="Y21" i="5"/>
  <c r="Y23" i="5"/>
  <c r="R7" i="5"/>
  <c r="R8" i="5"/>
  <c r="Y8" i="5" s="1"/>
  <c r="R9" i="5"/>
  <c r="R10" i="5"/>
  <c r="Y10" i="5" s="1"/>
  <c r="R11" i="5"/>
  <c r="R12" i="5"/>
  <c r="Y12" i="5" s="1"/>
  <c r="R13" i="5"/>
  <c r="R14" i="5"/>
  <c r="Y14" i="5" s="1"/>
  <c r="R15" i="5"/>
  <c r="R16" i="5"/>
  <c r="Y16" i="5" s="1"/>
  <c r="R17" i="5"/>
  <c r="R18" i="5"/>
  <c r="Y18" i="5" s="1"/>
  <c r="R19" i="5"/>
  <c r="R20" i="5"/>
  <c r="Y20" i="5" s="1"/>
  <c r="R21" i="5"/>
  <c r="R22" i="5"/>
  <c r="Y22" i="5" s="1"/>
  <c r="R23" i="5"/>
  <c r="R6" i="5"/>
  <c r="R24" i="5" s="1"/>
  <c r="Q24" i="5"/>
  <c r="X21" i="5"/>
  <c r="Y6" i="5" l="1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I24" i="4"/>
  <c r="BG24" i="4"/>
  <c r="AD28" i="5"/>
  <c r="AD31" i="5" s="1"/>
  <c r="AI24" i="5"/>
  <c r="AA24" i="5"/>
  <c r="P24" i="5"/>
  <c r="O24" i="5"/>
  <c r="N24" i="5"/>
  <c r="L24" i="5"/>
  <c r="K24" i="5"/>
  <c r="J24" i="5"/>
  <c r="I24" i="5"/>
  <c r="H24" i="5"/>
  <c r="G24" i="5"/>
  <c r="F24" i="5"/>
  <c r="E24" i="5"/>
  <c r="D24" i="5"/>
  <c r="C24" i="5"/>
  <c r="X23" i="5"/>
  <c r="V23" i="5"/>
  <c r="S23" i="5"/>
  <c r="M23" i="5"/>
  <c r="U23" i="5" s="1"/>
  <c r="X22" i="5"/>
  <c r="V22" i="5"/>
  <c r="S22" i="5"/>
  <c r="M22" i="5"/>
  <c r="V21" i="5"/>
  <c r="S21" i="5"/>
  <c r="M21" i="5"/>
  <c r="T21" i="5" s="1"/>
  <c r="X20" i="5"/>
  <c r="V20" i="5"/>
  <c r="S20" i="5"/>
  <c r="M20" i="5"/>
  <c r="U20" i="5" s="1"/>
  <c r="X19" i="5"/>
  <c r="V19" i="5"/>
  <c r="S19" i="5"/>
  <c r="M19" i="5"/>
  <c r="U19" i="5" s="1"/>
  <c r="X18" i="5"/>
  <c r="V18" i="5"/>
  <c r="S18" i="5"/>
  <c r="M18" i="5"/>
  <c r="X17" i="5"/>
  <c r="V17" i="5"/>
  <c r="S17" i="5"/>
  <c r="M17" i="5"/>
  <c r="T17" i="5" s="1"/>
  <c r="X16" i="5"/>
  <c r="V16" i="5"/>
  <c r="S16" i="5"/>
  <c r="M16" i="5"/>
  <c r="U16" i="5" s="1"/>
  <c r="X15" i="5"/>
  <c r="V15" i="5"/>
  <c r="S15" i="5"/>
  <c r="M15" i="5"/>
  <c r="U15" i="5" s="1"/>
  <c r="X14" i="5"/>
  <c r="V14" i="5"/>
  <c r="S14" i="5"/>
  <c r="M14" i="5"/>
  <c r="X13" i="5"/>
  <c r="V13" i="5"/>
  <c r="S13" i="5"/>
  <c r="M13" i="5"/>
  <c r="T13" i="5" s="1"/>
  <c r="X12" i="5"/>
  <c r="V12" i="5"/>
  <c r="S12" i="5"/>
  <c r="M12" i="5"/>
  <c r="T12" i="5" s="1"/>
  <c r="X11" i="5"/>
  <c r="V11" i="5"/>
  <c r="S11" i="5"/>
  <c r="M11" i="5"/>
  <c r="U11" i="5" s="1"/>
  <c r="X10" i="5"/>
  <c r="V10" i="5"/>
  <c r="S10" i="5"/>
  <c r="M10" i="5"/>
  <c r="X9" i="5"/>
  <c r="V9" i="5"/>
  <c r="S9" i="5"/>
  <c r="M9" i="5"/>
  <c r="T9" i="5" s="1"/>
  <c r="X8" i="5"/>
  <c r="V8" i="5"/>
  <c r="S8" i="5"/>
  <c r="M8" i="5"/>
  <c r="T8" i="5" s="1"/>
  <c r="X7" i="5"/>
  <c r="V7" i="5"/>
  <c r="S7" i="5"/>
  <c r="M7" i="5"/>
  <c r="U7" i="5" s="1"/>
  <c r="V6" i="5"/>
  <c r="S6" i="5"/>
  <c r="M6" i="5"/>
  <c r="T6" i="5" s="1"/>
  <c r="W7" i="5" l="1"/>
  <c r="Z7" i="5"/>
  <c r="Z11" i="5"/>
  <c r="Z15" i="5"/>
  <c r="Z16" i="5"/>
  <c r="Z19" i="5"/>
  <c r="Z20" i="5"/>
  <c r="Y24" i="5"/>
  <c r="Z23" i="5"/>
  <c r="W16" i="5"/>
  <c r="U12" i="5"/>
  <c r="T16" i="5"/>
  <c r="AD23" i="5"/>
  <c r="AH23" i="5" s="1"/>
  <c r="AC22" i="5"/>
  <c r="AC6" i="5"/>
  <c r="AD11" i="5"/>
  <c r="AH11" i="5" s="1"/>
  <c r="AD7" i="5"/>
  <c r="AH7" i="5" s="1"/>
  <c r="AC18" i="5"/>
  <c r="AC14" i="5"/>
  <c r="AC10" i="5"/>
  <c r="M24" i="5"/>
  <c r="W11" i="5"/>
  <c r="T19" i="5"/>
  <c r="W20" i="5"/>
  <c r="W15" i="5"/>
  <c r="T7" i="5"/>
  <c r="T11" i="5"/>
  <c r="U13" i="5"/>
  <c r="T15" i="5"/>
  <c r="T20" i="5"/>
  <c r="T23" i="5"/>
  <c r="U6" i="5"/>
  <c r="Z6" i="5" s="1"/>
  <c r="AD6" i="5"/>
  <c r="AH6" i="5" s="1"/>
  <c r="U8" i="5"/>
  <c r="AD10" i="5"/>
  <c r="AH10" i="5" s="1"/>
  <c r="AD14" i="5"/>
  <c r="AH14" i="5" s="1"/>
  <c r="AC17" i="5"/>
  <c r="AD22" i="5"/>
  <c r="AH22" i="5" s="1"/>
  <c r="S24" i="5"/>
  <c r="AC9" i="5"/>
  <c r="AC13" i="5"/>
  <c r="AD18" i="5"/>
  <c r="AH18" i="5" s="1"/>
  <c r="AC21" i="5"/>
  <c r="U10" i="5"/>
  <c r="Z10" i="5" s="1"/>
  <c r="T10" i="5"/>
  <c r="U18" i="5"/>
  <c r="Z18" i="5" s="1"/>
  <c r="T18" i="5"/>
  <c r="U22" i="5"/>
  <c r="Z22" i="5" s="1"/>
  <c r="T22" i="5"/>
  <c r="V24" i="5"/>
  <c r="U9" i="5"/>
  <c r="Z9" i="5" s="1"/>
  <c r="AD15" i="5"/>
  <c r="AH15" i="5" s="1"/>
  <c r="U17" i="5"/>
  <c r="Z17" i="5" s="1"/>
  <c r="W19" i="5"/>
  <c r="AD19" i="5"/>
  <c r="AH19" i="5" s="1"/>
  <c r="U21" i="5"/>
  <c r="Z21" i="5" s="1"/>
  <c r="AE23" i="5"/>
  <c r="W23" i="5"/>
  <c r="X24" i="5"/>
  <c r="U14" i="5"/>
  <c r="Z14" i="5" s="1"/>
  <c r="T14" i="5"/>
  <c r="AC23" i="5"/>
  <c r="AD20" i="5"/>
  <c r="AH20" i="5" s="1"/>
  <c r="AC19" i="5"/>
  <c r="AD16" i="5"/>
  <c r="AH16" i="5" s="1"/>
  <c r="AC15" i="5"/>
  <c r="AD12" i="5"/>
  <c r="AH12" i="5" s="1"/>
  <c r="AC11" i="5"/>
  <c r="AD8" i="5"/>
  <c r="AH8" i="5" s="1"/>
  <c r="AC7" i="5"/>
  <c r="AD21" i="5"/>
  <c r="AH21" i="5" s="1"/>
  <c r="AC20" i="5"/>
  <c r="AD17" i="5"/>
  <c r="AH17" i="5" s="1"/>
  <c r="AC16" i="5"/>
  <c r="AD13" i="5"/>
  <c r="AH13" i="5" s="1"/>
  <c r="AC12" i="5"/>
  <c r="AD9" i="5"/>
  <c r="AH9" i="5" s="1"/>
  <c r="AC8" i="5"/>
  <c r="AN24" i="4"/>
  <c r="AX7" i="4"/>
  <c r="AS7" i="4" s="1"/>
  <c r="AX8" i="4"/>
  <c r="AS8" i="4" s="1"/>
  <c r="AX9" i="4"/>
  <c r="AS9" i="4" s="1"/>
  <c r="AX10" i="4"/>
  <c r="AS10" i="4" s="1"/>
  <c r="AX11" i="4"/>
  <c r="AS11" i="4" s="1"/>
  <c r="AX12" i="4"/>
  <c r="AS12" i="4" s="1"/>
  <c r="AX13" i="4"/>
  <c r="AS13" i="4" s="1"/>
  <c r="AX14" i="4"/>
  <c r="AS14" i="4" s="1"/>
  <c r="AX15" i="4"/>
  <c r="AS15" i="4" s="1"/>
  <c r="AX16" i="4"/>
  <c r="AS16" i="4" s="1"/>
  <c r="AX17" i="4"/>
  <c r="AS17" i="4" s="1"/>
  <c r="AX18" i="4"/>
  <c r="AS18" i="4" s="1"/>
  <c r="AX19" i="4"/>
  <c r="AS19" i="4" s="1"/>
  <c r="AX20" i="4"/>
  <c r="AS20" i="4" s="1"/>
  <c r="AX21" i="4"/>
  <c r="AS21" i="4" s="1"/>
  <c r="AX22" i="4"/>
  <c r="AS22" i="4" s="1"/>
  <c r="AX23" i="4"/>
  <c r="AS23" i="4" s="1"/>
  <c r="AX6" i="4"/>
  <c r="AS6" i="4" s="1"/>
  <c r="Y7" i="4"/>
  <c r="AM7" i="4" s="1"/>
  <c r="AO7" i="4" s="1"/>
  <c r="AU7" i="4" s="1"/>
  <c r="Y8" i="4"/>
  <c r="Z8" i="4" s="1"/>
  <c r="Y9" i="4"/>
  <c r="Z9" i="4" s="1"/>
  <c r="Y10" i="4"/>
  <c r="Z10" i="4" s="1"/>
  <c r="Y11" i="4"/>
  <c r="AM11" i="4" s="1"/>
  <c r="AO11" i="4" s="1"/>
  <c r="Y12" i="4"/>
  <c r="Z12" i="4" s="1"/>
  <c r="Y13" i="4"/>
  <c r="AM13" i="4" s="1"/>
  <c r="AO13" i="4" s="1"/>
  <c r="Y14" i="4"/>
  <c r="AM14" i="4" s="1"/>
  <c r="AO14" i="4" s="1"/>
  <c r="Y15" i="4"/>
  <c r="AM15" i="4" s="1"/>
  <c r="AO15" i="4" s="1"/>
  <c r="Y16" i="4"/>
  <c r="Z16" i="4" s="1"/>
  <c r="Y17" i="4"/>
  <c r="AM17" i="4" s="1"/>
  <c r="AO17" i="4" s="1"/>
  <c r="Y18" i="4"/>
  <c r="Z18" i="4" s="1"/>
  <c r="Y19" i="4"/>
  <c r="AM19" i="4" s="1"/>
  <c r="AO19" i="4" s="1"/>
  <c r="Y20" i="4"/>
  <c r="Z20" i="4" s="1"/>
  <c r="Y21" i="4"/>
  <c r="Z21" i="4" s="1"/>
  <c r="Y22" i="4"/>
  <c r="AM22" i="4" s="1"/>
  <c r="AO22" i="4" s="1"/>
  <c r="AU22" i="4" s="1"/>
  <c r="Y23" i="4"/>
  <c r="AM23" i="4" s="1"/>
  <c r="AO23" i="4" s="1"/>
  <c r="Y6" i="4"/>
  <c r="AM6" i="4" s="1"/>
  <c r="AO6" i="4" s="1"/>
  <c r="AM9" i="4"/>
  <c r="AO9" i="4" s="1"/>
  <c r="AM10" i="4"/>
  <c r="AO10" i="4" s="1"/>
  <c r="AA7" i="4"/>
  <c r="AB7" i="4"/>
  <c r="AC7" i="4"/>
  <c r="AD7" i="4"/>
  <c r="AE7" i="4"/>
  <c r="AF7" i="4"/>
  <c r="AG7" i="4"/>
  <c r="AH7" i="4"/>
  <c r="AI7" i="4"/>
  <c r="AA8" i="4"/>
  <c r="AB8" i="4"/>
  <c r="AC8" i="4"/>
  <c r="AD8" i="4"/>
  <c r="AE8" i="4"/>
  <c r="AF8" i="4"/>
  <c r="AG8" i="4"/>
  <c r="AH8" i="4"/>
  <c r="AI8" i="4"/>
  <c r="AA9" i="4"/>
  <c r="AB9" i="4"/>
  <c r="AC9" i="4"/>
  <c r="AD9" i="4"/>
  <c r="AE9" i="4"/>
  <c r="AF9" i="4"/>
  <c r="AG9" i="4"/>
  <c r="AH9" i="4"/>
  <c r="AI9" i="4"/>
  <c r="AA10" i="4"/>
  <c r="AB10" i="4"/>
  <c r="AC10" i="4"/>
  <c r="AD10" i="4"/>
  <c r="AE10" i="4"/>
  <c r="AF10" i="4"/>
  <c r="AG10" i="4"/>
  <c r="AH10" i="4"/>
  <c r="AI10" i="4"/>
  <c r="AA11" i="4"/>
  <c r="AB11" i="4"/>
  <c r="AC11" i="4"/>
  <c r="AD11" i="4"/>
  <c r="AE11" i="4"/>
  <c r="AF11" i="4"/>
  <c r="AG11" i="4"/>
  <c r="AH11" i="4"/>
  <c r="AI11" i="4"/>
  <c r="AA12" i="4"/>
  <c r="AB12" i="4"/>
  <c r="AC12" i="4"/>
  <c r="AD12" i="4"/>
  <c r="AE12" i="4"/>
  <c r="AF12" i="4"/>
  <c r="AG12" i="4"/>
  <c r="AH12" i="4"/>
  <c r="AI12" i="4"/>
  <c r="AA13" i="4"/>
  <c r="AB13" i="4"/>
  <c r="AC13" i="4"/>
  <c r="AD13" i="4"/>
  <c r="AE13" i="4"/>
  <c r="AF13" i="4"/>
  <c r="AG13" i="4"/>
  <c r="AH13" i="4"/>
  <c r="AI13" i="4"/>
  <c r="AA14" i="4"/>
  <c r="AB14" i="4"/>
  <c r="AC14" i="4"/>
  <c r="AD14" i="4"/>
  <c r="AE14" i="4"/>
  <c r="AF14" i="4"/>
  <c r="AG14" i="4"/>
  <c r="AH14" i="4"/>
  <c r="AI14" i="4"/>
  <c r="AA15" i="4"/>
  <c r="AB15" i="4"/>
  <c r="AC15" i="4"/>
  <c r="AD15" i="4"/>
  <c r="AE15" i="4"/>
  <c r="AF15" i="4"/>
  <c r="AG15" i="4"/>
  <c r="AH15" i="4"/>
  <c r="AI15" i="4"/>
  <c r="AA16" i="4"/>
  <c r="AB16" i="4"/>
  <c r="AC16" i="4"/>
  <c r="AD16" i="4"/>
  <c r="AE16" i="4"/>
  <c r="AF16" i="4"/>
  <c r="AG16" i="4"/>
  <c r="AH16" i="4"/>
  <c r="AI16" i="4"/>
  <c r="AA17" i="4"/>
  <c r="AB17" i="4"/>
  <c r="AC17" i="4"/>
  <c r="AD17" i="4"/>
  <c r="AE17" i="4"/>
  <c r="AF17" i="4"/>
  <c r="AG17" i="4"/>
  <c r="AH17" i="4"/>
  <c r="AI17" i="4"/>
  <c r="AA18" i="4"/>
  <c r="AB18" i="4"/>
  <c r="AC18" i="4"/>
  <c r="AD18" i="4"/>
  <c r="AE18" i="4"/>
  <c r="AF18" i="4"/>
  <c r="AG18" i="4"/>
  <c r="AH18" i="4"/>
  <c r="AI18" i="4"/>
  <c r="AA19" i="4"/>
  <c r="AB19" i="4"/>
  <c r="AC19" i="4"/>
  <c r="AD19" i="4"/>
  <c r="AE19" i="4"/>
  <c r="AF19" i="4"/>
  <c r="AG19" i="4"/>
  <c r="AH19" i="4"/>
  <c r="AI19" i="4"/>
  <c r="AA20" i="4"/>
  <c r="AB20" i="4"/>
  <c r="AC20" i="4"/>
  <c r="AD20" i="4"/>
  <c r="AE20" i="4"/>
  <c r="AF20" i="4"/>
  <c r="AG20" i="4"/>
  <c r="AH20" i="4"/>
  <c r="AI20" i="4"/>
  <c r="AA21" i="4"/>
  <c r="AB21" i="4"/>
  <c r="AC21" i="4"/>
  <c r="AD21" i="4"/>
  <c r="AE21" i="4"/>
  <c r="AF21" i="4"/>
  <c r="AG21" i="4"/>
  <c r="AH21" i="4"/>
  <c r="AI21" i="4"/>
  <c r="AA22" i="4"/>
  <c r="AB22" i="4"/>
  <c r="AC22" i="4"/>
  <c r="AD22" i="4"/>
  <c r="AE22" i="4"/>
  <c r="AF22" i="4"/>
  <c r="AG22" i="4"/>
  <c r="AH22" i="4"/>
  <c r="AI22" i="4"/>
  <c r="AA23" i="4"/>
  <c r="AB23" i="4"/>
  <c r="AC23" i="4"/>
  <c r="AD23" i="4"/>
  <c r="AE23" i="4"/>
  <c r="AF23" i="4"/>
  <c r="AG23" i="4"/>
  <c r="AH23" i="4"/>
  <c r="AI23" i="4"/>
  <c r="AB6" i="4"/>
  <c r="AC6" i="4"/>
  <c r="AD6" i="4"/>
  <c r="AE6" i="4"/>
  <c r="AF6" i="4"/>
  <c r="AG6" i="4"/>
  <c r="AH6" i="4"/>
  <c r="AI6" i="4"/>
  <c r="AA6" i="4"/>
  <c r="M6" i="4"/>
  <c r="R6" i="4" s="1"/>
  <c r="G29" i="4"/>
  <c r="V9" i="4" s="1"/>
  <c r="BB28" i="4"/>
  <c r="BB31" i="4" s="1"/>
  <c r="AL24" i="4"/>
  <c r="AK24" i="4"/>
  <c r="X24" i="4"/>
  <c r="P24" i="4"/>
  <c r="O24" i="4"/>
  <c r="N24" i="4"/>
  <c r="L24" i="4"/>
  <c r="K24" i="4"/>
  <c r="J24" i="4"/>
  <c r="I24" i="4"/>
  <c r="H24" i="4"/>
  <c r="G24" i="4"/>
  <c r="F24" i="4"/>
  <c r="E24" i="4"/>
  <c r="D24" i="4"/>
  <c r="C24" i="4"/>
  <c r="Q23" i="4"/>
  <c r="M23" i="4"/>
  <c r="Q22" i="4"/>
  <c r="M22" i="4"/>
  <c r="R22" i="4" s="1"/>
  <c r="Q21" i="4"/>
  <c r="M21" i="4"/>
  <c r="Q20" i="4"/>
  <c r="M20" i="4"/>
  <c r="Q19" i="4"/>
  <c r="M19" i="4"/>
  <c r="R19" i="4" s="1"/>
  <c r="Q18" i="4"/>
  <c r="M18" i="4"/>
  <c r="Q17" i="4"/>
  <c r="M17" i="4"/>
  <c r="R17" i="4" s="1"/>
  <c r="Q16" i="4"/>
  <c r="M16" i="4"/>
  <c r="R16" i="4" s="1"/>
  <c r="Q15" i="4"/>
  <c r="M15" i="4"/>
  <c r="Q14" i="4"/>
  <c r="M14" i="4"/>
  <c r="R14" i="4" s="1"/>
  <c r="Q13" i="4"/>
  <c r="M13" i="4"/>
  <c r="Q12" i="4"/>
  <c r="M12" i="4"/>
  <c r="Q11" i="4"/>
  <c r="M11" i="4"/>
  <c r="Q10" i="4"/>
  <c r="M10" i="4"/>
  <c r="R10" i="4" s="1"/>
  <c r="Q9" i="4"/>
  <c r="M9" i="4"/>
  <c r="Q8" i="4"/>
  <c r="M8" i="4"/>
  <c r="Q7" i="4"/>
  <c r="M7" i="4"/>
  <c r="R7" i="4" s="1"/>
  <c r="Q6" i="4"/>
  <c r="AE16" i="5" l="1"/>
  <c r="AE15" i="5"/>
  <c r="AF15" i="5" s="1"/>
  <c r="AG15" i="5" s="1"/>
  <c r="AE19" i="5"/>
  <c r="AF19" i="5" s="1"/>
  <c r="AE20" i="5"/>
  <c r="AE21" i="5"/>
  <c r="AF21" i="5" s="1"/>
  <c r="AE11" i="5"/>
  <c r="AF11" i="5" s="1"/>
  <c r="AG11" i="5" s="1"/>
  <c r="W8" i="5"/>
  <c r="Z8" i="5"/>
  <c r="W12" i="5"/>
  <c r="Z12" i="5"/>
  <c r="AE12" i="5" s="1"/>
  <c r="AF12" i="5" s="1"/>
  <c r="AE6" i="5"/>
  <c r="W13" i="5"/>
  <c r="Z13" i="5"/>
  <c r="AE13" i="5" s="1"/>
  <c r="AF13" i="5" s="1"/>
  <c r="AE7" i="5"/>
  <c r="AF7" i="5" s="1"/>
  <c r="AG7" i="5" s="1"/>
  <c r="W6" i="5"/>
  <c r="AF20" i="5"/>
  <c r="AG20" i="5" s="1"/>
  <c r="AF23" i="5"/>
  <c r="AG23" i="5" s="1"/>
  <c r="AC24" i="5"/>
  <c r="T24" i="5"/>
  <c r="AU14" i="4"/>
  <c r="AP12" i="4"/>
  <c r="AU6" i="4"/>
  <c r="AD24" i="5"/>
  <c r="W9" i="5"/>
  <c r="AE9" i="5"/>
  <c r="U24" i="5"/>
  <c r="W17" i="5"/>
  <c r="AE18" i="5"/>
  <c r="W18" i="5"/>
  <c r="AE10" i="5"/>
  <c r="W10" i="5"/>
  <c r="AE14" i="5"/>
  <c r="W14" i="5"/>
  <c r="W21" i="5"/>
  <c r="AF16" i="5"/>
  <c r="AH24" i="5"/>
  <c r="AE22" i="5"/>
  <c r="W22" i="5"/>
  <c r="BB9" i="4"/>
  <c r="AM21" i="4"/>
  <c r="AO21" i="4" s="1"/>
  <c r="AU21" i="4" s="1"/>
  <c r="AU23" i="4"/>
  <c r="AU19" i="4"/>
  <c r="AU15" i="4"/>
  <c r="AU11" i="4"/>
  <c r="Z17" i="4"/>
  <c r="AU10" i="4"/>
  <c r="V6" i="4"/>
  <c r="AP6" i="4"/>
  <c r="AU9" i="4"/>
  <c r="AU17" i="4"/>
  <c r="AU13" i="4"/>
  <c r="Z6" i="4"/>
  <c r="S23" i="4"/>
  <c r="Z7" i="4"/>
  <c r="AJ11" i="4"/>
  <c r="AX24" i="4"/>
  <c r="AP20" i="4"/>
  <c r="AP16" i="4"/>
  <c r="AP8" i="4"/>
  <c r="Z14" i="4"/>
  <c r="AP17" i="4"/>
  <c r="AP13" i="4"/>
  <c r="AP9" i="4"/>
  <c r="AJ19" i="4"/>
  <c r="AJ15" i="4"/>
  <c r="AJ7" i="4"/>
  <c r="AM18" i="4"/>
  <c r="AO18" i="4" s="1"/>
  <c r="AU18" i="4" s="1"/>
  <c r="Z22" i="4"/>
  <c r="Z13" i="4"/>
  <c r="AP22" i="4"/>
  <c r="AP18" i="4"/>
  <c r="AP14" i="4"/>
  <c r="AP10" i="4"/>
  <c r="Z19" i="4"/>
  <c r="Z11" i="4"/>
  <c r="Z23" i="4"/>
  <c r="AD24" i="4"/>
  <c r="AP23" i="4"/>
  <c r="AJ23" i="4"/>
  <c r="AP19" i="4"/>
  <c r="AP15" i="4"/>
  <c r="AP11" i="4"/>
  <c r="AP7" i="4"/>
  <c r="AA24" i="4"/>
  <c r="AJ21" i="4"/>
  <c r="AJ20" i="4"/>
  <c r="AJ17" i="4"/>
  <c r="AJ16" i="4"/>
  <c r="AJ14" i="4"/>
  <c r="AJ13" i="4"/>
  <c r="AJ12" i="4"/>
  <c r="AJ10" i="4"/>
  <c r="AJ9" i="4"/>
  <c r="AJ8" i="4"/>
  <c r="AF24" i="4"/>
  <c r="AB24" i="4"/>
  <c r="Z15" i="4"/>
  <c r="AP21" i="4"/>
  <c r="AJ22" i="4"/>
  <c r="AJ18" i="4"/>
  <c r="Y24" i="4"/>
  <c r="AM20" i="4"/>
  <c r="AO20" i="4" s="1"/>
  <c r="AU20" i="4" s="1"/>
  <c r="AM16" i="4"/>
  <c r="AO16" i="4" s="1"/>
  <c r="AU16" i="4" s="1"/>
  <c r="AM12" i="4"/>
  <c r="AO12" i="4" s="1"/>
  <c r="AU12" i="4" s="1"/>
  <c r="AM8" i="4"/>
  <c r="AO8" i="4" s="1"/>
  <c r="AU8" i="4" s="1"/>
  <c r="AH24" i="4"/>
  <c r="AG24" i="4"/>
  <c r="AC24" i="4"/>
  <c r="AI24" i="4"/>
  <c r="AE24" i="4"/>
  <c r="AJ6" i="4"/>
  <c r="AR6" i="4" s="1"/>
  <c r="AT6" i="4" s="1"/>
  <c r="T7" i="4"/>
  <c r="V8" i="4"/>
  <c r="BB8" i="4" s="1"/>
  <c r="S10" i="4"/>
  <c r="S6" i="4"/>
  <c r="S8" i="4"/>
  <c r="S9" i="4"/>
  <c r="S20" i="4"/>
  <c r="V22" i="4"/>
  <c r="S12" i="4"/>
  <c r="S13" i="4"/>
  <c r="S15" i="4"/>
  <c r="S18" i="4"/>
  <c r="V10" i="4"/>
  <c r="BB10" i="4" s="1"/>
  <c r="V11" i="4"/>
  <c r="V12" i="4"/>
  <c r="BB12" i="4" s="1"/>
  <c r="T13" i="4"/>
  <c r="V14" i="4"/>
  <c r="T15" i="4"/>
  <c r="V16" i="4"/>
  <c r="BB16" i="4" s="1"/>
  <c r="V17" i="4"/>
  <c r="T18" i="4"/>
  <c r="S21" i="4"/>
  <c r="R18" i="4"/>
  <c r="R20" i="4"/>
  <c r="R8" i="4"/>
  <c r="R13" i="4"/>
  <c r="R9" i="4"/>
  <c r="R23" i="4"/>
  <c r="BA21" i="4"/>
  <c r="BF21" i="4" s="1"/>
  <c r="BL21" i="4" s="1"/>
  <c r="BA23" i="4"/>
  <c r="BF23" i="4" s="1"/>
  <c r="BL23" i="4" s="1"/>
  <c r="BA18" i="4"/>
  <c r="BF18" i="4" s="1"/>
  <c r="BL18" i="4" s="1"/>
  <c r="BA14" i="4"/>
  <c r="BF14" i="4" s="1"/>
  <c r="BL14" i="4" s="1"/>
  <c r="BA13" i="4"/>
  <c r="BF13" i="4" s="1"/>
  <c r="BL13" i="4" s="1"/>
  <c r="BA11" i="4"/>
  <c r="BF11" i="4" s="1"/>
  <c r="BL11" i="4" s="1"/>
  <c r="AZ8" i="4"/>
  <c r="AZ7" i="4"/>
  <c r="AZ6" i="4"/>
  <c r="BA20" i="4"/>
  <c r="BF20" i="4" s="1"/>
  <c r="BL20" i="4" s="1"/>
  <c r="BA16" i="4"/>
  <c r="BF16" i="4" s="1"/>
  <c r="BL16" i="4" s="1"/>
  <c r="BA15" i="4"/>
  <c r="BF15" i="4" s="1"/>
  <c r="BL15" i="4" s="1"/>
  <c r="BA10" i="4"/>
  <c r="BF10" i="4" s="1"/>
  <c r="BL10" i="4" s="1"/>
  <c r="BA19" i="4"/>
  <c r="BF19" i="4" s="1"/>
  <c r="BL19" i="4" s="1"/>
  <c r="BA12" i="4"/>
  <c r="BF12" i="4" s="1"/>
  <c r="BL12" i="4" s="1"/>
  <c r="BA6" i="4"/>
  <c r="BF6" i="4" s="1"/>
  <c r="BL6" i="4" s="1"/>
  <c r="BA9" i="4"/>
  <c r="BF9" i="4" s="1"/>
  <c r="BL9" i="4" s="1"/>
  <c r="BA8" i="4"/>
  <c r="BF8" i="4" s="1"/>
  <c r="BL8" i="4" s="1"/>
  <c r="BA7" i="4"/>
  <c r="BF7" i="4" s="1"/>
  <c r="BL7" i="4" s="1"/>
  <c r="S16" i="4"/>
  <c r="S17" i="4"/>
  <c r="S14" i="4"/>
  <c r="S19" i="4"/>
  <c r="R21" i="4"/>
  <c r="R12" i="4"/>
  <c r="R15" i="4"/>
  <c r="V19" i="4"/>
  <c r="T20" i="4"/>
  <c r="T21" i="4"/>
  <c r="S22" i="4"/>
  <c r="T23" i="4"/>
  <c r="T6" i="4"/>
  <c r="T9" i="4"/>
  <c r="T11" i="4"/>
  <c r="T12" i="4"/>
  <c r="V13" i="4"/>
  <c r="V18" i="4"/>
  <c r="BB18" i="4" s="1"/>
  <c r="V20" i="4"/>
  <c r="BB20" i="4" s="1"/>
  <c r="V21" i="4"/>
  <c r="BB21" i="4" s="1"/>
  <c r="T22" i="4"/>
  <c r="BA22" i="4"/>
  <c r="BF22" i="4" s="1"/>
  <c r="BL22" i="4" s="1"/>
  <c r="V23" i="4"/>
  <c r="Q24" i="4"/>
  <c r="S7" i="4"/>
  <c r="V7" i="4"/>
  <c r="T8" i="4"/>
  <c r="T10" i="4"/>
  <c r="AS24" i="4"/>
  <c r="S11" i="4"/>
  <c r="T14" i="4"/>
  <c r="V15" i="4"/>
  <c r="T16" i="4"/>
  <c r="T17" i="4"/>
  <c r="T19" i="4"/>
  <c r="M24" i="4"/>
  <c r="R11" i="4"/>
  <c r="BA17" i="4"/>
  <c r="BF17" i="4" s="1"/>
  <c r="BL17" i="4" s="1"/>
  <c r="AZ23" i="4"/>
  <c r="AZ22" i="4"/>
  <c r="AZ21" i="4"/>
  <c r="AZ20" i="4"/>
  <c r="AZ19" i="4"/>
  <c r="AZ18" i="4"/>
  <c r="AZ17" i="4"/>
  <c r="AZ16" i="4"/>
  <c r="AZ15" i="4"/>
  <c r="AZ14" i="4"/>
  <c r="AZ13" i="4"/>
  <c r="AZ12" i="4"/>
  <c r="AZ11" i="4"/>
  <c r="AZ10" i="4"/>
  <c r="AZ9" i="4"/>
  <c r="BH25" i="2"/>
  <c r="BI25" i="2"/>
  <c r="AU24" i="2"/>
  <c r="G29" i="3"/>
  <c r="AV28" i="3"/>
  <c r="AV31" i="3" s="1"/>
  <c r="BD24" i="3"/>
  <c r="BB24" i="3"/>
  <c r="AS24" i="3"/>
  <c r="AK24" i="3"/>
  <c r="AJ24" i="3"/>
  <c r="AI24" i="3"/>
  <c r="AG24" i="3"/>
  <c r="AF24" i="3"/>
  <c r="AE24" i="3"/>
  <c r="AD24" i="3"/>
  <c r="AC24" i="3"/>
  <c r="AB24" i="3"/>
  <c r="AA24" i="3"/>
  <c r="Z24" i="3"/>
  <c r="Y24" i="3"/>
  <c r="X24" i="3"/>
  <c r="P24" i="3"/>
  <c r="O24" i="3"/>
  <c r="N24" i="3"/>
  <c r="L24" i="3"/>
  <c r="K24" i="3"/>
  <c r="J24" i="3"/>
  <c r="I24" i="3"/>
  <c r="H24" i="3"/>
  <c r="G24" i="3"/>
  <c r="F24" i="3"/>
  <c r="E24" i="3"/>
  <c r="D24" i="3"/>
  <c r="C24" i="3"/>
  <c r="BC23" i="3"/>
  <c r="AQ23" i="3"/>
  <c r="AO23" i="3"/>
  <c r="AL23" i="3"/>
  <c r="AH23" i="3"/>
  <c r="AM23" i="3" s="1"/>
  <c r="Q23" i="3"/>
  <c r="M23" i="3"/>
  <c r="R23" i="3" s="1"/>
  <c r="BC22" i="3"/>
  <c r="AQ22" i="3"/>
  <c r="AO22" i="3"/>
  <c r="AL22" i="3"/>
  <c r="AH22" i="3"/>
  <c r="AM22" i="3" s="1"/>
  <c r="Q22" i="3"/>
  <c r="M22" i="3"/>
  <c r="R22" i="3" s="1"/>
  <c r="BC21" i="3"/>
  <c r="AQ21" i="3"/>
  <c r="AO21" i="3"/>
  <c r="AL21" i="3"/>
  <c r="AH21" i="3"/>
  <c r="AM21" i="3" s="1"/>
  <c r="Q21" i="3"/>
  <c r="M21" i="3"/>
  <c r="R21" i="3" s="1"/>
  <c r="BC20" i="3"/>
  <c r="AQ20" i="3"/>
  <c r="AO20" i="3"/>
  <c r="AL20" i="3"/>
  <c r="AH20" i="3"/>
  <c r="AM20" i="3" s="1"/>
  <c r="Q20" i="3"/>
  <c r="M20" i="3"/>
  <c r="R20" i="3" s="1"/>
  <c r="BC19" i="3"/>
  <c r="AQ19" i="3"/>
  <c r="AO19" i="3"/>
  <c r="AL19" i="3"/>
  <c r="AH19" i="3"/>
  <c r="AM19" i="3" s="1"/>
  <c r="Q19" i="3"/>
  <c r="M19" i="3"/>
  <c r="R19" i="3" s="1"/>
  <c r="BC18" i="3"/>
  <c r="AQ18" i="3"/>
  <c r="AO18" i="3"/>
  <c r="AL18" i="3"/>
  <c r="AH18" i="3"/>
  <c r="AM18" i="3" s="1"/>
  <c r="Q18" i="3"/>
  <c r="M18" i="3"/>
  <c r="R18" i="3" s="1"/>
  <c r="BC17" i="3"/>
  <c r="AQ17" i="3"/>
  <c r="AO17" i="3"/>
  <c r="AL17" i="3"/>
  <c r="AH17" i="3"/>
  <c r="AM17" i="3" s="1"/>
  <c r="Q17" i="3"/>
  <c r="M17" i="3"/>
  <c r="R17" i="3" s="1"/>
  <c r="BC16" i="3"/>
  <c r="AQ16" i="3"/>
  <c r="AO16" i="3"/>
  <c r="AL16" i="3"/>
  <c r="AH16" i="3"/>
  <c r="AM16" i="3" s="1"/>
  <c r="Q16" i="3"/>
  <c r="M16" i="3"/>
  <c r="R16" i="3" s="1"/>
  <c r="BC15" i="3"/>
  <c r="AQ15" i="3"/>
  <c r="AO15" i="3"/>
  <c r="AL15" i="3"/>
  <c r="AH15" i="3"/>
  <c r="AM15" i="3" s="1"/>
  <c r="Q15" i="3"/>
  <c r="M15" i="3"/>
  <c r="R15" i="3" s="1"/>
  <c r="BC14" i="3"/>
  <c r="AQ14" i="3"/>
  <c r="AO14" i="3"/>
  <c r="AL14" i="3"/>
  <c r="AH14" i="3"/>
  <c r="AM14" i="3" s="1"/>
  <c r="Q14" i="3"/>
  <c r="M14" i="3"/>
  <c r="R14" i="3" s="1"/>
  <c r="BC13" i="3"/>
  <c r="AQ13" i="3"/>
  <c r="AO13" i="3"/>
  <c r="AL13" i="3"/>
  <c r="AH13" i="3"/>
  <c r="AM13" i="3" s="1"/>
  <c r="Q13" i="3"/>
  <c r="M13" i="3"/>
  <c r="R13" i="3" s="1"/>
  <c r="BC12" i="3"/>
  <c r="AQ12" i="3"/>
  <c r="AO12" i="3"/>
  <c r="AL12" i="3"/>
  <c r="AH12" i="3"/>
  <c r="AM12" i="3" s="1"/>
  <c r="Q12" i="3"/>
  <c r="M12" i="3"/>
  <c r="R12" i="3" s="1"/>
  <c r="BC11" i="3"/>
  <c r="AQ11" i="3"/>
  <c r="AO11" i="3"/>
  <c r="AL11" i="3"/>
  <c r="AH11" i="3"/>
  <c r="AM11" i="3" s="1"/>
  <c r="Q11" i="3"/>
  <c r="M11" i="3"/>
  <c r="R11" i="3" s="1"/>
  <c r="BC10" i="3"/>
  <c r="AQ10" i="3"/>
  <c r="AO10" i="3"/>
  <c r="AL10" i="3"/>
  <c r="AH10" i="3"/>
  <c r="AM10" i="3" s="1"/>
  <c r="Q10" i="3"/>
  <c r="M10" i="3"/>
  <c r="R10" i="3" s="1"/>
  <c r="BC9" i="3"/>
  <c r="AQ9" i="3"/>
  <c r="AO9" i="3"/>
  <c r="AL9" i="3"/>
  <c r="AH9" i="3"/>
  <c r="AM9" i="3" s="1"/>
  <c r="Q9" i="3"/>
  <c r="M9" i="3"/>
  <c r="R9" i="3" s="1"/>
  <c r="BC8" i="3"/>
  <c r="AQ8" i="3"/>
  <c r="AO8" i="3"/>
  <c r="AL8" i="3"/>
  <c r="AH8" i="3"/>
  <c r="AM8" i="3" s="1"/>
  <c r="Q8" i="3"/>
  <c r="M8" i="3"/>
  <c r="R8" i="3" s="1"/>
  <c r="BC7" i="3"/>
  <c r="AQ7" i="3"/>
  <c r="AO7" i="3"/>
  <c r="AL7" i="3"/>
  <c r="AH7" i="3"/>
  <c r="AN7" i="3" s="1"/>
  <c r="Q7" i="3"/>
  <c r="M7" i="3"/>
  <c r="R7" i="3" s="1"/>
  <c r="BC6" i="3"/>
  <c r="AQ6" i="3"/>
  <c r="AO6" i="3"/>
  <c r="AL6" i="3"/>
  <c r="AH6" i="3"/>
  <c r="AM6" i="3" s="1"/>
  <c r="V6" i="3"/>
  <c r="Q6" i="3"/>
  <c r="M6" i="3"/>
  <c r="R6" i="3" s="1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6" i="2"/>
  <c r="AU23" i="3" l="1"/>
  <c r="AV22" i="3"/>
  <c r="BA22" i="3" s="1"/>
  <c r="BG22" i="3" s="1"/>
  <c r="AU21" i="3"/>
  <c r="AV20" i="3"/>
  <c r="BA20" i="3" s="1"/>
  <c r="BG20" i="3" s="1"/>
  <c r="AV19" i="3"/>
  <c r="BA19" i="3" s="1"/>
  <c r="BG19" i="3" s="1"/>
  <c r="AV18" i="3"/>
  <c r="BA18" i="3" s="1"/>
  <c r="BG18" i="3" s="1"/>
  <c r="AU17" i="3"/>
  <c r="AV16" i="3"/>
  <c r="BA16" i="3" s="1"/>
  <c r="BG16" i="3" s="1"/>
  <c r="AU15" i="3"/>
  <c r="AU14" i="3"/>
  <c r="AV13" i="3"/>
  <c r="BA13" i="3" s="1"/>
  <c r="BG13" i="3" s="1"/>
  <c r="AV12" i="3"/>
  <c r="BA12" i="3" s="1"/>
  <c r="BG12" i="3" s="1"/>
  <c r="AV11" i="3"/>
  <c r="BA11" i="3" s="1"/>
  <c r="BG11" i="3" s="1"/>
  <c r="AU10" i="3"/>
  <c r="AV9" i="3"/>
  <c r="BA9" i="3" s="1"/>
  <c r="BG9" i="3" s="1"/>
  <c r="AU8" i="3"/>
  <c r="AV7" i="3"/>
  <c r="BA7" i="3" s="1"/>
  <c r="BG7" i="3" s="1"/>
  <c r="AU6" i="3"/>
  <c r="AV23" i="3"/>
  <c r="BA23" i="3" s="1"/>
  <c r="BG23" i="3" s="1"/>
  <c r="AU22" i="3"/>
  <c r="AV21" i="3"/>
  <c r="BA21" i="3" s="1"/>
  <c r="BG21" i="3" s="1"/>
  <c r="AU20" i="3"/>
  <c r="AU19" i="3"/>
  <c r="AU18" i="3"/>
  <c r="AV17" i="3"/>
  <c r="BA17" i="3" s="1"/>
  <c r="BG17" i="3" s="1"/>
  <c r="AU16" i="3"/>
  <c r="AV15" i="3"/>
  <c r="BA15" i="3" s="1"/>
  <c r="BG15" i="3" s="1"/>
  <c r="AV14" i="3"/>
  <c r="BA14" i="3" s="1"/>
  <c r="BG14" i="3" s="1"/>
  <c r="AU13" i="3"/>
  <c r="AU12" i="3"/>
  <c r="AU11" i="3"/>
  <c r="AV10" i="3"/>
  <c r="BA10" i="3" s="1"/>
  <c r="BG10" i="3" s="1"/>
  <c r="AU9" i="3"/>
  <c r="AV8" i="3"/>
  <c r="BA8" i="3" s="1"/>
  <c r="BG8" i="3" s="1"/>
  <c r="AU7" i="3"/>
  <c r="AV6" i="3"/>
  <c r="AN6" i="3"/>
  <c r="AN8" i="3"/>
  <c r="S17" i="3"/>
  <c r="AN21" i="3"/>
  <c r="R24" i="3"/>
  <c r="AP7" i="3"/>
  <c r="AM7" i="3"/>
  <c r="S12" i="3"/>
  <c r="AN13" i="3"/>
  <c r="AN19" i="3"/>
  <c r="AN20" i="3"/>
  <c r="S20" i="3"/>
  <c r="AE17" i="5"/>
  <c r="AF17" i="5" s="1"/>
  <c r="AG17" i="5" s="1"/>
  <c r="AE8" i="5"/>
  <c r="AF8" i="5" s="1"/>
  <c r="AG8" i="5" s="1"/>
  <c r="AF9" i="5"/>
  <c r="AG9" i="5" s="1"/>
  <c r="AF18" i="5"/>
  <c r="AG18" i="5" s="1"/>
  <c r="W24" i="5"/>
  <c r="BF24" i="4"/>
  <c r="BL24" i="4" s="1"/>
  <c r="U23" i="4"/>
  <c r="BB6" i="4"/>
  <c r="AG13" i="5"/>
  <c r="AG12" i="5"/>
  <c r="AF22" i="5"/>
  <c r="AG21" i="5"/>
  <c r="Z24" i="5"/>
  <c r="AF14" i="5"/>
  <c r="AF10" i="5"/>
  <c r="AG19" i="5"/>
  <c r="AG16" i="5"/>
  <c r="AF6" i="5"/>
  <c r="BB17" i="4"/>
  <c r="BB11" i="4"/>
  <c r="AU24" i="4"/>
  <c r="W6" i="4"/>
  <c r="AR12" i="4"/>
  <c r="AQ12" i="4"/>
  <c r="BB15" i="4"/>
  <c r="AQ9" i="4"/>
  <c r="AR9" i="4"/>
  <c r="AQ14" i="4"/>
  <c r="AR14" i="4"/>
  <c r="AR21" i="4"/>
  <c r="AQ21" i="4"/>
  <c r="BB13" i="4"/>
  <c r="AR15" i="4"/>
  <c r="AQ15" i="4"/>
  <c r="AR18" i="4"/>
  <c r="AQ18" i="4"/>
  <c r="AR10" i="4"/>
  <c r="AQ10" i="4"/>
  <c r="AQ16" i="4"/>
  <c r="AR16" i="4"/>
  <c r="BB23" i="4"/>
  <c r="BB22" i="4"/>
  <c r="AR19" i="4"/>
  <c r="AQ19" i="4"/>
  <c r="BB14" i="4"/>
  <c r="AQ6" i="4"/>
  <c r="AQ22" i="4"/>
  <c r="AR22" i="4"/>
  <c r="AQ17" i="4"/>
  <c r="AR17" i="4"/>
  <c r="AR23" i="4"/>
  <c r="AQ23" i="4"/>
  <c r="AR11" i="4"/>
  <c r="AQ11" i="4"/>
  <c r="AO24" i="4"/>
  <c r="AQ8" i="4"/>
  <c r="AR8" i="4"/>
  <c r="AR13" i="4"/>
  <c r="AQ13" i="4"/>
  <c r="AR20" i="4"/>
  <c r="AQ20" i="4"/>
  <c r="BB19" i="4"/>
  <c r="AR7" i="4"/>
  <c r="AQ7" i="4"/>
  <c r="BB7" i="4"/>
  <c r="Z24" i="4"/>
  <c r="U8" i="4"/>
  <c r="AP24" i="4"/>
  <c r="U7" i="4"/>
  <c r="AM24" i="4"/>
  <c r="AJ24" i="4"/>
  <c r="U10" i="4"/>
  <c r="W12" i="4"/>
  <c r="W18" i="4"/>
  <c r="W16" i="4"/>
  <c r="U15" i="4"/>
  <c r="W22" i="4"/>
  <c r="U20" i="4"/>
  <c r="U13" i="4"/>
  <c r="U14" i="4"/>
  <c r="U18" i="4"/>
  <c r="W15" i="4"/>
  <c r="U6" i="4"/>
  <c r="W11" i="4"/>
  <c r="U12" i="4"/>
  <c r="U9" i="4"/>
  <c r="U21" i="4"/>
  <c r="W10" i="4"/>
  <c r="W21" i="4"/>
  <c r="W20" i="4"/>
  <c r="U19" i="4"/>
  <c r="U11" i="4"/>
  <c r="W8" i="4"/>
  <c r="U17" i="4"/>
  <c r="S24" i="4"/>
  <c r="W17" i="4"/>
  <c r="V24" i="4"/>
  <c r="W23" i="4"/>
  <c r="W14" i="4"/>
  <c r="W19" i="4"/>
  <c r="W13" i="4"/>
  <c r="W7" i="4"/>
  <c r="W9" i="4"/>
  <c r="T24" i="4"/>
  <c r="U16" i="4"/>
  <c r="U22" i="4"/>
  <c r="AZ24" i="4"/>
  <c r="R24" i="4"/>
  <c r="BA24" i="4"/>
  <c r="AM24" i="3"/>
  <c r="AN14" i="3"/>
  <c r="S18" i="3"/>
  <c r="AR19" i="3"/>
  <c r="AN22" i="3"/>
  <c r="AV24" i="3"/>
  <c r="V8" i="3"/>
  <c r="AN10" i="3"/>
  <c r="AR10" i="3" s="1"/>
  <c r="AR13" i="3"/>
  <c r="AR20" i="3"/>
  <c r="AU24" i="3"/>
  <c r="AL24" i="3"/>
  <c r="S10" i="3"/>
  <c r="AN11" i="3"/>
  <c r="AR11" i="3" s="1"/>
  <c r="S14" i="3"/>
  <c r="AN15" i="3"/>
  <c r="AR15" i="3" s="1"/>
  <c r="AN16" i="3"/>
  <c r="AR16" i="3" s="1"/>
  <c r="S21" i="3"/>
  <c r="S22" i="3"/>
  <c r="AN23" i="3"/>
  <c r="AR23" i="3" s="1"/>
  <c r="S11" i="3"/>
  <c r="AN12" i="3"/>
  <c r="AR12" i="3" s="1"/>
  <c r="S15" i="3"/>
  <c r="S16" i="3"/>
  <c r="AN17" i="3"/>
  <c r="AR17" i="3" s="1"/>
  <c r="AN18" i="3"/>
  <c r="AR18" i="3" s="1"/>
  <c r="S23" i="3"/>
  <c r="AH24" i="3"/>
  <c r="M24" i="3"/>
  <c r="BC24" i="3"/>
  <c r="V7" i="3"/>
  <c r="AW7" i="3" s="1"/>
  <c r="AP8" i="3"/>
  <c r="S13" i="3"/>
  <c r="S19" i="3"/>
  <c r="AR14" i="3"/>
  <c r="AR21" i="3"/>
  <c r="AR22" i="3"/>
  <c r="AQ24" i="3"/>
  <c r="AW8" i="3"/>
  <c r="T23" i="3"/>
  <c r="T22" i="3"/>
  <c r="U22" i="3" s="1"/>
  <c r="T21" i="3"/>
  <c r="U21" i="3" s="1"/>
  <c r="T20" i="3"/>
  <c r="U20" i="3" s="1"/>
  <c r="T19" i="3"/>
  <c r="T18" i="3"/>
  <c r="U18" i="3" s="1"/>
  <c r="T17" i="3"/>
  <c r="U17" i="3" s="1"/>
  <c r="T16" i="3"/>
  <c r="U16" i="3" s="1"/>
  <c r="T15" i="3"/>
  <c r="T14" i="3"/>
  <c r="U14" i="3" s="1"/>
  <c r="T13" i="3"/>
  <c r="T12" i="3"/>
  <c r="U12" i="3" s="1"/>
  <c r="T11" i="3"/>
  <c r="T10" i="3"/>
  <c r="U10" i="3" s="1"/>
  <c r="V23" i="3"/>
  <c r="AW23" i="3" s="1"/>
  <c r="V22" i="3"/>
  <c r="AW22" i="3" s="1"/>
  <c r="V21" i="3"/>
  <c r="AW21" i="3" s="1"/>
  <c r="V20" i="3"/>
  <c r="AW20" i="3" s="1"/>
  <c r="V19" i="3"/>
  <c r="AW19" i="3" s="1"/>
  <c r="V18" i="3"/>
  <c r="AW18" i="3" s="1"/>
  <c r="V17" i="3"/>
  <c r="AW17" i="3" s="1"/>
  <c r="V16" i="3"/>
  <c r="AW16" i="3" s="1"/>
  <c r="V15" i="3"/>
  <c r="AW15" i="3" s="1"/>
  <c r="V14" i="3"/>
  <c r="AW14" i="3" s="1"/>
  <c r="V13" i="3"/>
  <c r="AW13" i="3" s="1"/>
  <c r="V12" i="3"/>
  <c r="AW12" i="3" s="1"/>
  <c r="V11" i="3"/>
  <c r="AW11" i="3" s="1"/>
  <c r="V10" i="3"/>
  <c r="AW10" i="3" s="1"/>
  <c r="V9" i="3"/>
  <c r="AW9" i="3" s="1"/>
  <c r="AW6" i="3"/>
  <c r="S8" i="3"/>
  <c r="AR8" i="3"/>
  <c r="S9" i="3"/>
  <c r="T6" i="3"/>
  <c r="AO24" i="3"/>
  <c r="AR6" i="3"/>
  <c r="T7" i="3"/>
  <c r="AR7" i="3"/>
  <c r="T8" i="3"/>
  <c r="T9" i="3"/>
  <c r="W11" i="3"/>
  <c r="W12" i="3"/>
  <c r="W19" i="3"/>
  <c r="AX19" i="3" s="1"/>
  <c r="AY19" i="3" s="1"/>
  <c r="Q24" i="3"/>
  <c r="AP6" i="3"/>
  <c r="AN9" i="3"/>
  <c r="AP11" i="3"/>
  <c r="AP13" i="3"/>
  <c r="AP14" i="3"/>
  <c r="AP16" i="3"/>
  <c r="AP17" i="3"/>
  <c r="AP18" i="3"/>
  <c r="AP19" i="3"/>
  <c r="AP20" i="3"/>
  <c r="AP21" i="3"/>
  <c r="AP22" i="3"/>
  <c r="S6" i="3"/>
  <c r="BA6" i="3"/>
  <c r="S7" i="3"/>
  <c r="AR24" i="2"/>
  <c r="G29" i="2"/>
  <c r="AX28" i="2"/>
  <c r="AX31" i="2" s="1"/>
  <c r="AX18" i="2" s="1"/>
  <c r="BC18" i="2" s="1"/>
  <c r="BI18" i="2" s="1"/>
  <c r="BF24" i="2"/>
  <c r="BE24" i="2"/>
  <c r="BD24" i="2"/>
  <c r="BD25" i="2" s="1"/>
  <c r="AK24" i="2"/>
  <c r="AJ24" i="2"/>
  <c r="AI24" i="2"/>
  <c r="AG24" i="2"/>
  <c r="AF24" i="2"/>
  <c r="AE24" i="2"/>
  <c r="AD24" i="2"/>
  <c r="AC24" i="2"/>
  <c r="AB24" i="2"/>
  <c r="AA24" i="2"/>
  <c r="Z24" i="2"/>
  <c r="Y24" i="2"/>
  <c r="X24" i="2"/>
  <c r="P24" i="2"/>
  <c r="O24" i="2"/>
  <c r="N24" i="2"/>
  <c r="L24" i="2"/>
  <c r="K24" i="2"/>
  <c r="J24" i="2"/>
  <c r="I24" i="2"/>
  <c r="H24" i="2"/>
  <c r="G24" i="2"/>
  <c r="F24" i="2"/>
  <c r="E24" i="2"/>
  <c r="D24" i="2"/>
  <c r="C24" i="2"/>
  <c r="AW23" i="2"/>
  <c r="AQ23" i="2"/>
  <c r="AO23" i="2"/>
  <c r="AL23" i="2"/>
  <c r="AH23" i="2"/>
  <c r="V23" i="2"/>
  <c r="T23" i="2"/>
  <c r="Q23" i="2"/>
  <c r="M23" i="2"/>
  <c r="AQ22" i="2"/>
  <c r="AO22" i="2"/>
  <c r="AL22" i="2"/>
  <c r="AH22" i="2"/>
  <c r="AN22" i="2" s="1"/>
  <c r="AP22" i="2" s="1"/>
  <c r="V22" i="2"/>
  <c r="T22" i="2"/>
  <c r="Q22" i="2"/>
  <c r="M22" i="2"/>
  <c r="R22" i="2" s="1"/>
  <c r="AQ21" i="2"/>
  <c r="AO21" i="2"/>
  <c r="AL21" i="2"/>
  <c r="AH21" i="2"/>
  <c r="AN21" i="2" s="1"/>
  <c r="V21" i="2"/>
  <c r="T21" i="2"/>
  <c r="Q21" i="2"/>
  <c r="M21" i="2"/>
  <c r="S21" i="2" s="1"/>
  <c r="AQ20" i="2"/>
  <c r="AY20" i="2" s="1"/>
  <c r="AO20" i="2"/>
  <c r="AL20" i="2"/>
  <c r="AH20" i="2"/>
  <c r="AM20" i="2" s="1"/>
  <c r="V20" i="2"/>
  <c r="T20" i="2"/>
  <c r="Q20" i="2"/>
  <c r="M20" i="2"/>
  <c r="R20" i="2" s="1"/>
  <c r="AQ19" i="2"/>
  <c r="AS19" i="2" s="1"/>
  <c r="AO19" i="2"/>
  <c r="AL19" i="2"/>
  <c r="AH19" i="2"/>
  <c r="AN19" i="2" s="1"/>
  <c r="V19" i="2"/>
  <c r="T19" i="2"/>
  <c r="Q19" i="2"/>
  <c r="M19" i="2"/>
  <c r="S19" i="2" s="1"/>
  <c r="AQ18" i="2"/>
  <c r="AY18" i="2" s="1"/>
  <c r="AO18" i="2"/>
  <c r="AL18" i="2"/>
  <c r="AH18" i="2"/>
  <c r="AN18" i="2" s="1"/>
  <c r="AP18" i="2" s="1"/>
  <c r="V18" i="2"/>
  <c r="T18" i="2"/>
  <c r="S18" i="2"/>
  <c r="W18" i="2" s="1"/>
  <c r="Q18" i="2"/>
  <c r="M18" i="2"/>
  <c r="R18" i="2" s="1"/>
  <c r="AQ17" i="2"/>
  <c r="AS17" i="2" s="1"/>
  <c r="AO17" i="2"/>
  <c r="AL17" i="2"/>
  <c r="AH17" i="2"/>
  <c r="AN17" i="2" s="1"/>
  <c r="V17" i="2"/>
  <c r="T17" i="2"/>
  <c r="Q17" i="2"/>
  <c r="M17" i="2"/>
  <c r="S17" i="2" s="1"/>
  <c r="AQ16" i="2"/>
  <c r="AO16" i="2"/>
  <c r="AL16" i="2"/>
  <c r="AH16" i="2"/>
  <c r="AM16" i="2" s="1"/>
  <c r="V16" i="2"/>
  <c r="T16" i="2"/>
  <c r="Q16" i="2"/>
  <c r="M16" i="2"/>
  <c r="R16" i="2" s="1"/>
  <c r="AW15" i="2"/>
  <c r="AQ15" i="2"/>
  <c r="AS15" i="2" s="1"/>
  <c r="AO15" i="2"/>
  <c r="AL15" i="2"/>
  <c r="AH15" i="2"/>
  <c r="AN15" i="2" s="1"/>
  <c r="V15" i="2"/>
  <c r="T15" i="2"/>
  <c r="Q15" i="2"/>
  <c r="M15" i="2"/>
  <c r="S15" i="2" s="1"/>
  <c r="AQ14" i="2"/>
  <c r="AO14" i="2"/>
  <c r="AN14" i="2"/>
  <c r="AP14" i="2" s="1"/>
  <c r="AL14" i="2"/>
  <c r="AH14" i="2"/>
  <c r="AM14" i="2" s="1"/>
  <c r="V14" i="2"/>
  <c r="T14" i="2"/>
  <c r="Q14" i="2"/>
  <c r="M14" i="2"/>
  <c r="R14" i="2" s="1"/>
  <c r="AQ13" i="2"/>
  <c r="AS13" i="2" s="1"/>
  <c r="AO13" i="2"/>
  <c r="AL13" i="2"/>
  <c r="AH13" i="2"/>
  <c r="AN13" i="2" s="1"/>
  <c r="V13" i="2"/>
  <c r="T13" i="2"/>
  <c r="Q13" i="2"/>
  <c r="M13" i="2"/>
  <c r="S13" i="2" s="1"/>
  <c r="AQ12" i="2"/>
  <c r="AY12" i="2" s="1"/>
  <c r="AO12" i="2"/>
  <c r="AL12" i="2"/>
  <c r="AH12" i="2"/>
  <c r="AM12" i="2" s="1"/>
  <c r="V12" i="2"/>
  <c r="T12" i="2"/>
  <c r="Q12" i="2"/>
  <c r="M12" i="2"/>
  <c r="R12" i="2" s="1"/>
  <c r="AQ11" i="2"/>
  <c r="AS11" i="2" s="1"/>
  <c r="AO11" i="2"/>
  <c r="AL11" i="2"/>
  <c r="AH11" i="2"/>
  <c r="AN11" i="2" s="1"/>
  <c r="V11" i="2"/>
  <c r="T11" i="2"/>
  <c r="Q11" i="2"/>
  <c r="M11" i="2"/>
  <c r="S11" i="2" s="1"/>
  <c r="AQ10" i="2"/>
  <c r="AO10" i="2"/>
  <c r="AL10" i="2"/>
  <c r="AH10" i="2"/>
  <c r="AM10" i="2" s="1"/>
  <c r="V10" i="2"/>
  <c r="T10" i="2"/>
  <c r="Q10" i="2"/>
  <c r="M10" i="2"/>
  <c r="R10" i="2" s="1"/>
  <c r="AQ9" i="2"/>
  <c r="AO9" i="2"/>
  <c r="AL9" i="2"/>
  <c r="AH9" i="2"/>
  <c r="AN9" i="2" s="1"/>
  <c r="V9" i="2"/>
  <c r="T9" i="2"/>
  <c r="Q9" i="2"/>
  <c r="M9" i="2"/>
  <c r="S9" i="2" s="1"/>
  <c r="AQ8" i="2"/>
  <c r="AO8" i="2"/>
  <c r="AL8" i="2"/>
  <c r="AH8" i="2"/>
  <c r="AM8" i="2" s="1"/>
  <c r="V8" i="2"/>
  <c r="T8" i="2"/>
  <c r="Q8" i="2"/>
  <c r="M8" i="2"/>
  <c r="R8" i="2" s="1"/>
  <c r="AQ7" i="2"/>
  <c r="AO7" i="2"/>
  <c r="AL7" i="2"/>
  <c r="AH7" i="2"/>
  <c r="AM7" i="2" s="1"/>
  <c r="V7" i="2"/>
  <c r="T7" i="2"/>
  <c r="Q7" i="2"/>
  <c r="M7" i="2"/>
  <c r="S7" i="2" s="1"/>
  <c r="AQ6" i="2"/>
  <c r="AO6" i="2"/>
  <c r="AN6" i="2"/>
  <c r="AP6" i="2" s="1"/>
  <c r="AL6" i="2"/>
  <c r="AH6" i="2"/>
  <c r="AM6" i="2" s="1"/>
  <c r="V6" i="2"/>
  <c r="T6" i="2"/>
  <c r="S6" i="2"/>
  <c r="Q6" i="2"/>
  <c r="M6" i="2"/>
  <c r="R6" i="2" s="1"/>
  <c r="V24" i="2" l="1"/>
  <c r="AY26" i="2" s="1"/>
  <c r="S8" i="2"/>
  <c r="U8" i="2" s="1"/>
  <c r="AY8" i="2"/>
  <c r="S12" i="2"/>
  <c r="AN12" i="2"/>
  <c r="R15" i="2"/>
  <c r="AM17" i="2"/>
  <c r="AM18" i="2"/>
  <c r="AM19" i="2"/>
  <c r="AN20" i="2"/>
  <c r="AM22" i="2"/>
  <c r="AW7" i="2"/>
  <c r="AN8" i="2"/>
  <c r="AP8" i="2" s="1"/>
  <c r="AX8" i="2"/>
  <c r="BC8" i="2" s="1"/>
  <c r="BI8" i="2" s="1"/>
  <c r="S10" i="2"/>
  <c r="AN10" i="2"/>
  <c r="AP10" i="2" s="1"/>
  <c r="R11" i="2"/>
  <c r="AW11" i="2"/>
  <c r="AM13" i="2"/>
  <c r="S14" i="2"/>
  <c r="AY14" i="2"/>
  <c r="AM15" i="2"/>
  <c r="S16" i="2"/>
  <c r="AN16" i="2"/>
  <c r="AY16" i="2"/>
  <c r="R19" i="2"/>
  <c r="AW19" i="2"/>
  <c r="AM21" i="2"/>
  <c r="AY21" i="2"/>
  <c r="S22" i="2"/>
  <c r="U22" i="2" s="1"/>
  <c r="AY22" i="2"/>
  <c r="AY23" i="2"/>
  <c r="AX6" i="2"/>
  <c r="BC6" i="2" s="1"/>
  <c r="BI6" i="2" s="1"/>
  <c r="AT6" i="2"/>
  <c r="AY6" i="2"/>
  <c r="AY7" i="2"/>
  <c r="R9" i="2"/>
  <c r="AY9" i="2"/>
  <c r="AY10" i="2"/>
  <c r="AM11" i="2"/>
  <c r="U18" i="2"/>
  <c r="S20" i="2"/>
  <c r="U19" i="3"/>
  <c r="W16" i="3"/>
  <c r="AX16" i="3" s="1"/>
  <c r="AY16" i="3" s="1"/>
  <c r="W21" i="3"/>
  <c r="AX21" i="3" s="1"/>
  <c r="AY21" i="3" s="1"/>
  <c r="AG10" i="5"/>
  <c r="AG14" i="5"/>
  <c r="AG22" i="5"/>
  <c r="AF24" i="5"/>
  <c r="AG6" i="5"/>
  <c r="AE24" i="5"/>
  <c r="AV20" i="4"/>
  <c r="AW20" i="4" s="1"/>
  <c r="BC20" i="4" s="1"/>
  <c r="BD20" i="4" s="1"/>
  <c r="BJ20" i="4" s="1"/>
  <c r="AT20" i="4"/>
  <c r="AT22" i="4"/>
  <c r="AV22" i="4"/>
  <c r="AW22" i="4" s="1"/>
  <c r="BC22" i="4" s="1"/>
  <c r="BD22" i="4" s="1"/>
  <c r="BJ22" i="4" s="1"/>
  <c r="AV10" i="4"/>
  <c r="AW10" i="4" s="1"/>
  <c r="BC10" i="4" s="1"/>
  <c r="BD10" i="4" s="1"/>
  <c r="BJ10" i="4" s="1"/>
  <c r="AT10" i="4"/>
  <c r="AT14" i="4"/>
  <c r="AV14" i="4"/>
  <c r="AW14" i="4" s="1"/>
  <c r="BC14" i="4" s="1"/>
  <c r="BD14" i="4" s="1"/>
  <c r="BJ14" i="4" s="1"/>
  <c r="AT7" i="4"/>
  <c r="AV7" i="4"/>
  <c r="AW7" i="4" s="1"/>
  <c r="BC7" i="4" s="1"/>
  <c r="BD7" i="4" s="1"/>
  <c r="BJ7" i="4" s="1"/>
  <c r="AT23" i="4"/>
  <c r="AV23" i="4"/>
  <c r="AW23" i="4" s="1"/>
  <c r="BC23" i="4" s="1"/>
  <c r="BD23" i="4" s="1"/>
  <c r="BJ23" i="4" s="1"/>
  <c r="AV16" i="4"/>
  <c r="AW16" i="4" s="1"/>
  <c r="BC16" i="4" s="1"/>
  <c r="BD16" i="4" s="1"/>
  <c r="BJ16" i="4" s="1"/>
  <c r="AT16" i="4"/>
  <c r="AT13" i="4"/>
  <c r="AV13" i="4"/>
  <c r="AW13" i="4" s="1"/>
  <c r="BC13" i="4" s="1"/>
  <c r="BD13" i="4" s="1"/>
  <c r="BJ13" i="4" s="1"/>
  <c r="AT17" i="4"/>
  <c r="AV17" i="4"/>
  <c r="AW17" i="4" s="1"/>
  <c r="BC17" i="4" s="1"/>
  <c r="BD17" i="4" s="1"/>
  <c r="BJ17" i="4" s="1"/>
  <c r="AV6" i="4"/>
  <c r="AV19" i="4"/>
  <c r="AW19" i="4" s="1"/>
  <c r="BC19" i="4" s="1"/>
  <c r="BD19" i="4" s="1"/>
  <c r="BJ19" i="4" s="1"/>
  <c r="AT19" i="4"/>
  <c r="AV18" i="4"/>
  <c r="AW18" i="4" s="1"/>
  <c r="BC18" i="4" s="1"/>
  <c r="BD18" i="4" s="1"/>
  <c r="BJ18" i="4" s="1"/>
  <c r="AT18" i="4"/>
  <c r="AT9" i="4"/>
  <c r="AV9" i="4"/>
  <c r="AW9" i="4" s="1"/>
  <c r="BC9" i="4" s="1"/>
  <c r="BD9" i="4" s="1"/>
  <c r="BJ9" i="4" s="1"/>
  <c r="AV12" i="4"/>
  <c r="AW12" i="4" s="1"/>
  <c r="BC12" i="4" s="1"/>
  <c r="BD12" i="4" s="1"/>
  <c r="BJ12" i="4" s="1"/>
  <c r="AT12" i="4"/>
  <c r="AT15" i="4"/>
  <c r="AV15" i="4"/>
  <c r="AW15" i="4" s="1"/>
  <c r="BC15" i="4" s="1"/>
  <c r="BD15" i="4" s="1"/>
  <c r="BJ15" i="4" s="1"/>
  <c r="AV8" i="4"/>
  <c r="AW8" i="4" s="1"/>
  <c r="BC8" i="4" s="1"/>
  <c r="BD8" i="4" s="1"/>
  <c r="BJ8" i="4" s="1"/>
  <c r="AT8" i="4"/>
  <c r="AV11" i="4"/>
  <c r="AW11" i="4" s="1"/>
  <c r="BC11" i="4" s="1"/>
  <c r="BD11" i="4" s="1"/>
  <c r="BJ11" i="4" s="1"/>
  <c r="AT11" i="4"/>
  <c r="AT21" i="4"/>
  <c r="AV21" i="4"/>
  <c r="AW21" i="4" s="1"/>
  <c r="BC21" i="4" s="1"/>
  <c r="BD21" i="4" s="1"/>
  <c r="BJ21" i="4" s="1"/>
  <c r="AR24" i="4"/>
  <c r="BB24" i="4"/>
  <c r="AQ24" i="4"/>
  <c r="U24" i="4"/>
  <c r="W24" i="4"/>
  <c r="AP23" i="3"/>
  <c r="AP15" i="3"/>
  <c r="AP10" i="3"/>
  <c r="W20" i="3"/>
  <c r="AX20" i="3" s="1"/>
  <c r="AY20" i="3" s="1"/>
  <c r="BE20" i="3" s="1"/>
  <c r="AX11" i="3"/>
  <c r="AY11" i="3" s="1"/>
  <c r="U23" i="3"/>
  <c r="W15" i="3"/>
  <c r="AX15" i="3" s="1"/>
  <c r="AY15" i="3" s="1"/>
  <c r="U13" i="3"/>
  <c r="AN24" i="3"/>
  <c r="W22" i="3"/>
  <c r="AX22" i="3" s="1"/>
  <c r="AY22" i="3" s="1"/>
  <c r="BE22" i="3" s="1"/>
  <c r="W18" i="3"/>
  <c r="W14" i="3"/>
  <c r="AX14" i="3" s="1"/>
  <c r="AY14" i="3" s="1"/>
  <c r="AZ14" i="3" s="1"/>
  <c r="BF14" i="3" s="1"/>
  <c r="W10" i="3"/>
  <c r="AX10" i="3" s="1"/>
  <c r="AY10" i="3" s="1"/>
  <c r="BE10" i="3" s="1"/>
  <c r="AP12" i="3"/>
  <c r="W17" i="3"/>
  <c r="W13" i="3"/>
  <c r="AX13" i="3" s="1"/>
  <c r="AY13" i="3" s="1"/>
  <c r="AZ13" i="3" s="1"/>
  <c r="BF13" i="3" s="1"/>
  <c r="U11" i="3"/>
  <c r="U15" i="3"/>
  <c r="W23" i="3"/>
  <c r="AX23" i="3" s="1"/>
  <c r="AY23" i="3" s="1"/>
  <c r="AX18" i="3"/>
  <c r="AY18" i="3" s="1"/>
  <c r="BE18" i="3" s="1"/>
  <c r="AW24" i="3"/>
  <c r="AX17" i="3"/>
  <c r="AY17" i="3" s="1"/>
  <c r="AZ17" i="3" s="1"/>
  <c r="BF17" i="3" s="1"/>
  <c r="AX12" i="3"/>
  <c r="AY12" i="3" s="1"/>
  <c r="AZ12" i="3" s="1"/>
  <c r="BF12" i="3" s="1"/>
  <c r="W7" i="3"/>
  <c r="AX7" i="3" s="1"/>
  <c r="AY7" i="3" s="1"/>
  <c r="U7" i="3"/>
  <c r="AZ20" i="3"/>
  <c r="BF20" i="3" s="1"/>
  <c r="AZ16" i="3"/>
  <c r="BF16" i="3" s="1"/>
  <c r="BE16" i="3"/>
  <c r="BE12" i="3"/>
  <c r="U8" i="3"/>
  <c r="W8" i="3"/>
  <c r="AX8" i="3" s="1"/>
  <c r="AY8" i="3" s="1"/>
  <c r="BA24" i="3"/>
  <c r="BG6" i="3"/>
  <c r="BG24" i="3" s="1"/>
  <c r="AZ23" i="3"/>
  <c r="BF23" i="3" s="1"/>
  <c r="BE23" i="3"/>
  <c r="AZ19" i="3"/>
  <c r="BF19" i="3" s="1"/>
  <c r="BE19" i="3"/>
  <c r="AZ15" i="3"/>
  <c r="BF15" i="3" s="1"/>
  <c r="BE15" i="3"/>
  <c r="AZ11" i="3"/>
  <c r="BF11" i="3" s="1"/>
  <c r="BE11" i="3"/>
  <c r="T24" i="3"/>
  <c r="AP9" i="3"/>
  <c r="AR9" i="3"/>
  <c r="AR24" i="3" s="1"/>
  <c r="AZ18" i="3"/>
  <c r="BF18" i="3" s="1"/>
  <c r="BE14" i="3"/>
  <c r="AZ10" i="3"/>
  <c r="BF10" i="3" s="1"/>
  <c r="W9" i="3"/>
  <c r="U9" i="3"/>
  <c r="V24" i="3"/>
  <c r="S24" i="3"/>
  <c r="W6" i="3"/>
  <c r="U6" i="3"/>
  <c r="AP24" i="3"/>
  <c r="AZ21" i="3"/>
  <c r="BF21" i="3" s="1"/>
  <c r="BE21" i="3"/>
  <c r="BE13" i="3"/>
  <c r="AY17" i="2"/>
  <c r="AS22" i="2"/>
  <c r="AS21" i="2"/>
  <c r="AT12" i="2"/>
  <c r="AY13" i="2"/>
  <c r="AT20" i="2"/>
  <c r="AT22" i="2"/>
  <c r="AS6" i="2"/>
  <c r="AS20" i="2"/>
  <c r="AS16" i="2"/>
  <c r="AS12" i="2"/>
  <c r="AS8" i="2"/>
  <c r="AS23" i="2"/>
  <c r="AS7" i="2"/>
  <c r="AS18" i="2"/>
  <c r="AS14" i="2"/>
  <c r="AS10" i="2"/>
  <c r="AS9" i="2"/>
  <c r="AT16" i="2"/>
  <c r="AT8" i="2"/>
  <c r="AT14" i="2"/>
  <c r="AY15" i="2"/>
  <c r="AT10" i="2"/>
  <c r="AY11" i="2"/>
  <c r="AT18" i="2"/>
  <c r="AY19" i="2"/>
  <c r="AZ18" i="2"/>
  <c r="BA18" i="2" s="1"/>
  <c r="W6" i="2"/>
  <c r="AZ6" i="2" s="1"/>
  <c r="BA6" i="2" s="1"/>
  <c r="W8" i="2"/>
  <c r="AT9" i="2"/>
  <c r="AP9" i="2"/>
  <c r="Q24" i="2"/>
  <c r="U6" i="2"/>
  <c r="AL24" i="2"/>
  <c r="R7" i="2"/>
  <c r="AM9" i="2"/>
  <c r="U11" i="2"/>
  <c r="W11" i="2"/>
  <c r="AX12" i="2"/>
  <c r="BC12" i="2" s="1"/>
  <c r="BI12" i="2" s="1"/>
  <c r="AT13" i="2"/>
  <c r="AP13" i="2"/>
  <c r="U15" i="2"/>
  <c r="W15" i="2"/>
  <c r="AX16" i="2"/>
  <c r="BC16" i="2" s="1"/>
  <c r="BI16" i="2" s="1"/>
  <c r="AT17" i="2"/>
  <c r="AP17" i="2"/>
  <c r="U19" i="2"/>
  <c r="W19" i="2"/>
  <c r="AX20" i="2"/>
  <c r="BC20" i="2" s="1"/>
  <c r="BI20" i="2" s="1"/>
  <c r="AT21" i="2"/>
  <c r="AP21" i="2"/>
  <c r="AQ24" i="2"/>
  <c r="AY25" i="2" s="1"/>
  <c r="T24" i="2"/>
  <c r="W9" i="2"/>
  <c r="U9" i="2"/>
  <c r="AX10" i="2"/>
  <c r="BC10" i="2" s="1"/>
  <c r="BI10" i="2" s="1"/>
  <c r="AP11" i="2"/>
  <c r="AT11" i="2"/>
  <c r="AP12" i="2"/>
  <c r="R13" i="2"/>
  <c r="AW13" i="2"/>
  <c r="AX14" i="2"/>
  <c r="BC14" i="2" s="1"/>
  <c r="BI14" i="2" s="1"/>
  <c r="AP15" i="2"/>
  <c r="AT15" i="2"/>
  <c r="AP16" i="2"/>
  <c r="R17" i="2"/>
  <c r="AW17" i="2"/>
  <c r="AP19" i="2"/>
  <c r="AT19" i="2"/>
  <c r="AP20" i="2"/>
  <c r="R21" i="2"/>
  <c r="W22" i="2"/>
  <c r="U7" i="2"/>
  <c r="W7" i="2"/>
  <c r="S23" i="2"/>
  <c r="S24" i="2" s="1"/>
  <c r="R23" i="2"/>
  <c r="AN23" i="2"/>
  <c r="AM23" i="2"/>
  <c r="AM24" i="2" s="1"/>
  <c r="AX23" i="2"/>
  <c r="BC23" i="2" s="1"/>
  <c r="BI23" i="2" s="1"/>
  <c r="AW22" i="2"/>
  <c r="AX19" i="2"/>
  <c r="BC19" i="2" s="1"/>
  <c r="BI19" i="2" s="1"/>
  <c r="AW18" i="2"/>
  <c r="AX15" i="2"/>
  <c r="BC15" i="2" s="1"/>
  <c r="BI15" i="2" s="1"/>
  <c r="AW14" i="2"/>
  <c r="AX11" i="2"/>
  <c r="BC11" i="2" s="1"/>
  <c r="BI11" i="2" s="1"/>
  <c r="AW10" i="2"/>
  <c r="AX7" i="2"/>
  <c r="BC7" i="2" s="1"/>
  <c r="BI7" i="2" s="1"/>
  <c r="AW6" i="2"/>
  <c r="AX21" i="2"/>
  <c r="BC21" i="2" s="1"/>
  <c r="BI21" i="2" s="1"/>
  <c r="AW20" i="2"/>
  <c r="AX17" i="2"/>
  <c r="BC17" i="2" s="1"/>
  <c r="BI17" i="2" s="1"/>
  <c r="AW16" i="2"/>
  <c r="AX13" i="2"/>
  <c r="BC13" i="2" s="1"/>
  <c r="BI13" i="2" s="1"/>
  <c r="AW12" i="2"/>
  <c r="AX9" i="2"/>
  <c r="BC9" i="2" s="1"/>
  <c r="BI9" i="2" s="1"/>
  <c r="AW8" i="2"/>
  <c r="AX22" i="2"/>
  <c r="BC22" i="2" s="1"/>
  <c r="BI22" i="2" s="1"/>
  <c r="AW21" i="2"/>
  <c r="M24" i="2"/>
  <c r="AO24" i="2"/>
  <c r="AN7" i="2"/>
  <c r="AN24" i="2" s="1"/>
  <c r="AH24" i="2"/>
  <c r="AW9" i="2"/>
  <c r="W13" i="2"/>
  <c r="U13" i="2"/>
  <c r="W17" i="2"/>
  <c r="U17" i="2"/>
  <c r="W21" i="2"/>
  <c r="U21" i="2"/>
  <c r="AT24" i="2" l="1"/>
  <c r="AT26" i="2" s="1"/>
  <c r="AT25" i="2"/>
  <c r="AZ22" i="2"/>
  <c r="BA22" i="2" s="1"/>
  <c r="W20" i="2"/>
  <c r="U20" i="2"/>
  <c r="W14" i="2"/>
  <c r="AZ14" i="2" s="1"/>
  <c r="BA14" i="2" s="1"/>
  <c r="U14" i="2"/>
  <c r="W12" i="2"/>
  <c r="AZ12" i="2" s="1"/>
  <c r="BA12" i="2" s="1"/>
  <c r="U12" i="2"/>
  <c r="BB6" i="2"/>
  <c r="BH6" i="2" s="1"/>
  <c r="AZ10" i="2"/>
  <c r="BA10" i="2" s="1"/>
  <c r="BG6" i="2"/>
  <c r="W16" i="2"/>
  <c r="U16" i="2"/>
  <c r="W10" i="2"/>
  <c r="U10" i="2"/>
  <c r="BE8" i="4"/>
  <c r="BK8" i="4" s="1"/>
  <c r="BE12" i="4"/>
  <c r="BK12" i="4" s="1"/>
  <c r="BE18" i="4"/>
  <c r="BK18" i="4" s="1"/>
  <c r="BE17" i="4"/>
  <c r="BK17" i="4" s="1"/>
  <c r="BE7" i="4"/>
  <c r="BK7" i="4" s="1"/>
  <c r="BE15" i="4"/>
  <c r="BK15" i="4" s="1"/>
  <c r="BE9" i="4"/>
  <c r="BK9" i="4" s="1"/>
  <c r="BE16" i="4"/>
  <c r="BK16" i="4" s="1"/>
  <c r="BE10" i="4"/>
  <c r="BK10" i="4" s="1"/>
  <c r="BE20" i="4"/>
  <c r="BK20" i="4" s="1"/>
  <c r="BE11" i="4"/>
  <c r="BK11" i="4" s="1"/>
  <c r="BE19" i="4"/>
  <c r="BK19" i="4" s="1"/>
  <c r="BE13" i="4"/>
  <c r="BK13" i="4" s="1"/>
  <c r="BE23" i="4"/>
  <c r="BK23" i="4" s="1"/>
  <c r="BE14" i="4"/>
  <c r="BK14" i="4" s="1"/>
  <c r="BE22" i="4"/>
  <c r="BK22" i="4" s="1"/>
  <c r="BE21" i="4"/>
  <c r="BK21" i="4" s="1"/>
  <c r="AG24" i="5"/>
  <c r="AW6" i="4"/>
  <c r="BC6" i="4" s="1"/>
  <c r="BD6" i="4" s="1"/>
  <c r="BJ6" i="4" s="1"/>
  <c r="AV24" i="4"/>
  <c r="AT24" i="4"/>
  <c r="AZ22" i="3"/>
  <c r="BF22" i="3" s="1"/>
  <c r="BE17" i="3"/>
  <c r="AX9" i="3"/>
  <c r="AY9" i="3" s="1"/>
  <c r="AZ9" i="3" s="1"/>
  <c r="BF9" i="3" s="1"/>
  <c r="W24" i="3"/>
  <c r="AX6" i="3"/>
  <c r="AZ8" i="3"/>
  <c r="BF8" i="3" s="1"/>
  <c r="BE8" i="3"/>
  <c r="U24" i="3"/>
  <c r="BE7" i="3"/>
  <c r="AZ7" i="3"/>
  <c r="BF7" i="3" s="1"/>
  <c r="BB10" i="2"/>
  <c r="BH10" i="2" s="1"/>
  <c r="BG10" i="2"/>
  <c r="BB18" i="2"/>
  <c r="BH18" i="2" s="1"/>
  <c r="BG18" i="2"/>
  <c r="BB22" i="2"/>
  <c r="BH22" i="2" s="1"/>
  <c r="BG22" i="2"/>
  <c r="AS24" i="2"/>
  <c r="AZ8" i="2"/>
  <c r="BA8" i="2" s="1"/>
  <c r="AY24" i="2"/>
  <c r="AY27" i="2" s="1"/>
  <c r="AZ17" i="2"/>
  <c r="BA17" i="2" s="1"/>
  <c r="AZ11" i="2"/>
  <c r="BA11" i="2" s="1"/>
  <c r="U23" i="2"/>
  <c r="U24" i="2" s="1"/>
  <c r="W23" i="2"/>
  <c r="AZ16" i="2"/>
  <c r="BA16" i="2" s="1"/>
  <c r="AW24" i="2"/>
  <c r="AP7" i="2"/>
  <c r="AT7" i="2"/>
  <c r="AZ7" i="2" s="1"/>
  <c r="BA7" i="2" s="1"/>
  <c r="AZ19" i="2"/>
  <c r="BA19" i="2" s="1"/>
  <c r="AZ21" i="2"/>
  <c r="BA21" i="2" s="1"/>
  <c r="AZ13" i="2"/>
  <c r="BA13" i="2" s="1"/>
  <c r="AX24" i="2"/>
  <c r="AX25" i="2" s="1"/>
  <c r="BC24" i="2"/>
  <c r="BI24" i="2" s="1"/>
  <c r="AP23" i="2"/>
  <c r="AT23" i="2"/>
  <c r="AZ9" i="2"/>
  <c r="BA9" i="2" s="1"/>
  <c r="AZ15" i="2"/>
  <c r="BA15" i="2" s="1"/>
  <c r="R24" i="2"/>
  <c r="AZ20" i="2"/>
  <c r="BA20" i="2" s="1"/>
  <c r="BG12" i="2" l="1"/>
  <c r="BB12" i="2"/>
  <c r="BH12" i="2" s="1"/>
  <c r="BG14" i="2"/>
  <c r="BB14" i="2"/>
  <c r="BH14" i="2" s="1"/>
  <c r="BE9" i="3"/>
  <c r="AP24" i="2"/>
  <c r="BE6" i="4"/>
  <c r="BK6" i="4" s="1"/>
  <c r="BD24" i="4"/>
  <c r="BJ24" i="4" s="1"/>
  <c r="AW24" i="4"/>
  <c r="BC24" i="4" s="1"/>
  <c r="AX24" i="3"/>
  <c r="AY6" i="3"/>
  <c r="BB20" i="2"/>
  <c r="BH20" i="2" s="1"/>
  <c r="BG20" i="2"/>
  <c r="BB13" i="2"/>
  <c r="BH13" i="2" s="1"/>
  <c r="BG13" i="2"/>
  <c r="BB8" i="2"/>
  <c r="BH8" i="2" s="1"/>
  <c r="BG8" i="2"/>
  <c r="BB21" i="2"/>
  <c r="BH21" i="2" s="1"/>
  <c r="BG21" i="2"/>
  <c r="BB11" i="2"/>
  <c r="BH11" i="2" s="1"/>
  <c r="BG11" i="2"/>
  <c r="BB15" i="2"/>
  <c r="BH15" i="2" s="1"/>
  <c r="BG15" i="2"/>
  <c r="BB19" i="2"/>
  <c r="BH19" i="2" s="1"/>
  <c r="BG19" i="2"/>
  <c r="BB16" i="2"/>
  <c r="BH16" i="2" s="1"/>
  <c r="BG16" i="2"/>
  <c r="BB17" i="2"/>
  <c r="BH17" i="2" s="1"/>
  <c r="BG17" i="2"/>
  <c r="BB9" i="2"/>
  <c r="BH9" i="2" s="1"/>
  <c r="BG9" i="2"/>
  <c r="BB7" i="2"/>
  <c r="BH7" i="2" s="1"/>
  <c r="BG7" i="2"/>
  <c r="AZ23" i="2"/>
  <c r="BA23" i="2" s="1"/>
  <c r="BA24" i="2" s="1"/>
  <c r="BG24" i="2" s="1"/>
  <c r="W24" i="2"/>
  <c r="AZ24" i="2" l="1"/>
  <c r="W25" i="2"/>
  <c r="AZ25" i="2" s="1"/>
  <c r="BA25" i="2" s="1"/>
  <c r="BG25" i="2" s="1"/>
  <c r="BE24" i="4"/>
  <c r="BK24" i="4" s="1"/>
  <c r="BE6" i="3"/>
  <c r="BE24" i="3" s="1"/>
  <c r="AY24" i="3"/>
  <c r="AZ6" i="3"/>
  <c r="BB23" i="2"/>
  <c r="BH23" i="2" s="1"/>
  <c r="BG23" i="2"/>
  <c r="BB24" i="2"/>
  <c r="BH24" i="2" s="1"/>
  <c r="AZ26" i="2" l="1"/>
  <c r="AZ24" i="3"/>
  <c r="BF6" i="3"/>
  <c r="BF24" i="3" s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4057-33 вечерняя
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7521-32 - вечернее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39015-121 - семейное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16810-299семейное-очно-заочное, санаторий (см пояснения от района)
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19589+401 ЧОУ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7355-32 вечерние + ЧОО 120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6843 + 60 Истоки-ЧООУ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не входят уч-ся  очно-заочного  обучения -34 чел. и дети, находящиеся на семейном обучении - 10 чел.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 5854-175 Вечерняя СОШ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5194+40 (ЧОУ)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6100+190 ЧОО</t>
        </r>
      </text>
    </comment>
    <comment ref="BB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14359,5*4% на 2020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4057-33 вечерняя
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7521-32 - вечернее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39015-121 - семейное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16810-299семейное-очно-заочное, санаторий (см пояснения от района)
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19589+401 ЧОУ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7355-32 вечерние + ЧОО 120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6843 + 60 Истоки-ЧООУ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не входят уч-ся  очно-заочного  обучения -34 чел. и дети, находящиеся на семейном обучении - 10 чел.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 5854-175 Вечерняя СОШ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5194+40 (ЧОУ)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6100+190 ЧОО</t>
        </r>
      </text>
    </commen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14359,5*4% на 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4057-33 вечерняя
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7521-32 - вечернее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39015-121 - семейное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16810-299семейное-очно-заочное, санаторий (см пояснения от района)
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19589+401 ЧОУ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7355-32 вечерние + ЧОО 120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6843 + 60 Истоки-ЧООУ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не входят уч-ся  очно-заочного  обучения -34 чел. и дети, находящиеся на семейном обучении - 10 чел.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 5854-175 Вечерняя СОШ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5194+40 (ЧОУ)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6100+190 ЧОО</t>
        </r>
      </text>
    </comment>
    <comment ref="AV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14359,5*4% на 2020</t>
        </r>
      </text>
    </comment>
  </commentList>
</comments>
</file>

<file path=xl/comments4.xml><?xml version="1.0" encoding="utf-8"?>
<comments xmlns="http://schemas.openxmlformats.org/spreadsheetml/2006/main">
  <authors>
    <author>Егорова Юлия Васильевна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4057-33 вечерняя
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7521-32 - вечернее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39015-121 - семейное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16810-299семейное-очно-заочное, санаторий (см пояснения от района)
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19589+401 ЧОУ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7355-32 вечерние + ЧОО 120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6843 + 60 Истоки-ЧООУ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не входят уч-ся  очно-заочного  обучения -34 чел. и дети, находящиеся на семейном обучении - 10 чел.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 5854-175 Вечерняя СОШ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5194+40 (ЧОУ)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6100+190 ЧОО</t>
        </r>
      </text>
    </comment>
    <comment ref="AX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14359,5*4% на 2020</t>
        </r>
      </text>
    </comment>
  </commentList>
</comments>
</file>

<file path=xl/sharedStrings.xml><?xml version="1.0" encoding="utf-8"?>
<sst xmlns="http://schemas.openxmlformats.org/spreadsheetml/2006/main" count="379" uniqueCount="89">
  <si>
    <t>Расчет объема субвенций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</si>
  <si>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№№</t>
  </si>
  <si>
    <t>Наименование муниципальных образований</t>
  </si>
  <si>
    <t>Всего планируемое количество обучающихся</t>
  </si>
  <si>
    <t>Прогнозируемое количество обучающихся на 2020 год по категориям установленным Социальным кодексом</t>
  </si>
  <si>
    <t>Потребность в средствах на питание и молоко, тыс. руб.</t>
  </si>
  <si>
    <t xml:space="preserve"> % невыходов</t>
  </si>
  <si>
    <t>Прогнозируемое количество обучающихся на 2019 год по категориям установленным Социальным кодексом</t>
  </si>
  <si>
    <t>Расчет средств на реализацию полномочий</t>
  </si>
  <si>
    <t>Общая потребность в средствах на 2020 год, тыс.руб.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</si>
  <si>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</si>
  <si>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</si>
  <si>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</si>
  <si>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</si>
  <si>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</si>
  <si>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</si>
  <si>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</si>
  <si>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</si>
  <si>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</si>
  <si>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</si>
  <si>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</si>
  <si>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</si>
  <si>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</si>
  <si>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</si>
  <si>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</si>
  <si>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</si>
  <si>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</si>
  <si>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>Потребность в средствах на 2020 год, тыс.руб.</t>
  </si>
  <si>
    <t xml:space="preserve"> ИТОГО Численность специалистов, осуществляющих гос.полномочия</t>
  </si>
  <si>
    <t>только на зарплату</t>
  </si>
  <si>
    <t xml:space="preserve">Потребность на осуществление государственных полномочий в средствах на 2020 год, тыс.руб. </t>
  </si>
  <si>
    <t>Всего</t>
  </si>
  <si>
    <t>в том числе на обеспечение полномочий</t>
  </si>
  <si>
    <t>в том числе на реализацию полномочий</t>
  </si>
  <si>
    <t>из многодетных семей (100%)</t>
  </si>
  <si>
    <t>из приемных семей (100%)</t>
  </si>
  <si>
    <t>1-4 классов на получение молока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</si>
  <si>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</si>
  <si>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</si>
  <si>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</si>
  <si>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</si>
  <si>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</si>
  <si>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</si>
  <si>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</si>
  <si>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</si>
  <si>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</si>
  <si>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</si>
  <si>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</si>
  <si>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</si>
  <si>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</si>
  <si>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</si>
  <si>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</si>
  <si>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</si>
  <si>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</si>
  <si>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</si>
  <si>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ВСЕГО</t>
  </si>
  <si>
    <t>Стоимость питания в день</t>
  </si>
  <si>
    <t>оклад ведущего специалиста</t>
  </si>
  <si>
    <t>Количество учебных дней</t>
  </si>
  <si>
    <t>кол-во должностных окладов в год</t>
  </si>
  <si>
    <t>Стоимость 0,2 л молока</t>
  </si>
  <si>
    <t>начисления</t>
  </si>
  <si>
    <t>средства на оплату труда с начислениями на год, тыс. руб.</t>
  </si>
  <si>
    <t>Потребность в средствах на бесплатное молоко на 2020 год, тыс.руб.</t>
  </si>
  <si>
    <t xml:space="preserve">было предумотрено на бесплатное молоко </t>
  </si>
  <si>
    <t>дополнительная потребность</t>
  </si>
  <si>
    <t>в 94-ОЗ на 2020</t>
  </si>
  <si>
    <t>на бесплатное питание всех</t>
  </si>
  <si>
    <t>дополнительная потребность на всех</t>
  </si>
  <si>
    <t>с 01.09._молоко</t>
  </si>
  <si>
    <t>с 01.09._питание,в том числе горячее</t>
  </si>
  <si>
    <t>На бесплатное молоко с 01.09.</t>
  </si>
  <si>
    <t>Потребность в средствах на питание и молоко (1 полугодие), тыс. руб.</t>
  </si>
  <si>
    <t>Всего получающих льготное питание, в том числе горячее</t>
  </si>
  <si>
    <t>1-4 классы, чел.</t>
  </si>
  <si>
    <t>в том числе льготники</t>
  </si>
  <si>
    <t>Итого на горячее питание</t>
  </si>
  <si>
    <t>Потребность в средствах на 2020 год на 1 поолугодие, тыс.руб.</t>
  </si>
  <si>
    <t>Итого потребность в средствах на питание и молоко на 2020 год на 2 полугодие, тыс.руб.</t>
  </si>
  <si>
    <t>Потребность в средствах на питание на 2 полугодие, тыс. руб.</t>
  </si>
  <si>
    <t>на бесплатное питание</t>
  </si>
  <si>
    <t>ИТОГО на бесплатное и льготное питание</t>
  </si>
  <si>
    <t>Стоимость горячего питания</t>
  </si>
  <si>
    <t>Потребность в средствах на 2021 год, тыс.руб.</t>
  </si>
  <si>
    <t>Общая потребность в средствах на 2021 год, тыс.руб.</t>
  </si>
  <si>
    <t>Расчет объема субвенций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2021 год</t>
  </si>
  <si>
    <t xml:space="preserve">Потребность на осуществление государственных полномочий в средствах на 2021 год, тыс.руб. </t>
  </si>
  <si>
    <t>в 94-ОЗ на 2021</t>
  </si>
  <si>
    <t>На горячее 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</si>
</sst>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(* #,##0.00_);_(* \(#,##0.00\);_(* \-??_);_(@_)"/>
    <numFmt numFmtId="165" formatCode="_(* #,##0.0_);_(* \(#,##0.0\);_(* \-??_);_(@_)"/>
    <numFmt numFmtId="166" formatCode="0.0"/>
    <numFmt numFmtId="167" formatCode="_-* #,##0.0_р_._-;\-* #,##0.0_р_._-;_-* \-??_р_._-;_-@_-"/>
    <numFmt numFmtId="168" formatCode="_(* #,##0_);_(* \(#,##0\);_(* \-??_);_(@_)"/>
    <numFmt numFmtId="169" formatCode="_(* #,##0.000_);_(* \(#,##0.000\);_(* \-??_);_(@_)"/>
    <numFmt numFmtId="170" formatCode="_(* #,##0.00_);_(* \(#,##0.00\);_(* &quot;-&quot;??_);_(@_)"/>
    <numFmt numFmtId="171" formatCode="_(* #,##0.0_);_(* \(#,##0.0\);_(* &quot;-&quot;??_);_(@_)"/>
    <numFmt numFmtId="172" formatCode="_-* #,##0.00_р_._-;\-* #,##0.00_р_._-;_-* \-??_р_._-;_-@_-"/>
    <numFmt numFmtId="173" formatCode="_-* #,##0.0\ _₽_-;\-* #,##0.0\ _₽_-;_-* &quot;-&quot;?\ _₽_-;_-@_-"/>
  </numFmts>
  <fonts count="26" x14ac:knownFonts="1">
    <font>
      <sz val="10"/>
      <name val="Arial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color indexed="9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10"/>
      <color rgb="FF7030A0"/>
      <name val="Arial Cyr"/>
      <charset val="204"/>
    </font>
    <font>
      <i/>
      <sz val="10"/>
      <color indexed="22"/>
      <name val="Arial Cyr"/>
      <family val="2"/>
      <charset val="204"/>
    </font>
    <font>
      <sz val="7"/>
      <name val="Arial"/>
      <family val="2"/>
      <charset val="204"/>
    </font>
    <font>
      <b/>
      <sz val="10"/>
      <color indexed="22"/>
      <name val="Arial"/>
      <family val="2"/>
      <charset val="204"/>
    </font>
    <font>
      <b/>
      <i/>
      <sz val="10"/>
      <color indexed="14"/>
      <name val="Arial"/>
      <family val="2"/>
      <charset val="204"/>
    </font>
    <font>
      <sz val="10"/>
      <color indexed="10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0"/>
      <name val="Arial Cyr"/>
      <family val="2"/>
      <charset val="204"/>
    </font>
    <font>
      <i/>
      <sz val="10"/>
      <color rgb="FFFF000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99">
    <xf numFmtId="0" fontId="0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Border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Border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2" fontId="2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</cellStyleXfs>
  <cellXfs count="157">
    <xf numFmtId="0" fontId="0" fillId="0" borderId="0" xfId="0"/>
    <xf numFmtId="0" fontId="2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top" wrapText="1"/>
    </xf>
    <xf numFmtId="1" fontId="3" fillId="2" borderId="1" xfId="0" applyNumberFormat="1" applyFont="1" applyFill="1" applyBorder="1" applyAlignment="1" applyProtection="1">
      <alignment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</xf>
    <xf numFmtId="1" fontId="3" fillId="3" borderId="1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/>
    <xf numFmtId="165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 applyProtection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 applyProtection="1"/>
    <xf numFmtId="165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vertical="center" wrapText="1"/>
    </xf>
    <xf numFmtId="0" fontId="8" fillId="0" borderId="5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/>
    <xf numFmtId="0" fontId="11" fillId="0" borderId="1" xfId="0" applyNumberFormat="1" applyFont="1" applyFill="1" applyBorder="1" applyAlignment="1" applyProtection="1">
      <alignment horizontal="center"/>
    </xf>
    <xf numFmtId="0" fontId="11" fillId="2" borderId="1" xfId="0" applyNumberFormat="1" applyFont="1" applyFill="1" applyBorder="1" applyAlignment="1" applyProtection="1">
      <alignment horizontal="center"/>
    </xf>
    <xf numFmtId="165" fontId="9" fillId="2" borderId="1" xfId="0" applyNumberFormat="1" applyFont="1" applyFill="1" applyBorder="1"/>
    <xf numFmtId="165" fontId="9" fillId="2" borderId="1" xfId="0" applyNumberFormat="1" applyFont="1" applyFill="1" applyBorder="1" applyAlignment="1" applyProtection="1">
      <alignment horizontal="right"/>
    </xf>
    <xf numFmtId="166" fontId="9" fillId="2" borderId="1" xfId="0" applyNumberFormat="1" applyFont="1" applyFill="1" applyBorder="1" applyAlignment="1" applyProtection="1">
      <alignment horizontal="center"/>
    </xf>
    <xf numFmtId="0" fontId="11" fillId="3" borderId="1" xfId="0" applyNumberFormat="1" applyFont="1" applyFill="1" applyBorder="1" applyAlignment="1" applyProtection="1">
      <alignment horizontal="center"/>
    </xf>
    <xf numFmtId="165" fontId="9" fillId="3" borderId="1" xfId="0" applyNumberFormat="1" applyFont="1" applyFill="1" applyBorder="1"/>
    <xf numFmtId="165" fontId="9" fillId="0" borderId="1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68" fontId="15" fillId="0" borderId="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Fill="1" applyBorder="1" applyAlignment="1" applyProtection="1"/>
    <xf numFmtId="168" fontId="2" fillId="0" borderId="0" xfId="0" applyNumberFormat="1" applyFont="1" applyFill="1" applyBorder="1" applyAlignment="1" applyProtection="1">
      <alignment horizontal="center"/>
    </xf>
    <xf numFmtId="169" fontId="2" fillId="0" borderId="1" xfId="0" applyNumberFormat="1" applyFont="1" applyFill="1" applyBorder="1" applyAlignment="1">
      <alignment vertical="center" wrapText="1"/>
    </xf>
    <xf numFmtId="2" fontId="2" fillId="0" borderId="0" xfId="0" applyNumberFormat="1" applyFont="1" applyFill="1" applyBorder="1" applyAlignment="1" applyProtection="1">
      <alignment horizontal="center" wrapText="1"/>
    </xf>
    <xf numFmtId="168" fontId="12" fillId="0" borderId="0" xfId="0" applyNumberFormat="1" applyFont="1" applyFill="1" applyBorder="1" applyAlignment="1" applyProtection="1">
      <alignment horizontal="center"/>
    </xf>
    <xf numFmtId="171" fontId="7" fillId="0" borderId="0" xfId="2" applyNumberFormat="1" applyFont="1" applyFill="1" applyBorder="1"/>
    <xf numFmtId="0" fontId="7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168" fontId="2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right" vertical="center" wrapText="1"/>
    </xf>
    <xf numFmtId="165" fontId="2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 applyProtection="1"/>
    <xf numFmtId="169" fontId="2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 applyProtection="1">
      <alignment horizontal="center"/>
    </xf>
    <xf numFmtId="167" fontId="7" fillId="0" borderId="1" xfId="0" applyNumberFormat="1" applyFont="1" applyFill="1" applyBorder="1" applyAlignment="1" applyProtection="1">
      <alignment horizontal="center"/>
    </xf>
    <xf numFmtId="167" fontId="10" fillId="0" borderId="1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 applyProtection="1">
      <alignment horizontal="center"/>
    </xf>
    <xf numFmtId="165" fontId="7" fillId="4" borderId="1" xfId="0" applyNumberFormat="1" applyFont="1" applyFill="1" applyBorder="1" applyAlignment="1">
      <alignment horizontal="right"/>
    </xf>
    <xf numFmtId="165" fontId="9" fillId="4" borderId="1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165" fontId="9" fillId="4" borderId="1" xfId="0" applyNumberFormat="1" applyFont="1" applyFill="1" applyBorder="1" applyAlignment="1" applyProtection="1">
      <alignment horizontal="right"/>
    </xf>
    <xf numFmtId="165" fontId="2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right"/>
    </xf>
    <xf numFmtId="173" fontId="2" fillId="4" borderId="8" xfId="0" applyNumberFormat="1" applyFont="1" applyFill="1" applyBorder="1" applyAlignment="1" applyProtection="1"/>
    <xf numFmtId="165" fontId="9" fillId="4" borderId="8" xfId="0" applyNumberFormat="1" applyFont="1" applyFill="1" applyBorder="1" applyAlignment="1">
      <alignment horizontal="right"/>
    </xf>
    <xf numFmtId="0" fontId="2" fillId="4" borderId="1" xfId="0" applyNumberFormat="1" applyFont="1" applyFill="1" applyBorder="1" applyAlignment="1" applyProtection="1"/>
    <xf numFmtId="173" fontId="24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/>
    </xf>
    <xf numFmtId="173" fontId="14" fillId="0" borderId="0" xfId="0" applyNumberFormat="1" applyFont="1" applyFill="1" applyBorder="1" applyAlignment="1" applyProtection="1">
      <alignment horizontal="center"/>
    </xf>
    <xf numFmtId="165" fontId="24" fillId="0" borderId="0" xfId="0" applyNumberFormat="1" applyFont="1" applyFill="1" applyBorder="1" applyAlignment="1" applyProtection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11" fillId="4" borderId="1" xfId="0" applyNumberFormat="1" applyFont="1" applyFill="1" applyBorder="1" applyAlignment="1" applyProtection="1">
      <alignment horizontal="center"/>
    </xf>
    <xf numFmtId="1" fontId="2" fillId="3" borderId="1" xfId="0" applyNumberFormat="1" applyFont="1" applyFill="1" applyBorder="1" applyAlignment="1">
      <alignment horizontal="right"/>
    </xf>
    <xf numFmtId="166" fontId="2" fillId="4" borderId="1" xfId="0" applyNumberFormat="1" applyFont="1" applyFill="1" applyBorder="1" applyAlignment="1">
      <alignment horizontal="right"/>
    </xf>
    <xf numFmtId="0" fontId="25" fillId="4" borderId="0" xfId="0" applyNumberFormat="1" applyFont="1" applyFill="1" applyBorder="1" applyAlignment="1" applyProtection="1">
      <alignment horizontal="left"/>
    </xf>
    <xf numFmtId="0" fontId="25" fillId="5" borderId="0" xfId="0" applyNumberFormat="1" applyFont="1" applyFill="1" applyBorder="1" applyAlignment="1" applyProtection="1">
      <alignment horizontal="left"/>
    </xf>
    <xf numFmtId="1" fontId="3" fillId="3" borderId="6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right"/>
    </xf>
    <xf numFmtId="165" fontId="9" fillId="6" borderId="1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vertical="center" wrapText="1"/>
    </xf>
    <xf numFmtId="169" fontId="2" fillId="0" borderId="4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right" vertical="center" wrapText="1"/>
    </xf>
    <xf numFmtId="173" fontId="2" fillId="7" borderId="8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" fontId="3" fillId="4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7" borderId="5" xfId="0" applyNumberFormat="1" applyFont="1" applyFill="1" applyBorder="1" applyAlignment="1" applyProtection="1">
      <alignment horizontal="center" vertical="center" wrapText="1"/>
    </xf>
    <xf numFmtId="0" fontId="3" fillId="7" borderId="6" xfId="0" applyNumberFormat="1" applyFont="1" applyFill="1" applyBorder="1" applyAlignment="1" applyProtection="1">
      <alignment horizontal="center" vertical="center" wrapText="1"/>
    </xf>
    <xf numFmtId="1" fontId="3" fillId="3" borderId="10" xfId="0" applyNumberFormat="1" applyFont="1" applyFill="1" applyBorder="1" applyAlignment="1" applyProtection="1">
      <alignment horizontal="center" vertical="center" wrapText="1"/>
    </xf>
    <xf numFmtId="1" fontId="3" fillId="3" borderId="6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6" xfId="0" applyNumberFormat="1" applyFont="1" applyFill="1" applyBorder="1" applyAlignment="1" applyProtection="1">
      <alignment horizontal="center" vertical="top" wrapText="1"/>
    </xf>
    <xf numFmtId="1" fontId="3" fillId="3" borderId="5" xfId="0" applyNumberFormat="1" applyFont="1" applyFill="1" applyBorder="1" applyAlignment="1" applyProtection="1">
      <alignment horizontal="center" vertical="top" wrapText="1"/>
    </xf>
    <xf numFmtId="1" fontId="3" fillId="3" borderId="6" xfId="0" applyNumberFormat="1" applyFont="1" applyFill="1" applyBorder="1" applyAlignment="1" applyProtection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top" wrapText="1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4" borderId="7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wrapText="1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</cellXfs>
  <cellStyles count="199">
    <cellStyle name="Обычный" xfId="0" builtinId="0"/>
    <cellStyle name="Обычный 10" xfId="3"/>
    <cellStyle name="Обычный 11" xfId="4"/>
    <cellStyle name="Обычный 12" xfId="5"/>
    <cellStyle name="Обычный 12 2" xfId="6"/>
    <cellStyle name="Обычный 13" xfId="7"/>
    <cellStyle name="Обычный 14" xfId="8"/>
    <cellStyle name="Обычный 15" xfId="9"/>
    <cellStyle name="Обычный 16" xfId="10"/>
    <cellStyle name="Обычный 2" xfId="11"/>
    <cellStyle name="Обычный 2 2" xfId="12"/>
    <cellStyle name="Обычный 2 2 2" xfId="13"/>
    <cellStyle name="Обычный 2 2 3" xfId="14"/>
    <cellStyle name="Обычный 2 2 3 2" xfId="1"/>
    <cellStyle name="Обычный 2 2 4" xfId="15"/>
    <cellStyle name="Обычный 2 3" xfId="16"/>
    <cellStyle name="Обычный 2 4" xfId="17"/>
    <cellStyle name="Обычный 2 5" xfId="18"/>
    <cellStyle name="Обычный 2_Расчет норматива" xfId="19"/>
    <cellStyle name="Обычный 3" xfId="20"/>
    <cellStyle name="Обычный 3 2" xfId="21"/>
    <cellStyle name="Обычный 3 3" xfId="22"/>
    <cellStyle name="Обычный 3 4" xfId="23"/>
    <cellStyle name="Обычный 4" xfId="24"/>
    <cellStyle name="Обычный 4 2" xfId="25"/>
    <cellStyle name="Обычный 5" xfId="26"/>
    <cellStyle name="Обычный 5 2" xfId="27"/>
    <cellStyle name="Обычный 6" xfId="28"/>
    <cellStyle name="Обычный 6 2" xfId="29"/>
    <cellStyle name="Обычный 7" xfId="30"/>
    <cellStyle name="Обычный 7 2" xfId="31"/>
    <cellStyle name="Обычный 8" xfId="32"/>
    <cellStyle name="Обычный 9" xfId="33"/>
    <cellStyle name="Процентный 10" xfId="34"/>
    <cellStyle name="Процентный 11" xfId="35"/>
    <cellStyle name="Процентный 12" xfId="36"/>
    <cellStyle name="Процентный 13" xfId="37"/>
    <cellStyle name="Процентный 2" xfId="38"/>
    <cellStyle name="Процентный 2 10" xfId="39"/>
    <cellStyle name="Процентный 2 2" xfId="40"/>
    <cellStyle name="Процентный 2 2 2" xfId="41"/>
    <cellStyle name="Процентный 2 2_Школы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2 7" xfId="47"/>
    <cellStyle name="Процентный 2 8" xfId="48"/>
    <cellStyle name="Процентный 2 9" xfId="49"/>
    <cellStyle name="Процентный 2_Школы" xfId="50"/>
    <cellStyle name="Процентный 3" xfId="51"/>
    <cellStyle name="Процентный 3 10" xfId="52"/>
    <cellStyle name="Процентный 3 2" xfId="53"/>
    <cellStyle name="Процентный 3 2 2" xfId="54"/>
    <cellStyle name="Процентный 3 2 2 2" xfId="55"/>
    <cellStyle name="Процентный 3 2 2_Школы" xfId="56"/>
    <cellStyle name="Процентный 3 2 3" xfId="57"/>
    <cellStyle name="Процентный 3 2 4" xfId="58"/>
    <cellStyle name="Процентный 3 2 5" xfId="59"/>
    <cellStyle name="Процентный 3 2 6" xfId="60"/>
    <cellStyle name="Процентный 3 2_Школы" xfId="61"/>
    <cellStyle name="Процентный 3 3" xfId="62"/>
    <cellStyle name="Процентный 3 3 2" xfId="63"/>
    <cellStyle name="Процентный 3 3 2 2" xfId="64"/>
    <cellStyle name="Процентный 3 3 2_Школы" xfId="65"/>
    <cellStyle name="Процентный 3 3 3" xfId="66"/>
    <cellStyle name="Процентный 3 3 4" xfId="67"/>
    <cellStyle name="Процентный 3 3 5" xfId="68"/>
    <cellStyle name="Процентный 3 3 6" xfId="69"/>
    <cellStyle name="Процентный 3 3_Школы" xfId="70"/>
    <cellStyle name="Процентный 3 4" xfId="71"/>
    <cellStyle name="Процентный 3 4 2" xfId="72"/>
    <cellStyle name="Процентный 3 4 2 2" xfId="73"/>
    <cellStyle name="Процентный 3 4 2_Школы" xfId="74"/>
    <cellStyle name="Процентный 3 4 3" xfId="75"/>
    <cellStyle name="Процентный 3 4_Школы" xfId="76"/>
    <cellStyle name="Процентный 3 5" xfId="77"/>
    <cellStyle name="Процентный 3 5 2" xfId="78"/>
    <cellStyle name="Процентный 3 5_Школы" xfId="79"/>
    <cellStyle name="Процентный 3 6" xfId="80"/>
    <cellStyle name="Процентный 3 7" xfId="81"/>
    <cellStyle name="Процентный 3 8" xfId="82"/>
    <cellStyle name="Процентный 3 9" xfId="83"/>
    <cellStyle name="Процентный 3_Школы" xfId="84"/>
    <cellStyle name="Процентный 4" xfId="85"/>
    <cellStyle name="Процентный 4 2" xfId="86"/>
    <cellStyle name="Процентный 4 2 2" xfId="87"/>
    <cellStyle name="Процентный 4 2_Школы" xfId="88"/>
    <cellStyle name="Процентный 4 3" xfId="89"/>
    <cellStyle name="Процентный 4 4" xfId="90"/>
    <cellStyle name="Процентный 4 5" xfId="91"/>
    <cellStyle name="Процентный 4 6" xfId="92"/>
    <cellStyle name="Процентный 4_Школы" xfId="93"/>
    <cellStyle name="Процентный 5" xfId="94"/>
    <cellStyle name="Процентный 5 2" xfId="95"/>
    <cellStyle name="Процентный 5_Школы" xfId="96"/>
    <cellStyle name="Процентный 6" xfId="97"/>
    <cellStyle name="Процентный 6 2" xfId="98"/>
    <cellStyle name="Процентный 7" xfId="99"/>
    <cellStyle name="Процентный 8" xfId="100"/>
    <cellStyle name="Процентный 9" xfId="101"/>
    <cellStyle name="Финансовый 10" xfId="102"/>
    <cellStyle name="Финансовый 11" xfId="103"/>
    <cellStyle name="Финансовый 12" xfId="104"/>
    <cellStyle name="Финансовый 13" xfId="2"/>
    <cellStyle name="Финансовый 14" xfId="105"/>
    <cellStyle name="Финансовый 15" xfId="106"/>
    <cellStyle name="Финансовый 2" xfId="107"/>
    <cellStyle name="Финансовый 2 10" xfId="108"/>
    <cellStyle name="Финансовый 2 2" xfId="109"/>
    <cellStyle name="Финансовый 2 2 10" xfId="110"/>
    <cellStyle name="Финансовый 2 2 2" xfId="111"/>
    <cellStyle name="Финансовый 2 2 2 2" xfId="112"/>
    <cellStyle name="Финансовый 2 2 2_Школы" xfId="113"/>
    <cellStyle name="Финансовый 2 2 3" xfId="114"/>
    <cellStyle name="Финансовый 2 2 4" xfId="115"/>
    <cellStyle name="Финансовый 2 2 5" xfId="116"/>
    <cellStyle name="Финансовый 2 2 6" xfId="117"/>
    <cellStyle name="Финансовый 2 2 7" xfId="118"/>
    <cellStyle name="Финансовый 2 2 8" xfId="119"/>
    <cellStyle name="Финансовый 2 2 9" xfId="120"/>
    <cellStyle name="Финансовый 2 2_Школы" xfId="121"/>
    <cellStyle name="Финансовый 2 3" xfId="122"/>
    <cellStyle name="Финансовый 2 3 2" xfId="123"/>
    <cellStyle name="Финансовый 2 3_Школы" xfId="124"/>
    <cellStyle name="Финансовый 2 4" xfId="125"/>
    <cellStyle name="Финансовый 2 5" xfId="126"/>
    <cellStyle name="Финансовый 2 6" xfId="127"/>
    <cellStyle name="Финансовый 2 7" xfId="128"/>
    <cellStyle name="Финансовый 2 8" xfId="129"/>
    <cellStyle name="Финансовый 2 9" xfId="130"/>
    <cellStyle name="Финансовый 2_Школы" xfId="131"/>
    <cellStyle name="Финансовый 3" xfId="132"/>
    <cellStyle name="Финансовый 3 2" xfId="133"/>
    <cellStyle name="Финансовый 3 2 2" xfId="134"/>
    <cellStyle name="Финансовый 3 2_Школы" xfId="135"/>
    <cellStyle name="Финансовый 3 3" xfId="136"/>
    <cellStyle name="Финансовый 3 4" xfId="137"/>
    <cellStyle name="Финансовый 3 5" xfId="138"/>
    <cellStyle name="Финансовый 3 6" xfId="139"/>
    <cellStyle name="Финансовый 3 7" xfId="140"/>
    <cellStyle name="Финансовый 3 8" xfId="141"/>
    <cellStyle name="Финансовый 3 9" xfId="142"/>
    <cellStyle name="Финансовый 3_Школы" xfId="143"/>
    <cellStyle name="Финансовый 4" xfId="144"/>
    <cellStyle name="Финансовый 4 10" xfId="145"/>
    <cellStyle name="Финансовый 4 2" xfId="146"/>
    <cellStyle name="Финансовый 4 2 2" xfId="147"/>
    <cellStyle name="Финансовый 4 2 2 2" xfId="148"/>
    <cellStyle name="Финансовый 4 2 2_Школы" xfId="149"/>
    <cellStyle name="Финансовый 4 2 3" xfId="150"/>
    <cellStyle name="Финансовый 4 2 4" xfId="151"/>
    <cellStyle name="Финансовый 4 2 5" xfId="152"/>
    <cellStyle name="Финансовый 4 2 6" xfId="153"/>
    <cellStyle name="Финансовый 4 2_Школы" xfId="154"/>
    <cellStyle name="Финансовый 4 3" xfId="155"/>
    <cellStyle name="Финансовый 4 3 2" xfId="156"/>
    <cellStyle name="Финансовый 4 3 2 2" xfId="157"/>
    <cellStyle name="Финансовый 4 3 2_Школы" xfId="158"/>
    <cellStyle name="Финансовый 4 3 3" xfId="159"/>
    <cellStyle name="Финансовый 4 3 4" xfId="160"/>
    <cellStyle name="Финансовый 4 3 5" xfId="161"/>
    <cellStyle name="Финансовый 4 3 6" xfId="162"/>
    <cellStyle name="Финансовый 4 3_Школы" xfId="163"/>
    <cellStyle name="Финансовый 4 4" xfId="164"/>
    <cellStyle name="Финансовый 4 4 2" xfId="165"/>
    <cellStyle name="Финансовый 4 4 2 2" xfId="166"/>
    <cellStyle name="Финансовый 4 4 2_Школы" xfId="167"/>
    <cellStyle name="Финансовый 4 4 3" xfId="168"/>
    <cellStyle name="Финансовый 4 4 4" xfId="169"/>
    <cellStyle name="Финансовый 4 4_Школы" xfId="170"/>
    <cellStyle name="Финансовый 4 5" xfId="171"/>
    <cellStyle name="Финансовый 4 5 2" xfId="172"/>
    <cellStyle name="Финансовый 4 5_Школы" xfId="173"/>
    <cellStyle name="Финансовый 4 6" xfId="174"/>
    <cellStyle name="Финансовый 4 7" xfId="175"/>
    <cellStyle name="Финансовый 4 8" xfId="176"/>
    <cellStyle name="Финансовый 4 9" xfId="177"/>
    <cellStyle name="Финансовый 4_Школы" xfId="178"/>
    <cellStyle name="Финансовый 5" xfId="179"/>
    <cellStyle name="Финансовый 5 2" xfId="180"/>
    <cellStyle name="Финансовый 5 2 2" xfId="181"/>
    <cellStyle name="Финансовый 5 2_Школы" xfId="182"/>
    <cellStyle name="Финансовый 5 3" xfId="183"/>
    <cellStyle name="Финансовый 5 4" xfId="184"/>
    <cellStyle name="Финансовый 5 5" xfId="185"/>
    <cellStyle name="Финансовый 5 6" xfId="186"/>
    <cellStyle name="Финансовый 5 7" xfId="187"/>
    <cellStyle name="Финансовый 5_Школы" xfId="188"/>
    <cellStyle name="Финансовый 6" xfId="189"/>
    <cellStyle name="Финансовый 6 2" xfId="190"/>
    <cellStyle name="Финансовый 6_Школы" xfId="191"/>
    <cellStyle name="Финансовый 7" xfId="192"/>
    <cellStyle name="Финансовый 7 2" xfId="193"/>
    <cellStyle name="Финансовый 7 3" xfId="194"/>
    <cellStyle name="Финансовый 7 4" xfId="195"/>
    <cellStyle name="Финансовый 7 5" xfId="196"/>
    <cellStyle name="Финансовый 8" xfId="197"/>
    <cellStyle name="Финансовый 9" xfId="1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32"/>
  <sheetViews>
    <sheetView tabSelected="1" view="pageBreakPreview" zoomScale="70" zoomScaleNormal="70" zoomScaleSheetLayoutView="70" workbookViewId="0">
      <pane xSplit="3" ySplit="5" topLeftCell="AV6" activePane="bottomRight" state="frozen"/>
      <selection pane="topRight" activeCell="D1" sqref="D1"/>
      <selection pane="bottomLeft" activeCell="A6" sqref="A6"/>
      <selection pane="bottomRight" activeCell="BK24" sqref="BK24"/>
    </sheetView>
  </sheetViews>
  <sheetFormatPr defaultColWidth="9.140625" defaultRowHeight="12.75" x14ac:dyDescent="0.2"/>
  <cols>
    <col min="1" max="1" width="5.42578125" style="44" customWidth="1"/>
    <col min="2" max="2" width="16.7109375" style="1" customWidth="1"/>
    <col min="3" max="27" width="13.140625" style="1" customWidth="1"/>
    <col min="28" max="28" width="15.5703125" style="44" customWidth="1"/>
    <col min="29" max="29" width="10" style="44" customWidth="1"/>
    <col min="30" max="30" width="9.42578125" style="1" customWidth="1"/>
    <col min="31" max="31" width="7.85546875" style="1" customWidth="1"/>
    <col min="32" max="32" width="9.7109375" style="1" customWidth="1"/>
    <col min="33" max="37" width="11.5703125" style="1" customWidth="1"/>
    <col min="38" max="38" width="10.28515625" style="1" customWidth="1"/>
    <col min="39" max="40" width="8" style="1" customWidth="1"/>
    <col min="41" max="41" width="9.7109375" style="1" customWidth="1"/>
    <col min="42" max="43" width="10.85546875" style="1" customWidth="1"/>
    <col min="44" max="44" width="10.85546875" style="44" customWidth="1"/>
    <col min="45" max="45" width="11.28515625" style="1" customWidth="1"/>
    <col min="46" max="46" width="12.5703125" style="1" customWidth="1"/>
    <col min="47" max="48" width="12.140625" style="1" customWidth="1"/>
    <col min="49" max="49" width="13.85546875" style="1" customWidth="1"/>
    <col min="50" max="50" width="13.42578125" style="1" customWidth="1"/>
    <col min="51" max="51" width="12.7109375" style="1" customWidth="1"/>
    <col min="52" max="52" width="14.140625" style="1" customWidth="1"/>
    <col min="53" max="53" width="14.28515625" style="1" customWidth="1"/>
    <col min="54" max="55" width="13" style="1" customWidth="1"/>
    <col min="56" max="56" width="13.42578125" style="1" customWidth="1"/>
    <col min="57" max="57" width="13.28515625" style="1" bestFit="1" customWidth="1"/>
    <col min="58" max="58" width="14.28515625" style="1" customWidth="1"/>
    <col min="59" max="59" width="12.140625" style="1" customWidth="1"/>
    <col min="60" max="60" width="11.140625" style="1" bestFit="1" customWidth="1"/>
    <col min="61" max="61" width="12.28515625" style="1" customWidth="1"/>
    <col min="62" max="62" width="12.42578125" style="1" bestFit="1" customWidth="1"/>
    <col min="63" max="63" width="14.28515625" style="1" bestFit="1" customWidth="1"/>
    <col min="64" max="64" width="12.7109375" style="1" customWidth="1"/>
    <col min="65" max="65" width="12.140625" style="1" customWidth="1"/>
    <col min="66" max="16384" width="9.140625" style="1"/>
  </cols>
  <sheetData>
    <row r="1" spans="1:64" ht="36" customHeight="1" x14ac:dyDescent="0.2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</row>
    <row r="3" spans="1:64" s="3" customFormat="1" ht="33" customHeight="1" x14ac:dyDescent="0.2">
      <c r="A3" s="140" t="s">
        <v>1</v>
      </c>
      <c r="B3" s="134" t="s">
        <v>2</v>
      </c>
      <c r="C3" s="134" t="s">
        <v>3</v>
      </c>
      <c r="D3" s="130" t="s">
        <v>4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 t="s">
        <v>72</v>
      </c>
      <c r="T3" s="130"/>
      <c r="U3" s="130"/>
      <c r="V3" s="130"/>
      <c r="W3" s="130"/>
      <c r="X3" s="141" t="s">
        <v>6</v>
      </c>
      <c r="Y3" s="106" t="s">
        <v>71</v>
      </c>
      <c r="Z3" s="107"/>
      <c r="AA3" s="142" t="s">
        <v>4</v>
      </c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14"/>
      <c r="AN3" s="114"/>
      <c r="AO3" s="114"/>
      <c r="AP3" s="142"/>
      <c r="AQ3" s="142"/>
      <c r="AR3" s="142" t="s">
        <v>79</v>
      </c>
      <c r="AS3" s="142"/>
      <c r="AT3" s="142"/>
      <c r="AU3" s="142"/>
      <c r="AV3" s="142"/>
      <c r="AW3" s="114" t="s">
        <v>78</v>
      </c>
      <c r="AX3" s="143" t="s">
        <v>6</v>
      </c>
      <c r="AY3" s="134" t="s">
        <v>8</v>
      </c>
      <c r="AZ3" s="134"/>
      <c r="BA3" s="134"/>
      <c r="BB3" s="110" t="s">
        <v>63</v>
      </c>
      <c r="BC3" s="136" t="s">
        <v>9</v>
      </c>
      <c r="BD3" s="101" t="s">
        <v>9</v>
      </c>
      <c r="BE3" s="102"/>
      <c r="BF3" s="103"/>
      <c r="BG3" s="101" t="s">
        <v>66</v>
      </c>
      <c r="BH3" s="102"/>
      <c r="BI3" s="103"/>
      <c r="BJ3" s="101" t="s">
        <v>65</v>
      </c>
      <c r="BK3" s="102"/>
      <c r="BL3" s="103"/>
    </row>
    <row r="4" spans="1:64" s="3" customFormat="1" ht="21" customHeight="1" x14ac:dyDescent="0.2">
      <c r="A4" s="140"/>
      <c r="B4" s="134"/>
      <c r="C4" s="134"/>
      <c r="D4" s="129" t="s">
        <v>10</v>
      </c>
      <c r="E4" s="129" t="s">
        <v>11</v>
      </c>
      <c r="F4" s="129" t="s">
        <v>12</v>
      </c>
      <c r="G4" s="129" t="s">
        <v>13</v>
      </c>
      <c r="H4" s="129" t="s">
        <v>14</v>
      </c>
      <c r="I4" s="129" t="s">
        <v>15</v>
      </c>
      <c r="J4" s="129" t="s">
        <v>16</v>
      </c>
      <c r="K4" s="129" t="s">
        <v>17</v>
      </c>
      <c r="L4" s="129" t="s">
        <v>18</v>
      </c>
      <c r="M4" s="131" t="s">
        <v>19</v>
      </c>
      <c r="N4" s="132" t="s">
        <v>20</v>
      </c>
      <c r="O4" s="132"/>
      <c r="P4" s="132"/>
      <c r="Q4" s="133" t="s">
        <v>21</v>
      </c>
      <c r="R4" s="130" t="s">
        <v>22</v>
      </c>
      <c r="S4" s="130" t="s">
        <v>23</v>
      </c>
      <c r="T4" s="130" t="s">
        <v>24</v>
      </c>
      <c r="U4" s="130" t="s">
        <v>25</v>
      </c>
      <c r="V4" s="130" t="s">
        <v>26</v>
      </c>
      <c r="W4" s="130" t="s">
        <v>77</v>
      </c>
      <c r="X4" s="141"/>
      <c r="Y4" s="104" t="s">
        <v>36</v>
      </c>
      <c r="Z4" s="110" t="s">
        <v>26</v>
      </c>
      <c r="AA4" s="124" t="s">
        <v>10</v>
      </c>
      <c r="AB4" s="124" t="s">
        <v>11</v>
      </c>
      <c r="AC4" s="124" t="s">
        <v>12</v>
      </c>
      <c r="AD4" s="124" t="s">
        <v>13</v>
      </c>
      <c r="AE4" s="124" t="s">
        <v>14</v>
      </c>
      <c r="AF4" s="124" t="s">
        <v>15</v>
      </c>
      <c r="AG4" s="124" t="s">
        <v>16</v>
      </c>
      <c r="AH4" s="124" t="s">
        <v>17</v>
      </c>
      <c r="AI4" s="124" t="s">
        <v>18</v>
      </c>
      <c r="AJ4" s="126" t="s">
        <v>19</v>
      </c>
      <c r="AK4" s="128" t="s">
        <v>20</v>
      </c>
      <c r="AL4" s="128"/>
      <c r="AM4" s="108" t="s">
        <v>74</v>
      </c>
      <c r="AN4" s="108"/>
      <c r="AO4" s="109"/>
      <c r="AP4" s="122" t="s">
        <v>21</v>
      </c>
      <c r="AQ4" s="114" t="s">
        <v>73</v>
      </c>
      <c r="AR4" s="114" t="s">
        <v>23</v>
      </c>
      <c r="AS4" s="114" t="s">
        <v>24</v>
      </c>
      <c r="AT4" s="114" t="s">
        <v>81</v>
      </c>
      <c r="AU4" s="120" t="s">
        <v>80</v>
      </c>
      <c r="AV4" s="114" t="s">
        <v>27</v>
      </c>
      <c r="AW4" s="115"/>
      <c r="AX4" s="144"/>
      <c r="AY4" s="112" t="s">
        <v>28</v>
      </c>
      <c r="AZ4" s="112" t="s">
        <v>29</v>
      </c>
      <c r="BA4" s="112" t="s">
        <v>30</v>
      </c>
      <c r="BB4" s="135"/>
      <c r="BC4" s="137"/>
      <c r="BD4" s="112" t="s">
        <v>31</v>
      </c>
      <c r="BE4" s="112" t="s">
        <v>32</v>
      </c>
      <c r="BF4" s="112" t="s">
        <v>33</v>
      </c>
      <c r="BG4" s="112" t="s">
        <v>31</v>
      </c>
      <c r="BH4" s="112" t="s">
        <v>32</v>
      </c>
      <c r="BI4" s="112" t="s">
        <v>33</v>
      </c>
      <c r="BJ4" s="112" t="s">
        <v>31</v>
      </c>
      <c r="BK4" s="112" t="s">
        <v>32</v>
      </c>
      <c r="BL4" s="112" t="s">
        <v>33</v>
      </c>
    </row>
    <row r="5" spans="1:64" s="3" customFormat="1" ht="60" customHeight="1" x14ac:dyDescent="0.2">
      <c r="A5" s="140"/>
      <c r="B5" s="134"/>
      <c r="C5" s="134"/>
      <c r="D5" s="129"/>
      <c r="E5" s="129"/>
      <c r="F5" s="129"/>
      <c r="G5" s="129"/>
      <c r="H5" s="129"/>
      <c r="I5" s="129"/>
      <c r="J5" s="129"/>
      <c r="K5" s="129"/>
      <c r="L5" s="129"/>
      <c r="M5" s="131"/>
      <c r="N5" s="5" t="s">
        <v>34</v>
      </c>
      <c r="O5" s="5" t="s">
        <v>35</v>
      </c>
      <c r="P5" s="6" t="s">
        <v>36</v>
      </c>
      <c r="Q5" s="133"/>
      <c r="R5" s="130"/>
      <c r="S5" s="130"/>
      <c r="T5" s="130"/>
      <c r="U5" s="130"/>
      <c r="V5" s="130"/>
      <c r="W5" s="130"/>
      <c r="X5" s="141"/>
      <c r="Y5" s="105"/>
      <c r="Z5" s="111"/>
      <c r="AA5" s="125"/>
      <c r="AB5" s="125"/>
      <c r="AC5" s="125"/>
      <c r="AD5" s="125"/>
      <c r="AE5" s="125"/>
      <c r="AF5" s="125"/>
      <c r="AG5" s="125"/>
      <c r="AH5" s="125"/>
      <c r="AI5" s="125"/>
      <c r="AJ5" s="127"/>
      <c r="AK5" s="7" t="s">
        <v>34</v>
      </c>
      <c r="AL5" s="7" t="s">
        <v>35</v>
      </c>
      <c r="AM5" s="4" t="s">
        <v>74</v>
      </c>
      <c r="AN5" s="92" t="s">
        <v>75</v>
      </c>
      <c r="AO5" s="92" t="s">
        <v>76</v>
      </c>
      <c r="AP5" s="123"/>
      <c r="AQ5" s="119"/>
      <c r="AR5" s="119"/>
      <c r="AS5" s="119"/>
      <c r="AT5" s="119"/>
      <c r="AU5" s="121"/>
      <c r="AV5" s="119"/>
      <c r="AW5" s="116"/>
      <c r="AX5" s="145"/>
      <c r="AY5" s="113"/>
      <c r="AZ5" s="113"/>
      <c r="BA5" s="113"/>
      <c r="BB5" s="111"/>
      <c r="BC5" s="138"/>
      <c r="BD5" s="113"/>
      <c r="BE5" s="113"/>
      <c r="BF5" s="113"/>
      <c r="BG5" s="113"/>
      <c r="BH5" s="113"/>
      <c r="BI5" s="113"/>
      <c r="BJ5" s="117"/>
      <c r="BK5" s="117"/>
      <c r="BL5" s="117"/>
    </row>
    <row r="6" spans="1:64" ht="12" customHeight="1" x14ac:dyDescent="0.2">
      <c r="A6" s="9">
        <v>1</v>
      </c>
      <c r="B6" s="10" t="s">
        <v>37</v>
      </c>
      <c r="C6" s="11">
        <v>4448</v>
      </c>
      <c r="D6" s="12">
        <v>92</v>
      </c>
      <c r="E6" s="12">
        <v>25</v>
      </c>
      <c r="F6" s="12">
        <v>10</v>
      </c>
      <c r="G6" s="12">
        <v>1</v>
      </c>
      <c r="H6" s="12">
        <v>3</v>
      </c>
      <c r="I6" s="12">
        <v>42</v>
      </c>
      <c r="J6" s="12">
        <v>9</v>
      </c>
      <c r="K6" s="12">
        <v>226</v>
      </c>
      <c r="L6" s="12">
        <v>339</v>
      </c>
      <c r="M6" s="12">
        <f t="shared" ref="M6:M20" si="0">D6+F6+G6+H6+I6+J6+K6+L6</f>
        <v>722</v>
      </c>
      <c r="N6" s="12">
        <v>0</v>
      </c>
      <c r="O6" s="12">
        <v>0</v>
      </c>
      <c r="P6" s="12">
        <v>1837</v>
      </c>
      <c r="Q6" s="12">
        <f t="shared" ref="Q6:Q13" si="1">J6+K6+N6+O6</f>
        <v>235</v>
      </c>
      <c r="R6" s="12">
        <f>M6+N6+O6+P6</f>
        <v>2559</v>
      </c>
      <c r="S6" s="13">
        <f>ROUND(M6*$G$29*$G$28*(100-X6)/100/1000,1)</f>
        <v>5970.6</v>
      </c>
      <c r="T6" s="13">
        <f>ROUND((N6+O6)*$G$28*$G$29*(100-X6)/100/1000*1,1)</f>
        <v>0</v>
      </c>
      <c r="U6" s="14">
        <f t="shared" ref="U6:U16" si="2">S6+T6</f>
        <v>5970.6</v>
      </c>
      <c r="V6" s="15">
        <f>ROUND(P6*$G$29*$G$30*(100-X6)/100/1000,1)</f>
        <v>1971.9</v>
      </c>
      <c r="W6" s="16">
        <f>ROUND(S6+T6+V6,1)</f>
        <v>7942.5</v>
      </c>
      <c r="X6" s="17">
        <v>14.5</v>
      </c>
      <c r="Y6" s="86">
        <f>P6</f>
        <v>1837</v>
      </c>
      <c r="Z6" s="75">
        <f t="shared" ref="Z6:Z23" si="3">ROUND(Y6*$AA$28*$AA$29*(100-X6)/100/1000,1)</f>
        <v>1675.1</v>
      </c>
      <c r="AA6" s="18">
        <f>D6</f>
        <v>92</v>
      </c>
      <c r="AB6" s="18">
        <f t="shared" ref="AB6:AI6" si="4">E6</f>
        <v>25</v>
      </c>
      <c r="AC6" s="18">
        <f t="shared" si="4"/>
        <v>10</v>
      </c>
      <c r="AD6" s="18">
        <f t="shared" si="4"/>
        <v>1</v>
      </c>
      <c r="AE6" s="18">
        <f t="shared" si="4"/>
        <v>3</v>
      </c>
      <c r="AF6" s="18">
        <f t="shared" si="4"/>
        <v>42</v>
      </c>
      <c r="AG6" s="18">
        <f t="shared" si="4"/>
        <v>9</v>
      </c>
      <c r="AH6" s="18">
        <f t="shared" si="4"/>
        <v>226</v>
      </c>
      <c r="AI6" s="18">
        <f t="shared" si="4"/>
        <v>339</v>
      </c>
      <c r="AJ6" s="18">
        <f t="shared" ref="AJ6:AJ23" si="5">AA6+AC6+AD6+AE6+AF6+AG6+AH6+AI6</f>
        <v>722</v>
      </c>
      <c r="AK6" s="18">
        <v>0</v>
      </c>
      <c r="AL6" s="18">
        <v>0</v>
      </c>
      <c r="AM6" s="18">
        <f t="shared" ref="AM6:AM23" si="6">Y6</f>
        <v>1837</v>
      </c>
      <c r="AN6" s="18">
        <v>325</v>
      </c>
      <c r="AO6" s="18">
        <f>AM6-AN6</f>
        <v>1512</v>
      </c>
      <c r="AP6" s="18">
        <f t="shared" ref="AP6:AP23" si="7">AG6+AH6+AK6+AL6</f>
        <v>235</v>
      </c>
      <c r="AQ6" s="18">
        <f>AJ6+AK6+AL6+AO6</f>
        <v>2234</v>
      </c>
      <c r="AR6" s="19">
        <f>ROUND(AJ6*$AG$29*$AG$28*(100-AX6)/100/1000,1)</f>
        <v>5266.9</v>
      </c>
      <c r="AS6" s="19">
        <f>ROUND((AK6+AL6)*$AG$28*$AG$29*(100-AX6)/100/1000*1,1)</f>
        <v>0</v>
      </c>
      <c r="AT6" s="20">
        <f>AR6+AS6</f>
        <v>5266.9</v>
      </c>
      <c r="AU6" s="21">
        <f>ROUND(AO6*$AG$29*$AG$30*(100-AX6)/100/1000,1)</f>
        <v>8170.2</v>
      </c>
      <c r="AV6" s="22">
        <f>ROUND(AR6+AS6+AU6,1)</f>
        <v>13437.1</v>
      </c>
      <c r="AW6" s="22">
        <f>AV6+Z6</f>
        <v>15112.2</v>
      </c>
      <c r="AX6" s="67">
        <f>X6</f>
        <v>14.5</v>
      </c>
      <c r="AY6" s="68">
        <v>0.5</v>
      </c>
      <c r="AZ6" s="69">
        <f>ROUND(AY6*$BB$31*1000,1)</f>
        <v>541200</v>
      </c>
      <c r="BA6" s="70">
        <f>ROUND(AY6*$BB$31*1.2,1)</f>
        <v>649.4</v>
      </c>
      <c r="BB6" s="73">
        <f>Z6+V6</f>
        <v>3647</v>
      </c>
      <c r="BC6" s="71">
        <f>W6+AW6+BA6</f>
        <v>23704.100000000002</v>
      </c>
      <c r="BD6" s="23">
        <f>BC6</f>
        <v>23704.100000000002</v>
      </c>
      <c r="BE6" s="23">
        <f>BD6-BF6</f>
        <v>23054.7</v>
      </c>
      <c r="BF6" s="23">
        <f>BA6</f>
        <v>649.4</v>
      </c>
      <c r="BG6" s="23">
        <v>15468.699999999999</v>
      </c>
      <c r="BH6" s="23">
        <f>BG6-BI6</f>
        <v>14819.3</v>
      </c>
      <c r="BI6" s="77">
        <v>649.4</v>
      </c>
      <c r="BJ6" s="79">
        <f>BD6-BG6</f>
        <v>8235.4000000000033</v>
      </c>
      <c r="BK6" s="79">
        <f t="shared" ref="BK6:BL21" si="8">BE6-BH6</f>
        <v>8235.4000000000015</v>
      </c>
      <c r="BL6" s="79">
        <f t="shared" si="8"/>
        <v>0</v>
      </c>
    </row>
    <row r="7" spans="1:64" x14ac:dyDescent="0.2">
      <c r="A7" s="9">
        <v>2</v>
      </c>
      <c r="B7" s="10" t="s">
        <v>38</v>
      </c>
      <c r="C7" s="11">
        <v>4024</v>
      </c>
      <c r="D7" s="12">
        <v>1102</v>
      </c>
      <c r="E7" s="12">
        <v>26</v>
      </c>
      <c r="F7" s="12">
        <v>108</v>
      </c>
      <c r="G7" s="12">
        <v>0</v>
      </c>
      <c r="H7" s="12">
        <v>5</v>
      </c>
      <c r="I7" s="12">
        <v>16</v>
      </c>
      <c r="J7" s="12">
        <v>12</v>
      </c>
      <c r="K7" s="12">
        <v>356</v>
      </c>
      <c r="L7" s="12">
        <v>0</v>
      </c>
      <c r="M7" s="12">
        <f t="shared" si="0"/>
        <v>1599</v>
      </c>
      <c r="N7" s="12">
        <v>0</v>
      </c>
      <c r="O7" s="12">
        <v>0</v>
      </c>
      <c r="P7" s="12">
        <v>1720</v>
      </c>
      <c r="Q7" s="12">
        <f t="shared" si="1"/>
        <v>368</v>
      </c>
      <c r="R7" s="12">
        <f t="shared" ref="R7:R23" si="9">M7+N7+O7+P7</f>
        <v>3319</v>
      </c>
      <c r="S7" s="13">
        <f t="shared" ref="S7:S11" si="10">ROUND(M7*$G$29*$G$28*(100-X7)/100/1000,1)</f>
        <v>14073.6</v>
      </c>
      <c r="T7" s="13">
        <f t="shared" ref="T7:T23" si="11">ROUND((N7+O7)*$G$28*$G$29*(100-X7)/100/1000*1,1)</f>
        <v>0</v>
      </c>
      <c r="U7" s="14">
        <f t="shared" si="2"/>
        <v>14073.6</v>
      </c>
      <c r="V7" s="15">
        <f t="shared" ref="V7:V23" si="12">ROUND(P7*$G$29*$G$30*(100-X7)/100/1000,1)</f>
        <v>1965.1</v>
      </c>
      <c r="W7" s="16">
        <f t="shared" ref="W7:W17" si="13">ROUND(S7+T7+V7,1)</f>
        <v>16038.7</v>
      </c>
      <c r="X7" s="17">
        <v>9</v>
      </c>
      <c r="Y7" s="86">
        <f t="shared" ref="Y7:Y23" si="14">P7</f>
        <v>1720</v>
      </c>
      <c r="Z7" s="75">
        <f t="shared" si="3"/>
        <v>1669.3</v>
      </c>
      <c r="AA7" s="18">
        <f t="shared" ref="AA7:AA23" si="15">D7</f>
        <v>1102</v>
      </c>
      <c r="AB7" s="18">
        <f t="shared" ref="AB7:AB23" si="16">E7</f>
        <v>26</v>
      </c>
      <c r="AC7" s="18">
        <f t="shared" ref="AC7:AC23" si="17">F7</f>
        <v>108</v>
      </c>
      <c r="AD7" s="18">
        <f t="shared" ref="AD7:AD23" si="18">G7</f>
        <v>0</v>
      </c>
      <c r="AE7" s="18">
        <f t="shared" ref="AE7:AE23" si="19">H7</f>
        <v>5</v>
      </c>
      <c r="AF7" s="18">
        <f t="shared" ref="AF7:AF23" si="20">I7</f>
        <v>16</v>
      </c>
      <c r="AG7" s="18">
        <f t="shared" ref="AG7:AG23" si="21">J7</f>
        <v>12</v>
      </c>
      <c r="AH7" s="18">
        <f t="shared" ref="AH7:AH23" si="22">K7</f>
        <v>356</v>
      </c>
      <c r="AI7" s="18">
        <f t="shared" ref="AI7:AI23" si="23">L7</f>
        <v>0</v>
      </c>
      <c r="AJ7" s="18">
        <f t="shared" si="5"/>
        <v>1599</v>
      </c>
      <c r="AK7" s="18">
        <v>0</v>
      </c>
      <c r="AL7" s="18">
        <v>0</v>
      </c>
      <c r="AM7" s="18">
        <f t="shared" si="6"/>
        <v>1720</v>
      </c>
      <c r="AN7" s="18">
        <v>1345</v>
      </c>
      <c r="AO7" s="18">
        <f t="shared" ref="AO7:AO23" si="24">AM7-AN7</f>
        <v>375</v>
      </c>
      <c r="AP7" s="18">
        <f t="shared" si="7"/>
        <v>368</v>
      </c>
      <c r="AQ7" s="18">
        <f t="shared" ref="AQ7:AQ23" si="25">AJ7+AK7+AL7+AO7</f>
        <v>1974</v>
      </c>
      <c r="AR7" s="19">
        <f t="shared" ref="AR7:AR23" si="26">ROUND(AJ7*$AG$29*$AG$28*(100-AX7)/100/1000,1)</f>
        <v>12414.8</v>
      </c>
      <c r="AS7" s="19">
        <f t="shared" ref="AS7:AS23" si="27">ROUND((AK7+AL7)*$AG$28*$AG$29*(100-AX7)/100/1000*1,1)</f>
        <v>0</v>
      </c>
      <c r="AT7" s="20">
        <f t="shared" ref="AT7:AT23" si="28">AR7+AS7</f>
        <v>12414.8</v>
      </c>
      <c r="AU7" s="21">
        <f>ROUND(AO7*$AG$29*$AG$30*(100-AX7)/100/1000,1)</f>
        <v>2156.6999999999998</v>
      </c>
      <c r="AV7" s="22">
        <f t="shared" ref="AV7:AV23" si="29">ROUND(AR7+AS7+AU7,1)</f>
        <v>14571.5</v>
      </c>
      <c r="AW7" s="22">
        <f t="shared" ref="AW7:AW23" si="30">AV7+Z7</f>
        <v>16240.8</v>
      </c>
      <c r="AX7" s="67">
        <f t="shared" ref="AX7:AX23" si="31">X7</f>
        <v>9</v>
      </c>
      <c r="AY7" s="68">
        <v>0.4</v>
      </c>
      <c r="AZ7" s="69">
        <f t="shared" ref="AZ7:AZ23" si="32">ROUND(AY7*$BB$31*1000,1)</f>
        <v>432960</v>
      </c>
      <c r="BA7" s="70">
        <f t="shared" ref="BA7:BA23" si="33">ROUND(AY7*$BB$31*1.2,1)</f>
        <v>519.6</v>
      </c>
      <c r="BB7" s="73">
        <f t="shared" ref="BB7:BB23" si="34">Z7+V7</f>
        <v>3634.3999999999996</v>
      </c>
      <c r="BC7" s="71">
        <f t="shared" ref="BC7:BC24" si="35">W7+AW7+BA7</f>
        <v>32799.1</v>
      </c>
      <c r="BD7" s="23">
        <f t="shared" ref="BD7:BD23" si="36">BC7</f>
        <v>32799.1</v>
      </c>
      <c r="BE7" s="23">
        <f>BD7-BF7</f>
        <v>32279.5</v>
      </c>
      <c r="BF7" s="23">
        <f t="shared" ref="BF7:BF23" si="37">BA7</f>
        <v>519.6</v>
      </c>
      <c r="BG7" s="23">
        <v>30488.699999999997</v>
      </c>
      <c r="BH7" s="23">
        <f t="shared" ref="BH7:BH23" si="38">BG7-BI7</f>
        <v>29969.1</v>
      </c>
      <c r="BI7" s="77">
        <v>519.6</v>
      </c>
      <c r="BJ7" s="79">
        <f t="shared" ref="BJ7:BL23" si="39">BD7-BG7</f>
        <v>2310.4000000000015</v>
      </c>
      <c r="BK7" s="79">
        <f t="shared" si="8"/>
        <v>2310.4000000000015</v>
      </c>
      <c r="BL7" s="79">
        <f t="shared" si="8"/>
        <v>0</v>
      </c>
    </row>
    <row r="8" spans="1:64" x14ac:dyDescent="0.2">
      <c r="A8" s="9">
        <v>3</v>
      </c>
      <c r="B8" s="10" t="s">
        <v>39</v>
      </c>
      <c r="C8" s="24">
        <v>7489</v>
      </c>
      <c r="D8" s="12">
        <v>923</v>
      </c>
      <c r="E8" s="12">
        <v>71</v>
      </c>
      <c r="F8" s="12">
        <v>90</v>
      </c>
      <c r="G8" s="12">
        <v>0</v>
      </c>
      <c r="H8" s="12">
        <v>3</v>
      </c>
      <c r="I8" s="12">
        <v>204</v>
      </c>
      <c r="J8" s="12">
        <v>76</v>
      </c>
      <c r="K8" s="12">
        <v>332</v>
      </c>
      <c r="L8" s="12">
        <v>481</v>
      </c>
      <c r="M8" s="12">
        <f t="shared" si="0"/>
        <v>2109</v>
      </c>
      <c r="N8" s="12">
        <v>133</v>
      </c>
      <c r="O8" s="12">
        <v>7</v>
      </c>
      <c r="P8" s="12">
        <v>3149</v>
      </c>
      <c r="Q8" s="12">
        <f t="shared" si="1"/>
        <v>548</v>
      </c>
      <c r="R8" s="12">
        <f t="shared" si="9"/>
        <v>5398</v>
      </c>
      <c r="S8" s="13">
        <f t="shared" si="10"/>
        <v>17338.5</v>
      </c>
      <c r="T8" s="13">
        <f t="shared" si="11"/>
        <v>1151</v>
      </c>
      <c r="U8" s="14">
        <f t="shared" si="2"/>
        <v>18489.5</v>
      </c>
      <c r="V8" s="15">
        <f t="shared" si="12"/>
        <v>3360.5</v>
      </c>
      <c r="W8" s="16">
        <f t="shared" si="13"/>
        <v>21850</v>
      </c>
      <c r="X8" s="17">
        <v>15</v>
      </c>
      <c r="Y8" s="86">
        <f t="shared" si="14"/>
        <v>3149</v>
      </c>
      <c r="Z8" s="75">
        <f t="shared" si="3"/>
        <v>2854.6</v>
      </c>
      <c r="AA8" s="18">
        <f t="shared" si="15"/>
        <v>923</v>
      </c>
      <c r="AB8" s="18">
        <f t="shared" si="16"/>
        <v>71</v>
      </c>
      <c r="AC8" s="18">
        <f t="shared" si="17"/>
        <v>90</v>
      </c>
      <c r="AD8" s="18">
        <f t="shared" si="18"/>
        <v>0</v>
      </c>
      <c r="AE8" s="18">
        <f t="shared" si="19"/>
        <v>3</v>
      </c>
      <c r="AF8" s="18">
        <f t="shared" si="20"/>
        <v>204</v>
      </c>
      <c r="AG8" s="18">
        <f t="shared" si="21"/>
        <v>76</v>
      </c>
      <c r="AH8" s="18">
        <f t="shared" si="22"/>
        <v>332</v>
      </c>
      <c r="AI8" s="18">
        <f t="shared" si="23"/>
        <v>481</v>
      </c>
      <c r="AJ8" s="18">
        <f t="shared" si="5"/>
        <v>2109</v>
      </c>
      <c r="AK8" s="18">
        <v>133</v>
      </c>
      <c r="AL8" s="18">
        <v>7</v>
      </c>
      <c r="AM8" s="18">
        <f t="shared" si="6"/>
        <v>3149</v>
      </c>
      <c r="AN8" s="18">
        <v>1165</v>
      </c>
      <c r="AO8" s="18">
        <f t="shared" si="24"/>
        <v>1984</v>
      </c>
      <c r="AP8" s="18">
        <f t="shared" si="7"/>
        <v>548</v>
      </c>
      <c r="AQ8" s="18">
        <f t="shared" si="25"/>
        <v>4233</v>
      </c>
      <c r="AR8" s="19">
        <f t="shared" si="26"/>
        <v>15294.9</v>
      </c>
      <c r="AS8" s="19">
        <f t="shared" si="27"/>
        <v>1015.3</v>
      </c>
      <c r="AT8" s="20">
        <f t="shared" si="28"/>
        <v>16310.199999999999</v>
      </c>
      <c r="AU8" s="21">
        <f t="shared" ref="AU8:AU23" si="40">ROUND(AO8*$AG$29*$AG$30*(100-AX8)/100/1000,1)</f>
        <v>10658</v>
      </c>
      <c r="AV8" s="22">
        <f t="shared" si="29"/>
        <v>26968.2</v>
      </c>
      <c r="AW8" s="22">
        <f t="shared" si="30"/>
        <v>29822.799999999999</v>
      </c>
      <c r="AX8" s="67">
        <f t="shared" si="31"/>
        <v>15</v>
      </c>
      <c r="AY8" s="68">
        <v>0.8</v>
      </c>
      <c r="AZ8" s="69">
        <f t="shared" si="32"/>
        <v>865920</v>
      </c>
      <c r="BA8" s="70">
        <f t="shared" si="33"/>
        <v>1039.0999999999999</v>
      </c>
      <c r="BB8" s="73">
        <f>Z8+V8</f>
        <v>6215.1</v>
      </c>
      <c r="BC8" s="71">
        <f t="shared" si="35"/>
        <v>52711.9</v>
      </c>
      <c r="BD8" s="23">
        <f t="shared" si="36"/>
        <v>52711.9</v>
      </c>
      <c r="BE8" s="23">
        <f t="shared" ref="BE8:BE23" si="41">BD8-BF8</f>
        <v>51672.800000000003</v>
      </c>
      <c r="BF8" s="23">
        <f t="shared" si="37"/>
        <v>1039.0999999999999</v>
      </c>
      <c r="BG8" s="23">
        <v>41851.9</v>
      </c>
      <c r="BH8" s="23">
        <f t="shared" si="38"/>
        <v>40812.800000000003</v>
      </c>
      <c r="BI8" s="77">
        <v>1039.0999999999999</v>
      </c>
      <c r="BJ8" s="79">
        <f t="shared" si="39"/>
        <v>10860</v>
      </c>
      <c r="BK8" s="79">
        <f t="shared" si="8"/>
        <v>10860</v>
      </c>
      <c r="BL8" s="79">
        <f t="shared" si="8"/>
        <v>0</v>
      </c>
    </row>
    <row r="9" spans="1:64" x14ac:dyDescent="0.2">
      <c r="A9" s="9">
        <v>4</v>
      </c>
      <c r="B9" s="10" t="s">
        <v>40</v>
      </c>
      <c r="C9" s="24">
        <v>38894</v>
      </c>
      <c r="D9" s="12">
        <v>355</v>
      </c>
      <c r="E9" s="12">
        <v>111</v>
      </c>
      <c r="F9" s="12">
        <v>104</v>
      </c>
      <c r="G9" s="12">
        <v>7</v>
      </c>
      <c r="H9" s="12">
        <v>14</v>
      </c>
      <c r="I9" s="12">
        <v>253</v>
      </c>
      <c r="J9" s="12">
        <v>73</v>
      </c>
      <c r="K9" s="12">
        <v>1701</v>
      </c>
      <c r="L9" s="12">
        <v>1178</v>
      </c>
      <c r="M9" s="12">
        <f t="shared" si="0"/>
        <v>3685</v>
      </c>
      <c r="N9" s="12">
        <v>0</v>
      </c>
      <c r="O9" s="12">
        <v>0</v>
      </c>
      <c r="P9" s="12">
        <v>19278</v>
      </c>
      <c r="Q9" s="12">
        <f t="shared" si="1"/>
        <v>1774</v>
      </c>
      <c r="R9" s="12">
        <f t="shared" si="9"/>
        <v>22963</v>
      </c>
      <c r="S9" s="13">
        <f t="shared" si="10"/>
        <v>31542.6</v>
      </c>
      <c r="T9" s="13">
        <f t="shared" si="11"/>
        <v>0</v>
      </c>
      <c r="U9" s="14">
        <f t="shared" si="2"/>
        <v>31542.6</v>
      </c>
      <c r="V9" s="15">
        <f t="shared" si="12"/>
        <v>21420.1</v>
      </c>
      <c r="W9" s="16">
        <f t="shared" si="13"/>
        <v>52962.7</v>
      </c>
      <c r="X9" s="17">
        <v>11.5</v>
      </c>
      <c r="Y9" s="86">
        <f t="shared" si="14"/>
        <v>19278</v>
      </c>
      <c r="Z9" s="75">
        <f t="shared" si="3"/>
        <v>18195.599999999999</v>
      </c>
      <c r="AA9" s="18">
        <f t="shared" si="15"/>
        <v>355</v>
      </c>
      <c r="AB9" s="18">
        <f t="shared" si="16"/>
        <v>111</v>
      </c>
      <c r="AC9" s="18">
        <f t="shared" si="17"/>
        <v>104</v>
      </c>
      <c r="AD9" s="18">
        <f t="shared" si="18"/>
        <v>7</v>
      </c>
      <c r="AE9" s="18">
        <f t="shared" si="19"/>
        <v>14</v>
      </c>
      <c r="AF9" s="18">
        <f t="shared" si="20"/>
        <v>253</v>
      </c>
      <c r="AG9" s="18">
        <f t="shared" si="21"/>
        <v>73</v>
      </c>
      <c r="AH9" s="18">
        <f t="shared" si="22"/>
        <v>1701</v>
      </c>
      <c r="AI9" s="18">
        <f t="shared" si="23"/>
        <v>1178</v>
      </c>
      <c r="AJ9" s="18">
        <f t="shared" si="5"/>
        <v>3685</v>
      </c>
      <c r="AK9" s="18">
        <v>0</v>
      </c>
      <c r="AL9" s="18">
        <v>0</v>
      </c>
      <c r="AM9" s="18">
        <f t="shared" si="6"/>
        <v>19278</v>
      </c>
      <c r="AN9" s="18">
        <v>2979</v>
      </c>
      <c r="AO9" s="18">
        <f t="shared" si="24"/>
        <v>16299</v>
      </c>
      <c r="AP9" s="18">
        <f t="shared" si="7"/>
        <v>1774</v>
      </c>
      <c r="AQ9" s="18">
        <f t="shared" si="25"/>
        <v>19984</v>
      </c>
      <c r="AR9" s="19">
        <f t="shared" si="26"/>
        <v>27824.799999999999</v>
      </c>
      <c r="AS9" s="19">
        <f t="shared" si="27"/>
        <v>0</v>
      </c>
      <c r="AT9" s="20">
        <f t="shared" si="28"/>
        <v>27824.799999999999</v>
      </c>
      <c r="AU9" s="21">
        <f t="shared" si="40"/>
        <v>91163.6</v>
      </c>
      <c r="AV9" s="22">
        <f t="shared" si="29"/>
        <v>118988.4</v>
      </c>
      <c r="AW9" s="22">
        <f t="shared" si="30"/>
        <v>137184</v>
      </c>
      <c r="AX9" s="67">
        <f t="shared" si="31"/>
        <v>11.5</v>
      </c>
      <c r="AY9" s="68">
        <v>1</v>
      </c>
      <c r="AZ9" s="69">
        <f t="shared" si="32"/>
        <v>1082400</v>
      </c>
      <c r="BA9" s="70">
        <f t="shared" si="33"/>
        <v>1298.9000000000001</v>
      </c>
      <c r="BB9" s="73">
        <f t="shared" si="34"/>
        <v>39615.699999999997</v>
      </c>
      <c r="BC9" s="71">
        <f t="shared" si="35"/>
        <v>191445.6</v>
      </c>
      <c r="BD9" s="23">
        <f t="shared" si="36"/>
        <v>191445.6</v>
      </c>
      <c r="BE9" s="23">
        <f t="shared" si="41"/>
        <v>190146.7</v>
      </c>
      <c r="BF9" s="23">
        <f t="shared" si="37"/>
        <v>1298.9000000000001</v>
      </c>
      <c r="BG9" s="23">
        <v>99937.4</v>
      </c>
      <c r="BH9" s="23">
        <f t="shared" si="38"/>
        <v>98638.5</v>
      </c>
      <c r="BI9" s="77">
        <v>1298.9000000000001</v>
      </c>
      <c r="BJ9" s="79">
        <f t="shared" si="39"/>
        <v>91508.200000000012</v>
      </c>
      <c r="BK9" s="79">
        <f t="shared" si="8"/>
        <v>91508.200000000012</v>
      </c>
      <c r="BL9" s="79">
        <f t="shared" si="8"/>
        <v>0</v>
      </c>
    </row>
    <row r="10" spans="1:64" x14ac:dyDescent="0.2">
      <c r="A10" s="9">
        <v>5</v>
      </c>
      <c r="B10" s="10" t="s">
        <v>41</v>
      </c>
      <c r="C10" s="24">
        <v>16511</v>
      </c>
      <c r="D10" s="12">
        <v>1538</v>
      </c>
      <c r="E10" s="12">
        <v>89</v>
      </c>
      <c r="F10" s="12">
        <v>18</v>
      </c>
      <c r="G10" s="12">
        <v>3</v>
      </c>
      <c r="H10" s="12">
        <v>6</v>
      </c>
      <c r="I10" s="12">
        <v>603</v>
      </c>
      <c r="J10" s="12">
        <v>32</v>
      </c>
      <c r="K10" s="12">
        <v>1294</v>
      </c>
      <c r="L10" s="12">
        <v>1524</v>
      </c>
      <c r="M10" s="12">
        <f t="shared" si="0"/>
        <v>5018</v>
      </c>
      <c r="N10" s="12">
        <v>0</v>
      </c>
      <c r="O10" s="12">
        <v>0</v>
      </c>
      <c r="P10" s="12">
        <v>7117</v>
      </c>
      <c r="Q10" s="12">
        <f t="shared" si="1"/>
        <v>1326</v>
      </c>
      <c r="R10" s="12">
        <f t="shared" si="9"/>
        <v>12135</v>
      </c>
      <c r="S10" s="13">
        <f t="shared" si="10"/>
        <v>44311.6</v>
      </c>
      <c r="T10" s="13">
        <f t="shared" si="11"/>
        <v>0</v>
      </c>
      <c r="U10" s="14">
        <f t="shared" si="2"/>
        <v>44311.6</v>
      </c>
      <c r="V10" s="15">
        <f t="shared" si="12"/>
        <v>8158</v>
      </c>
      <c r="W10" s="16">
        <f t="shared" si="13"/>
        <v>52469.599999999999</v>
      </c>
      <c r="X10" s="17">
        <v>8.6999999999999993</v>
      </c>
      <c r="Y10" s="86">
        <f t="shared" si="14"/>
        <v>7117</v>
      </c>
      <c r="Z10" s="75">
        <f t="shared" si="3"/>
        <v>6929.9</v>
      </c>
      <c r="AA10" s="18">
        <f t="shared" si="15"/>
        <v>1538</v>
      </c>
      <c r="AB10" s="18">
        <f t="shared" si="16"/>
        <v>89</v>
      </c>
      <c r="AC10" s="18">
        <f t="shared" si="17"/>
        <v>18</v>
      </c>
      <c r="AD10" s="18">
        <f t="shared" si="18"/>
        <v>3</v>
      </c>
      <c r="AE10" s="18">
        <f t="shared" si="19"/>
        <v>6</v>
      </c>
      <c r="AF10" s="18">
        <f t="shared" si="20"/>
        <v>603</v>
      </c>
      <c r="AG10" s="18">
        <f t="shared" si="21"/>
        <v>32</v>
      </c>
      <c r="AH10" s="18">
        <f t="shared" si="22"/>
        <v>1294</v>
      </c>
      <c r="AI10" s="18">
        <f t="shared" si="23"/>
        <v>1524</v>
      </c>
      <c r="AJ10" s="18">
        <f t="shared" si="5"/>
        <v>5018</v>
      </c>
      <c r="AK10" s="18">
        <v>0</v>
      </c>
      <c r="AL10" s="18">
        <v>0</v>
      </c>
      <c r="AM10" s="18">
        <f t="shared" si="6"/>
        <v>7117</v>
      </c>
      <c r="AN10" s="18">
        <v>2515</v>
      </c>
      <c r="AO10" s="18">
        <f t="shared" si="24"/>
        <v>4602</v>
      </c>
      <c r="AP10" s="18">
        <f t="shared" si="7"/>
        <v>1326</v>
      </c>
      <c r="AQ10" s="18">
        <f t="shared" si="25"/>
        <v>9620</v>
      </c>
      <c r="AR10" s="19">
        <f t="shared" si="26"/>
        <v>39088.800000000003</v>
      </c>
      <c r="AS10" s="19">
        <f t="shared" si="27"/>
        <v>0</v>
      </c>
      <c r="AT10" s="20">
        <f t="shared" si="28"/>
        <v>39088.800000000003</v>
      </c>
      <c r="AU10" s="21">
        <f t="shared" si="40"/>
        <v>26554.3</v>
      </c>
      <c r="AV10" s="22">
        <f t="shared" si="29"/>
        <v>65643.100000000006</v>
      </c>
      <c r="AW10" s="22">
        <f t="shared" si="30"/>
        <v>72573</v>
      </c>
      <c r="AX10" s="67">
        <f t="shared" si="31"/>
        <v>8.6999999999999993</v>
      </c>
      <c r="AY10" s="68">
        <v>1</v>
      </c>
      <c r="AZ10" s="69">
        <f t="shared" si="32"/>
        <v>1082400</v>
      </c>
      <c r="BA10" s="70">
        <f t="shared" si="33"/>
        <v>1298.9000000000001</v>
      </c>
      <c r="BB10" s="73">
        <f t="shared" si="34"/>
        <v>15087.9</v>
      </c>
      <c r="BC10" s="71">
        <f t="shared" si="35"/>
        <v>126341.5</v>
      </c>
      <c r="BD10" s="23">
        <f t="shared" si="36"/>
        <v>126341.5</v>
      </c>
      <c r="BE10" s="23">
        <f t="shared" si="41"/>
        <v>125042.6</v>
      </c>
      <c r="BF10" s="23">
        <f t="shared" si="37"/>
        <v>1298.9000000000001</v>
      </c>
      <c r="BG10" s="23">
        <v>99303.2</v>
      </c>
      <c r="BH10" s="23">
        <f t="shared" si="38"/>
        <v>98004.3</v>
      </c>
      <c r="BI10" s="77">
        <v>1298.9000000000001</v>
      </c>
      <c r="BJ10" s="79">
        <f t="shared" si="39"/>
        <v>27038.300000000003</v>
      </c>
      <c r="BK10" s="79">
        <f t="shared" si="8"/>
        <v>27038.300000000003</v>
      </c>
      <c r="BL10" s="79">
        <f t="shared" si="8"/>
        <v>0</v>
      </c>
    </row>
    <row r="11" spans="1:64" x14ac:dyDescent="0.2">
      <c r="A11" s="9">
        <v>6</v>
      </c>
      <c r="B11" s="10" t="s">
        <v>42</v>
      </c>
      <c r="C11" s="24">
        <v>19990</v>
      </c>
      <c r="D11" s="12">
        <v>415</v>
      </c>
      <c r="E11" s="12">
        <v>126</v>
      </c>
      <c r="F11" s="12">
        <v>114</v>
      </c>
      <c r="G11" s="12">
        <v>4</v>
      </c>
      <c r="H11" s="12">
        <v>13</v>
      </c>
      <c r="I11" s="12">
        <v>715</v>
      </c>
      <c r="J11" s="12">
        <v>54</v>
      </c>
      <c r="K11" s="12">
        <v>1492</v>
      </c>
      <c r="L11" s="12">
        <v>1643</v>
      </c>
      <c r="M11" s="12">
        <f t="shared" si="0"/>
        <v>4450</v>
      </c>
      <c r="N11" s="12">
        <v>0</v>
      </c>
      <c r="O11" s="12">
        <v>0</v>
      </c>
      <c r="P11" s="12">
        <v>8967</v>
      </c>
      <c r="Q11" s="12">
        <f t="shared" si="1"/>
        <v>1546</v>
      </c>
      <c r="R11" s="12">
        <f t="shared" si="9"/>
        <v>13417</v>
      </c>
      <c r="S11" s="13">
        <f t="shared" si="10"/>
        <v>39683.199999999997</v>
      </c>
      <c r="T11" s="13">
        <f t="shared" si="11"/>
        <v>0</v>
      </c>
      <c r="U11" s="14">
        <f t="shared" si="2"/>
        <v>39683.199999999997</v>
      </c>
      <c r="V11" s="15">
        <f t="shared" si="12"/>
        <v>10379.9</v>
      </c>
      <c r="W11" s="16">
        <f t="shared" si="13"/>
        <v>50063.1</v>
      </c>
      <c r="X11" s="17">
        <v>7.8</v>
      </c>
      <c r="Y11" s="86">
        <f t="shared" si="14"/>
        <v>8967</v>
      </c>
      <c r="Z11" s="75">
        <f t="shared" si="3"/>
        <v>8817.4</v>
      </c>
      <c r="AA11" s="18">
        <f t="shared" si="15"/>
        <v>415</v>
      </c>
      <c r="AB11" s="18">
        <f t="shared" si="16"/>
        <v>126</v>
      </c>
      <c r="AC11" s="18">
        <f t="shared" si="17"/>
        <v>114</v>
      </c>
      <c r="AD11" s="18">
        <f t="shared" si="18"/>
        <v>4</v>
      </c>
      <c r="AE11" s="18">
        <f t="shared" si="19"/>
        <v>13</v>
      </c>
      <c r="AF11" s="18">
        <f t="shared" si="20"/>
        <v>715</v>
      </c>
      <c r="AG11" s="18">
        <f t="shared" si="21"/>
        <v>54</v>
      </c>
      <c r="AH11" s="18">
        <f t="shared" si="22"/>
        <v>1492</v>
      </c>
      <c r="AI11" s="18">
        <f t="shared" si="23"/>
        <v>1643</v>
      </c>
      <c r="AJ11" s="18">
        <f t="shared" si="5"/>
        <v>4450</v>
      </c>
      <c r="AK11" s="18">
        <v>0</v>
      </c>
      <c r="AL11" s="18">
        <v>0</v>
      </c>
      <c r="AM11" s="18">
        <f t="shared" si="6"/>
        <v>8967</v>
      </c>
      <c r="AN11" s="18">
        <v>2434</v>
      </c>
      <c r="AO11" s="18">
        <f t="shared" si="24"/>
        <v>6533</v>
      </c>
      <c r="AP11" s="18">
        <f t="shared" si="7"/>
        <v>1546</v>
      </c>
      <c r="AQ11" s="18">
        <f t="shared" si="25"/>
        <v>10983</v>
      </c>
      <c r="AR11" s="19">
        <f t="shared" si="26"/>
        <v>35005.9</v>
      </c>
      <c r="AS11" s="19">
        <f t="shared" si="27"/>
        <v>0</v>
      </c>
      <c r="AT11" s="20">
        <f t="shared" si="28"/>
        <v>35005.9</v>
      </c>
      <c r="AU11" s="21">
        <f t="shared" si="40"/>
        <v>38068.1</v>
      </c>
      <c r="AV11" s="22">
        <f t="shared" si="29"/>
        <v>73074</v>
      </c>
      <c r="AW11" s="22">
        <f t="shared" si="30"/>
        <v>81891.399999999994</v>
      </c>
      <c r="AX11" s="67">
        <f t="shared" si="31"/>
        <v>7.8</v>
      </c>
      <c r="AY11" s="68">
        <v>1</v>
      </c>
      <c r="AZ11" s="69">
        <f t="shared" si="32"/>
        <v>1082400</v>
      </c>
      <c r="BA11" s="70">
        <f t="shared" si="33"/>
        <v>1298.9000000000001</v>
      </c>
      <c r="BB11" s="73">
        <f t="shared" si="34"/>
        <v>19197.3</v>
      </c>
      <c r="BC11" s="71">
        <f t="shared" si="35"/>
        <v>133253.4</v>
      </c>
      <c r="BD11" s="23">
        <f t="shared" si="36"/>
        <v>133253.4</v>
      </c>
      <c r="BE11" s="23">
        <f t="shared" si="41"/>
        <v>131954.5</v>
      </c>
      <c r="BF11" s="23">
        <f t="shared" si="37"/>
        <v>1298.9000000000001</v>
      </c>
      <c r="BG11" s="23">
        <v>94751.799999999988</v>
      </c>
      <c r="BH11" s="23">
        <f t="shared" si="38"/>
        <v>93452.9</v>
      </c>
      <c r="BI11" s="77">
        <v>1298.9000000000001</v>
      </c>
      <c r="BJ11" s="79">
        <f t="shared" si="39"/>
        <v>38501.600000000006</v>
      </c>
      <c r="BK11" s="79">
        <f t="shared" si="8"/>
        <v>38501.600000000006</v>
      </c>
      <c r="BL11" s="79">
        <f t="shared" si="8"/>
        <v>0</v>
      </c>
    </row>
    <row r="12" spans="1:64" x14ac:dyDescent="0.2">
      <c r="A12" s="9">
        <v>7</v>
      </c>
      <c r="B12" s="10" t="s">
        <v>43</v>
      </c>
      <c r="C12" s="24">
        <v>7389</v>
      </c>
      <c r="D12" s="12">
        <v>233</v>
      </c>
      <c r="E12" s="12">
        <v>33</v>
      </c>
      <c r="F12" s="12">
        <v>55</v>
      </c>
      <c r="G12" s="12">
        <v>0</v>
      </c>
      <c r="H12" s="12">
        <v>4</v>
      </c>
      <c r="I12" s="12">
        <v>361</v>
      </c>
      <c r="J12" s="12">
        <v>1</v>
      </c>
      <c r="K12" s="12">
        <v>588</v>
      </c>
      <c r="L12" s="12">
        <v>707</v>
      </c>
      <c r="M12" s="12">
        <f t="shared" si="0"/>
        <v>1949</v>
      </c>
      <c r="N12" s="12">
        <v>0</v>
      </c>
      <c r="O12" s="12">
        <v>0</v>
      </c>
      <c r="P12" s="12">
        <v>3222</v>
      </c>
      <c r="Q12" s="12">
        <f t="shared" si="1"/>
        <v>589</v>
      </c>
      <c r="R12" s="12">
        <f t="shared" si="9"/>
        <v>5171</v>
      </c>
      <c r="S12" s="13">
        <f>ROUND(M12*$G$29*$G$28*(100-X12)/100/1000,1)</f>
        <v>16682.900000000001</v>
      </c>
      <c r="T12" s="13">
        <f t="shared" si="11"/>
        <v>0</v>
      </c>
      <c r="U12" s="14">
        <f t="shared" si="2"/>
        <v>16682.900000000001</v>
      </c>
      <c r="V12" s="15">
        <f t="shared" si="12"/>
        <v>3580</v>
      </c>
      <c r="W12" s="16">
        <f t="shared" si="13"/>
        <v>20262.900000000001</v>
      </c>
      <c r="X12" s="17">
        <v>11.5</v>
      </c>
      <c r="Y12" s="86">
        <f t="shared" si="14"/>
        <v>3222</v>
      </c>
      <c r="Z12" s="75">
        <f t="shared" si="3"/>
        <v>3041.1</v>
      </c>
      <c r="AA12" s="18">
        <f t="shared" si="15"/>
        <v>233</v>
      </c>
      <c r="AB12" s="18">
        <f t="shared" si="16"/>
        <v>33</v>
      </c>
      <c r="AC12" s="18">
        <f t="shared" si="17"/>
        <v>55</v>
      </c>
      <c r="AD12" s="18">
        <f t="shared" si="18"/>
        <v>0</v>
      </c>
      <c r="AE12" s="18">
        <f t="shared" si="19"/>
        <v>4</v>
      </c>
      <c r="AF12" s="18">
        <f t="shared" si="20"/>
        <v>361</v>
      </c>
      <c r="AG12" s="18">
        <f t="shared" si="21"/>
        <v>1</v>
      </c>
      <c r="AH12" s="18">
        <f t="shared" si="22"/>
        <v>588</v>
      </c>
      <c r="AI12" s="18">
        <f t="shared" si="23"/>
        <v>707</v>
      </c>
      <c r="AJ12" s="18">
        <f t="shared" si="5"/>
        <v>1949</v>
      </c>
      <c r="AK12" s="18">
        <v>0</v>
      </c>
      <c r="AL12" s="18">
        <v>0</v>
      </c>
      <c r="AM12" s="18">
        <f t="shared" si="6"/>
        <v>3222</v>
      </c>
      <c r="AN12" s="18">
        <v>715</v>
      </c>
      <c r="AO12" s="18">
        <f t="shared" si="24"/>
        <v>2507</v>
      </c>
      <c r="AP12" s="18">
        <f t="shared" si="7"/>
        <v>589</v>
      </c>
      <c r="AQ12" s="18">
        <f t="shared" si="25"/>
        <v>4456</v>
      </c>
      <c r="AR12" s="19">
        <f t="shared" si="26"/>
        <v>14716.5</v>
      </c>
      <c r="AS12" s="19">
        <f t="shared" si="27"/>
        <v>0</v>
      </c>
      <c r="AT12" s="20">
        <f t="shared" si="28"/>
        <v>14716.5</v>
      </c>
      <c r="AU12" s="21">
        <f t="shared" si="40"/>
        <v>14022.2</v>
      </c>
      <c r="AV12" s="22">
        <f t="shared" si="29"/>
        <v>28738.7</v>
      </c>
      <c r="AW12" s="22">
        <f t="shared" si="30"/>
        <v>31779.8</v>
      </c>
      <c r="AX12" s="67">
        <f t="shared" si="31"/>
        <v>11.5</v>
      </c>
      <c r="AY12" s="68">
        <v>0.8</v>
      </c>
      <c r="AZ12" s="69">
        <f t="shared" si="32"/>
        <v>865920</v>
      </c>
      <c r="BA12" s="70">
        <f t="shared" si="33"/>
        <v>1039.0999999999999</v>
      </c>
      <c r="BB12" s="73">
        <f t="shared" si="34"/>
        <v>6621.1</v>
      </c>
      <c r="BC12" s="71">
        <f t="shared" si="35"/>
        <v>53081.799999999996</v>
      </c>
      <c r="BD12" s="23">
        <f t="shared" si="36"/>
        <v>53081.799999999996</v>
      </c>
      <c r="BE12" s="23">
        <f t="shared" si="41"/>
        <v>52042.7</v>
      </c>
      <c r="BF12" s="23">
        <f t="shared" si="37"/>
        <v>1039.0999999999999</v>
      </c>
      <c r="BG12" s="23">
        <v>38877.4</v>
      </c>
      <c r="BH12" s="23">
        <f t="shared" si="38"/>
        <v>37838.300000000003</v>
      </c>
      <c r="BI12" s="77">
        <v>1039.0999999999999</v>
      </c>
      <c r="BJ12" s="79">
        <f t="shared" si="39"/>
        <v>14204.399999999994</v>
      </c>
      <c r="BK12" s="79">
        <f t="shared" si="8"/>
        <v>14204.399999999994</v>
      </c>
      <c r="BL12" s="79">
        <f t="shared" si="8"/>
        <v>0</v>
      </c>
    </row>
    <row r="13" spans="1:64" x14ac:dyDescent="0.2">
      <c r="A13" s="9">
        <v>8</v>
      </c>
      <c r="B13" s="10" t="s">
        <v>44</v>
      </c>
      <c r="C13" s="24">
        <v>6903</v>
      </c>
      <c r="D13" s="12">
        <v>176</v>
      </c>
      <c r="E13" s="12">
        <v>38</v>
      </c>
      <c r="F13" s="12">
        <v>31</v>
      </c>
      <c r="G13" s="12">
        <v>0</v>
      </c>
      <c r="H13" s="12">
        <v>6</v>
      </c>
      <c r="I13" s="12">
        <v>152</v>
      </c>
      <c r="J13" s="12">
        <v>25</v>
      </c>
      <c r="K13" s="12">
        <v>393</v>
      </c>
      <c r="L13" s="12">
        <v>334</v>
      </c>
      <c r="M13" s="12">
        <f t="shared" si="0"/>
        <v>1117</v>
      </c>
      <c r="N13" s="12">
        <v>0</v>
      </c>
      <c r="O13" s="12">
        <v>0</v>
      </c>
      <c r="P13" s="12">
        <v>2768</v>
      </c>
      <c r="Q13" s="12">
        <f t="shared" si="1"/>
        <v>418</v>
      </c>
      <c r="R13" s="12">
        <f t="shared" si="9"/>
        <v>3885</v>
      </c>
      <c r="S13" s="13">
        <f t="shared" ref="S13:S23" si="42">ROUND(M13*$G$29*$G$28*(100-X13)/100/1000,1)</f>
        <v>10371.5</v>
      </c>
      <c r="T13" s="13">
        <f t="shared" si="11"/>
        <v>0</v>
      </c>
      <c r="U13" s="14">
        <f t="shared" si="2"/>
        <v>10371.5</v>
      </c>
      <c r="V13" s="15">
        <f t="shared" si="12"/>
        <v>3336.2</v>
      </c>
      <c r="W13" s="16">
        <f t="shared" si="13"/>
        <v>13707.7</v>
      </c>
      <c r="X13" s="17">
        <v>4</v>
      </c>
      <c r="Y13" s="86">
        <f t="shared" si="14"/>
        <v>2768</v>
      </c>
      <c r="Z13" s="75">
        <f t="shared" si="3"/>
        <v>2834</v>
      </c>
      <c r="AA13" s="18">
        <f t="shared" si="15"/>
        <v>176</v>
      </c>
      <c r="AB13" s="18">
        <f t="shared" si="16"/>
        <v>38</v>
      </c>
      <c r="AC13" s="18">
        <f t="shared" si="17"/>
        <v>31</v>
      </c>
      <c r="AD13" s="18">
        <f t="shared" si="18"/>
        <v>0</v>
      </c>
      <c r="AE13" s="18">
        <f t="shared" si="19"/>
        <v>6</v>
      </c>
      <c r="AF13" s="18">
        <f t="shared" si="20"/>
        <v>152</v>
      </c>
      <c r="AG13" s="18">
        <f t="shared" si="21"/>
        <v>25</v>
      </c>
      <c r="AH13" s="18">
        <f t="shared" si="22"/>
        <v>393</v>
      </c>
      <c r="AI13" s="18">
        <f t="shared" si="23"/>
        <v>334</v>
      </c>
      <c r="AJ13" s="18">
        <f t="shared" si="5"/>
        <v>1117</v>
      </c>
      <c r="AK13" s="18">
        <v>0</v>
      </c>
      <c r="AL13" s="18">
        <v>0</v>
      </c>
      <c r="AM13" s="18">
        <f t="shared" si="6"/>
        <v>2768</v>
      </c>
      <c r="AN13" s="18">
        <v>572</v>
      </c>
      <c r="AO13" s="18">
        <f t="shared" si="24"/>
        <v>2196</v>
      </c>
      <c r="AP13" s="18">
        <f t="shared" si="7"/>
        <v>418</v>
      </c>
      <c r="AQ13" s="18">
        <f t="shared" si="25"/>
        <v>3313</v>
      </c>
      <c r="AR13" s="19">
        <f t="shared" si="26"/>
        <v>9149</v>
      </c>
      <c r="AS13" s="19">
        <f t="shared" si="27"/>
        <v>0</v>
      </c>
      <c r="AT13" s="20">
        <f t="shared" si="28"/>
        <v>9149</v>
      </c>
      <c r="AU13" s="21">
        <f t="shared" si="40"/>
        <v>13323.6</v>
      </c>
      <c r="AV13" s="22">
        <f t="shared" si="29"/>
        <v>22472.6</v>
      </c>
      <c r="AW13" s="22">
        <f t="shared" si="30"/>
        <v>25306.6</v>
      </c>
      <c r="AX13" s="67">
        <f t="shared" si="31"/>
        <v>4</v>
      </c>
      <c r="AY13" s="68">
        <v>0.7</v>
      </c>
      <c r="AZ13" s="69">
        <f t="shared" si="32"/>
        <v>757680</v>
      </c>
      <c r="BA13" s="70">
        <f t="shared" si="33"/>
        <v>909.2</v>
      </c>
      <c r="BB13" s="73">
        <f t="shared" si="34"/>
        <v>6170.2</v>
      </c>
      <c r="BC13" s="71">
        <f t="shared" si="35"/>
        <v>39923.5</v>
      </c>
      <c r="BD13" s="23">
        <f t="shared" si="36"/>
        <v>39923.5</v>
      </c>
      <c r="BE13" s="23">
        <f t="shared" si="41"/>
        <v>39014.300000000003</v>
      </c>
      <c r="BF13" s="23">
        <f t="shared" si="37"/>
        <v>909.2</v>
      </c>
      <c r="BG13" s="23">
        <v>26486.600000000002</v>
      </c>
      <c r="BH13" s="23">
        <f t="shared" si="38"/>
        <v>25577.4</v>
      </c>
      <c r="BI13" s="77">
        <v>909.2</v>
      </c>
      <c r="BJ13" s="79">
        <f t="shared" si="39"/>
        <v>13436.899999999998</v>
      </c>
      <c r="BK13" s="79">
        <f t="shared" si="8"/>
        <v>13436.900000000001</v>
      </c>
      <c r="BL13" s="79">
        <f t="shared" si="8"/>
        <v>0</v>
      </c>
    </row>
    <row r="14" spans="1:64" x14ac:dyDescent="0.2">
      <c r="A14" s="9">
        <v>9</v>
      </c>
      <c r="B14" s="10" t="s">
        <v>45</v>
      </c>
      <c r="C14" s="24">
        <v>8724</v>
      </c>
      <c r="D14" s="12">
        <v>640</v>
      </c>
      <c r="E14" s="12">
        <v>23</v>
      </c>
      <c r="F14" s="12">
        <v>45</v>
      </c>
      <c r="G14" s="12">
        <v>3</v>
      </c>
      <c r="H14" s="12">
        <v>5</v>
      </c>
      <c r="I14" s="12">
        <v>197</v>
      </c>
      <c r="J14" s="12">
        <v>6</v>
      </c>
      <c r="K14" s="12">
        <v>551</v>
      </c>
      <c r="L14" s="12">
        <v>404</v>
      </c>
      <c r="M14" s="12">
        <f t="shared" si="0"/>
        <v>1851</v>
      </c>
      <c r="N14" s="12">
        <v>0</v>
      </c>
      <c r="O14" s="12">
        <v>0</v>
      </c>
      <c r="P14" s="12">
        <v>3931</v>
      </c>
      <c r="Q14" s="12">
        <f>J14+K14+N14+O14</f>
        <v>557</v>
      </c>
      <c r="R14" s="12">
        <f t="shared" si="9"/>
        <v>5782</v>
      </c>
      <c r="S14" s="13">
        <f t="shared" si="42"/>
        <v>17007.7</v>
      </c>
      <c r="T14" s="13">
        <f t="shared" si="11"/>
        <v>0</v>
      </c>
      <c r="U14" s="14">
        <f t="shared" si="2"/>
        <v>17007.7</v>
      </c>
      <c r="V14" s="15">
        <f t="shared" si="12"/>
        <v>4688.6000000000004</v>
      </c>
      <c r="W14" s="16">
        <f t="shared" si="13"/>
        <v>21696.3</v>
      </c>
      <c r="X14" s="17">
        <v>5</v>
      </c>
      <c r="Y14" s="86">
        <f t="shared" si="14"/>
        <v>3931</v>
      </c>
      <c r="Z14" s="75">
        <f t="shared" si="3"/>
        <v>3982.8</v>
      </c>
      <c r="AA14" s="18">
        <f t="shared" si="15"/>
        <v>640</v>
      </c>
      <c r="AB14" s="18">
        <f t="shared" si="16"/>
        <v>23</v>
      </c>
      <c r="AC14" s="18">
        <f t="shared" si="17"/>
        <v>45</v>
      </c>
      <c r="AD14" s="18">
        <f t="shared" si="18"/>
        <v>3</v>
      </c>
      <c r="AE14" s="18">
        <f t="shared" si="19"/>
        <v>5</v>
      </c>
      <c r="AF14" s="18">
        <f t="shared" si="20"/>
        <v>197</v>
      </c>
      <c r="AG14" s="18">
        <f t="shared" si="21"/>
        <v>6</v>
      </c>
      <c r="AH14" s="18">
        <f t="shared" si="22"/>
        <v>551</v>
      </c>
      <c r="AI14" s="18">
        <f t="shared" si="23"/>
        <v>404</v>
      </c>
      <c r="AJ14" s="18">
        <f t="shared" si="5"/>
        <v>1851</v>
      </c>
      <c r="AK14" s="18">
        <v>0</v>
      </c>
      <c r="AL14" s="18">
        <v>0</v>
      </c>
      <c r="AM14" s="18">
        <f t="shared" si="6"/>
        <v>3931</v>
      </c>
      <c r="AN14" s="18">
        <v>908</v>
      </c>
      <c r="AO14" s="18">
        <f t="shared" si="24"/>
        <v>3023</v>
      </c>
      <c r="AP14" s="18">
        <f t="shared" si="7"/>
        <v>557</v>
      </c>
      <c r="AQ14" s="18">
        <f t="shared" si="25"/>
        <v>4874</v>
      </c>
      <c r="AR14" s="19">
        <f t="shared" si="26"/>
        <v>15003.1</v>
      </c>
      <c r="AS14" s="19">
        <f t="shared" si="27"/>
        <v>0</v>
      </c>
      <c r="AT14" s="20">
        <f t="shared" si="28"/>
        <v>15003.1</v>
      </c>
      <c r="AU14" s="21">
        <f t="shared" si="40"/>
        <v>18150.099999999999</v>
      </c>
      <c r="AV14" s="22">
        <f t="shared" si="29"/>
        <v>33153.199999999997</v>
      </c>
      <c r="AW14" s="22">
        <f t="shared" si="30"/>
        <v>37136</v>
      </c>
      <c r="AX14" s="67">
        <f t="shared" si="31"/>
        <v>5</v>
      </c>
      <c r="AY14" s="68">
        <v>0.9</v>
      </c>
      <c r="AZ14" s="69">
        <f t="shared" si="32"/>
        <v>974160</v>
      </c>
      <c r="BA14" s="70">
        <f t="shared" si="33"/>
        <v>1169</v>
      </c>
      <c r="BB14" s="73">
        <f t="shared" si="34"/>
        <v>8671.4000000000015</v>
      </c>
      <c r="BC14" s="71">
        <f t="shared" si="35"/>
        <v>60001.3</v>
      </c>
      <c r="BD14" s="23">
        <f t="shared" si="36"/>
        <v>60001.3</v>
      </c>
      <c r="BE14" s="23">
        <f t="shared" si="41"/>
        <v>58832.3</v>
      </c>
      <c r="BF14" s="23">
        <f t="shared" si="37"/>
        <v>1169</v>
      </c>
      <c r="BG14" s="23">
        <v>41665.4</v>
      </c>
      <c r="BH14" s="23">
        <f t="shared" si="38"/>
        <v>40496.400000000001</v>
      </c>
      <c r="BI14" s="77">
        <v>1169</v>
      </c>
      <c r="BJ14" s="79">
        <f t="shared" si="39"/>
        <v>18335.900000000001</v>
      </c>
      <c r="BK14" s="79">
        <f t="shared" si="8"/>
        <v>18335.900000000001</v>
      </c>
      <c r="BL14" s="79">
        <f t="shared" si="8"/>
        <v>0</v>
      </c>
    </row>
    <row r="15" spans="1:64" x14ac:dyDescent="0.2">
      <c r="A15" s="9">
        <v>10</v>
      </c>
      <c r="B15" s="10" t="s">
        <v>46</v>
      </c>
      <c r="C15" s="24">
        <v>2717</v>
      </c>
      <c r="D15" s="12">
        <v>318</v>
      </c>
      <c r="E15" s="12">
        <v>20</v>
      </c>
      <c r="F15" s="12">
        <v>16</v>
      </c>
      <c r="G15" s="12">
        <v>1</v>
      </c>
      <c r="H15" s="12">
        <v>11</v>
      </c>
      <c r="I15" s="12">
        <v>205</v>
      </c>
      <c r="J15" s="12">
        <v>9</v>
      </c>
      <c r="K15" s="12">
        <v>204</v>
      </c>
      <c r="L15" s="12">
        <v>325</v>
      </c>
      <c r="M15" s="12">
        <f t="shared" si="0"/>
        <v>1089</v>
      </c>
      <c r="N15" s="12">
        <v>0</v>
      </c>
      <c r="O15" s="12">
        <v>0</v>
      </c>
      <c r="P15" s="12">
        <v>1141</v>
      </c>
      <c r="Q15" s="12">
        <f t="shared" ref="Q15:Q23" si="43">J15+K15+N15+O15</f>
        <v>213</v>
      </c>
      <c r="R15" s="12">
        <f t="shared" si="9"/>
        <v>2230</v>
      </c>
      <c r="S15" s="13">
        <f t="shared" si="42"/>
        <v>9479.5</v>
      </c>
      <c r="T15" s="13">
        <f t="shared" si="11"/>
        <v>0</v>
      </c>
      <c r="U15" s="14">
        <f t="shared" si="2"/>
        <v>9479.5</v>
      </c>
      <c r="V15" s="15">
        <f t="shared" si="12"/>
        <v>1289.3</v>
      </c>
      <c r="W15" s="16">
        <f t="shared" si="13"/>
        <v>10768.8</v>
      </c>
      <c r="X15" s="17">
        <v>10</v>
      </c>
      <c r="Y15" s="86">
        <f t="shared" si="14"/>
        <v>1141</v>
      </c>
      <c r="Z15" s="75">
        <f t="shared" si="3"/>
        <v>1095.2</v>
      </c>
      <c r="AA15" s="18">
        <f t="shared" si="15"/>
        <v>318</v>
      </c>
      <c r="AB15" s="18">
        <f t="shared" si="16"/>
        <v>20</v>
      </c>
      <c r="AC15" s="18">
        <f t="shared" si="17"/>
        <v>16</v>
      </c>
      <c r="AD15" s="18">
        <f t="shared" si="18"/>
        <v>1</v>
      </c>
      <c r="AE15" s="18">
        <f t="shared" si="19"/>
        <v>11</v>
      </c>
      <c r="AF15" s="18">
        <f t="shared" si="20"/>
        <v>205</v>
      </c>
      <c r="AG15" s="18">
        <f t="shared" si="21"/>
        <v>9</v>
      </c>
      <c r="AH15" s="18">
        <f t="shared" si="22"/>
        <v>204</v>
      </c>
      <c r="AI15" s="18">
        <f t="shared" si="23"/>
        <v>325</v>
      </c>
      <c r="AJ15" s="18">
        <f t="shared" si="5"/>
        <v>1089</v>
      </c>
      <c r="AK15" s="18">
        <v>0</v>
      </c>
      <c r="AL15" s="18">
        <v>0</v>
      </c>
      <c r="AM15" s="18">
        <f t="shared" si="6"/>
        <v>1141</v>
      </c>
      <c r="AN15" s="18">
        <v>457</v>
      </c>
      <c r="AO15" s="18">
        <f t="shared" si="24"/>
        <v>684</v>
      </c>
      <c r="AP15" s="18">
        <f t="shared" si="7"/>
        <v>213</v>
      </c>
      <c r="AQ15" s="18">
        <f t="shared" si="25"/>
        <v>1773</v>
      </c>
      <c r="AR15" s="19">
        <f t="shared" si="26"/>
        <v>8362.2000000000007</v>
      </c>
      <c r="AS15" s="19">
        <f t="shared" si="27"/>
        <v>0</v>
      </c>
      <c r="AT15" s="20">
        <f t="shared" si="28"/>
        <v>8362.2000000000007</v>
      </c>
      <c r="AU15" s="21">
        <f t="shared" si="40"/>
        <v>3890.6</v>
      </c>
      <c r="AV15" s="22">
        <f t="shared" si="29"/>
        <v>12252.8</v>
      </c>
      <c r="AW15" s="22">
        <f t="shared" si="30"/>
        <v>13348</v>
      </c>
      <c r="AX15" s="67">
        <f t="shared" si="31"/>
        <v>10</v>
      </c>
      <c r="AY15" s="68">
        <v>0.3</v>
      </c>
      <c r="AZ15" s="69">
        <f t="shared" si="32"/>
        <v>324720</v>
      </c>
      <c r="BA15" s="70">
        <f t="shared" si="33"/>
        <v>389.7</v>
      </c>
      <c r="BB15" s="73">
        <f t="shared" si="34"/>
        <v>2384.5</v>
      </c>
      <c r="BC15" s="71">
        <f t="shared" si="35"/>
        <v>24506.5</v>
      </c>
      <c r="BD15" s="23">
        <f t="shared" si="36"/>
        <v>24506.5</v>
      </c>
      <c r="BE15" s="23">
        <f t="shared" si="41"/>
        <v>24116.799999999999</v>
      </c>
      <c r="BF15" s="23">
        <f t="shared" si="37"/>
        <v>389.7</v>
      </c>
      <c r="BG15" s="23">
        <v>20512.3</v>
      </c>
      <c r="BH15" s="23">
        <f t="shared" si="38"/>
        <v>20122.599999999999</v>
      </c>
      <c r="BI15" s="77">
        <v>389.7</v>
      </c>
      <c r="BJ15" s="79">
        <f>BD15-BG15</f>
        <v>3994.2000000000007</v>
      </c>
      <c r="BK15" s="79">
        <f t="shared" si="8"/>
        <v>3994.2000000000007</v>
      </c>
      <c r="BL15" s="79">
        <f t="shared" si="8"/>
        <v>0</v>
      </c>
    </row>
    <row r="16" spans="1:64" x14ac:dyDescent="0.2">
      <c r="A16" s="9">
        <v>11</v>
      </c>
      <c r="B16" s="10" t="s">
        <v>47</v>
      </c>
      <c r="C16" s="24">
        <v>5093</v>
      </c>
      <c r="D16" s="12">
        <v>328</v>
      </c>
      <c r="E16" s="12">
        <v>36</v>
      </c>
      <c r="F16" s="12">
        <v>86</v>
      </c>
      <c r="G16" s="12">
        <v>0</v>
      </c>
      <c r="H16" s="12">
        <v>1</v>
      </c>
      <c r="I16" s="12">
        <v>117</v>
      </c>
      <c r="J16" s="12">
        <v>10</v>
      </c>
      <c r="K16" s="12">
        <v>280</v>
      </c>
      <c r="L16" s="12">
        <v>245</v>
      </c>
      <c r="M16" s="12">
        <f t="shared" si="0"/>
        <v>1067</v>
      </c>
      <c r="N16" s="12">
        <v>310</v>
      </c>
      <c r="O16" s="12">
        <v>0</v>
      </c>
      <c r="P16" s="12">
        <v>2362</v>
      </c>
      <c r="Q16" s="12">
        <f t="shared" si="43"/>
        <v>600</v>
      </c>
      <c r="R16" s="12">
        <f t="shared" si="9"/>
        <v>3739</v>
      </c>
      <c r="S16" s="13">
        <f t="shared" si="42"/>
        <v>9288.1</v>
      </c>
      <c r="T16" s="13">
        <f t="shared" si="11"/>
        <v>2698.5</v>
      </c>
      <c r="U16" s="14">
        <f t="shared" si="2"/>
        <v>11986.6</v>
      </c>
      <c r="V16" s="15">
        <f t="shared" si="12"/>
        <v>2669</v>
      </c>
      <c r="W16" s="16">
        <f t="shared" si="13"/>
        <v>14655.6</v>
      </c>
      <c r="X16" s="17">
        <v>9.9992999999999999</v>
      </c>
      <c r="Y16" s="86">
        <f t="shared" si="14"/>
        <v>2362</v>
      </c>
      <c r="Z16" s="75">
        <f t="shared" si="3"/>
        <v>2267.1999999999998</v>
      </c>
      <c r="AA16" s="18">
        <f t="shared" si="15"/>
        <v>328</v>
      </c>
      <c r="AB16" s="18">
        <f t="shared" si="16"/>
        <v>36</v>
      </c>
      <c r="AC16" s="18">
        <f t="shared" si="17"/>
        <v>86</v>
      </c>
      <c r="AD16" s="18">
        <f t="shared" si="18"/>
        <v>0</v>
      </c>
      <c r="AE16" s="18">
        <f t="shared" si="19"/>
        <v>1</v>
      </c>
      <c r="AF16" s="18">
        <f t="shared" si="20"/>
        <v>117</v>
      </c>
      <c r="AG16" s="18">
        <f t="shared" si="21"/>
        <v>10</v>
      </c>
      <c r="AH16" s="18">
        <f t="shared" si="22"/>
        <v>280</v>
      </c>
      <c r="AI16" s="18">
        <f t="shared" si="23"/>
        <v>245</v>
      </c>
      <c r="AJ16" s="18">
        <f t="shared" si="5"/>
        <v>1067</v>
      </c>
      <c r="AK16" s="18">
        <v>310</v>
      </c>
      <c r="AL16" s="18">
        <v>0</v>
      </c>
      <c r="AM16" s="18">
        <f t="shared" si="6"/>
        <v>2362</v>
      </c>
      <c r="AN16" s="18">
        <v>509</v>
      </c>
      <c r="AO16" s="18">
        <f t="shared" si="24"/>
        <v>1853</v>
      </c>
      <c r="AP16" s="18">
        <f t="shared" si="7"/>
        <v>600</v>
      </c>
      <c r="AQ16" s="18">
        <f t="shared" si="25"/>
        <v>3230</v>
      </c>
      <c r="AR16" s="19">
        <f t="shared" si="26"/>
        <v>8193.2999999999993</v>
      </c>
      <c r="AS16" s="19">
        <f t="shared" si="27"/>
        <v>2380.4</v>
      </c>
      <c r="AT16" s="20">
        <f t="shared" si="28"/>
        <v>10573.699999999999</v>
      </c>
      <c r="AU16" s="21">
        <f t="shared" si="40"/>
        <v>10539.9</v>
      </c>
      <c r="AV16" s="22">
        <f t="shared" si="29"/>
        <v>21113.599999999999</v>
      </c>
      <c r="AW16" s="22">
        <f t="shared" si="30"/>
        <v>23380.799999999999</v>
      </c>
      <c r="AX16" s="67">
        <f t="shared" si="31"/>
        <v>9.9992999999999999</v>
      </c>
      <c r="AY16" s="68">
        <v>0.6</v>
      </c>
      <c r="AZ16" s="69">
        <f t="shared" si="32"/>
        <v>649440</v>
      </c>
      <c r="BA16" s="70">
        <f t="shared" si="33"/>
        <v>779.3</v>
      </c>
      <c r="BB16" s="73">
        <f t="shared" si="34"/>
        <v>4936.2</v>
      </c>
      <c r="BC16" s="71">
        <f t="shared" si="35"/>
        <v>38815.700000000004</v>
      </c>
      <c r="BD16" s="23">
        <f t="shared" si="36"/>
        <v>38815.700000000004</v>
      </c>
      <c r="BE16" s="23">
        <f t="shared" si="41"/>
        <v>38036.400000000001</v>
      </c>
      <c r="BF16" s="23">
        <f t="shared" si="37"/>
        <v>779.3</v>
      </c>
      <c r="BG16" s="23">
        <v>28144.9</v>
      </c>
      <c r="BH16" s="23">
        <f t="shared" si="38"/>
        <v>27365.600000000002</v>
      </c>
      <c r="BI16" s="77">
        <v>779.3</v>
      </c>
      <c r="BJ16" s="79">
        <f t="shared" si="39"/>
        <v>10670.800000000003</v>
      </c>
      <c r="BK16" s="79">
        <f t="shared" si="8"/>
        <v>10670.8</v>
      </c>
      <c r="BL16" s="79">
        <f t="shared" si="8"/>
        <v>0</v>
      </c>
    </row>
    <row r="17" spans="1:65" x14ac:dyDescent="0.2">
      <c r="A17" s="9">
        <v>12</v>
      </c>
      <c r="B17" s="10" t="s">
        <v>48</v>
      </c>
      <c r="C17" s="24">
        <v>5679</v>
      </c>
      <c r="D17" s="12">
        <v>126</v>
      </c>
      <c r="E17" s="12">
        <v>32</v>
      </c>
      <c r="F17" s="12">
        <v>426</v>
      </c>
      <c r="G17" s="12">
        <v>0</v>
      </c>
      <c r="H17" s="12">
        <v>6</v>
      </c>
      <c r="I17" s="12">
        <v>220</v>
      </c>
      <c r="J17" s="12">
        <v>28</v>
      </c>
      <c r="K17" s="12">
        <v>466</v>
      </c>
      <c r="L17" s="12">
        <v>1077</v>
      </c>
      <c r="M17" s="12">
        <f t="shared" si="0"/>
        <v>2349</v>
      </c>
      <c r="N17" s="12">
        <v>0</v>
      </c>
      <c r="O17" s="12">
        <v>0</v>
      </c>
      <c r="P17" s="12">
        <v>2495</v>
      </c>
      <c r="Q17" s="12">
        <f t="shared" si="43"/>
        <v>494</v>
      </c>
      <c r="R17" s="12">
        <f t="shared" si="9"/>
        <v>4844</v>
      </c>
      <c r="S17" s="13">
        <f t="shared" si="42"/>
        <v>20447.599999999999</v>
      </c>
      <c r="T17" s="13">
        <f t="shared" si="11"/>
        <v>0</v>
      </c>
      <c r="U17" s="14">
        <f>S17+T17</f>
        <v>20447.599999999999</v>
      </c>
      <c r="V17" s="15">
        <f t="shared" si="12"/>
        <v>2819.2</v>
      </c>
      <c r="W17" s="16">
        <f t="shared" si="13"/>
        <v>23266.799999999999</v>
      </c>
      <c r="X17" s="17">
        <v>10</v>
      </c>
      <c r="Y17" s="86">
        <f t="shared" si="14"/>
        <v>2495</v>
      </c>
      <c r="Z17" s="75">
        <f t="shared" si="3"/>
        <v>2394.8000000000002</v>
      </c>
      <c r="AA17" s="18">
        <f t="shared" si="15"/>
        <v>126</v>
      </c>
      <c r="AB17" s="18">
        <f t="shared" si="16"/>
        <v>32</v>
      </c>
      <c r="AC17" s="18">
        <f t="shared" si="17"/>
        <v>426</v>
      </c>
      <c r="AD17" s="18">
        <f t="shared" si="18"/>
        <v>0</v>
      </c>
      <c r="AE17" s="18">
        <f t="shared" si="19"/>
        <v>6</v>
      </c>
      <c r="AF17" s="18">
        <f t="shared" si="20"/>
        <v>220</v>
      </c>
      <c r="AG17" s="18">
        <f t="shared" si="21"/>
        <v>28</v>
      </c>
      <c r="AH17" s="18">
        <f t="shared" si="22"/>
        <v>466</v>
      </c>
      <c r="AI17" s="18">
        <f t="shared" si="23"/>
        <v>1077</v>
      </c>
      <c r="AJ17" s="18">
        <f t="shared" si="5"/>
        <v>2349</v>
      </c>
      <c r="AK17" s="18">
        <v>0</v>
      </c>
      <c r="AL17" s="18">
        <v>0</v>
      </c>
      <c r="AM17" s="18">
        <f t="shared" si="6"/>
        <v>2495</v>
      </c>
      <c r="AN17" s="18">
        <v>1034</v>
      </c>
      <c r="AO17" s="18">
        <f t="shared" si="24"/>
        <v>1461</v>
      </c>
      <c r="AP17" s="18">
        <f t="shared" si="7"/>
        <v>494</v>
      </c>
      <c r="AQ17" s="18">
        <f t="shared" si="25"/>
        <v>3810</v>
      </c>
      <c r="AR17" s="19">
        <f t="shared" si="26"/>
        <v>18037.5</v>
      </c>
      <c r="AS17" s="19">
        <f t="shared" si="27"/>
        <v>0</v>
      </c>
      <c r="AT17" s="20">
        <f t="shared" si="28"/>
        <v>18037.5</v>
      </c>
      <c r="AU17" s="21">
        <f t="shared" si="40"/>
        <v>8310.2000000000007</v>
      </c>
      <c r="AV17" s="22">
        <f t="shared" si="29"/>
        <v>26347.7</v>
      </c>
      <c r="AW17" s="22">
        <f t="shared" si="30"/>
        <v>28742.5</v>
      </c>
      <c r="AX17" s="67">
        <f t="shared" si="31"/>
        <v>10</v>
      </c>
      <c r="AY17" s="68">
        <v>0.6</v>
      </c>
      <c r="AZ17" s="69">
        <f t="shared" si="32"/>
        <v>649440</v>
      </c>
      <c r="BA17" s="70">
        <f t="shared" si="33"/>
        <v>779.3</v>
      </c>
      <c r="BB17" s="73">
        <f t="shared" si="34"/>
        <v>5214</v>
      </c>
      <c r="BC17" s="71">
        <f t="shared" si="35"/>
        <v>52788.600000000006</v>
      </c>
      <c r="BD17" s="23">
        <f t="shared" si="36"/>
        <v>52788.600000000006</v>
      </c>
      <c r="BE17" s="23">
        <f t="shared" si="41"/>
        <v>52009.3</v>
      </c>
      <c r="BF17" s="23">
        <f t="shared" si="37"/>
        <v>779.3</v>
      </c>
      <c r="BG17" s="23">
        <v>44255.130000000005</v>
      </c>
      <c r="BH17" s="23">
        <f t="shared" si="38"/>
        <v>43475.83</v>
      </c>
      <c r="BI17" s="77">
        <v>779.3</v>
      </c>
      <c r="BJ17" s="79">
        <f t="shared" si="39"/>
        <v>8533.4700000000012</v>
      </c>
      <c r="BK17" s="79">
        <f t="shared" si="8"/>
        <v>8533.4700000000012</v>
      </c>
      <c r="BL17" s="79">
        <f t="shared" si="8"/>
        <v>0</v>
      </c>
    </row>
    <row r="18" spans="1:65" x14ac:dyDescent="0.2">
      <c r="A18" s="9">
        <v>13</v>
      </c>
      <c r="B18" s="10" t="s">
        <v>49</v>
      </c>
      <c r="C18" s="24">
        <v>2737</v>
      </c>
      <c r="D18" s="12">
        <v>186</v>
      </c>
      <c r="E18" s="12">
        <v>45</v>
      </c>
      <c r="F18" s="12">
        <v>43</v>
      </c>
      <c r="G18" s="12">
        <v>0</v>
      </c>
      <c r="H18" s="12">
        <v>2</v>
      </c>
      <c r="I18" s="12">
        <v>55</v>
      </c>
      <c r="J18" s="12">
        <v>4</v>
      </c>
      <c r="K18" s="12">
        <v>229</v>
      </c>
      <c r="L18" s="12">
        <v>760</v>
      </c>
      <c r="M18" s="12">
        <f t="shared" si="0"/>
        <v>1279</v>
      </c>
      <c r="N18" s="12">
        <v>0</v>
      </c>
      <c r="O18" s="12">
        <v>0</v>
      </c>
      <c r="P18" s="12">
        <v>1152</v>
      </c>
      <c r="Q18" s="12">
        <f t="shared" si="43"/>
        <v>233</v>
      </c>
      <c r="R18" s="12">
        <f t="shared" si="9"/>
        <v>2431</v>
      </c>
      <c r="S18" s="13">
        <f t="shared" si="42"/>
        <v>12370.5</v>
      </c>
      <c r="T18" s="13">
        <f t="shared" si="11"/>
        <v>0</v>
      </c>
      <c r="U18" s="14">
        <f>S18+T18</f>
        <v>12370.5</v>
      </c>
      <c r="V18" s="15">
        <f t="shared" si="12"/>
        <v>1446.3</v>
      </c>
      <c r="W18" s="16">
        <f>ROUND(S18+T18+V18,1)</f>
        <v>13816.8</v>
      </c>
      <c r="X18" s="17">
        <v>0</v>
      </c>
      <c r="Y18" s="86">
        <f t="shared" si="14"/>
        <v>1152</v>
      </c>
      <c r="Z18" s="75">
        <f t="shared" si="3"/>
        <v>1228.5999999999999</v>
      </c>
      <c r="AA18" s="18">
        <f t="shared" si="15"/>
        <v>186</v>
      </c>
      <c r="AB18" s="18">
        <f t="shared" si="16"/>
        <v>45</v>
      </c>
      <c r="AC18" s="18">
        <f t="shared" si="17"/>
        <v>43</v>
      </c>
      <c r="AD18" s="18">
        <f t="shared" si="18"/>
        <v>0</v>
      </c>
      <c r="AE18" s="18">
        <f t="shared" si="19"/>
        <v>2</v>
      </c>
      <c r="AF18" s="18">
        <f t="shared" si="20"/>
        <v>55</v>
      </c>
      <c r="AG18" s="18">
        <f t="shared" si="21"/>
        <v>4</v>
      </c>
      <c r="AH18" s="18">
        <f t="shared" si="22"/>
        <v>229</v>
      </c>
      <c r="AI18" s="18">
        <f t="shared" si="23"/>
        <v>760</v>
      </c>
      <c r="AJ18" s="18">
        <f t="shared" si="5"/>
        <v>1279</v>
      </c>
      <c r="AK18" s="18">
        <v>0</v>
      </c>
      <c r="AL18" s="18">
        <v>0</v>
      </c>
      <c r="AM18" s="18">
        <f t="shared" si="6"/>
        <v>1152</v>
      </c>
      <c r="AN18" s="18">
        <v>511</v>
      </c>
      <c r="AO18" s="18">
        <f t="shared" si="24"/>
        <v>641</v>
      </c>
      <c r="AP18" s="18">
        <f t="shared" si="7"/>
        <v>233</v>
      </c>
      <c r="AQ18" s="18">
        <f t="shared" si="25"/>
        <v>1920</v>
      </c>
      <c r="AR18" s="19">
        <f t="shared" si="26"/>
        <v>10912.4</v>
      </c>
      <c r="AS18" s="19">
        <f t="shared" si="27"/>
        <v>0</v>
      </c>
      <c r="AT18" s="20">
        <f t="shared" si="28"/>
        <v>10912.4</v>
      </c>
      <c r="AU18" s="21">
        <f t="shared" si="40"/>
        <v>4051.1</v>
      </c>
      <c r="AV18" s="22">
        <f t="shared" si="29"/>
        <v>14963.5</v>
      </c>
      <c r="AW18" s="22">
        <f t="shared" si="30"/>
        <v>16192.1</v>
      </c>
      <c r="AX18" s="67">
        <f t="shared" si="31"/>
        <v>0</v>
      </c>
      <c r="AY18" s="68">
        <v>0.3</v>
      </c>
      <c r="AZ18" s="69">
        <f>ROUND(AY18*$BB$31*1000,1)</f>
        <v>324720</v>
      </c>
      <c r="BA18" s="70">
        <f t="shared" si="33"/>
        <v>389.7</v>
      </c>
      <c r="BB18" s="73">
        <f t="shared" si="34"/>
        <v>2674.8999999999996</v>
      </c>
      <c r="BC18" s="71">
        <f t="shared" si="35"/>
        <v>30398.600000000002</v>
      </c>
      <c r="BD18" s="23">
        <f t="shared" si="36"/>
        <v>30398.600000000002</v>
      </c>
      <c r="BE18" s="23">
        <f t="shared" si="41"/>
        <v>30008.9</v>
      </c>
      <c r="BF18" s="23">
        <f t="shared" si="37"/>
        <v>389.7</v>
      </c>
      <c r="BG18" s="23">
        <v>26212.400000000001</v>
      </c>
      <c r="BH18" s="23">
        <f t="shared" si="38"/>
        <v>25822.7</v>
      </c>
      <c r="BI18" s="77">
        <v>389.7</v>
      </c>
      <c r="BJ18" s="79">
        <f t="shared" si="39"/>
        <v>4186.2000000000007</v>
      </c>
      <c r="BK18" s="79">
        <f t="shared" si="8"/>
        <v>4186.2000000000007</v>
      </c>
      <c r="BL18" s="79">
        <f t="shared" si="8"/>
        <v>0</v>
      </c>
    </row>
    <row r="19" spans="1:65" x14ac:dyDescent="0.2">
      <c r="A19" s="9">
        <v>14</v>
      </c>
      <c r="B19" s="10" t="s">
        <v>50</v>
      </c>
      <c r="C19" s="24">
        <v>5234</v>
      </c>
      <c r="D19" s="12">
        <v>38</v>
      </c>
      <c r="E19" s="12">
        <v>38</v>
      </c>
      <c r="F19" s="12">
        <v>37</v>
      </c>
      <c r="G19" s="12">
        <v>0</v>
      </c>
      <c r="H19" s="12">
        <v>3</v>
      </c>
      <c r="I19" s="12">
        <v>385</v>
      </c>
      <c r="J19" s="12">
        <v>49</v>
      </c>
      <c r="K19" s="12">
        <v>477</v>
      </c>
      <c r="L19" s="12">
        <v>468</v>
      </c>
      <c r="M19" s="12">
        <f t="shared" si="0"/>
        <v>1457</v>
      </c>
      <c r="N19" s="12">
        <v>0</v>
      </c>
      <c r="O19" s="12">
        <v>0</v>
      </c>
      <c r="P19" s="12">
        <v>2281</v>
      </c>
      <c r="Q19" s="12">
        <f t="shared" si="43"/>
        <v>526</v>
      </c>
      <c r="R19" s="12">
        <f t="shared" si="9"/>
        <v>3738</v>
      </c>
      <c r="S19" s="13">
        <f t="shared" si="42"/>
        <v>12401.1</v>
      </c>
      <c r="T19" s="13">
        <f t="shared" si="11"/>
        <v>0</v>
      </c>
      <c r="U19" s="14">
        <f t="shared" ref="U19:U23" si="44">S19+T19</f>
        <v>12401.1</v>
      </c>
      <c r="V19" s="15">
        <f t="shared" si="12"/>
        <v>2520.1</v>
      </c>
      <c r="W19" s="16">
        <f t="shared" ref="W19:W23" si="45">ROUND(S19+T19+V19,1)</f>
        <v>14921.2</v>
      </c>
      <c r="X19" s="17">
        <v>12</v>
      </c>
      <c r="Y19" s="86">
        <f t="shared" si="14"/>
        <v>2281</v>
      </c>
      <c r="Z19" s="75">
        <f t="shared" si="3"/>
        <v>2140.8000000000002</v>
      </c>
      <c r="AA19" s="18">
        <f t="shared" si="15"/>
        <v>38</v>
      </c>
      <c r="AB19" s="18">
        <f t="shared" si="16"/>
        <v>38</v>
      </c>
      <c r="AC19" s="18">
        <f t="shared" si="17"/>
        <v>37</v>
      </c>
      <c r="AD19" s="18">
        <f t="shared" si="18"/>
        <v>0</v>
      </c>
      <c r="AE19" s="18">
        <f t="shared" si="19"/>
        <v>3</v>
      </c>
      <c r="AF19" s="18">
        <f t="shared" si="20"/>
        <v>385</v>
      </c>
      <c r="AG19" s="18">
        <f t="shared" si="21"/>
        <v>49</v>
      </c>
      <c r="AH19" s="18">
        <f t="shared" si="22"/>
        <v>477</v>
      </c>
      <c r="AI19" s="18">
        <f t="shared" si="23"/>
        <v>468</v>
      </c>
      <c r="AJ19" s="18">
        <f t="shared" si="5"/>
        <v>1457</v>
      </c>
      <c r="AK19" s="18">
        <v>0</v>
      </c>
      <c r="AL19" s="18">
        <v>0</v>
      </c>
      <c r="AM19" s="18">
        <f t="shared" si="6"/>
        <v>2281</v>
      </c>
      <c r="AN19" s="18">
        <v>767</v>
      </c>
      <c r="AO19" s="18">
        <f t="shared" si="24"/>
        <v>1514</v>
      </c>
      <c r="AP19" s="18">
        <f t="shared" si="7"/>
        <v>526</v>
      </c>
      <c r="AQ19" s="18">
        <f t="shared" si="25"/>
        <v>2971</v>
      </c>
      <c r="AR19" s="19">
        <f t="shared" si="26"/>
        <v>10939.4</v>
      </c>
      <c r="AS19" s="19">
        <f t="shared" si="27"/>
        <v>0</v>
      </c>
      <c r="AT19" s="20">
        <f t="shared" si="28"/>
        <v>10939.4</v>
      </c>
      <c r="AU19" s="21">
        <f t="shared" si="40"/>
        <v>8420.2999999999993</v>
      </c>
      <c r="AV19" s="22">
        <f t="shared" si="29"/>
        <v>19359.7</v>
      </c>
      <c r="AW19" s="22">
        <f t="shared" si="30"/>
        <v>21500.5</v>
      </c>
      <c r="AX19" s="67">
        <f t="shared" si="31"/>
        <v>12</v>
      </c>
      <c r="AY19" s="68">
        <v>0.6</v>
      </c>
      <c r="AZ19" s="69">
        <f t="shared" si="32"/>
        <v>649440</v>
      </c>
      <c r="BA19" s="70">
        <f t="shared" si="33"/>
        <v>779.3</v>
      </c>
      <c r="BB19" s="73">
        <f t="shared" si="34"/>
        <v>4660.8999999999996</v>
      </c>
      <c r="BC19" s="71">
        <f t="shared" si="35"/>
        <v>37201</v>
      </c>
      <c r="BD19" s="23">
        <f t="shared" si="36"/>
        <v>37201</v>
      </c>
      <c r="BE19" s="23">
        <f t="shared" si="41"/>
        <v>36421.699999999997</v>
      </c>
      <c r="BF19" s="23">
        <f t="shared" si="37"/>
        <v>779.3</v>
      </c>
      <c r="BG19" s="23">
        <v>28645.224999999999</v>
      </c>
      <c r="BH19" s="23">
        <f t="shared" si="38"/>
        <v>27865.924999999999</v>
      </c>
      <c r="BI19" s="77">
        <v>779.3</v>
      </c>
      <c r="BJ19" s="79">
        <f t="shared" si="39"/>
        <v>8555.7750000000015</v>
      </c>
      <c r="BK19" s="79">
        <f t="shared" si="8"/>
        <v>8555.7749999999978</v>
      </c>
      <c r="BL19" s="79">
        <f t="shared" si="8"/>
        <v>0</v>
      </c>
    </row>
    <row r="20" spans="1:65" x14ac:dyDescent="0.2">
      <c r="A20" s="9">
        <v>15</v>
      </c>
      <c r="B20" s="10" t="s">
        <v>51</v>
      </c>
      <c r="C20" s="24">
        <v>3398</v>
      </c>
      <c r="D20" s="12">
        <v>497</v>
      </c>
      <c r="E20" s="12">
        <v>18</v>
      </c>
      <c r="F20" s="12">
        <v>28</v>
      </c>
      <c r="G20" s="12">
        <v>0</v>
      </c>
      <c r="H20" s="12">
        <v>3</v>
      </c>
      <c r="I20" s="12">
        <v>244</v>
      </c>
      <c r="J20" s="12">
        <v>13</v>
      </c>
      <c r="K20" s="12">
        <v>179</v>
      </c>
      <c r="L20" s="12">
        <v>300</v>
      </c>
      <c r="M20" s="12">
        <f t="shared" si="0"/>
        <v>1264</v>
      </c>
      <c r="N20" s="12">
        <v>0</v>
      </c>
      <c r="O20" s="12">
        <v>0</v>
      </c>
      <c r="P20" s="12">
        <v>1428</v>
      </c>
      <c r="Q20" s="12">
        <f t="shared" si="43"/>
        <v>192</v>
      </c>
      <c r="R20" s="12">
        <f t="shared" si="9"/>
        <v>2692</v>
      </c>
      <c r="S20" s="13">
        <f t="shared" si="42"/>
        <v>11663</v>
      </c>
      <c r="T20" s="13">
        <f t="shared" si="11"/>
        <v>0</v>
      </c>
      <c r="U20" s="14">
        <f t="shared" si="44"/>
        <v>11663</v>
      </c>
      <c r="V20" s="15">
        <f t="shared" si="12"/>
        <v>1710.4</v>
      </c>
      <c r="W20" s="16">
        <f t="shared" si="45"/>
        <v>13373.4</v>
      </c>
      <c r="X20" s="17">
        <v>4.5999999999999996</v>
      </c>
      <c r="Y20" s="86">
        <f t="shared" si="14"/>
        <v>1428</v>
      </c>
      <c r="Z20" s="75">
        <f t="shared" si="3"/>
        <v>1452.9</v>
      </c>
      <c r="AA20" s="18">
        <f t="shared" si="15"/>
        <v>497</v>
      </c>
      <c r="AB20" s="18">
        <f t="shared" si="16"/>
        <v>18</v>
      </c>
      <c r="AC20" s="18">
        <f t="shared" si="17"/>
        <v>28</v>
      </c>
      <c r="AD20" s="18">
        <f t="shared" si="18"/>
        <v>0</v>
      </c>
      <c r="AE20" s="18">
        <f t="shared" si="19"/>
        <v>3</v>
      </c>
      <c r="AF20" s="18">
        <f t="shared" si="20"/>
        <v>244</v>
      </c>
      <c r="AG20" s="18">
        <f t="shared" si="21"/>
        <v>13</v>
      </c>
      <c r="AH20" s="18">
        <f t="shared" si="22"/>
        <v>179</v>
      </c>
      <c r="AI20" s="18">
        <f t="shared" si="23"/>
        <v>300</v>
      </c>
      <c r="AJ20" s="18">
        <f t="shared" si="5"/>
        <v>1264</v>
      </c>
      <c r="AK20" s="18">
        <v>0</v>
      </c>
      <c r="AL20" s="18">
        <v>0</v>
      </c>
      <c r="AM20" s="18">
        <f t="shared" si="6"/>
        <v>1428</v>
      </c>
      <c r="AN20" s="18">
        <v>615</v>
      </c>
      <c r="AO20" s="18">
        <f t="shared" si="24"/>
        <v>813</v>
      </c>
      <c r="AP20" s="18">
        <f t="shared" si="7"/>
        <v>192</v>
      </c>
      <c r="AQ20" s="18">
        <f t="shared" si="25"/>
        <v>2077</v>
      </c>
      <c r="AR20" s="19">
        <f t="shared" si="26"/>
        <v>10288.4</v>
      </c>
      <c r="AS20" s="19">
        <f t="shared" si="27"/>
        <v>0</v>
      </c>
      <c r="AT20" s="20">
        <f t="shared" si="28"/>
        <v>10288.4</v>
      </c>
      <c r="AU20" s="21">
        <f t="shared" si="40"/>
        <v>4901.8</v>
      </c>
      <c r="AV20" s="22">
        <f t="shared" si="29"/>
        <v>15190.2</v>
      </c>
      <c r="AW20" s="22">
        <f t="shared" si="30"/>
        <v>16643.100000000002</v>
      </c>
      <c r="AX20" s="67">
        <f t="shared" si="31"/>
        <v>4.5999999999999996</v>
      </c>
      <c r="AY20" s="68">
        <v>0.4</v>
      </c>
      <c r="AZ20" s="69">
        <f t="shared" si="32"/>
        <v>432960</v>
      </c>
      <c r="BA20" s="70">
        <f t="shared" si="33"/>
        <v>519.6</v>
      </c>
      <c r="BB20" s="73">
        <f t="shared" si="34"/>
        <v>3163.3</v>
      </c>
      <c r="BC20" s="71">
        <f t="shared" si="35"/>
        <v>30536.1</v>
      </c>
      <c r="BD20" s="23">
        <f t="shared" si="36"/>
        <v>30536.1</v>
      </c>
      <c r="BE20" s="23">
        <f t="shared" si="41"/>
        <v>30016.5</v>
      </c>
      <c r="BF20" s="23">
        <f t="shared" si="37"/>
        <v>519.6</v>
      </c>
      <c r="BG20" s="23">
        <v>25506.899999999998</v>
      </c>
      <c r="BH20" s="23">
        <f t="shared" si="38"/>
        <v>24987.3</v>
      </c>
      <c r="BI20" s="77">
        <v>519.6</v>
      </c>
      <c r="BJ20" s="79">
        <f t="shared" si="39"/>
        <v>5029.2000000000007</v>
      </c>
      <c r="BK20" s="79">
        <f t="shared" si="8"/>
        <v>5029.2000000000007</v>
      </c>
      <c r="BL20" s="79">
        <f t="shared" si="8"/>
        <v>0</v>
      </c>
    </row>
    <row r="21" spans="1:65" x14ac:dyDescent="0.2">
      <c r="A21" s="9">
        <v>16</v>
      </c>
      <c r="B21" s="10" t="s">
        <v>52</v>
      </c>
      <c r="C21" s="24">
        <v>7105</v>
      </c>
      <c r="D21" s="12">
        <v>261</v>
      </c>
      <c r="E21" s="12">
        <v>63</v>
      </c>
      <c r="F21" s="12">
        <v>44</v>
      </c>
      <c r="G21" s="12">
        <v>1</v>
      </c>
      <c r="H21" s="12">
        <v>21</v>
      </c>
      <c r="I21" s="12">
        <v>384</v>
      </c>
      <c r="J21" s="12">
        <v>29</v>
      </c>
      <c r="K21" s="12">
        <v>325</v>
      </c>
      <c r="L21" s="12">
        <v>516</v>
      </c>
      <c r="M21" s="12">
        <f>D21+F21+G21+H21+I21+J21+K21+L21</f>
        <v>1581</v>
      </c>
      <c r="N21" s="12">
        <v>102</v>
      </c>
      <c r="O21" s="12">
        <v>9</v>
      </c>
      <c r="P21" s="12">
        <v>3035</v>
      </c>
      <c r="Q21" s="12">
        <f t="shared" si="43"/>
        <v>465</v>
      </c>
      <c r="R21" s="12">
        <f t="shared" si="9"/>
        <v>4727</v>
      </c>
      <c r="S21" s="13">
        <f t="shared" si="42"/>
        <v>11927.3</v>
      </c>
      <c r="T21" s="13">
        <f t="shared" si="11"/>
        <v>837.4</v>
      </c>
      <c r="U21" s="14">
        <f t="shared" si="44"/>
        <v>12764.699999999999</v>
      </c>
      <c r="V21" s="15">
        <f t="shared" si="12"/>
        <v>2972.1</v>
      </c>
      <c r="W21" s="16">
        <f t="shared" si="45"/>
        <v>15736.8</v>
      </c>
      <c r="X21" s="17">
        <v>22</v>
      </c>
      <c r="Y21" s="86">
        <f t="shared" si="14"/>
        <v>3035</v>
      </c>
      <c r="Z21" s="75">
        <f t="shared" si="3"/>
        <v>2524.6999999999998</v>
      </c>
      <c r="AA21" s="18">
        <f t="shared" si="15"/>
        <v>261</v>
      </c>
      <c r="AB21" s="18">
        <f t="shared" si="16"/>
        <v>63</v>
      </c>
      <c r="AC21" s="18">
        <f t="shared" si="17"/>
        <v>44</v>
      </c>
      <c r="AD21" s="18">
        <f t="shared" si="18"/>
        <v>1</v>
      </c>
      <c r="AE21" s="18">
        <f t="shared" si="19"/>
        <v>21</v>
      </c>
      <c r="AF21" s="18">
        <f t="shared" si="20"/>
        <v>384</v>
      </c>
      <c r="AG21" s="18">
        <f t="shared" si="21"/>
        <v>29</v>
      </c>
      <c r="AH21" s="18">
        <f t="shared" si="22"/>
        <v>325</v>
      </c>
      <c r="AI21" s="18">
        <f t="shared" si="23"/>
        <v>516</v>
      </c>
      <c r="AJ21" s="18">
        <f>AA21+AC21+AD21+AE21+AF21+AG21+AH21+AI21</f>
        <v>1581</v>
      </c>
      <c r="AK21" s="18">
        <v>102</v>
      </c>
      <c r="AL21" s="18">
        <v>9</v>
      </c>
      <c r="AM21" s="18">
        <f t="shared" si="6"/>
        <v>3035</v>
      </c>
      <c r="AN21" s="18">
        <v>623</v>
      </c>
      <c r="AO21" s="18">
        <f t="shared" si="24"/>
        <v>2412</v>
      </c>
      <c r="AP21" s="18">
        <f t="shared" si="7"/>
        <v>465</v>
      </c>
      <c r="AQ21" s="18">
        <f t="shared" si="25"/>
        <v>4104</v>
      </c>
      <c r="AR21" s="19">
        <f t="shared" si="26"/>
        <v>10521.5</v>
      </c>
      <c r="AS21" s="19">
        <f t="shared" si="27"/>
        <v>738.7</v>
      </c>
      <c r="AT21" s="20">
        <f t="shared" si="28"/>
        <v>11260.2</v>
      </c>
      <c r="AU21" s="21">
        <f t="shared" si="40"/>
        <v>11890.2</v>
      </c>
      <c r="AV21" s="22">
        <f t="shared" si="29"/>
        <v>23150.400000000001</v>
      </c>
      <c r="AW21" s="22">
        <f t="shared" si="30"/>
        <v>25675.100000000002</v>
      </c>
      <c r="AX21" s="67">
        <f t="shared" si="31"/>
        <v>22</v>
      </c>
      <c r="AY21" s="68">
        <v>0.7</v>
      </c>
      <c r="AZ21" s="69">
        <f t="shared" si="32"/>
        <v>757680</v>
      </c>
      <c r="BA21" s="70">
        <f t="shared" si="33"/>
        <v>909.2</v>
      </c>
      <c r="BB21" s="73">
        <f t="shared" si="34"/>
        <v>5496.7999999999993</v>
      </c>
      <c r="BC21" s="71">
        <f t="shared" si="35"/>
        <v>42321.1</v>
      </c>
      <c r="BD21" s="23">
        <f t="shared" si="36"/>
        <v>42321.1</v>
      </c>
      <c r="BE21" s="23">
        <f t="shared" si="41"/>
        <v>41411.9</v>
      </c>
      <c r="BF21" s="23">
        <f t="shared" si="37"/>
        <v>909.2</v>
      </c>
      <c r="BG21" s="23">
        <v>30291.5</v>
      </c>
      <c r="BH21" s="23">
        <f t="shared" si="38"/>
        <v>29382.3</v>
      </c>
      <c r="BI21" s="77">
        <v>909.2</v>
      </c>
      <c r="BJ21" s="79">
        <f t="shared" si="39"/>
        <v>12029.599999999999</v>
      </c>
      <c r="BK21" s="79">
        <f t="shared" si="8"/>
        <v>12029.600000000002</v>
      </c>
      <c r="BL21" s="79">
        <f t="shared" si="8"/>
        <v>0</v>
      </c>
    </row>
    <row r="22" spans="1:65" x14ac:dyDescent="0.2">
      <c r="A22" s="9">
        <v>17</v>
      </c>
      <c r="B22" s="10" t="s">
        <v>53</v>
      </c>
      <c r="C22" s="24">
        <v>10653</v>
      </c>
      <c r="D22" s="12">
        <v>383</v>
      </c>
      <c r="E22" s="12">
        <v>57</v>
      </c>
      <c r="F22" s="12">
        <v>57</v>
      </c>
      <c r="G22" s="12">
        <v>3</v>
      </c>
      <c r="H22" s="12">
        <v>3</v>
      </c>
      <c r="I22" s="12">
        <v>669</v>
      </c>
      <c r="J22" s="12">
        <v>33</v>
      </c>
      <c r="K22" s="12">
        <v>565</v>
      </c>
      <c r="L22" s="12">
        <v>472</v>
      </c>
      <c r="M22" s="12">
        <f t="shared" ref="M22:M23" si="46">D22+F22+G22+H22+I22+J22+K22+L22</f>
        <v>2185</v>
      </c>
      <c r="N22" s="12">
        <v>0</v>
      </c>
      <c r="O22" s="12">
        <v>0</v>
      </c>
      <c r="P22" s="12">
        <v>4858</v>
      </c>
      <c r="Q22" s="12">
        <f t="shared" si="43"/>
        <v>598</v>
      </c>
      <c r="R22" s="12">
        <f t="shared" si="9"/>
        <v>7043</v>
      </c>
      <c r="S22" s="13">
        <f t="shared" si="42"/>
        <v>18703</v>
      </c>
      <c r="T22" s="13">
        <f t="shared" si="11"/>
        <v>0</v>
      </c>
      <c r="U22" s="14">
        <f t="shared" si="44"/>
        <v>18703</v>
      </c>
      <c r="V22" s="15">
        <f t="shared" si="12"/>
        <v>5397.8</v>
      </c>
      <c r="W22" s="16">
        <f t="shared" si="45"/>
        <v>24100.799999999999</v>
      </c>
      <c r="X22" s="17">
        <v>11.5</v>
      </c>
      <c r="Y22" s="86">
        <f t="shared" si="14"/>
        <v>4858</v>
      </c>
      <c r="Z22" s="75">
        <f t="shared" si="3"/>
        <v>4585.2</v>
      </c>
      <c r="AA22" s="18">
        <f t="shared" si="15"/>
        <v>383</v>
      </c>
      <c r="AB22" s="18">
        <f t="shared" si="16"/>
        <v>57</v>
      </c>
      <c r="AC22" s="18">
        <f t="shared" si="17"/>
        <v>57</v>
      </c>
      <c r="AD22" s="18">
        <f t="shared" si="18"/>
        <v>3</v>
      </c>
      <c r="AE22" s="18">
        <f t="shared" si="19"/>
        <v>3</v>
      </c>
      <c r="AF22" s="18">
        <f t="shared" si="20"/>
        <v>669</v>
      </c>
      <c r="AG22" s="18">
        <f t="shared" si="21"/>
        <v>33</v>
      </c>
      <c r="AH22" s="18">
        <f t="shared" si="22"/>
        <v>565</v>
      </c>
      <c r="AI22" s="18">
        <f t="shared" si="23"/>
        <v>472</v>
      </c>
      <c r="AJ22" s="18">
        <f t="shared" si="5"/>
        <v>2185</v>
      </c>
      <c r="AK22" s="18">
        <v>0</v>
      </c>
      <c r="AL22" s="18">
        <v>0</v>
      </c>
      <c r="AM22" s="18">
        <f t="shared" si="6"/>
        <v>4858</v>
      </c>
      <c r="AN22" s="18">
        <v>441</v>
      </c>
      <c r="AO22" s="18">
        <f t="shared" si="24"/>
        <v>4417</v>
      </c>
      <c r="AP22" s="18">
        <f t="shared" si="7"/>
        <v>598</v>
      </c>
      <c r="AQ22" s="18">
        <f t="shared" si="25"/>
        <v>6602</v>
      </c>
      <c r="AR22" s="19">
        <f t="shared" si="26"/>
        <v>16498.5</v>
      </c>
      <c r="AS22" s="19">
        <f t="shared" si="27"/>
        <v>0</v>
      </c>
      <c r="AT22" s="20">
        <f t="shared" si="28"/>
        <v>16498.5</v>
      </c>
      <c r="AU22" s="21">
        <f>ROUND(AO22*$AG$29*$AG$30*(100-AX22)/100/1000,1)</f>
        <v>24705.200000000001</v>
      </c>
      <c r="AV22" s="22">
        <f t="shared" si="29"/>
        <v>41203.699999999997</v>
      </c>
      <c r="AW22" s="22">
        <f t="shared" si="30"/>
        <v>45788.899999999994</v>
      </c>
      <c r="AX22" s="67">
        <f t="shared" si="31"/>
        <v>11.5</v>
      </c>
      <c r="AY22" s="68">
        <v>1</v>
      </c>
      <c r="AZ22" s="69">
        <f t="shared" si="32"/>
        <v>1082400</v>
      </c>
      <c r="BA22" s="70">
        <f t="shared" si="33"/>
        <v>1298.9000000000001</v>
      </c>
      <c r="BB22" s="73">
        <f t="shared" si="34"/>
        <v>9983</v>
      </c>
      <c r="BC22" s="71">
        <f t="shared" si="35"/>
        <v>71188.599999999991</v>
      </c>
      <c r="BD22" s="23">
        <f t="shared" si="36"/>
        <v>71188.599999999991</v>
      </c>
      <c r="BE22" s="23">
        <f t="shared" si="41"/>
        <v>69889.7</v>
      </c>
      <c r="BF22" s="23">
        <f t="shared" si="37"/>
        <v>1298.9000000000001</v>
      </c>
      <c r="BG22" s="23">
        <v>46279.130000000005</v>
      </c>
      <c r="BH22" s="23">
        <f t="shared" si="38"/>
        <v>44980.23</v>
      </c>
      <c r="BI22" s="77">
        <v>1298.9000000000001</v>
      </c>
      <c r="BJ22" s="79">
        <f t="shared" si="39"/>
        <v>24909.469999999987</v>
      </c>
      <c r="BK22" s="79">
        <f t="shared" si="39"/>
        <v>24909.469999999994</v>
      </c>
      <c r="BL22" s="79">
        <f t="shared" si="39"/>
        <v>0</v>
      </c>
    </row>
    <row r="23" spans="1:65" x14ac:dyDescent="0.2">
      <c r="A23" s="9">
        <v>18</v>
      </c>
      <c r="B23" s="10" t="s">
        <v>54</v>
      </c>
      <c r="C23" s="24">
        <v>6290</v>
      </c>
      <c r="D23" s="12">
        <v>64</v>
      </c>
      <c r="E23" s="12">
        <v>32</v>
      </c>
      <c r="F23" s="12">
        <v>29</v>
      </c>
      <c r="G23" s="12">
        <v>3</v>
      </c>
      <c r="H23" s="12">
        <v>2</v>
      </c>
      <c r="I23" s="12">
        <v>283</v>
      </c>
      <c r="J23" s="12">
        <v>7</v>
      </c>
      <c r="K23" s="12">
        <v>349</v>
      </c>
      <c r="L23" s="12">
        <v>173</v>
      </c>
      <c r="M23" s="12">
        <f t="shared" si="46"/>
        <v>910</v>
      </c>
      <c r="N23" s="12">
        <v>0</v>
      </c>
      <c r="O23" s="12">
        <v>0</v>
      </c>
      <c r="P23" s="12">
        <v>2573</v>
      </c>
      <c r="Q23" s="12">
        <f t="shared" si="43"/>
        <v>356</v>
      </c>
      <c r="R23" s="12">
        <f t="shared" si="9"/>
        <v>3483</v>
      </c>
      <c r="S23" s="13">
        <f t="shared" si="42"/>
        <v>8097.4</v>
      </c>
      <c r="T23" s="13">
        <f t="shared" si="11"/>
        <v>0</v>
      </c>
      <c r="U23" s="14">
        <f t="shared" si="44"/>
        <v>8097.4</v>
      </c>
      <c r="V23" s="15">
        <f t="shared" si="12"/>
        <v>2972</v>
      </c>
      <c r="W23" s="16">
        <f t="shared" si="45"/>
        <v>11069.4</v>
      </c>
      <c r="X23" s="17">
        <v>8</v>
      </c>
      <c r="Y23" s="86">
        <f t="shared" si="14"/>
        <v>2573</v>
      </c>
      <c r="Z23" s="75">
        <f t="shared" si="3"/>
        <v>2524.6</v>
      </c>
      <c r="AA23" s="18">
        <f t="shared" si="15"/>
        <v>64</v>
      </c>
      <c r="AB23" s="18">
        <f t="shared" si="16"/>
        <v>32</v>
      </c>
      <c r="AC23" s="18">
        <f t="shared" si="17"/>
        <v>29</v>
      </c>
      <c r="AD23" s="18">
        <f t="shared" si="18"/>
        <v>3</v>
      </c>
      <c r="AE23" s="18">
        <f t="shared" si="19"/>
        <v>2</v>
      </c>
      <c r="AF23" s="18">
        <f t="shared" si="20"/>
        <v>283</v>
      </c>
      <c r="AG23" s="18">
        <f t="shared" si="21"/>
        <v>7</v>
      </c>
      <c r="AH23" s="18">
        <f t="shared" si="22"/>
        <v>349</v>
      </c>
      <c r="AI23" s="18">
        <f t="shared" si="23"/>
        <v>173</v>
      </c>
      <c r="AJ23" s="18">
        <f t="shared" si="5"/>
        <v>910</v>
      </c>
      <c r="AK23" s="18">
        <v>0</v>
      </c>
      <c r="AL23" s="18">
        <v>0</v>
      </c>
      <c r="AM23" s="18">
        <f t="shared" si="6"/>
        <v>2573</v>
      </c>
      <c r="AN23" s="18">
        <v>1034</v>
      </c>
      <c r="AO23" s="18">
        <f t="shared" si="24"/>
        <v>1539</v>
      </c>
      <c r="AP23" s="18">
        <f t="shared" si="7"/>
        <v>356</v>
      </c>
      <c r="AQ23" s="18">
        <f t="shared" si="25"/>
        <v>2449</v>
      </c>
      <c r="AR23" s="19">
        <f t="shared" si="26"/>
        <v>7143</v>
      </c>
      <c r="AS23" s="19">
        <f t="shared" si="27"/>
        <v>0</v>
      </c>
      <c r="AT23" s="20">
        <f t="shared" si="28"/>
        <v>7143</v>
      </c>
      <c r="AU23" s="21">
        <f t="shared" si="40"/>
        <v>8948.4</v>
      </c>
      <c r="AV23" s="22">
        <f t="shared" si="29"/>
        <v>16091.4</v>
      </c>
      <c r="AW23" s="22">
        <f t="shared" si="30"/>
        <v>18616</v>
      </c>
      <c r="AX23" s="67">
        <f t="shared" si="31"/>
        <v>8</v>
      </c>
      <c r="AY23" s="68">
        <v>0.6</v>
      </c>
      <c r="AZ23" s="69">
        <f t="shared" si="32"/>
        <v>649440</v>
      </c>
      <c r="BA23" s="70">
        <f t="shared" si="33"/>
        <v>779.3</v>
      </c>
      <c r="BB23" s="73">
        <f t="shared" si="34"/>
        <v>5496.6</v>
      </c>
      <c r="BC23" s="71">
        <f t="shared" si="35"/>
        <v>30464.7</v>
      </c>
      <c r="BD23" s="23">
        <f t="shared" si="36"/>
        <v>30464.7</v>
      </c>
      <c r="BE23" s="23">
        <f t="shared" si="41"/>
        <v>29685.4</v>
      </c>
      <c r="BF23" s="23">
        <f t="shared" si="37"/>
        <v>779.3</v>
      </c>
      <c r="BG23" s="23">
        <v>21427.8</v>
      </c>
      <c r="BH23" s="23">
        <f t="shared" si="38"/>
        <v>20648.5</v>
      </c>
      <c r="BI23" s="77">
        <v>779.3</v>
      </c>
      <c r="BJ23" s="79">
        <f t="shared" si="39"/>
        <v>9036.9000000000015</v>
      </c>
      <c r="BK23" s="79">
        <f t="shared" si="39"/>
        <v>9036.9000000000015</v>
      </c>
      <c r="BL23" s="79">
        <f t="shared" si="39"/>
        <v>0</v>
      </c>
    </row>
    <row r="24" spans="1:65" s="35" customFormat="1" x14ac:dyDescent="0.2">
      <c r="A24" s="25"/>
      <c r="B24" s="26" t="s">
        <v>55</v>
      </c>
      <c r="C24" s="27">
        <f t="shared" ref="C24:AT24" si="47">SUM(C6:C23)</f>
        <v>163278</v>
      </c>
      <c r="D24" s="28">
        <f t="shared" si="47"/>
        <v>7675</v>
      </c>
      <c r="E24" s="28">
        <f t="shared" si="47"/>
        <v>883</v>
      </c>
      <c r="F24" s="28">
        <f t="shared" si="47"/>
        <v>1341</v>
      </c>
      <c r="G24" s="28">
        <f t="shared" si="47"/>
        <v>26</v>
      </c>
      <c r="H24" s="28">
        <f t="shared" si="47"/>
        <v>111</v>
      </c>
      <c r="I24" s="28">
        <f t="shared" si="47"/>
        <v>5105</v>
      </c>
      <c r="J24" s="28">
        <f t="shared" si="47"/>
        <v>470</v>
      </c>
      <c r="K24" s="28">
        <f t="shared" si="47"/>
        <v>10007</v>
      </c>
      <c r="L24" s="28">
        <f t="shared" si="47"/>
        <v>10946</v>
      </c>
      <c r="M24" s="28">
        <f t="shared" si="47"/>
        <v>35681</v>
      </c>
      <c r="N24" s="28">
        <f t="shared" si="47"/>
        <v>545</v>
      </c>
      <c r="O24" s="28">
        <f t="shared" si="47"/>
        <v>16</v>
      </c>
      <c r="P24" s="28">
        <f t="shared" si="47"/>
        <v>73314</v>
      </c>
      <c r="Q24" s="28">
        <f t="shared" si="47"/>
        <v>11038</v>
      </c>
      <c r="R24" s="28">
        <f t="shared" si="47"/>
        <v>109556</v>
      </c>
      <c r="S24" s="29">
        <f t="shared" si="47"/>
        <v>311359.7</v>
      </c>
      <c r="T24" s="29">
        <f t="shared" si="47"/>
        <v>4686.8999999999996</v>
      </c>
      <c r="U24" s="16">
        <f t="shared" si="47"/>
        <v>316046.60000000003</v>
      </c>
      <c r="V24" s="30">
        <f t="shared" si="47"/>
        <v>82656.500000000015</v>
      </c>
      <c r="W24" s="34">
        <f t="shared" si="47"/>
        <v>398703.1</v>
      </c>
      <c r="X24" s="31">
        <f>SUM(X6:X23)/18</f>
        <v>9.7277388888888883</v>
      </c>
      <c r="Y24" s="87">
        <f>SUM(Y6:Y23)</f>
        <v>73314</v>
      </c>
      <c r="Z24" s="87">
        <f>SUM(Z6:Z23)</f>
        <v>70213.8</v>
      </c>
      <c r="AA24" s="32">
        <f t="shared" si="47"/>
        <v>7675</v>
      </c>
      <c r="AB24" s="32">
        <f t="shared" si="47"/>
        <v>883</v>
      </c>
      <c r="AC24" s="32">
        <f t="shared" si="47"/>
        <v>1341</v>
      </c>
      <c r="AD24" s="32">
        <f t="shared" si="47"/>
        <v>26</v>
      </c>
      <c r="AE24" s="32">
        <f t="shared" si="47"/>
        <v>111</v>
      </c>
      <c r="AF24" s="32">
        <f t="shared" si="47"/>
        <v>5105</v>
      </c>
      <c r="AG24" s="32">
        <f t="shared" si="47"/>
        <v>470</v>
      </c>
      <c r="AH24" s="32">
        <f t="shared" si="47"/>
        <v>10007</v>
      </c>
      <c r="AI24" s="32">
        <f t="shared" si="47"/>
        <v>10946</v>
      </c>
      <c r="AJ24" s="32">
        <f t="shared" si="47"/>
        <v>35681</v>
      </c>
      <c r="AK24" s="32">
        <f t="shared" si="47"/>
        <v>545</v>
      </c>
      <c r="AL24" s="32">
        <f t="shared" si="47"/>
        <v>16</v>
      </c>
      <c r="AM24" s="32">
        <f>SUM(AM6:AM23)</f>
        <v>73314</v>
      </c>
      <c r="AN24" s="32">
        <f>SUM(AN6:AN23)</f>
        <v>18949</v>
      </c>
      <c r="AO24" s="32">
        <f>SUM(AO6:AO23)</f>
        <v>54365</v>
      </c>
      <c r="AP24" s="32">
        <f t="shared" si="47"/>
        <v>11038</v>
      </c>
      <c r="AQ24" s="32">
        <f t="shared" si="47"/>
        <v>90607</v>
      </c>
      <c r="AR24" s="33">
        <f t="shared" si="47"/>
        <v>274660.90000000002</v>
      </c>
      <c r="AS24" s="33">
        <f t="shared" si="47"/>
        <v>4134.3999999999996</v>
      </c>
      <c r="AT24" s="33">
        <f t="shared" si="47"/>
        <v>278795.30000000005</v>
      </c>
      <c r="AU24" s="93">
        <f>SUM(AU6:AU23)</f>
        <v>307924.50000000006</v>
      </c>
      <c r="AV24" s="93">
        <f>SUM(AV6:AV23)</f>
        <v>586719.80000000005</v>
      </c>
      <c r="AW24" s="93">
        <f>SUM(AW6:AW23)</f>
        <v>656933.59999999986</v>
      </c>
      <c r="AX24" s="31">
        <f>SUM(AX6:AX23)/18</f>
        <v>9.7277388888888883</v>
      </c>
      <c r="AY24" s="72">
        <v>12.1</v>
      </c>
      <c r="AZ24" s="34">
        <f t="shared" ref="AZ24:BI24" si="48">SUM(AZ6:AZ23)</f>
        <v>13205280</v>
      </c>
      <c r="BA24" s="34">
        <f t="shared" si="48"/>
        <v>15846.399999999998</v>
      </c>
      <c r="BB24" s="74">
        <f t="shared" si="48"/>
        <v>152870.29999999999</v>
      </c>
      <c r="BC24" s="71">
        <f t="shared" si="35"/>
        <v>1071483.0999999996</v>
      </c>
      <c r="BD24" s="94">
        <f t="shared" si="48"/>
        <v>1071483.0999999999</v>
      </c>
      <c r="BE24" s="94">
        <f t="shared" si="48"/>
        <v>1055636.7000000002</v>
      </c>
      <c r="BF24" s="94">
        <f t="shared" si="48"/>
        <v>15846.399999999998</v>
      </c>
      <c r="BG24" s="34">
        <f t="shared" si="48"/>
        <v>760106.38500000001</v>
      </c>
      <c r="BH24" s="34">
        <f t="shared" si="48"/>
        <v>744259.9850000001</v>
      </c>
      <c r="BI24" s="78">
        <f t="shared" si="48"/>
        <v>15846.399999999998</v>
      </c>
      <c r="BJ24" s="79">
        <f t="shared" ref="BJ24:BL24" si="49">BD24-BG24</f>
        <v>311376.71499999985</v>
      </c>
      <c r="BK24" s="100">
        <f t="shared" si="49"/>
        <v>311376.71500000008</v>
      </c>
      <c r="BL24" s="79">
        <f t="shared" si="49"/>
        <v>0</v>
      </c>
    </row>
    <row r="25" spans="1:65" s="37" customForma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85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</row>
    <row r="26" spans="1:65" s="37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84"/>
      <c r="AY26" s="38"/>
      <c r="AZ26" s="38"/>
      <c r="BA26" s="38"/>
      <c r="BB26" s="38"/>
      <c r="BC26" s="84"/>
      <c r="BD26" s="84"/>
      <c r="BE26" s="38"/>
      <c r="BF26" s="38"/>
      <c r="BG26" s="38"/>
      <c r="BH26" s="38"/>
      <c r="BI26" s="38"/>
      <c r="BJ26" s="38"/>
    </row>
    <row r="27" spans="1:65" s="43" customForma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U27" s="39"/>
      <c r="V27" s="39"/>
      <c r="W27" s="39"/>
      <c r="X27" s="39"/>
      <c r="Y27" s="90" t="s">
        <v>69</v>
      </c>
      <c r="Z27" s="39"/>
      <c r="AA27" s="39"/>
      <c r="AB27" s="39"/>
      <c r="AC27" s="40"/>
      <c r="AD27" s="91" t="s">
        <v>70</v>
      </c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1"/>
      <c r="AR27" s="42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82"/>
      <c r="BD27" s="39"/>
      <c r="BE27" s="39"/>
      <c r="BF27" s="39"/>
      <c r="BG27" s="39"/>
    </row>
    <row r="28" spans="1:65" x14ac:dyDescent="0.2">
      <c r="D28" s="45" t="s">
        <v>56</v>
      </c>
      <c r="E28" s="46"/>
      <c r="F28" s="46"/>
      <c r="G28" s="47">
        <v>104</v>
      </c>
      <c r="Y28" s="45" t="s">
        <v>58</v>
      </c>
      <c r="Z28" s="45"/>
      <c r="AA28" s="47">
        <v>79</v>
      </c>
      <c r="AC28" s="1"/>
      <c r="AD28" s="45" t="s">
        <v>56</v>
      </c>
      <c r="AE28" s="46"/>
      <c r="AF28" s="46"/>
      <c r="AG28" s="47">
        <v>108</v>
      </c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V28" s="48"/>
      <c r="AW28" s="48"/>
      <c r="AX28" s="49"/>
      <c r="AY28" s="50"/>
      <c r="AZ28" s="51" t="s">
        <v>57</v>
      </c>
      <c r="BA28" s="51"/>
      <c r="BB28" s="63">
        <f>ROUND(5600*1.1*1.1*1.1*1.1*1.06*1.06*1.1*1.06*1.06*1.1*1.06*1.04*1.04*1.04,1)</f>
        <v>14933.9</v>
      </c>
      <c r="BC28" s="66"/>
      <c r="BD28" s="52"/>
    </row>
    <row r="29" spans="1:65" x14ac:dyDescent="0.2">
      <c r="D29" s="45" t="s">
        <v>58</v>
      </c>
      <c r="E29" s="45"/>
      <c r="F29" s="45"/>
      <c r="G29" s="47">
        <f>172-AG29</f>
        <v>93</v>
      </c>
      <c r="Y29" s="45" t="s">
        <v>60</v>
      </c>
      <c r="Z29" s="46"/>
      <c r="AA29" s="89">
        <v>13.5</v>
      </c>
      <c r="AC29" s="42"/>
      <c r="AD29" s="45" t="s">
        <v>58</v>
      </c>
      <c r="AE29" s="45"/>
      <c r="AF29" s="45"/>
      <c r="AG29" s="47">
        <v>79</v>
      </c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53"/>
      <c r="AV29" s="48"/>
      <c r="AW29" s="48"/>
      <c r="AX29" s="49"/>
      <c r="AY29" s="50"/>
      <c r="AZ29" s="51" t="s">
        <v>59</v>
      </c>
      <c r="BA29" s="51"/>
      <c r="BB29" s="54">
        <v>55.67</v>
      </c>
      <c r="BC29" s="65"/>
    </row>
    <row r="30" spans="1:65" x14ac:dyDescent="0.2">
      <c r="D30" s="45" t="s">
        <v>60</v>
      </c>
      <c r="E30" s="46"/>
      <c r="F30" s="46"/>
      <c r="G30" s="47">
        <v>13.5</v>
      </c>
      <c r="Y30" s="59"/>
      <c r="Z30" s="59"/>
      <c r="AA30" s="59"/>
      <c r="AC30" s="55"/>
      <c r="AD30" s="45" t="s">
        <v>82</v>
      </c>
      <c r="AE30" s="46"/>
      <c r="AF30" s="46"/>
      <c r="AG30" s="88">
        <v>80</v>
      </c>
      <c r="AL30" s="56"/>
      <c r="AX30" s="49"/>
      <c r="AY30" s="50"/>
      <c r="AZ30" s="51" t="s">
        <v>61</v>
      </c>
      <c r="BA30" s="51"/>
      <c r="BB30" s="54">
        <v>1.302</v>
      </c>
      <c r="BC30" s="65"/>
      <c r="BE30" s="57"/>
    </row>
    <row r="31" spans="1:65" s="35" customFormat="1" ht="22.15" customHeight="1" x14ac:dyDescent="0.2">
      <c r="A31" s="44"/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"/>
      <c r="Z31" s="1"/>
      <c r="AA31" s="1"/>
      <c r="AB31" s="55"/>
      <c r="AC31" s="55"/>
      <c r="AH31" s="1"/>
      <c r="AI31" s="1"/>
      <c r="AJ31" s="1"/>
      <c r="AK31" s="1"/>
      <c r="AL31" s="56"/>
      <c r="AM31" s="1"/>
      <c r="AN31" s="1"/>
      <c r="AO31" s="1"/>
      <c r="AP31" s="60"/>
      <c r="AQ31" s="60"/>
      <c r="AR31" s="61"/>
      <c r="AT31" s="1"/>
      <c r="AV31" s="61"/>
      <c r="AW31" s="61"/>
      <c r="AX31" s="118" t="s">
        <v>62</v>
      </c>
      <c r="AY31" s="118"/>
      <c r="AZ31" s="118"/>
      <c r="BA31" s="62"/>
      <c r="BB31" s="63">
        <f>ROUND(BB28*BB29*BB30/1000,1)</f>
        <v>1082.4000000000001</v>
      </c>
      <c r="BC31" s="66"/>
      <c r="BD31" s="59"/>
      <c r="BE31" s="59"/>
      <c r="BF31" s="59"/>
      <c r="BG31" s="59"/>
    </row>
    <row r="32" spans="1:65" x14ac:dyDescent="0.2">
      <c r="AB32" s="55"/>
      <c r="AC32" s="55"/>
      <c r="AL32" s="56"/>
      <c r="AZ32" s="64"/>
    </row>
  </sheetData>
  <sheetProtection selectLockedCells="1" selectUnlockedCells="1"/>
  <mergeCells count="70">
    <mergeCell ref="AY3:BA3"/>
    <mergeCell ref="BB3:BB5"/>
    <mergeCell ref="BC3:BC5"/>
    <mergeCell ref="A1:BG1"/>
    <mergeCell ref="A3:A5"/>
    <mergeCell ref="B3:B5"/>
    <mergeCell ref="C3:C5"/>
    <mergeCell ref="D3:R3"/>
    <mergeCell ref="S3:W3"/>
    <mergeCell ref="X3:X5"/>
    <mergeCell ref="AA3:AQ3"/>
    <mergeCell ref="AR3:AV3"/>
    <mergeCell ref="AX3:AX5"/>
    <mergeCell ref="D4:D5"/>
    <mergeCell ref="E4:E5"/>
    <mergeCell ref="F4:F5"/>
    <mergeCell ref="G4:G5"/>
    <mergeCell ref="H4:H5"/>
    <mergeCell ref="W4:W5"/>
    <mergeCell ref="J4:J5"/>
    <mergeCell ref="K4:K5"/>
    <mergeCell ref="L4:L5"/>
    <mergeCell ref="M4:M5"/>
    <mergeCell ref="N4:P4"/>
    <mergeCell ref="Q4:Q5"/>
    <mergeCell ref="R4:R5"/>
    <mergeCell ref="S4:S5"/>
    <mergeCell ref="T4:T5"/>
    <mergeCell ref="U4:U5"/>
    <mergeCell ref="V4:V5"/>
    <mergeCell ref="I4:I5"/>
    <mergeCell ref="AP4:AP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L4"/>
    <mergeCell ref="BD4:BD5"/>
    <mergeCell ref="AQ4:AQ5"/>
    <mergeCell ref="AR4:AR5"/>
    <mergeCell ref="AS4:AS5"/>
    <mergeCell ref="AT4:AT5"/>
    <mergeCell ref="AU4:AU5"/>
    <mergeCell ref="AX31:AZ31"/>
    <mergeCell ref="AV4:AV5"/>
    <mergeCell ref="AY4:AY5"/>
    <mergeCell ref="AZ4:AZ5"/>
    <mergeCell ref="BA4:BA5"/>
    <mergeCell ref="BJ3:BL3"/>
    <mergeCell ref="BG3:BI3"/>
    <mergeCell ref="BD3:BF3"/>
    <mergeCell ref="Y4:Y5"/>
    <mergeCell ref="Y3:Z3"/>
    <mergeCell ref="AM4:AO4"/>
    <mergeCell ref="Z4:Z5"/>
    <mergeCell ref="BH4:BH5"/>
    <mergeCell ref="BG4:BG5"/>
    <mergeCell ref="BF4:BF5"/>
    <mergeCell ref="BE4:BE5"/>
    <mergeCell ref="AW3:AW5"/>
    <mergeCell ref="BI4:BI5"/>
    <mergeCell ref="BJ4:BJ5"/>
    <mergeCell ref="BK4:BK5"/>
    <mergeCell ref="BL4:BL5"/>
  </mergeCells>
  <pageMargins left="0.27559055118110237" right="0.74803149606299213" top="0.6692913385826772" bottom="0.78740157480314965" header="0.51181102362204722" footer="0.51181102362204722"/>
  <pageSetup paperSize="9" scale="55" firstPageNumber="0" fitToWidth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32"/>
  <sheetViews>
    <sheetView view="pageBreakPreview" zoomScale="70" zoomScaleNormal="70" zoomScaleSheetLayoutView="70" workbookViewId="0">
      <pane xSplit="3" ySplit="5" topLeftCell="S6" activePane="bottomRight" state="frozen"/>
      <selection pane="topRight" activeCell="D1" sqref="D1"/>
      <selection pane="bottomLeft" activeCell="A6" sqref="A6"/>
      <selection pane="bottomRight" activeCell="V28" sqref="V28"/>
    </sheetView>
  </sheetViews>
  <sheetFormatPr defaultColWidth="9.140625" defaultRowHeight="12.75" x14ac:dyDescent="0.2"/>
  <cols>
    <col min="1" max="1" width="5.42578125" style="44" customWidth="1"/>
    <col min="2" max="2" width="16.7109375" style="1" customWidth="1"/>
    <col min="3" max="4" width="13.140625" style="1" customWidth="1"/>
    <col min="5" max="5" width="14.28515625" style="1" customWidth="1"/>
    <col min="6" max="27" width="13.140625" style="1" customWidth="1"/>
    <col min="28" max="28" width="13" style="1" customWidth="1"/>
    <col min="29" max="29" width="14.28515625" style="1" customWidth="1"/>
    <col min="30" max="30" width="13" style="1" customWidth="1"/>
    <col min="31" max="31" width="13.42578125" style="1" customWidth="1"/>
    <col min="32" max="32" width="13.28515625" style="1" bestFit="1" customWidth="1"/>
    <col min="33" max="33" width="14.28515625" style="1" customWidth="1"/>
    <col min="34" max="34" width="12.140625" style="1" customWidth="1"/>
    <col min="35" max="35" width="11.140625" style="1" bestFit="1" customWidth="1"/>
    <col min="36" max="16384" width="9.140625" style="1"/>
  </cols>
  <sheetData>
    <row r="1" spans="1:35" ht="36" customHeight="1" x14ac:dyDescent="0.2">
      <c r="A1" s="139" t="s">
        <v>85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3" spans="1:35" s="3" customFormat="1" ht="33" customHeight="1" x14ac:dyDescent="0.2">
      <c r="A3" s="140" t="s">
        <v>1</v>
      </c>
      <c r="B3" s="134" t="s">
        <v>2</v>
      </c>
      <c r="C3" s="134" t="s">
        <v>3</v>
      </c>
      <c r="D3" s="130" t="s">
        <v>4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 t="s">
        <v>5</v>
      </c>
      <c r="V3" s="130"/>
      <c r="W3" s="130"/>
      <c r="X3" s="130"/>
      <c r="Y3" s="130"/>
      <c r="Z3" s="130"/>
      <c r="AA3" s="141" t="s">
        <v>6</v>
      </c>
      <c r="AB3" s="134" t="s">
        <v>8</v>
      </c>
      <c r="AC3" s="134"/>
      <c r="AD3" s="134"/>
      <c r="AE3" s="146" t="s">
        <v>84</v>
      </c>
      <c r="AF3" s="147" t="s">
        <v>84</v>
      </c>
      <c r="AG3" s="147"/>
      <c r="AH3" s="147"/>
      <c r="AI3" s="2" t="s">
        <v>87</v>
      </c>
    </row>
    <row r="4" spans="1:35" s="3" customFormat="1" ht="21" customHeight="1" x14ac:dyDescent="0.2">
      <c r="A4" s="140"/>
      <c r="B4" s="134"/>
      <c r="C4" s="134"/>
      <c r="D4" s="129" t="s">
        <v>10</v>
      </c>
      <c r="E4" s="129" t="s">
        <v>11</v>
      </c>
      <c r="F4" s="129" t="s">
        <v>12</v>
      </c>
      <c r="G4" s="129" t="s">
        <v>13</v>
      </c>
      <c r="H4" s="129" t="s">
        <v>14</v>
      </c>
      <c r="I4" s="129" t="s">
        <v>15</v>
      </c>
      <c r="J4" s="129" t="s">
        <v>16</v>
      </c>
      <c r="K4" s="129" t="s">
        <v>17</v>
      </c>
      <c r="L4" s="129" t="s">
        <v>18</v>
      </c>
      <c r="M4" s="131" t="s">
        <v>19</v>
      </c>
      <c r="N4" s="132" t="s">
        <v>20</v>
      </c>
      <c r="O4" s="132"/>
      <c r="P4" s="108" t="s">
        <v>74</v>
      </c>
      <c r="Q4" s="108"/>
      <c r="R4" s="109"/>
      <c r="S4" s="133" t="s">
        <v>21</v>
      </c>
      <c r="T4" s="130" t="s">
        <v>22</v>
      </c>
      <c r="U4" s="130" t="s">
        <v>23</v>
      </c>
      <c r="V4" s="130" t="s">
        <v>24</v>
      </c>
      <c r="W4" s="130" t="s">
        <v>25</v>
      </c>
      <c r="X4" s="130" t="s">
        <v>26</v>
      </c>
      <c r="Y4" s="130" t="s">
        <v>88</v>
      </c>
      <c r="Z4" s="130" t="s">
        <v>83</v>
      </c>
      <c r="AA4" s="141"/>
      <c r="AB4" s="134" t="s">
        <v>28</v>
      </c>
      <c r="AC4" s="134" t="s">
        <v>29</v>
      </c>
      <c r="AD4" s="134" t="s">
        <v>86</v>
      </c>
      <c r="AE4" s="146"/>
      <c r="AF4" s="134" t="s">
        <v>31</v>
      </c>
      <c r="AG4" s="134" t="s">
        <v>32</v>
      </c>
      <c r="AH4" s="134" t="s">
        <v>33</v>
      </c>
      <c r="AI4" s="112" t="s">
        <v>31</v>
      </c>
    </row>
    <row r="5" spans="1:35" s="3" customFormat="1" ht="60" customHeight="1" x14ac:dyDescent="0.2">
      <c r="A5" s="140"/>
      <c r="B5" s="134"/>
      <c r="C5" s="134"/>
      <c r="D5" s="129"/>
      <c r="E5" s="129"/>
      <c r="F5" s="129"/>
      <c r="G5" s="129"/>
      <c r="H5" s="129"/>
      <c r="I5" s="129"/>
      <c r="J5" s="129"/>
      <c r="K5" s="129"/>
      <c r="L5" s="129"/>
      <c r="M5" s="131"/>
      <c r="N5" s="5" t="s">
        <v>34</v>
      </c>
      <c r="O5" s="5" t="s">
        <v>35</v>
      </c>
      <c r="P5" s="4" t="s">
        <v>74</v>
      </c>
      <c r="Q5" s="92" t="s">
        <v>75</v>
      </c>
      <c r="R5" s="92" t="s">
        <v>76</v>
      </c>
      <c r="S5" s="133"/>
      <c r="T5" s="130"/>
      <c r="U5" s="130"/>
      <c r="V5" s="130"/>
      <c r="W5" s="130"/>
      <c r="X5" s="130"/>
      <c r="Y5" s="130"/>
      <c r="Z5" s="130"/>
      <c r="AA5" s="141"/>
      <c r="AB5" s="134"/>
      <c r="AC5" s="134"/>
      <c r="AD5" s="134"/>
      <c r="AE5" s="146"/>
      <c r="AF5" s="134"/>
      <c r="AG5" s="134"/>
      <c r="AH5" s="134"/>
      <c r="AI5" s="113"/>
    </row>
    <row r="6" spans="1:35" ht="12" customHeight="1" x14ac:dyDescent="0.2">
      <c r="A6" s="9">
        <v>1</v>
      </c>
      <c r="B6" s="10" t="s">
        <v>37</v>
      </c>
      <c r="C6" s="11">
        <v>4448</v>
      </c>
      <c r="D6" s="12">
        <v>92</v>
      </c>
      <c r="E6" s="12">
        <v>25</v>
      </c>
      <c r="F6" s="12">
        <v>10</v>
      </c>
      <c r="G6" s="12">
        <v>1</v>
      </c>
      <c r="H6" s="12">
        <v>3</v>
      </c>
      <c r="I6" s="12">
        <v>42</v>
      </c>
      <c r="J6" s="12">
        <v>9</v>
      </c>
      <c r="K6" s="12">
        <v>226</v>
      </c>
      <c r="L6" s="12">
        <v>339</v>
      </c>
      <c r="M6" s="12">
        <f t="shared" ref="M6:M20" si="0">D6+F6+G6+H6+I6+J6+K6+L6</f>
        <v>722</v>
      </c>
      <c r="N6" s="12">
        <v>0</v>
      </c>
      <c r="O6" s="12">
        <v>0</v>
      </c>
      <c r="P6" s="12">
        <v>1837</v>
      </c>
      <c r="Q6" s="12">
        <v>325</v>
      </c>
      <c r="R6" s="12">
        <f>P6-Q6</f>
        <v>1512</v>
      </c>
      <c r="S6" s="12">
        <f t="shared" ref="S6:S23" si="1">J6+K6+N6+O6</f>
        <v>235</v>
      </c>
      <c r="T6" s="12">
        <f t="shared" ref="T6:T23" si="2">M6+N6+O6+P6</f>
        <v>2559</v>
      </c>
      <c r="U6" s="13">
        <f t="shared" ref="U6:U23" si="3">ROUND(M6*$G$29*$G$28*(100-AA6)/100/1000,1)</f>
        <v>11042.4</v>
      </c>
      <c r="V6" s="13">
        <f t="shared" ref="V6:V23" si="4">ROUND((N6+O6)*$G$28*$G$29*(100-AA6)/100/1000*1,1)</f>
        <v>0</v>
      </c>
      <c r="W6" s="14">
        <f>U6+V6</f>
        <v>11042.4</v>
      </c>
      <c r="X6" s="15">
        <f t="shared" ref="X6:X23" si="5">ROUND(P6*$G$29*$G$30*(100-AA6)/100/1000,1)</f>
        <v>3647</v>
      </c>
      <c r="Y6" s="15">
        <f>ROUND(R6*$G$29*$G$31*(100-AA6)/100/1000,1)</f>
        <v>17788.400000000001</v>
      </c>
      <c r="Z6" s="16">
        <f>ROUND(U6+V6+X6+Y6,1)</f>
        <v>32477.8</v>
      </c>
      <c r="AA6" s="17">
        <v>14.5</v>
      </c>
      <c r="AB6" s="68">
        <v>0.5</v>
      </c>
      <c r="AC6" s="69">
        <f>ROUND(AB6*$AD$31*1000,1)</f>
        <v>541200</v>
      </c>
      <c r="AD6" s="70">
        <f>ROUND(AB6*$AD$31*1.2,1)</f>
        <v>649.4</v>
      </c>
      <c r="AE6" s="71">
        <f>Z6+AD6</f>
        <v>33127.199999999997</v>
      </c>
      <c r="AF6" s="23">
        <f>AE6</f>
        <v>33127.199999999997</v>
      </c>
      <c r="AG6" s="23">
        <f>AF6-AH6</f>
        <v>32477.799999999996</v>
      </c>
      <c r="AH6" s="23">
        <f t="shared" ref="AH6:AH23" si="6">AD6</f>
        <v>649.4</v>
      </c>
      <c r="AI6" s="23"/>
    </row>
    <row r="7" spans="1:35" x14ac:dyDescent="0.2">
      <c r="A7" s="9">
        <v>2</v>
      </c>
      <c r="B7" s="10" t="s">
        <v>38</v>
      </c>
      <c r="C7" s="11">
        <v>4024</v>
      </c>
      <c r="D7" s="12">
        <v>1102</v>
      </c>
      <c r="E7" s="12">
        <v>26</v>
      </c>
      <c r="F7" s="12">
        <v>108</v>
      </c>
      <c r="G7" s="12">
        <v>0</v>
      </c>
      <c r="H7" s="12">
        <v>5</v>
      </c>
      <c r="I7" s="12">
        <v>16</v>
      </c>
      <c r="J7" s="12">
        <v>12</v>
      </c>
      <c r="K7" s="12">
        <v>356</v>
      </c>
      <c r="L7" s="12">
        <v>0</v>
      </c>
      <c r="M7" s="12">
        <f t="shared" si="0"/>
        <v>1599</v>
      </c>
      <c r="N7" s="12">
        <v>0</v>
      </c>
      <c r="O7" s="12">
        <v>0</v>
      </c>
      <c r="P7" s="12">
        <v>1720</v>
      </c>
      <c r="Q7" s="12">
        <v>1345</v>
      </c>
      <c r="R7" s="12">
        <f t="shared" ref="R7:R23" si="7">P7-Q7</f>
        <v>375</v>
      </c>
      <c r="S7" s="12">
        <f t="shared" si="1"/>
        <v>368</v>
      </c>
      <c r="T7" s="12">
        <f t="shared" si="2"/>
        <v>3319</v>
      </c>
      <c r="U7" s="13">
        <f t="shared" si="3"/>
        <v>26028.6</v>
      </c>
      <c r="V7" s="13">
        <f t="shared" si="4"/>
        <v>0</v>
      </c>
      <c r="W7" s="14">
        <f t="shared" ref="W7:W16" si="8">U7+V7</f>
        <v>26028.6</v>
      </c>
      <c r="X7" s="15">
        <f t="shared" si="5"/>
        <v>3634.4</v>
      </c>
      <c r="Y7" s="15">
        <f t="shared" ref="Y7:Y23" si="9">ROUND(R7*$G$29*$G$31*(100-AA7)/100/1000,1)</f>
        <v>4695.6000000000004</v>
      </c>
      <c r="Z7" s="16">
        <f t="shared" ref="Z7:Z23" si="10">ROUND(U7+V7+X7+Y7,1)</f>
        <v>34358.6</v>
      </c>
      <c r="AA7" s="17">
        <v>9</v>
      </c>
      <c r="AB7" s="68">
        <v>0.4</v>
      </c>
      <c r="AC7" s="69">
        <f t="shared" ref="AC7:AC23" si="11">ROUND(AB7*$AD$31*1000,1)</f>
        <v>432960</v>
      </c>
      <c r="AD7" s="70">
        <f t="shared" ref="AD7:AD23" si="12">ROUND(AB7*$AD$31*1.2,1)</f>
        <v>519.6</v>
      </c>
      <c r="AE7" s="71">
        <f t="shared" ref="AE7:AE23" si="13">Z7+AD7</f>
        <v>34878.199999999997</v>
      </c>
      <c r="AF7" s="23">
        <f t="shared" ref="AF7:AF23" si="14">AE7</f>
        <v>34878.199999999997</v>
      </c>
      <c r="AG7" s="23">
        <f t="shared" ref="AG7:AG23" si="15">AF7-AH7</f>
        <v>34358.6</v>
      </c>
      <c r="AH7" s="23">
        <f t="shared" si="6"/>
        <v>519.6</v>
      </c>
      <c r="AI7" s="23"/>
    </row>
    <row r="8" spans="1:35" x14ac:dyDescent="0.2">
      <c r="A8" s="9">
        <v>3</v>
      </c>
      <c r="B8" s="10" t="s">
        <v>39</v>
      </c>
      <c r="C8" s="24">
        <v>7489</v>
      </c>
      <c r="D8" s="12">
        <v>923</v>
      </c>
      <c r="E8" s="12">
        <v>71</v>
      </c>
      <c r="F8" s="12">
        <v>90</v>
      </c>
      <c r="G8" s="12">
        <v>0</v>
      </c>
      <c r="H8" s="12">
        <v>3</v>
      </c>
      <c r="I8" s="12">
        <v>204</v>
      </c>
      <c r="J8" s="12">
        <v>76</v>
      </c>
      <c r="K8" s="12">
        <v>332</v>
      </c>
      <c r="L8" s="12">
        <v>481</v>
      </c>
      <c r="M8" s="12">
        <f t="shared" si="0"/>
        <v>2109</v>
      </c>
      <c r="N8" s="12">
        <v>133</v>
      </c>
      <c r="O8" s="12">
        <v>7</v>
      </c>
      <c r="P8" s="12">
        <v>3149</v>
      </c>
      <c r="Q8" s="12">
        <v>1165</v>
      </c>
      <c r="R8" s="12">
        <f t="shared" si="7"/>
        <v>1984</v>
      </c>
      <c r="S8" s="12">
        <f t="shared" si="1"/>
        <v>548</v>
      </c>
      <c r="T8" s="12">
        <f t="shared" si="2"/>
        <v>5398</v>
      </c>
      <c r="U8" s="13">
        <f t="shared" si="3"/>
        <v>32066.9</v>
      </c>
      <c r="V8" s="13">
        <f t="shared" si="4"/>
        <v>2128.6999999999998</v>
      </c>
      <c r="W8" s="14">
        <f t="shared" si="8"/>
        <v>34195.599999999999</v>
      </c>
      <c r="X8" s="15">
        <f t="shared" si="5"/>
        <v>6215.2</v>
      </c>
      <c r="Y8" s="15">
        <f t="shared" si="9"/>
        <v>23204.9</v>
      </c>
      <c r="Z8" s="16">
        <f t="shared" si="10"/>
        <v>63615.7</v>
      </c>
      <c r="AA8" s="17">
        <v>15</v>
      </c>
      <c r="AB8" s="68">
        <v>0.8</v>
      </c>
      <c r="AC8" s="69">
        <f t="shared" si="11"/>
        <v>865920</v>
      </c>
      <c r="AD8" s="70">
        <f t="shared" si="12"/>
        <v>1039.0999999999999</v>
      </c>
      <c r="AE8" s="71">
        <f t="shared" si="13"/>
        <v>64654.799999999996</v>
      </c>
      <c r="AF8" s="23">
        <f t="shared" si="14"/>
        <v>64654.799999999996</v>
      </c>
      <c r="AG8" s="23">
        <f t="shared" si="15"/>
        <v>63615.7</v>
      </c>
      <c r="AH8" s="23">
        <f t="shared" si="6"/>
        <v>1039.0999999999999</v>
      </c>
      <c r="AI8" s="23"/>
    </row>
    <row r="9" spans="1:35" x14ac:dyDescent="0.2">
      <c r="A9" s="9">
        <v>4</v>
      </c>
      <c r="B9" s="10" t="s">
        <v>40</v>
      </c>
      <c r="C9" s="24">
        <v>38894</v>
      </c>
      <c r="D9" s="12">
        <v>355</v>
      </c>
      <c r="E9" s="12">
        <v>111</v>
      </c>
      <c r="F9" s="12">
        <v>104</v>
      </c>
      <c r="G9" s="12">
        <v>7</v>
      </c>
      <c r="H9" s="12">
        <v>14</v>
      </c>
      <c r="I9" s="12">
        <v>253</v>
      </c>
      <c r="J9" s="12">
        <v>73</v>
      </c>
      <c r="K9" s="12">
        <v>1701</v>
      </c>
      <c r="L9" s="12">
        <v>1178</v>
      </c>
      <c r="M9" s="12">
        <f t="shared" si="0"/>
        <v>3685</v>
      </c>
      <c r="N9" s="12">
        <v>0</v>
      </c>
      <c r="O9" s="12">
        <v>0</v>
      </c>
      <c r="P9" s="12">
        <v>19278</v>
      </c>
      <c r="Q9" s="12">
        <v>2979</v>
      </c>
      <c r="R9" s="12">
        <f t="shared" si="7"/>
        <v>16299</v>
      </c>
      <c r="S9" s="12">
        <f t="shared" si="1"/>
        <v>1774</v>
      </c>
      <c r="T9" s="12">
        <f t="shared" si="2"/>
        <v>22963</v>
      </c>
      <c r="U9" s="13">
        <f t="shared" si="3"/>
        <v>58336.800000000003</v>
      </c>
      <c r="V9" s="13">
        <f t="shared" si="4"/>
        <v>0</v>
      </c>
      <c r="W9" s="14">
        <f t="shared" si="8"/>
        <v>58336.800000000003</v>
      </c>
      <c r="X9" s="15">
        <f t="shared" si="5"/>
        <v>39615.699999999997</v>
      </c>
      <c r="Y9" s="15">
        <f t="shared" si="9"/>
        <v>198482.7</v>
      </c>
      <c r="Z9" s="16">
        <f t="shared" si="10"/>
        <v>296435.20000000001</v>
      </c>
      <c r="AA9" s="17">
        <v>11.5</v>
      </c>
      <c r="AB9" s="68">
        <v>1</v>
      </c>
      <c r="AC9" s="69">
        <f t="shared" si="11"/>
        <v>1082400</v>
      </c>
      <c r="AD9" s="70">
        <f t="shared" si="12"/>
        <v>1298.9000000000001</v>
      </c>
      <c r="AE9" s="71">
        <f t="shared" si="13"/>
        <v>297734.10000000003</v>
      </c>
      <c r="AF9" s="23">
        <f t="shared" si="14"/>
        <v>297734.10000000003</v>
      </c>
      <c r="AG9" s="23">
        <f t="shared" si="15"/>
        <v>296435.20000000001</v>
      </c>
      <c r="AH9" s="23">
        <f t="shared" si="6"/>
        <v>1298.9000000000001</v>
      </c>
      <c r="AI9" s="23"/>
    </row>
    <row r="10" spans="1:35" x14ac:dyDescent="0.2">
      <c r="A10" s="9">
        <v>5</v>
      </c>
      <c r="B10" s="10" t="s">
        <v>41</v>
      </c>
      <c r="C10" s="24">
        <v>16511</v>
      </c>
      <c r="D10" s="12">
        <v>1538</v>
      </c>
      <c r="E10" s="12">
        <v>89</v>
      </c>
      <c r="F10" s="12">
        <v>18</v>
      </c>
      <c r="G10" s="12">
        <v>3</v>
      </c>
      <c r="H10" s="12">
        <v>6</v>
      </c>
      <c r="I10" s="12">
        <v>603</v>
      </c>
      <c r="J10" s="12">
        <v>32</v>
      </c>
      <c r="K10" s="12">
        <v>1294</v>
      </c>
      <c r="L10" s="12">
        <v>1524</v>
      </c>
      <c r="M10" s="12">
        <f t="shared" si="0"/>
        <v>5018</v>
      </c>
      <c r="N10" s="12">
        <v>0</v>
      </c>
      <c r="O10" s="12">
        <v>0</v>
      </c>
      <c r="P10" s="12">
        <v>7117</v>
      </c>
      <c r="Q10" s="12">
        <v>2515</v>
      </c>
      <c r="R10" s="12">
        <f t="shared" si="7"/>
        <v>4602</v>
      </c>
      <c r="S10" s="12">
        <f t="shared" si="1"/>
        <v>1326</v>
      </c>
      <c r="T10" s="12">
        <f t="shared" si="2"/>
        <v>12135</v>
      </c>
      <c r="U10" s="13">
        <f t="shared" si="3"/>
        <v>81952.7</v>
      </c>
      <c r="V10" s="13">
        <f t="shared" si="4"/>
        <v>0</v>
      </c>
      <c r="W10" s="14">
        <f t="shared" si="8"/>
        <v>81952.7</v>
      </c>
      <c r="X10" s="15">
        <f t="shared" si="5"/>
        <v>15087.9</v>
      </c>
      <c r="Y10" s="15">
        <f t="shared" si="9"/>
        <v>57814.400000000001</v>
      </c>
      <c r="Z10" s="16">
        <f t="shared" si="10"/>
        <v>154855</v>
      </c>
      <c r="AA10" s="17">
        <v>8.6999999999999993</v>
      </c>
      <c r="AB10" s="68">
        <v>1</v>
      </c>
      <c r="AC10" s="69">
        <f t="shared" si="11"/>
        <v>1082400</v>
      </c>
      <c r="AD10" s="70">
        <f t="shared" si="12"/>
        <v>1298.9000000000001</v>
      </c>
      <c r="AE10" s="71">
        <f t="shared" si="13"/>
        <v>156153.9</v>
      </c>
      <c r="AF10" s="23">
        <f t="shared" si="14"/>
        <v>156153.9</v>
      </c>
      <c r="AG10" s="23">
        <f t="shared" si="15"/>
        <v>154855</v>
      </c>
      <c r="AH10" s="23">
        <f t="shared" si="6"/>
        <v>1298.9000000000001</v>
      </c>
      <c r="AI10" s="23"/>
    </row>
    <row r="11" spans="1:35" x14ac:dyDescent="0.2">
      <c r="A11" s="9">
        <v>6</v>
      </c>
      <c r="B11" s="10" t="s">
        <v>42</v>
      </c>
      <c r="C11" s="24">
        <v>19990</v>
      </c>
      <c r="D11" s="12">
        <v>415</v>
      </c>
      <c r="E11" s="12">
        <v>126</v>
      </c>
      <c r="F11" s="12">
        <v>114</v>
      </c>
      <c r="G11" s="12">
        <v>4</v>
      </c>
      <c r="H11" s="12">
        <v>13</v>
      </c>
      <c r="I11" s="12">
        <v>715</v>
      </c>
      <c r="J11" s="12">
        <v>54</v>
      </c>
      <c r="K11" s="12">
        <v>1492</v>
      </c>
      <c r="L11" s="12">
        <v>1643</v>
      </c>
      <c r="M11" s="12">
        <f t="shared" si="0"/>
        <v>4450</v>
      </c>
      <c r="N11" s="12">
        <v>0</v>
      </c>
      <c r="O11" s="12">
        <v>0</v>
      </c>
      <c r="P11" s="12">
        <v>8967</v>
      </c>
      <c r="Q11" s="12">
        <v>2434</v>
      </c>
      <c r="R11" s="12">
        <f t="shared" si="7"/>
        <v>6533</v>
      </c>
      <c r="S11" s="12">
        <f t="shared" si="1"/>
        <v>1546</v>
      </c>
      <c r="T11" s="12">
        <f t="shared" si="2"/>
        <v>13417</v>
      </c>
      <c r="U11" s="13">
        <f t="shared" si="3"/>
        <v>73392.7</v>
      </c>
      <c r="V11" s="13">
        <f t="shared" si="4"/>
        <v>0</v>
      </c>
      <c r="W11" s="14">
        <f t="shared" si="8"/>
        <v>73392.7</v>
      </c>
      <c r="X11" s="15">
        <f t="shared" si="5"/>
        <v>19197.3</v>
      </c>
      <c r="Y11" s="15">
        <f t="shared" si="9"/>
        <v>82882.3</v>
      </c>
      <c r="Z11" s="16">
        <f t="shared" si="10"/>
        <v>175472.3</v>
      </c>
      <c r="AA11" s="17">
        <v>7.8</v>
      </c>
      <c r="AB11" s="68">
        <v>1</v>
      </c>
      <c r="AC11" s="69">
        <f t="shared" si="11"/>
        <v>1082400</v>
      </c>
      <c r="AD11" s="70">
        <f t="shared" si="12"/>
        <v>1298.9000000000001</v>
      </c>
      <c r="AE11" s="71">
        <f t="shared" si="13"/>
        <v>176771.19999999998</v>
      </c>
      <c r="AF11" s="23">
        <f t="shared" si="14"/>
        <v>176771.19999999998</v>
      </c>
      <c r="AG11" s="23">
        <f t="shared" si="15"/>
        <v>175472.3</v>
      </c>
      <c r="AH11" s="23">
        <f t="shared" si="6"/>
        <v>1298.9000000000001</v>
      </c>
      <c r="AI11" s="23"/>
    </row>
    <row r="12" spans="1:35" x14ac:dyDescent="0.2">
      <c r="A12" s="9">
        <v>7</v>
      </c>
      <c r="B12" s="10" t="s">
        <v>43</v>
      </c>
      <c r="C12" s="24">
        <v>7389</v>
      </c>
      <c r="D12" s="12">
        <v>233</v>
      </c>
      <c r="E12" s="12">
        <v>33</v>
      </c>
      <c r="F12" s="12">
        <v>55</v>
      </c>
      <c r="G12" s="12">
        <v>0</v>
      </c>
      <c r="H12" s="12">
        <v>4</v>
      </c>
      <c r="I12" s="12">
        <v>361</v>
      </c>
      <c r="J12" s="12">
        <v>1</v>
      </c>
      <c r="K12" s="12">
        <v>588</v>
      </c>
      <c r="L12" s="12">
        <v>707</v>
      </c>
      <c r="M12" s="12">
        <f t="shared" si="0"/>
        <v>1949</v>
      </c>
      <c r="N12" s="12">
        <v>0</v>
      </c>
      <c r="O12" s="12">
        <v>0</v>
      </c>
      <c r="P12" s="12">
        <v>3222</v>
      </c>
      <c r="Q12" s="12">
        <v>715</v>
      </c>
      <c r="R12" s="12">
        <f t="shared" si="7"/>
        <v>2507</v>
      </c>
      <c r="S12" s="12">
        <f t="shared" si="1"/>
        <v>589</v>
      </c>
      <c r="T12" s="12">
        <f t="shared" si="2"/>
        <v>5171</v>
      </c>
      <c r="U12" s="13">
        <f t="shared" si="3"/>
        <v>30854.400000000001</v>
      </c>
      <c r="V12" s="13">
        <f t="shared" si="4"/>
        <v>0</v>
      </c>
      <c r="W12" s="14">
        <f t="shared" si="8"/>
        <v>30854.400000000001</v>
      </c>
      <c r="X12" s="15">
        <f t="shared" si="5"/>
        <v>6621.1</v>
      </c>
      <c r="Y12" s="15">
        <f t="shared" si="9"/>
        <v>30529.200000000001</v>
      </c>
      <c r="Z12" s="16">
        <f t="shared" si="10"/>
        <v>68004.7</v>
      </c>
      <c r="AA12" s="17">
        <v>11.5</v>
      </c>
      <c r="AB12" s="68">
        <v>0.8</v>
      </c>
      <c r="AC12" s="69">
        <f t="shared" si="11"/>
        <v>865920</v>
      </c>
      <c r="AD12" s="70">
        <f t="shared" si="12"/>
        <v>1039.0999999999999</v>
      </c>
      <c r="AE12" s="71">
        <f t="shared" si="13"/>
        <v>69043.8</v>
      </c>
      <c r="AF12" s="23">
        <f t="shared" si="14"/>
        <v>69043.8</v>
      </c>
      <c r="AG12" s="23">
        <f t="shared" si="15"/>
        <v>68004.7</v>
      </c>
      <c r="AH12" s="23">
        <f t="shared" si="6"/>
        <v>1039.0999999999999</v>
      </c>
      <c r="AI12" s="23"/>
    </row>
    <row r="13" spans="1:35" x14ac:dyDescent="0.2">
      <c r="A13" s="9">
        <v>8</v>
      </c>
      <c r="B13" s="10" t="s">
        <v>44</v>
      </c>
      <c r="C13" s="24">
        <v>6903</v>
      </c>
      <c r="D13" s="12">
        <v>176</v>
      </c>
      <c r="E13" s="12">
        <v>38</v>
      </c>
      <c r="F13" s="12">
        <v>31</v>
      </c>
      <c r="G13" s="12">
        <v>0</v>
      </c>
      <c r="H13" s="12">
        <v>6</v>
      </c>
      <c r="I13" s="12">
        <v>152</v>
      </c>
      <c r="J13" s="12">
        <v>25</v>
      </c>
      <c r="K13" s="12">
        <v>393</v>
      </c>
      <c r="L13" s="12">
        <v>334</v>
      </c>
      <c r="M13" s="12">
        <f t="shared" si="0"/>
        <v>1117</v>
      </c>
      <c r="N13" s="12">
        <v>0</v>
      </c>
      <c r="O13" s="12">
        <v>0</v>
      </c>
      <c r="P13" s="12">
        <v>2768</v>
      </c>
      <c r="Q13" s="12">
        <v>572</v>
      </c>
      <c r="R13" s="12">
        <f t="shared" si="7"/>
        <v>2196</v>
      </c>
      <c r="S13" s="12">
        <f t="shared" si="1"/>
        <v>418</v>
      </c>
      <c r="T13" s="12">
        <f t="shared" si="2"/>
        <v>3885</v>
      </c>
      <c r="U13" s="13">
        <f t="shared" si="3"/>
        <v>19181.7</v>
      </c>
      <c r="V13" s="13">
        <f t="shared" si="4"/>
        <v>0</v>
      </c>
      <c r="W13" s="14">
        <f t="shared" si="8"/>
        <v>19181.7</v>
      </c>
      <c r="X13" s="15">
        <f t="shared" si="5"/>
        <v>6170.2</v>
      </c>
      <c r="Y13" s="15">
        <f t="shared" si="9"/>
        <v>29008.3</v>
      </c>
      <c r="Z13" s="16">
        <f t="shared" si="10"/>
        <v>54360.2</v>
      </c>
      <c r="AA13" s="17">
        <v>4</v>
      </c>
      <c r="AB13" s="68">
        <v>0.7</v>
      </c>
      <c r="AC13" s="69">
        <f t="shared" si="11"/>
        <v>757680</v>
      </c>
      <c r="AD13" s="70">
        <f t="shared" si="12"/>
        <v>909.2</v>
      </c>
      <c r="AE13" s="71">
        <f t="shared" si="13"/>
        <v>55269.399999999994</v>
      </c>
      <c r="AF13" s="23">
        <f t="shared" si="14"/>
        <v>55269.399999999994</v>
      </c>
      <c r="AG13" s="23">
        <f t="shared" si="15"/>
        <v>54360.2</v>
      </c>
      <c r="AH13" s="23">
        <f t="shared" si="6"/>
        <v>909.2</v>
      </c>
      <c r="AI13" s="23"/>
    </row>
    <row r="14" spans="1:35" x14ac:dyDescent="0.2">
      <c r="A14" s="9">
        <v>9</v>
      </c>
      <c r="B14" s="10" t="s">
        <v>45</v>
      </c>
      <c r="C14" s="24">
        <v>8724</v>
      </c>
      <c r="D14" s="12">
        <v>640</v>
      </c>
      <c r="E14" s="12">
        <v>23</v>
      </c>
      <c r="F14" s="12">
        <v>45</v>
      </c>
      <c r="G14" s="12">
        <v>3</v>
      </c>
      <c r="H14" s="12">
        <v>5</v>
      </c>
      <c r="I14" s="12">
        <v>197</v>
      </c>
      <c r="J14" s="12">
        <v>6</v>
      </c>
      <c r="K14" s="12">
        <v>551</v>
      </c>
      <c r="L14" s="12">
        <v>404</v>
      </c>
      <c r="M14" s="12">
        <f t="shared" si="0"/>
        <v>1851</v>
      </c>
      <c r="N14" s="12">
        <v>0</v>
      </c>
      <c r="O14" s="12">
        <v>0</v>
      </c>
      <c r="P14" s="12">
        <v>3931</v>
      </c>
      <c r="Q14" s="12">
        <v>908</v>
      </c>
      <c r="R14" s="12">
        <f t="shared" si="7"/>
        <v>3023</v>
      </c>
      <c r="S14" s="12">
        <f t="shared" si="1"/>
        <v>557</v>
      </c>
      <c r="T14" s="12">
        <f t="shared" si="2"/>
        <v>5782</v>
      </c>
      <c r="U14" s="13">
        <f t="shared" si="3"/>
        <v>31455.200000000001</v>
      </c>
      <c r="V14" s="13">
        <f t="shared" si="4"/>
        <v>0</v>
      </c>
      <c r="W14" s="14">
        <f t="shared" si="8"/>
        <v>31455.200000000001</v>
      </c>
      <c r="X14" s="15">
        <f t="shared" si="5"/>
        <v>8671.4</v>
      </c>
      <c r="Y14" s="15">
        <f t="shared" si="9"/>
        <v>39516.699999999997</v>
      </c>
      <c r="Z14" s="16">
        <f t="shared" si="10"/>
        <v>79643.3</v>
      </c>
      <c r="AA14" s="17">
        <v>5</v>
      </c>
      <c r="AB14" s="68">
        <v>0.9</v>
      </c>
      <c r="AC14" s="69">
        <f t="shared" si="11"/>
        <v>974160</v>
      </c>
      <c r="AD14" s="70">
        <f t="shared" si="12"/>
        <v>1169</v>
      </c>
      <c r="AE14" s="71">
        <f t="shared" si="13"/>
        <v>80812.3</v>
      </c>
      <c r="AF14" s="23">
        <f t="shared" si="14"/>
        <v>80812.3</v>
      </c>
      <c r="AG14" s="23">
        <f t="shared" si="15"/>
        <v>79643.3</v>
      </c>
      <c r="AH14" s="23">
        <f t="shared" si="6"/>
        <v>1169</v>
      </c>
      <c r="AI14" s="23"/>
    </row>
    <row r="15" spans="1:35" x14ac:dyDescent="0.2">
      <c r="A15" s="9">
        <v>10</v>
      </c>
      <c r="B15" s="10" t="s">
        <v>46</v>
      </c>
      <c r="C15" s="24">
        <v>2717</v>
      </c>
      <c r="D15" s="12">
        <v>318</v>
      </c>
      <c r="E15" s="12">
        <v>20</v>
      </c>
      <c r="F15" s="12">
        <v>16</v>
      </c>
      <c r="G15" s="12">
        <v>1</v>
      </c>
      <c r="H15" s="12">
        <v>11</v>
      </c>
      <c r="I15" s="12">
        <v>205</v>
      </c>
      <c r="J15" s="12">
        <v>9</v>
      </c>
      <c r="K15" s="12">
        <v>204</v>
      </c>
      <c r="L15" s="12">
        <v>325</v>
      </c>
      <c r="M15" s="12">
        <f t="shared" si="0"/>
        <v>1089</v>
      </c>
      <c r="N15" s="12">
        <v>0</v>
      </c>
      <c r="O15" s="12">
        <v>0</v>
      </c>
      <c r="P15" s="12">
        <v>1141</v>
      </c>
      <c r="Q15" s="12">
        <v>457</v>
      </c>
      <c r="R15" s="12">
        <f t="shared" si="7"/>
        <v>684</v>
      </c>
      <c r="S15" s="12">
        <f t="shared" si="1"/>
        <v>213</v>
      </c>
      <c r="T15" s="12">
        <f t="shared" si="2"/>
        <v>2230</v>
      </c>
      <c r="U15" s="13">
        <f t="shared" si="3"/>
        <v>17532</v>
      </c>
      <c r="V15" s="13">
        <f t="shared" si="4"/>
        <v>0</v>
      </c>
      <c r="W15" s="14">
        <f t="shared" si="8"/>
        <v>17532</v>
      </c>
      <c r="X15" s="15">
        <f t="shared" si="5"/>
        <v>2384.5</v>
      </c>
      <c r="Y15" s="15">
        <f t="shared" si="9"/>
        <v>8470.7000000000007</v>
      </c>
      <c r="Z15" s="16">
        <f t="shared" si="10"/>
        <v>28387.200000000001</v>
      </c>
      <c r="AA15" s="17">
        <v>10</v>
      </c>
      <c r="AB15" s="68">
        <v>0.3</v>
      </c>
      <c r="AC15" s="69">
        <f t="shared" si="11"/>
        <v>324720</v>
      </c>
      <c r="AD15" s="70">
        <f t="shared" si="12"/>
        <v>389.7</v>
      </c>
      <c r="AE15" s="71">
        <f t="shared" si="13"/>
        <v>28776.9</v>
      </c>
      <c r="AF15" s="23">
        <f t="shared" si="14"/>
        <v>28776.9</v>
      </c>
      <c r="AG15" s="23">
        <f t="shared" si="15"/>
        <v>28387.200000000001</v>
      </c>
      <c r="AH15" s="23">
        <f t="shared" si="6"/>
        <v>389.7</v>
      </c>
      <c r="AI15" s="23"/>
    </row>
    <row r="16" spans="1:35" x14ac:dyDescent="0.2">
      <c r="A16" s="9">
        <v>11</v>
      </c>
      <c r="B16" s="10" t="s">
        <v>47</v>
      </c>
      <c r="C16" s="24">
        <v>5093</v>
      </c>
      <c r="D16" s="12">
        <v>328</v>
      </c>
      <c r="E16" s="12">
        <v>36</v>
      </c>
      <c r="F16" s="12">
        <v>86</v>
      </c>
      <c r="G16" s="12">
        <v>0</v>
      </c>
      <c r="H16" s="12">
        <v>1</v>
      </c>
      <c r="I16" s="12">
        <v>117</v>
      </c>
      <c r="J16" s="12">
        <v>10</v>
      </c>
      <c r="K16" s="12">
        <v>280</v>
      </c>
      <c r="L16" s="12">
        <v>245</v>
      </c>
      <c r="M16" s="12">
        <f t="shared" si="0"/>
        <v>1067</v>
      </c>
      <c r="N16" s="12">
        <v>310</v>
      </c>
      <c r="O16" s="12">
        <v>0</v>
      </c>
      <c r="P16" s="12">
        <v>2362</v>
      </c>
      <c r="Q16" s="12">
        <v>509</v>
      </c>
      <c r="R16" s="12">
        <f t="shared" si="7"/>
        <v>1853</v>
      </c>
      <c r="S16" s="12">
        <f t="shared" si="1"/>
        <v>600</v>
      </c>
      <c r="T16" s="12">
        <f t="shared" si="2"/>
        <v>3739</v>
      </c>
      <c r="U16" s="13">
        <f t="shared" si="3"/>
        <v>17178</v>
      </c>
      <c r="V16" s="13">
        <f t="shared" si="4"/>
        <v>4990.8</v>
      </c>
      <c r="W16" s="14">
        <f t="shared" si="8"/>
        <v>22168.799999999999</v>
      </c>
      <c r="X16" s="15">
        <f t="shared" si="5"/>
        <v>4936.1000000000004</v>
      </c>
      <c r="Y16" s="15">
        <f t="shared" si="9"/>
        <v>22947.7</v>
      </c>
      <c r="Z16" s="16">
        <f t="shared" si="10"/>
        <v>50052.6</v>
      </c>
      <c r="AA16" s="17">
        <v>9.9992999999999999</v>
      </c>
      <c r="AB16" s="68">
        <v>0.6</v>
      </c>
      <c r="AC16" s="69">
        <f t="shared" si="11"/>
        <v>649440</v>
      </c>
      <c r="AD16" s="70">
        <f t="shared" si="12"/>
        <v>779.3</v>
      </c>
      <c r="AE16" s="71">
        <f t="shared" si="13"/>
        <v>50831.9</v>
      </c>
      <c r="AF16" s="23">
        <f t="shared" si="14"/>
        <v>50831.9</v>
      </c>
      <c r="AG16" s="23">
        <f t="shared" si="15"/>
        <v>50052.6</v>
      </c>
      <c r="AH16" s="23">
        <f t="shared" si="6"/>
        <v>779.3</v>
      </c>
      <c r="AI16" s="23"/>
    </row>
    <row r="17" spans="1:35" x14ac:dyDescent="0.2">
      <c r="A17" s="9">
        <v>12</v>
      </c>
      <c r="B17" s="10" t="s">
        <v>48</v>
      </c>
      <c r="C17" s="24">
        <v>5679</v>
      </c>
      <c r="D17" s="12">
        <v>126</v>
      </c>
      <c r="E17" s="12">
        <v>32</v>
      </c>
      <c r="F17" s="12">
        <v>426</v>
      </c>
      <c r="G17" s="12">
        <v>0</v>
      </c>
      <c r="H17" s="12">
        <v>6</v>
      </c>
      <c r="I17" s="12">
        <v>220</v>
      </c>
      <c r="J17" s="12">
        <v>28</v>
      </c>
      <c r="K17" s="12">
        <v>466</v>
      </c>
      <c r="L17" s="12">
        <v>1077</v>
      </c>
      <c r="M17" s="12">
        <f t="shared" si="0"/>
        <v>2349</v>
      </c>
      <c r="N17" s="12">
        <v>0</v>
      </c>
      <c r="O17" s="12">
        <v>0</v>
      </c>
      <c r="P17" s="12">
        <v>2495</v>
      </c>
      <c r="Q17" s="12">
        <v>1034</v>
      </c>
      <c r="R17" s="12">
        <f t="shared" si="7"/>
        <v>1461</v>
      </c>
      <c r="S17" s="12">
        <f t="shared" si="1"/>
        <v>494</v>
      </c>
      <c r="T17" s="12">
        <f t="shared" si="2"/>
        <v>4844</v>
      </c>
      <c r="U17" s="13">
        <f t="shared" si="3"/>
        <v>37817</v>
      </c>
      <c r="V17" s="13">
        <f t="shared" si="4"/>
        <v>0</v>
      </c>
      <c r="W17" s="14">
        <f>U17+V17</f>
        <v>37817</v>
      </c>
      <c r="X17" s="15">
        <f t="shared" si="5"/>
        <v>5214.1000000000004</v>
      </c>
      <c r="Y17" s="15">
        <f t="shared" si="9"/>
        <v>18093</v>
      </c>
      <c r="Z17" s="16">
        <f t="shared" si="10"/>
        <v>61124.1</v>
      </c>
      <c r="AA17" s="17">
        <v>10</v>
      </c>
      <c r="AB17" s="68">
        <v>0.6</v>
      </c>
      <c r="AC17" s="69">
        <f t="shared" si="11"/>
        <v>649440</v>
      </c>
      <c r="AD17" s="70">
        <f t="shared" si="12"/>
        <v>779.3</v>
      </c>
      <c r="AE17" s="71">
        <f t="shared" si="13"/>
        <v>61903.4</v>
      </c>
      <c r="AF17" s="23">
        <f t="shared" si="14"/>
        <v>61903.4</v>
      </c>
      <c r="AG17" s="23">
        <f t="shared" si="15"/>
        <v>61124.1</v>
      </c>
      <c r="AH17" s="23">
        <f t="shared" si="6"/>
        <v>779.3</v>
      </c>
      <c r="AI17" s="23"/>
    </row>
    <row r="18" spans="1:35" x14ac:dyDescent="0.2">
      <c r="A18" s="9">
        <v>13</v>
      </c>
      <c r="B18" s="10" t="s">
        <v>49</v>
      </c>
      <c r="C18" s="24">
        <v>2737</v>
      </c>
      <c r="D18" s="12">
        <v>186</v>
      </c>
      <c r="E18" s="12">
        <v>45</v>
      </c>
      <c r="F18" s="12">
        <v>43</v>
      </c>
      <c r="G18" s="12">
        <v>0</v>
      </c>
      <c r="H18" s="12">
        <v>2</v>
      </c>
      <c r="I18" s="12">
        <v>55</v>
      </c>
      <c r="J18" s="12">
        <v>4</v>
      </c>
      <c r="K18" s="12">
        <v>229</v>
      </c>
      <c r="L18" s="12">
        <v>760</v>
      </c>
      <c r="M18" s="12">
        <f t="shared" si="0"/>
        <v>1279</v>
      </c>
      <c r="N18" s="12">
        <v>0</v>
      </c>
      <c r="O18" s="12">
        <v>0</v>
      </c>
      <c r="P18" s="12">
        <v>1152</v>
      </c>
      <c r="Q18" s="12">
        <v>511</v>
      </c>
      <c r="R18" s="12">
        <f t="shared" si="7"/>
        <v>641</v>
      </c>
      <c r="S18" s="12">
        <f t="shared" si="1"/>
        <v>233</v>
      </c>
      <c r="T18" s="12">
        <f t="shared" si="2"/>
        <v>2431</v>
      </c>
      <c r="U18" s="13">
        <f t="shared" si="3"/>
        <v>22878.799999999999</v>
      </c>
      <c r="V18" s="13">
        <f t="shared" si="4"/>
        <v>0</v>
      </c>
      <c r="W18" s="14">
        <f>U18+V18</f>
        <v>22878.799999999999</v>
      </c>
      <c r="X18" s="15">
        <f t="shared" si="5"/>
        <v>2674.9</v>
      </c>
      <c r="Y18" s="15">
        <f t="shared" si="9"/>
        <v>8820.2000000000007</v>
      </c>
      <c r="Z18" s="16">
        <f t="shared" si="10"/>
        <v>34373.9</v>
      </c>
      <c r="AA18" s="17">
        <v>0</v>
      </c>
      <c r="AB18" s="68">
        <v>0.3</v>
      </c>
      <c r="AC18" s="69">
        <f>ROUND(AB18*$AD$31*1000,1)</f>
        <v>324720</v>
      </c>
      <c r="AD18" s="70">
        <f t="shared" si="12"/>
        <v>389.7</v>
      </c>
      <c r="AE18" s="71">
        <f t="shared" si="13"/>
        <v>34763.599999999999</v>
      </c>
      <c r="AF18" s="23">
        <f t="shared" si="14"/>
        <v>34763.599999999999</v>
      </c>
      <c r="AG18" s="23">
        <f t="shared" si="15"/>
        <v>34373.9</v>
      </c>
      <c r="AH18" s="23">
        <f t="shared" si="6"/>
        <v>389.7</v>
      </c>
      <c r="AI18" s="23"/>
    </row>
    <row r="19" spans="1:35" x14ac:dyDescent="0.2">
      <c r="A19" s="9">
        <v>14</v>
      </c>
      <c r="B19" s="10" t="s">
        <v>50</v>
      </c>
      <c r="C19" s="24">
        <v>5234</v>
      </c>
      <c r="D19" s="12">
        <v>38</v>
      </c>
      <c r="E19" s="12">
        <v>38</v>
      </c>
      <c r="F19" s="12">
        <v>37</v>
      </c>
      <c r="G19" s="12">
        <v>0</v>
      </c>
      <c r="H19" s="12">
        <v>3</v>
      </c>
      <c r="I19" s="12">
        <v>385</v>
      </c>
      <c r="J19" s="12">
        <v>49</v>
      </c>
      <c r="K19" s="12">
        <v>477</v>
      </c>
      <c r="L19" s="12">
        <v>468</v>
      </c>
      <c r="M19" s="12">
        <f t="shared" si="0"/>
        <v>1457</v>
      </c>
      <c r="N19" s="12">
        <v>0</v>
      </c>
      <c r="O19" s="12">
        <v>0</v>
      </c>
      <c r="P19" s="12">
        <v>2281</v>
      </c>
      <c r="Q19" s="12">
        <v>767</v>
      </c>
      <c r="R19" s="12">
        <f t="shared" si="7"/>
        <v>1514</v>
      </c>
      <c r="S19" s="12">
        <f t="shared" si="1"/>
        <v>526</v>
      </c>
      <c r="T19" s="12">
        <f t="shared" si="2"/>
        <v>3738</v>
      </c>
      <c r="U19" s="13">
        <f t="shared" si="3"/>
        <v>22935.3</v>
      </c>
      <c r="V19" s="13">
        <f t="shared" si="4"/>
        <v>0</v>
      </c>
      <c r="W19" s="14">
        <f t="shared" ref="W19:W23" si="16">U19+V19</f>
        <v>22935.3</v>
      </c>
      <c r="X19" s="15">
        <f t="shared" si="5"/>
        <v>4660.8999999999996</v>
      </c>
      <c r="Y19" s="15">
        <f t="shared" si="9"/>
        <v>18332.7</v>
      </c>
      <c r="Z19" s="16">
        <f t="shared" si="10"/>
        <v>45928.9</v>
      </c>
      <c r="AA19" s="17">
        <v>12</v>
      </c>
      <c r="AB19" s="68">
        <v>0.6</v>
      </c>
      <c r="AC19" s="69">
        <f t="shared" si="11"/>
        <v>649440</v>
      </c>
      <c r="AD19" s="70">
        <f t="shared" si="12"/>
        <v>779.3</v>
      </c>
      <c r="AE19" s="71">
        <f t="shared" si="13"/>
        <v>46708.200000000004</v>
      </c>
      <c r="AF19" s="23">
        <f t="shared" si="14"/>
        <v>46708.200000000004</v>
      </c>
      <c r="AG19" s="23">
        <f t="shared" si="15"/>
        <v>45928.9</v>
      </c>
      <c r="AH19" s="23">
        <f t="shared" si="6"/>
        <v>779.3</v>
      </c>
      <c r="AI19" s="23"/>
    </row>
    <row r="20" spans="1:35" x14ac:dyDescent="0.2">
      <c r="A20" s="9">
        <v>15</v>
      </c>
      <c r="B20" s="10" t="s">
        <v>51</v>
      </c>
      <c r="C20" s="24">
        <v>3398</v>
      </c>
      <c r="D20" s="12">
        <v>497</v>
      </c>
      <c r="E20" s="12">
        <v>18</v>
      </c>
      <c r="F20" s="12">
        <v>28</v>
      </c>
      <c r="G20" s="12">
        <v>0</v>
      </c>
      <c r="H20" s="12">
        <v>3</v>
      </c>
      <c r="I20" s="12">
        <v>244</v>
      </c>
      <c r="J20" s="12">
        <v>13</v>
      </c>
      <c r="K20" s="12">
        <v>179</v>
      </c>
      <c r="L20" s="12">
        <v>300</v>
      </c>
      <c r="M20" s="12">
        <f t="shared" si="0"/>
        <v>1264</v>
      </c>
      <c r="N20" s="12">
        <v>0</v>
      </c>
      <c r="O20" s="12">
        <v>0</v>
      </c>
      <c r="P20" s="12">
        <v>1428</v>
      </c>
      <c r="Q20" s="12">
        <v>615</v>
      </c>
      <c r="R20" s="12">
        <f t="shared" si="7"/>
        <v>813</v>
      </c>
      <c r="S20" s="12">
        <f t="shared" si="1"/>
        <v>192</v>
      </c>
      <c r="T20" s="12">
        <f t="shared" si="2"/>
        <v>2692</v>
      </c>
      <c r="U20" s="13">
        <f t="shared" si="3"/>
        <v>21570.400000000001</v>
      </c>
      <c r="V20" s="13">
        <f t="shared" si="4"/>
        <v>0</v>
      </c>
      <c r="W20" s="14">
        <f t="shared" si="16"/>
        <v>21570.400000000001</v>
      </c>
      <c r="X20" s="15">
        <f t="shared" si="5"/>
        <v>3163.3</v>
      </c>
      <c r="Y20" s="15">
        <f t="shared" si="9"/>
        <v>10672.3</v>
      </c>
      <c r="Z20" s="16">
        <f t="shared" si="10"/>
        <v>35406</v>
      </c>
      <c r="AA20" s="17">
        <v>4.5999999999999996</v>
      </c>
      <c r="AB20" s="68">
        <v>0.4</v>
      </c>
      <c r="AC20" s="69">
        <f t="shared" si="11"/>
        <v>432960</v>
      </c>
      <c r="AD20" s="70">
        <f t="shared" si="12"/>
        <v>519.6</v>
      </c>
      <c r="AE20" s="71">
        <f t="shared" si="13"/>
        <v>35925.599999999999</v>
      </c>
      <c r="AF20" s="23">
        <f t="shared" si="14"/>
        <v>35925.599999999999</v>
      </c>
      <c r="AG20" s="23">
        <f t="shared" si="15"/>
        <v>35406</v>
      </c>
      <c r="AH20" s="23">
        <f t="shared" si="6"/>
        <v>519.6</v>
      </c>
      <c r="AI20" s="23"/>
    </row>
    <row r="21" spans="1:35" x14ac:dyDescent="0.2">
      <c r="A21" s="9">
        <v>16</v>
      </c>
      <c r="B21" s="10" t="s">
        <v>52</v>
      </c>
      <c r="C21" s="24">
        <v>7105</v>
      </c>
      <c r="D21" s="12">
        <v>261</v>
      </c>
      <c r="E21" s="12">
        <v>63</v>
      </c>
      <c r="F21" s="12">
        <v>44</v>
      </c>
      <c r="G21" s="12">
        <v>1</v>
      </c>
      <c r="H21" s="12">
        <v>21</v>
      </c>
      <c r="I21" s="12">
        <v>384</v>
      </c>
      <c r="J21" s="12">
        <v>29</v>
      </c>
      <c r="K21" s="12">
        <v>325</v>
      </c>
      <c r="L21" s="12">
        <v>516</v>
      </c>
      <c r="M21" s="12">
        <f>D21+F21+G21+H21+I21+J21+K21+L21</f>
        <v>1581</v>
      </c>
      <c r="N21" s="12">
        <v>102</v>
      </c>
      <c r="O21" s="12">
        <v>9</v>
      </c>
      <c r="P21" s="12">
        <v>3035</v>
      </c>
      <c r="Q21" s="12">
        <v>623</v>
      </c>
      <c r="R21" s="12">
        <f t="shared" si="7"/>
        <v>2412</v>
      </c>
      <c r="S21" s="12">
        <f t="shared" si="1"/>
        <v>465</v>
      </c>
      <c r="T21" s="12">
        <f t="shared" si="2"/>
        <v>4727</v>
      </c>
      <c r="U21" s="13">
        <f t="shared" si="3"/>
        <v>22059.1</v>
      </c>
      <c r="V21" s="13">
        <f t="shared" si="4"/>
        <v>1548.7</v>
      </c>
      <c r="W21" s="14">
        <f t="shared" si="16"/>
        <v>23607.8</v>
      </c>
      <c r="X21" s="15">
        <f t="shared" si="5"/>
        <v>5496.9</v>
      </c>
      <c r="Y21" s="15">
        <f t="shared" si="9"/>
        <v>25887.5</v>
      </c>
      <c r="Z21" s="16">
        <f t="shared" si="10"/>
        <v>54992.2</v>
      </c>
      <c r="AA21" s="17">
        <v>22</v>
      </c>
      <c r="AB21" s="68">
        <v>0.7</v>
      </c>
      <c r="AC21" s="69">
        <f t="shared" si="11"/>
        <v>757680</v>
      </c>
      <c r="AD21" s="70">
        <f t="shared" si="12"/>
        <v>909.2</v>
      </c>
      <c r="AE21" s="71">
        <f t="shared" si="13"/>
        <v>55901.399999999994</v>
      </c>
      <c r="AF21" s="23">
        <f t="shared" si="14"/>
        <v>55901.399999999994</v>
      </c>
      <c r="AG21" s="23">
        <f t="shared" si="15"/>
        <v>54992.2</v>
      </c>
      <c r="AH21" s="23">
        <f t="shared" si="6"/>
        <v>909.2</v>
      </c>
      <c r="AI21" s="23"/>
    </row>
    <row r="22" spans="1:35" x14ac:dyDescent="0.2">
      <c r="A22" s="9">
        <v>17</v>
      </c>
      <c r="B22" s="10" t="s">
        <v>53</v>
      </c>
      <c r="C22" s="24">
        <v>10653</v>
      </c>
      <c r="D22" s="12">
        <v>383</v>
      </c>
      <c r="E22" s="12">
        <v>57</v>
      </c>
      <c r="F22" s="12">
        <v>57</v>
      </c>
      <c r="G22" s="12">
        <v>3</v>
      </c>
      <c r="H22" s="12">
        <v>3</v>
      </c>
      <c r="I22" s="12">
        <v>669</v>
      </c>
      <c r="J22" s="12">
        <v>33</v>
      </c>
      <c r="K22" s="12">
        <v>565</v>
      </c>
      <c r="L22" s="12">
        <v>472</v>
      </c>
      <c r="M22" s="12">
        <f t="shared" ref="M22:M23" si="17">D22+F22+G22+H22+I22+J22+K22+L22</f>
        <v>2185</v>
      </c>
      <c r="N22" s="12">
        <v>0</v>
      </c>
      <c r="O22" s="12">
        <v>0</v>
      </c>
      <c r="P22" s="12">
        <v>4858</v>
      </c>
      <c r="Q22" s="12">
        <v>441</v>
      </c>
      <c r="R22" s="12">
        <f t="shared" si="7"/>
        <v>4417</v>
      </c>
      <c r="S22" s="12">
        <f t="shared" si="1"/>
        <v>598</v>
      </c>
      <c r="T22" s="12">
        <f t="shared" si="2"/>
        <v>7043</v>
      </c>
      <c r="U22" s="13">
        <f t="shared" si="3"/>
        <v>34590.5</v>
      </c>
      <c r="V22" s="13">
        <f t="shared" si="4"/>
        <v>0</v>
      </c>
      <c r="W22" s="14">
        <f t="shared" si="16"/>
        <v>34590.5</v>
      </c>
      <c r="X22" s="15">
        <f t="shared" si="5"/>
        <v>9983</v>
      </c>
      <c r="Y22" s="15">
        <f t="shared" si="9"/>
        <v>53788.5</v>
      </c>
      <c r="Z22" s="16">
        <f t="shared" si="10"/>
        <v>98362</v>
      </c>
      <c r="AA22" s="17">
        <v>11.5</v>
      </c>
      <c r="AB22" s="68">
        <v>1</v>
      </c>
      <c r="AC22" s="69">
        <f t="shared" si="11"/>
        <v>1082400</v>
      </c>
      <c r="AD22" s="70">
        <f t="shared" si="12"/>
        <v>1298.9000000000001</v>
      </c>
      <c r="AE22" s="71">
        <f t="shared" si="13"/>
        <v>99660.9</v>
      </c>
      <c r="AF22" s="23">
        <f t="shared" si="14"/>
        <v>99660.9</v>
      </c>
      <c r="AG22" s="23">
        <f t="shared" si="15"/>
        <v>98362</v>
      </c>
      <c r="AH22" s="23">
        <f t="shared" si="6"/>
        <v>1298.9000000000001</v>
      </c>
      <c r="AI22" s="23"/>
    </row>
    <row r="23" spans="1:35" x14ac:dyDescent="0.2">
      <c r="A23" s="9">
        <v>18</v>
      </c>
      <c r="B23" s="10" t="s">
        <v>54</v>
      </c>
      <c r="C23" s="24">
        <v>6290</v>
      </c>
      <c r="D23" s="12">
        <v>64</v>
      </c>
      <c r="E23" s="12">
        <v>32</v>
      </c>
      <c r="F23" s="12">
        <v>29</v>
      </c>
      <c r="G23" s="12">
        <v>3</v>
      </c>
      <c r="H23" s="12">
        <v>2</v>
      </c>
      <c r="I23" s="12">
        <v>283</v>
      </c>
      <c r="J23" s="12">
        <v>7</v>
      </c>
      <c r="K23" s="12">
        <v>349</v>
      </c>
      <c r="L23" s="12">
        <v>173</v>
      </c>
      <c r="M23" s="12">
        <f t="shared" si="17"/>
        <v>910</v>
      </c>
      <c r="N23" s="12">
        <v>0</v>
      </c>
      <c r="O23" s="12">
        <v>0</v>
      </c>
      <c r="P23" s="12">
        <v>2573</v>
      </c>
      <c r="Q23" s="12">
        <v>1034</v>
      </c>
      <c r="R23" s="12">
        <f t="shared" si="7"/>
        <v>1539</v>
      </c>
      <c r="S23" s="12">
        <f t="shared" si="1"/>
        <v>356</v>
      </c>
      <c r="T23" s="12">
        <f t="shared" si="2"/>
        <v>3483</v>
      </c>
      <c r="U23" s="13">
        <f t="shared" si="3"/>
        <v>14975.8</v>
      </c>
      <c r="V23" s="13">
        <f t="shared" si="4"/>
        <v>0</v>
      </c>
      <c r="W23" s="14">
        <f t="shared" si="16"/>
        <v>14975.8</v>
      </c>
      <c r="X23" s="15">
        <f t="shared" si="5"/>
        <v>5496.5</v>
      </c>
      <c r="Y23" s="15">
        <f t="shared" si="9"/>
        <v>19482.5</v>
      </c>
      <c r="Z23" s="16">
        <f t="shared" si="10"/>
        <v>39954.800000000003</v>
      </c>
      <c r="AA23" s="17">
        <v>8</v>
      </c>
      <c r="AB23" s="68">
        <v>0.6</v>
      </c>
      <c r="AC23" s="69">
        <f t="shared" si="11"/>
        <v>649440</v>
      </c>
      <c r="AD23" s="70">
        <f t="shared" si="12"/>
        <v>779.3</v>
      </c>
      <c r="AE23" s="71">
        <f t="shared" si="13"/>
        <v>40734.100000000006</v>
      </c>
      <c r="AF23" s="23">
        <f t="shared" si="14"/>
        <v>40734.100000000006</v>
      </c>
      <c r="AG23" s="23">
        <f t="shared" si="15"/>
        <v>39954.800000000003</v>
      </c>
      <c r="AH23" s="23">
        <f t="shared" si="6"/>
        <v>779.3</v>
      </c>
      <c r="AI23" s="23"/>
    </row>
    <row r="24" spans="1:35" s="35" customFormat="1" x14ac:dyDescent="0.2">
      <c r="A24" s="25"/>
      <c r="B24" s="26" t="s">
        <v>55</v>
      </c>
      <c r="C24" s="27">
        <f t="shared" ref="C24:Z24" si="18">SUM(C6:C23)</f>
        <v>163278</v>
      </c>
      <c r="D24" s="28">
        <f t="shared" si="18"/>
        <v>7675</v>
      </c>
      <c r="E24" s="28">
        <f t="shared" si="18"/>
        <v>883</v>
      </c>
      <c r="F24" s="28">
        <f t="shared" si="18"/>
        <v>1341</v>
      </c>
      <c r="G24" s="28">
        <f t="shared" si="18"/>
        <v>26</v>
      </c>
      <c r="H24" s="28">
        <f t="shared" si="18"/>
        <v>111</v>
      </c>
      <c r="I24" s="28">
        <f t="shared" si="18"/>
        <v>5105</v>
      </c>
      <c r="J24" s="28">
        <f t="shared" si="18"/>
        <v>470</v>
      </c>
      <c r="K24" s="28">
        <f t="shared" si="18"/>
        <v>10007</v>
      </c>
      <c r="L24" s="28">
        <f t="shared" si="18"/>
        <v>10946</v>
      </c>
      <c r="M24" s="28">
        <f t="shared" si="18"/>
        <v>35681</v>
      </c>
      <c r="N24" s="28">
        <f t="shared" si="18"/>
        <v>545</v>
      </c>
      <c r="O24" s="28">
        <f t="shared" si="18"/>
        <v>16</v>
      </c>
      <c r="P24" s="28">
        <f>SUM(P6:P23)</f>
        <v>73314</v>
      </c>
      <c r="Q24" s="28">
        <f t="shared" ref="Q24:R24" si="19">SUM(Q6:Q23)</f>
        <v>18949</v>
      </c>
      <c r="R24" s="28">
        <f t="shared" si="19"/>
        <v>54365</v>
      </c>
      <c r="S24" s="28">
        <f t="shared" si="18"/>
        <v>11038</v>
      </c>
      <c r="T24" s="28">
        <f t="shared" si="18"/>
        <v>109556</v>
      </c>
      <c r="U24" s="29">
        <f t="shared" si="18"/>
        <v>575848.30000000005</v>
      </c>
      <c r="V24" s="29">
        <f t="shared" si="18"/>
        <v>8668.2000000000007</v>
      </c>
      <c r="W24" s="16">
        <f t="shared" si="18"/>
        <v>584516.50000000012</v>
      </c>
      <c r="X24" s="30">
        <f t="shared" si="18"/>
        <v>152870.39999999999</v>
      </c>
      <c r="Y24" s="30">
        <f t="shared" si="18"/>
        <v>670417.6</v>
      </c>
      <c r="Z24" s="34">
        <f t="shared" si="18"/>
        <v>1407804.4999999998</v>
      </c>
      <c r="AA24" s="31">
        <f>SUM(AA6:AA23)/18</f>
        <v>9.7277388888888883</v>
      </c>
      <c r="AB24" s="72">
        <v>12.1</v>
      </c>
      <c r="AC24" s="34">
        <f t="shared" ref="AC24:AI24" si="20">SUM(AC6:AC23)</f>
        <v>13205280</v>
      </c>
      <c r="AD24" s="34">
        <f t="shared" si="20"/>
        <v>15846.399999999998</v>
      </c>
      <c r="AE24" s="34">
        <f t="shared" si="20"/>
        <v>1423650.9000000001</v>
      </c>
      <c r="AF24" s="34">
        <f t="shared" si="20"/>
        <v>1423650.9000000001</v>
      </c>
      <c r="AG24" s="34">
        <f t="shared" si="20"/>
        <v>1407804.4999999998</v>
      </c>
      <c r="AH24" s="34">
        <f t="shared" si="20"/>
        <v>15846.399999999998</v>
      </c>
      <c r="AI24" s="34">
        <f t="shared" si="20"/>
        <v>0</v>
      </c>
    </row>
    <row r="25" spans="1:35" s="37" customForma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5" s="37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5" s="43" customForma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59"/>
      <c r="W27" s="59"/>
      <c r="X27" s="59"/>
      <c r="Y27" s="59"/>
      <c r="Z27" s="59"/>
      <c r="AA27" s="39"/>
      <c r="AB27" s="39"/>
      <c r="AC27" s="39"/>
      <c r="AD27" s="39"/>
      <c r="AE27" s="39"/>
      <c r="AF27" s="39"/>
      <c r="AG27" s="39"/>
      <c r="AH27" s="39"/>
    </row>
    <row r="28" spans="1:35" x14ac:dyDescent="0.2">
      <c r="D28" s="45" t="s">
        <v>56</v>
      </c>
      <c r="E28" s="46"/>
      <c r="F28" s="46"/>
      <c r="G28" s="47">
        <v>104</v>
      </c>
      <c r="V28" s="59"/>
      <c r="W28" s="59"/>
      <c r="X28" s="59"/>
      <c r="Y28" s="59"/>
      <c r="Z28" s="59"/>
      <c r="AB28" s="97" t="s">
        <v>57</v>
      </c>
      <c r="AC28" s="98"/>
      <c r="AD28" s="95">
        <f>ROUND(5600*1.1*1.1*1.1*1.1*1.06*1.06*1.1*1.06*1.06*1.1*1.06*1.04*1.04*1.04,1)</f>
        <v>14933.9</v>
      </c>
      <c r="AE28" s="52"/>
    </row>
    <row r="29" spans="1:35" x14ac:dyDescent="0.2">
      <c r="D29" s="45" t="s">
        <v>58</v>
      </c>
      <c r="E29" s="45"/>
      <c r="F29" s="45"/>
      <c r="G29" s="47">
        <v>172</v>
      </c>
      <c r="V29" s="59"/>
      <c r="W29" s="59"/>
      <c r="X29" s="59"/>
      <c r="Y29" s="59"/>
      <c r="Z29" s="59"/>
      <c r="AB29" s="97" t="s">
        <v>59</v>
      </c>
      <c r="AC29" s="98"/>
      <c r="AD29" s="96">
        <v>55.67</v>
      </c>
    </row>
    <row r="30" spans="1:35" x14ac:dyDescent="0.2">
      <c r="D30" s="45" t="s">
        <v>60</v>
      </c>
      <c r="E30" s="46"/>
      <c r="F30" s="46"/>
      <c r="G30" s="47">
        <v>13.5</v>
      </c>
      <c r="AB30" s="97" t="s">
        <v>61</v>
      </c>
      <c r="AC30" s="98"/>
      <c r="AD30" s="96">
        <v>1.302</v>
      </c>
      <c r="AF30" s="57"/>
    </row>
    <row r="31" spans="1:35" s="35" customFormat="1" ht="22.15" customHeight="1" x14ac:dyDescent="0.2">
      <c r="A31" s="44"/>
      <c r="B31" s="58"/>
      <c r="C31" s="59"/>
      <c r="D31" s="45" t="s">
        <v>82</v>
      </c>
      <c r="E31" s="46"/>
      <c r="F31" s="46"/>
      <c r="G31" s="47">
        <v>80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99"/>
      <c r="AC31" s="99"/>
      <c r="AD31" s="95">
        <f>ROUND(AD28*AD29*AD30/1000,1)</f>
        <v>1082.4000000000001</v>
      </c>
      <c r="AE31" s="59"/>
      <c r="AF31" s="59"/>
      <c r="AG31" s="59"/>
      <c r="AH31" s="59"/>
    </row>
    <row r="32" spans="1:35" x14ac:dyDescent="0.2">
      <c r="AB32" s="64"/>
    </row>
  </sheetData>
  <sheetProtection selectLockedCells="1" selectUnlockedCells="1"/>
  <mergeCells count="37">
    <mergeCell ref="A1:AH1"/>
    <mergeCell ref="A3:A5"/>
    <mergeCell ref="B3:B5"/>
    <mergeCell ref="C3:C5"/>
    <mergeCell ref="D3:T3"/>
    <mergeCell ref="U3:Z3"/>
    <mergeCell ref="AA3:AA5"/>
    <mergeCell ref="I4:I5"/>
    <mergeCell ref="AB3:AD3"/>
    <mergeCell ref="AE3:AE5"/>
    <mergeCell ref="AF3:AH3"/>
    <mergeCell ref="AB4:AB5"/>
    <mergeCell ref="AC4:AC5"/>
    <mergeCell ref="AD4:AD5"/>
    <mergeCell ref="AF4:AF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O4"/>
    <mergeCell ref="Y4:Y5"/>
    <mergeCell ref="P4:R4"/>
    <mergeCell ref="S4:S5"/>
    <mergeCell ref="AG4:AG5"/>
    <mergeCell ref="AH4:AH5"/>
    <mergeCell ref="AI4:AI5"/>
    <mergeCell ref="T4:T5"/>
    <mergeCell ref="U4:U5"/>
    <mergeCell ref="V4:V5"/>
    <mergeCell ref="W4:W5"/>
    <mergeCell ref="X4:X5"/>
    <mergeCell ref="Z4:Z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2"/>
  <sheetViews>
    <sheetView view="pageBreakPreview" zoomScale="70" zoomScaleNormal="70" zoomScaleSheetLayoutView="70" workbookViewId="0">
      <pane xSplit="3" ySplit="5" topLeftCell="AQ6" activePane="bottomRight" state="frozen"/>
      <selection pane="topRight" activeCell="D1" sqref="D1"/>
      <selection pane="bottomLeft" activeCell="A6" sqref="A6"/>
      <selection pane="bottomRight" activeCell="AW24" sqref="AW24"/>
    </sheetView>
  </sheetViews>
  <sheetFormatPr defaultColWidth="9.140625" defaultRowHeight="12.75" x14ac:dyDescent="0.2"/>
  <cols>
    <col min="1" max="1" width="5.42578125" style="44" customWidth="1"/>
    <col min="2" max="2" width="16.7109375" style="1" customWidth="1"/>
    <col min="3" max="24" width="13.140625" style="1" customWidth="1"/>
    <col min="25" max="25" width="15.5703125" style="44" customWidth="1"/>
    <col min="26" max="26" width="10" style="44" customWidth="1"/>
    <col min="27" max="27" width="9.42578125" style="1" customWidth="1"/>
    <col min="28" max="28" width="7.85546875" style="1" customWidth="1"/>
    <col min="29" max="29" width="8.140625" style="1" customWidth="1"/>
    <col min="30" max="34" width="11.5703125" style="1" customWidth="1"/>
    <col min="35" max="35" width="10.28515625" style="1" customWidth="1"/>
    <col min="36" max="36" width="8" style="1" customWidth="1"/>
    <col min="37" max="38" width="10.85546875" style="1" customWidth="1"/>
    <col min="39" max="39" width="10.85546875" style="44" customWidth="1"/>
    <col min="40" max="40" width="11.28515625" style="1" customWidth="1"/>
    <col min="41" max="41" width="10.7109375" style="1" customWidth="1"/>
    <col min="42" max="43" width="12.140625" style="1" customWidth="1"/>
    <col min="44" max="44" width="13.42578125" style="1" customWidth="1"/>
    <col min="45" max="45" width="9.28515625" style="1" customWidth="1"/>
    <col min="46" max="46" width="13" style="1" customWidth="1"/>
    <col min="47" max="47" width="14.28515625" style="1" customWidth="1"/>
    <col min="48" max="49" width="13" style="1" customWidth="1"/>
    <col min="50" max="50" width="13.42578125" style="1" customWidth="1"/>
    <col min="51" max="51" width="13.28515625" style="1" bestFit="1" customWidth="1"/>
    <col min="52" max="52" width="14.28515625" style="1" customWidth="1"/>
    <col min="53" max="53" width="12.140625" style="1" customWidth="1"/>
    <col min="54" max="54" width="11.140625" style="1" bestFit="1" customWidth="1"/>
    <col min="55" max="55" width="12.28515625" style="1" customWidth="1"/>
    <col min="56" max="56" width="11.5703125" style="1" customWidth="1"/>
    <col min="57" max="57" width="12.7109375" style="1" bestFit="1" customWidth="1"/>
    <col min="58" max="58" width="12.7109375" style="1" customWidth="1"/>
    <col min="59" max="59" width="12.140625" style="1" customWidth="1"/>
    <col min="60" max="16384" width="9.140625" style="1"/>
  </cols>
  <sheetData>
    <row r="1" spans="1:59" ht="36" customHeight="1" x14ac:dyDescent="0.2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</row>
    <row r="3" spans="1:59" s="3" customFormat="1" ht="33" customHeight="1" x14ac:dyDescent="0.2">
      <c r="A3" s="140" t="s">
        <v>1</v>
      </c>
      <c r="B3" s="134" t="s">
        <v>2</v>
      </c>
      <c r="C3" s="134" t="s">
        <v>3</v>
      </c>
      <c r="D3" s="130" t="s">
        <v>4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 t="s">
        <v>5</v>
      </c>
      <c r="T3" s="130"/>
      <c r="U3" s="130"/>
      <c r="V3" s="130"/>
      <c r="W3" s="130"/>
      <c r="X3" s="141" t="s">
        <v>6</v>
      </c>
      <c r="Y3" s="142" t="s">
        <v>7</v>
      </c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5</v>
      </c>
      <c r="AO3" s="142"/>
      <c r="AP3" s="142"/>
      <c r="AQ3" s="142"/>
      <c r="AR3" s="142"/>
      <c r="AS3" s="148" t="s">
        <v>6</v>
      </c>
      <c r="AT3" s="134" t="s">
        <v>8</v>
      </c>
      <c r="AU3" s="134"/>
      <c r="AV3" s="134"/>
      <c r="AW3" s="110" t="s">
        <v>63</v>
      </c>
      <c r="AX3" s="146" t="s">
        <v>9</v>
      </c>
      <c r="AY3" s="147" t="s">
        <v>9</v>
      </c>
      <c r="AZ3" s="147"/>
      <c r="BA3" s="147"/>
      <c r="BB3" s="101" t="s">
        <v>66</v>
      </c>
      <c r="BC3" s="102"/>
      <c r="BD3" s="103"/>
      <c r="BE3" s="101" t="s">
        <v>65</v>
      </c>
      <c r="BF3" s="102"/>
      <c r="BG3" s="103"/>
    </row>
    <row r="4" spans="1:59" s="3" customFormat="1" ht="21" customHeight="1" x14ac:dyDescent="0.2">
      <c r="A4" s="140"/>
      <c r="B4" s="134"/>
      <c r="C4" s="134"/>
      <c r="D4" s="129" t="s">
        <v>10</v>
      </c>
      <c r="E4" s="129" t="s">
        <v>11</v>
      </c>
      <c r="F4" s="129" t="s">
        <v>12</v>
      </c>
      <c r="G4" s="129" t="s">
        <v>13</v>
      </c>
      <c r="H4" s="129" t="s">
        <v>14</v>
      </c>
      <c r="I4" s="129" t="s">
        <v>15</v>
      </c>
      <c r="J4" s="129" t="s">
        <v>16</v>
      </c>
      <c r="K4" s="129" t="s">
        <v>17</v>
      </c>
      <c r="L4" s="129" t="s">
        <v>18</v>
      </c>
      <c r="M4" s="131" t="s">
        <v>19</v>
      </c>
      <c r="N4" s="132" t="s">
        <v>20</v>
      </c>
      <c r="O4" s="132"/>
      <c r="P4" s="132"/>
      <c r="Q4" s="133" t="s">
        <v>21</v>
      </c>
      <c r="R4" s="130" t="s">
        <v>22</v>
      </c>
      <c r="S4" s="130" t="s">
        <v>23</v>
      </c>
      <c r="T4" s="130" t="s">
        <v>24</v>
      </c>
      <c r="U4" s="130" t="s">
        <v>25</v>
      </c>
      <c r="V4" s="130" t="s">
        <v>26</v>
      </c>
      <c r="W4" s="130" t="s">
        <v>27</v>
      </c>
      <c r="X4" s="141"/>
      <c r="Y4" s="154" t="s">
        <v>10</v>
      </c>
      <c r="Z4" s="154" t="s">
        <v>11</v>
      </c>
      <c r="AA4" s="154" t="s">
        <v>12</v>
      </c>
      <c r="AB4" s="154" t="s">
        <v>13</v>
      </c>
      <c r="AC4" s="154" t="s">
        <v>14</v>
      </c>
      <c r="AD4" s="154" t="s">
        <v>15</v>
      </c>
      <c r="AE4" s="154" t="s">
        <v>16</v>
      </c>
      <c r="AF4" s="154" t="s">
        <v>17</v>
      </c>
      <c r="AG4" s="154" t="s">
        <v>18</v>
      </c>
      <c r="AH4" s="155" t="s">
        <v>19</v>
      </c>
      <c r="AI4" s="128" t="s">
        <v>20</v>
      </c>
      <c r="AJ4" s="128"/>
      <c r="AK4" s="128"/>
      <c r="AL4" s="153" t="s">
        <v>21</v>
      </c>
      <c r="AM4" s="142" t="s">
        <v>22</v>
      </c>
      <c r="AN4" s="142" t="s">
        <v>23</v>
      </c>
      <c r="AO4" s="142" t="s">
        <v>24</v>
      </c>
      <c r="AP4" s="142" t="s">
        <v>25</v>
      </c>
      <c r="AQ4" s="142" t="s">
        <v>64</v>
      </c>
      <c r="AR4" s="142" t="s">
        <v>27</v>
      </c>
      <c r="AS4" s="148"/>
      <c r="AT4" s="134" t="s">
        <v>28</v>
      </c>
      <c r="AU4" s="134" t="s">
        <v>29</v>
      </c>
      <c r="AV4" s="134" t="s">
        <v>30</v>
      </c>
      <c r="AW4" s="149"/>
      <c r="AX4" s="146"/>
      <c r="AY4" s="134" t="s">
        <v>31</v>
      </c>
      <c r="AZ4" s="134" t="s">
        <v>32</v>
      </c>
      <c r="BA4" s="134" t="s">
        <v>33</v>
      </c>
      <c r="BB4" s="112" t="s">
        <v>31</v>
      </c>
      <c r="BC4" s="112" t="s">
        <v>32</v>
      </c>
      <c r="BD4" s="112" t="s">
        <v>33</v>
      </c>
      <c r="BE4" s="112" t="s">
        <v>31</v>
      </c>
      <c r="BF4" s="112" t="s">
        <v>32</v>
      </c>
      <c r="BG4" s="112" t="s">
        <v>33</v>
      </c>
    </row>
    <row r="5" spans="1:59" s="3" customFormat="1" ht="60" customHeight="1" x14ac:dyDescent="0.2">
      <c r="A5" s="140"/>
      <c r="B5" s="134"/>
      <c r="C5" s="134"/>
      <c r="D5" s="129"/>
      <c r="E5" s="129"/>
      <c r="F5" s="129"/>
      <c r="G5" s="129"/>
      <c r="H5" s="129"/>
      <c r="I5" s="129"/>
      <c r="J5" s="129"/>
      <c r="K5" s="129"/>
      <c r="L5" s="129"/>
      <c r="M5" s="131"/>
      <c r="N5" s="5" t="s">
        <v>34</v>
      </c>
      <c r="O5" s="5" t="s">
        <v>35</v>
      </c>
      <c r="P5" s="6" t="s">
        <v>36</v>
      </c>
      <c r="Q5" s="133"/>
      <c r="R5" s="130"/>
      <c r="S5" s="130"/>
      <c r="T5" s="130"/>
      <c r="U5" s="130"/>
      <c r="V5" s="130"/>
      <c r="W5" s="130"/>
      <c r="X5" s="141"/>
      <c r="Y5" s="154"/>
      <c r="Z5" s="154"/>
      <c r="AA5" s="154"/>
      <c r="AB5" s="154"/>
      <c r="AC5" s="154"/>
      <c r="AD5" s="154"/>
      <c r="AE5" s="154"/>
      <c r="AF5" s="154"/>
      <c r="AG5" s="154"/>
      <c r="AH5" s="155"/>
      <c r="AI5" s="7" t="s">
        <v>34</v>
      </c>
      <c r="AJ5" s="7" t="s">
        <v>35</v>
      </c>
      <c r="AK5" s="8" t="s">
        <v>36</v>
      </c>
      <c r="AL5" s="153"/>
      <c r="AM5" s="142"/>
      <c r="AN5" s="142"/>
      <c r="AO5" s="142"/>
      <c r="AP5" s="142"/>
      <c r="AQ5" s="142"/>
      <c r="AR5" s="142"/>
      <c r="AS5" s="148"/>
      <c r="AT5" s="134"/>
      <c r="AU5" s="134"/>
      <c r="AV5" s="134"/>
      <c r="AW5" s="150"/>
      <c r="AX5" s="146"/>
      <c r="AY5" s="134"/>
      <c r="AZ5" s="134"/>
      <c r="BA5" s="134"/>
      <c r="BB5" s="113"/>
      <c r="BC5" s="113"/>
      <c r="BD5" s="113"/>
      <c r="BE5" s="151"/>
      <c r="BF5" s="151"/>
      <c r="BG5" s="151"/>
    </row>
    <row r="6" spans="1:59" ht="12" customHeight="1" x14ac:dyDescent="0.2">
      <c r="A6" s="9">
        <v>1</v>
      </c>
      <c r="B6" s="10" t="s">
        <v>37</v>
      </c>
      <c r="C6" s="11">
        <v>4448</v>
      </c>
      <c r="D6" s="12">
        <v>92</v>
      </c>
      <c r="E6" s="12">
        <v>25</v>
      </c>
      <c r="F6" s="12">
        <v>10</v>
      </c>
      <c r="G6" s="12">
        <v>1</v>
      </c>
      <c r="H6" s="12">
        <v>3</v>
      </c>
      <c r="I6" s="12">
        <v>42</v>
      </c>
      <c r="J6" s="12">
        <v>9</v>
      </c>
      <c r="K6" s="12">
        <v>226</v>
      </c>
      <c r="L6" s="12">
        <v>339</v>
      </c>
      <c r="M6" s="12">
        <f t="shared" ref="M6:M20" si="0">D6+F6+G6+H6+I6+J6+K6+L6</f>
        <v>722</v>
      </c>
      <c r="N6" s="12">
        <v>0</v>
      </c>
      <c r="O6" s="12">
        <v>0</v>
      </c>
      <c r="P6" s="12">
        <v>1837</v>
      </c>
      <c r="Q6" s="12">
        <f t="shared" ref="Q6:Q13" si="1">J6+K6+N6+O6</f>
        <v>235</v>
      </c>
      <c r="R6" s="12">
        <f t="shared" ref="R6:R23" si="2">M6+N6+O6+P6</f>
        <v>2559</v>
      </c>
      <c r="S6" s="13">
        <f>ROUND(M6*$G$29*$G$28*(100-X6)/100/1000,1)</f>
        <v>5970.6</v>
      </c>
      <c r="T6" s="13">
        <f>ROUND((N6+O6)*$G$28*$G$29*(100-X6)/100/1000*1,1)</f>
        <v>0</v>
      </c>
      <c r="U6" s="14">
        <f t="shared" ref="U6:U16" si="3">S6+T6</f>
        <v>5970.6</v>
      </c>
      <c r="V6" s="15">
        <f>ROUND(P6*$G$29*$G$30*(100-X6)/100/1000,1)</f>
        <v>1971.9</v>
      </c>
      <c r="W6" s="16">
        <f t="shared" ref="W6:W17" si="4">ROUND(S6+T6+V6,1)</f>
        <v>7942.5</v>
      </c>
      <c r="X6" s="17">
        <v>14.5</v>
      </c>
      <c r="Y6" s="18">
        <v>92</v>
      </c>
      <c r="Z6" s="18">
        <v>25</v>
      </c>
      <c r="AA6" s="18">
        <v>10</v>
      </c>
      <c r="AB6" s="18">
        <v>1</v>
      </c>
      <c r="AC6" s="18">
        <v>3</v>
      </c>
      <c r="AD6" s="18">
        <v>42</v>
      </c>
      <c r="AE6" s="18">
        <v>9</v>
      </c>
      <c r="AF6" s="18">
        <v>226</v>
      </c>
      <c r="AG6" s="18">
        <v>339</v>
      </c>
      <c r="AH6" s="18">
        <f t="shared" ref="AH6:AH23" si="5">Y6+AA6+AB6+AC6+AD6+AE6+AF6+AG6</f>
        <v>722</v>
      </c>
      <c r="AI6" s="18">
        <v>0</v>
      </c>
      <c r="AJ6" s="18">
        <v>0</v>
      </c>
      <c r="AK6" s="18">
        <v>1837</v>
      </c>
      <c r="AL6" s="18">
        <f t="shared" ref="AL6:AL23" si="6">AE6+AF6+AI6+AJ6</f>
        <v>235</v>
      </c>
      <c r="AM6" s="18">
        <f t="shared" ref="AM6:AM23" si="7">AH6+AI6+AJ6+AK6</f>
        <v>2559</v>
      </c>
      <c r="AN6" s="19">
        <f t="shared" ref="AN6:AN23" si="8">ROUND(AH6*$AD$29*$AD$28*(100-AS6)/100/1000,1)</f>
        <v>5266.9</v>
      </c>
      <c r="AO6" s="19">
        <f t="shared" ref="AO6:AO23" si="9">ROUND((AI6+AJ6)*$AD$28*$AD$29*(100-AS6)/100/1000*1,1)</f>
        <v>0</v>
      </c>
      <c r="AP6" s="20">
        <f>AN6+AO6</f>
        <v>5266.9</v>
      </c>
      <c r="AQ6" s="75">
        <f t="shared" ref="AQ6:AQ23" si="10">ROUND(AK6*$AD$29*$AD$30*(100-AS6)/100/1000,1)</f>
        <v>1675.1</v>
      </c>
      <c r="AR6" s="22">
        <f t="shared" ref="AR6:AR23" si="11">ROUND(AN6+AO6+AQ6,1)</f>
        <v>6942</v>
      </c>
      <c r="AS6" s="67">
        <v>14.5</v>
      </c>
      <c r="AT6" s="68">
        <v>0.5</v>
      </c>
      <c r="AU6" s="69">
        <f>ROUND(AT6*$AV$31*1000,1)</f>
        <v>541200</v>
      </c>
      <c r="AV6" s="70">
        <f>ROUND(AT6*$AV$31*1.2,1)</f>
        <v>649.4</v>
      </c>
      <c r="AW6" s="73">
        <f t="shared" ref="AW6:AW23" si="12">AQ6+V6</f>
        <v>3647</v>
      </c>
      <c r="AX6" s="71">
        <f t="shared" ref="AX6:AX22" si="13">W6+AR6+AV6</f>
        <v>15533.9</v>
      </c>
      <c r="AY6" s="23">
        <f>AX6</f>
        <v>15533.9</v>
      </c>
      <c r="AZ6" s="23">
        <f>AY6-BA6</f>
        <v>14884.5</v>
      </c>
      <c r="BA6" s="23">
        <f>AV6</f>
        <v>649.4</v>
      </c>
      <c r="BB6" s="23">
        <v>15468.699999999999</v>
      </c>
      <c r="BC6" s="23">
        <f>BB6-BD6</f>
        <v>14819.3</v>
      </c>
      <c r="BD6" s="77">
        <v>649.4</v>
      </c>
      <c r="BE6" s="79">
        <f>AY6-BB6</f>
        <v>65.200000000000728</v>
      </c>
      <c r="BF6" s="79">
        <f t="shared" ref="BF6:BG21" si="14">AZ6-BC6</f>
        <v>65.200000000000728</v>
      </c>
      <c r="BG6" s="79">
        <f t="shared" si="14"/>
        <v>0</v>
      </c>
    </row>
    <row r="7" spans="1:59" x14ac:dyDescent="0.2">
      <c r="A7" s="9">
        <v>2</v>
      </c>
      <c r="B7" s="10" t="s">
        <v>38</v>
      </c>
      <c r="C7" s="11">
        <v>4024</v>
      </c>
      <c r="D7" s="12">
        <v>1102</v>
      </c>
      <c r="E7" s="12">
        <v>26</v>
      </c>
      <c r="F7" s="12">
        <v>108</v>
      </c>
      <c r="G7" s="12">
        <v>0</v>
      </c>
      <c r="H7" s="12">
        <v>5</v>
      </c>
      <c r="I7" s="12">
        <v>16</v>
      </c>
      <c r="J7" s="12">
        <v>12</v>
      </c>
      <c r="K7" s="12">
        <v>356</v>
      </c>
      <c r="L7" s="12">
        <v>0</v>
      </c>
      <c r="M7" s="12">
        <f t="shared" si="0"/>
        <v>1599</v>
      </c>
      <c r="N7" s="12">
        <v>0</v>
      </c>
      <c r="O7" s="12">
        <v>0</v>
      </c>
      <c r="P7" s="12">
        <v>1720</v>
      </c>
      <c r="Q7" s="12">
        <f t="shared" si="1"/>
        <v>368</v>
      </c>
      <c r="R7" s="12">
        <f t="shared" si="2"/>
        <v>3319</v>
      </c>
      <c r="S7" s="13">
        <f t="shared" ref="S7:S11" si="15">ROUND(M7*$G$29*$G$28*(100-X7)/100/1000,1)</f>
        <v>14073.6</v>
      </c>
      <c r="T7" s="13">
        <f t="shared" ref="T7:T23" si="16">ROUND((N7+O7)*$G$28*$G$29*(100-X7)/100/1000*1,1)</f>
        <v>0</v>
      </c>
      <c r="U7" s="14">
        <f t="shared" si="3"/>
        <v>14073.6</v>
      </c>
      <c r="V7" s="15">
        <f t="shared" ref="V7:V23" si="17">ROUND(P7*$G$29*$G$30*(100-X7)/100/1000,1)</f>
        <v>1965.1</v>
      </c>
      <c r="W7" s="16">
        <f t="shared" si="4"/>
        <v>16038.7</v>
      </c>
      <c r="X7" s="17">
        <v>9</v>
      </c>
      <c r="Y7" s="18">
        <v>1102</v>
      </c>
      <c r="Z7" s="18">
        <v>26</v>
      </c>
      <c r="AA7" s="18">
        <v>108</v>
      </c>
      <c r="AB7" s="18">
        <v>0</v>
      </c>
      <c r="AC7" s="18">
        <v>5</v>
      </c>
      <c r="AD7" s="18">
        <v>16</v>
      </c>
      <c r="AE7" s="18">
        <v>12</v>
      </c>
      <c r="AF7" s="18">
        <v>356</v>
      </c>
      <c r="AG7" s="18">
        <v>0</v>
      </c>
      <c r="AH7" s="18">
        <f t="shared" si="5"/>
        <v>1599</v>
      </c>
      <c r="AI7" s="18">
        <v>0</v>
      </c>
      <c r="AJ7" s="18">
        <v>0</v>
      </c>
      <c r="AK7" s="18">
        <v>1720</v>
      </c>
      <c r="AL7" s="18">
        <f t="shared" si="6"/>
        <v>368</v>
      </c>
      <c r="AM7" s="18">
        <f t="shared" si="7"/>
        <v>3319</v>
      </c>
      <c r="AN7" s="19">
        <f t="shared" si="8"/>
        <v>12414.8</v>
      </c>
      <c r="AO7" s="19">
        <f t="shared" si="9"/>
        <v>0</v>
      </c>
      <c r="AP7" s="20">
        <f t="shared" ref="AP7:AP23" si="18">AN7+AO7</f>
        <v>12414.8</v>
      </c>
      <c r="AQ7" s="75">
        <f t="shared" si="10"/>
        <v>1669.3</v>
      </c>
      <c r="AR7" s="22">
        <f t="shared" si="11"/>
        <v>14084.1</v>
      </c>
      <c r="AS7" s="67">
        <v>9</v>
      </c>
      <c r="AT7" s="68">
        <v>0.4</v>
      </c>
      <c r="AU7" s="69">
        <f t="shared" ref="AU7:AU23" si="19">ROUND(AT7*$AV$31*1000,1)</f>
        <v>432960</v>
      </c>
      <c r="AV7" s="70">
        <f t="shared" ref="AV7:AV23" si="20">ROUND(AT7*$AV$31*1.2,1)</f>
        <v>519.6</v>
      </c>
      <c r="AW7" s="73">
        <f t="shared" si="12"/>
        <v>3634.3999999999996</v>
      </c>
      <c r="AX7" s="71">
        <f t="shared" si="13"/>
        <v>30642.400000000001</v>
      </c>
      <c r="AY7" s="23">
        <f t="shared" ref="AY7:AY23" si="21">AX7</f>
        <v>30642.400000000001</v>
      </c>
      <c r="AZ7" s="23">
        <f t="shared" ref="AZ7:AZ23" si="22">AY7-BA7</f>
        <v>30122.800000000003</v>
      </c>
      <c r="BA7" s="23">
        <f t="shared" ref="BA7:BA23" si="23">AV7</f>
        <v>519.6</v>
      </c>
      <c r="BB7" s="23">
        <v>30488.699999999997</v>
      </c>
      <c r="BC7" s="23">
        <f t="shared" ref="BC7:BC23" si="24">BB7-BD7</f>
        <v>29969.1</v>
      </c>
      <c r="BD7" s="77">
        <v>519.6</v>
      </c>
      <c r="BE7" s="79">
        <f t="shared" ref="BE7:BG23" si="25">AY7-BB7</f>
        <v>153.70000000000437</v>
      </c>
      <c r="BF7" s="79">
        <f t="shared" si="14"/>
        <v>153.70000000000437</v>
      </c>
      <c r="BG7" s="79">
        <f t="shared" si="14"/>
        <v>0</v>
      </c>
    </row>
    <row r="8" spans="1:59" x14ac:dyDescent="0.2">
      <c r="A8" s="9">
        <v>3</v>
      </c>
      <c r="B8" s="10" t="s">
        <v>39</v>
      </c>
      <c r="C8" s="24">
        <v>7489</v>
      </c>
      <c r="D8" s="12">
        <v>923</v>
      </c>
      <c r="E8" s="12">
        <v>71</v>
      </c>
      <c r="F8" s="12">
        <v>90</v>
      </c>
      <c r="G8" s="12">
        <v>0</v>
      </c>
      <c r="H8" s="12">
        <v>3</v>
      </c>
      <c r="I8" s="12">
        <v>204</v>
      </c>
      <c r="J8" s="12">
        <v>76</v>
      </c>
      <c r="K8" s="12">
        <v>332</v>
      </c>
      <c r="L8" s="12">
        <v>481</v>
      </c>
      <c r="M8" s="12">
        <f t="shared" si="0"/>
        <v>2109</v>
      </c>
      <c r="N8" s="12">
        <v>133</v>
      </c>
      <c r="O8" s="12">
        <v>7</v>
      </c>
      <c r="P8" s="12">
        <v>3149</v>
      </c>
      <c r="Q8" s="12">
        <f t="shared" si="1"/>
        <v>548</v>
      </c>
      <c r="R8" s="12">
        <f t="shared" si="2"/>
        <v>5398</v>
      </c>
      <c r="S8" s="13">
        <f t="shared" si="15"/>
        <v>17338.5</v>
      </c>
      <c r="T8" s="13">
        <f t="shared" si="16"/>
        <v>1151</v>
      </c>
      <c r="U8" s="14">
        <f t="shared" si="3"/>
        <v>18489.5</v>
      </c>
      <c r="V8" s="15">
        <f t="shared" si="17"/>
        <v>3360.5</v>
      </c>
      <c r="W8" s="16">
        <f t="shared" si="4"/>
        <v>21850</v>
      </c>
      <c r="X8" s="17">
        <v>15</v>
      </c>
      <c r="Y8" s="18">
        <v>923</v>
      </c>
      <c r="Z8" s="18">
        <v>71</v>
      </c>
      <c r="AA8" s="18">
        <v>90</v>
      </c>
      <c r="AB8" s="18">
        <v>0</v>
      </c>
      <c r="AC8" s="18">
        <v>3</v>
      </c>
      <c r="AD8" s="18">
        <v>204</v>
      </c>
      <c r="AE8" s="18">
        <v>76</v>
      </c>
      <c r="AF8" s="18">
        <v>332</v>
      </c>
      <c r="AG8" s="18">
        <v>481</v>
      </c>
      <c r="AH8" s="18">
        <f t="shared" si="5"/>
        <v>2109</v>
      </c>
      <c r="AI8" s="18">
        <v>133</v>
      </c>
      <c r="AJ8" s="18">
        <v>7</v>
      </c>
      <c r="AK8" s="18">
        <v>3149</v>
      </c>
      <c r="AL8" s="18">
        <f t="shared" si="6"/>
        <v>548</v>
      </c>
      <c r="AM8" s="18">
        <f t="shared" si="7"/>
        <v>5398</v>
      </c>
      <c r="AN8" s="19">
        <f t="shared" si="8"/>
        <v>15294.9</v>
      </c>
      <c r="AO8" s="19">
        <f t="shared" si="9"/>
        <v>1015.3</v>
      </c>
      <c r="AP8" s="20">
        <f t="shared" si="18"/>
        <v>16310.199999999999</v>
      </c>
      <c r="AQ8" s="75">
        <f t="shared" si="10"/>
        <v>2854.6</v>
      </c>
      <c r="AR8" s="22">
        <f t="shared" si="11"/>
        <v>19164.8</v>
      </c>
      <c r="AS8" s="67">
        <v>15</v>
      </c>
      <c r="AT8" s="68">
        <v>0.8</v>
      </c>
      <c r="AU8" s="69">
        <f t="shared" si="19"/>
        <v>865920</v>
      </c>
      <c r="AV8" s="70">
        <f t="shared" si="20"/>
        <v>1039.0999999999999</v>
      </c>
      <c r="AW8" s="73">
        <f t="shared" si="12"/>
        <v>6215.1</v>
      </c>
      <c r="AX8" s="71">
        <f t="shared" si="13"/>
        <v>42053.9</v>
      </c>
      <c r="AY8" s="23">
        <f t="shared" si="21"/>
        <v>42053.9</v>
      </c>
      <c r="AZ8" s="23">
        <f t="shared" si="22"/>
        <v>41014.800000000003</v>
      </c>
      <c r="BA8" s="23">
        <f t="shared" si="23"/>
        <v>1039.0999999999999</v>
      </c>
      <c r="BB8" s="23">
        <v>41851.9</v>
      </c>
      <c r="BC8" s="23">
        <f t="shared" si="24"/>
        <v>40812.800000000003</v>
      </c>
      <c r="BD8" s="77">
        <v>1039.0999999999999</v>
      </c>
      <c r="BE8" s="79">
        <f t="shared" si="25"/>
        <v>202</v>
      </c>
      <c r="BF8" s="79">
        <f t="shared" si="14"/>
        <v>202</v>
      </c>
      <c r="BG8" s="79">
        <f t="shared" si="14"/>
        <v>0</v>
      </c>
    </row>
    <row r="9" spans="1:59" x14ac:dyDescent="0.2">
      <c r="A9" s="9">
        <v>4</v>
      </c>
      <c r="B9" s="10" t="s">
        <v>40</v>
      </c>
      <c r="C9" s="24">
        <v>38894</v>
      </c>
      <c r="D9" s="12">
        <v>355</v>
      </c>
      <c r="E9" s="12">
        <v>111</v>
      </c>
      <c r="F9" s="12">
        <v>104</v>
      </c>
      <c r="G9" s="12">
        <v>7</v>
      </c>
      <c r="H9" s="12">
        <v>14</v>
      </c>
      <c r="I9" s="12">
        <v>253</v>
      </c>
      <c r="J9" s="12">
        <v>73</v>
      </c>
      <c r="K9" s="12">
        <v>1701</v>
      </c>
      <c r="L9" s="12">
        <v>1178</v>
      </c>
      <c r="M9" s="12">
        <f t="shared" si="0"/>
        <v>3685</v>
      </c>
      <c r="N9" s="12">
        <v>0</v>
      </c>
      <c r="O9" s="12">
        <v>0</v>
      </c>
      <c r="P9" s="12">
        <v>19278</v>
      </c>
      <c r="Q9" s="12">
        <f t="shared" si="1"/>
        <v>1774</v>
      </c>
      <c r="R9" s="12">
        <f t="shared" si="2"/>
        <v>22963</v>
      </c>
      <c r="S9" s="13">
        <f t="shared" si="15"/>
        <v>31542.6</v>
      </c>
      <c r="T9" s="13">
        <f t="shared" si="16"/>
        <v>0</v>
      </c>
      <c r="U9" s="14">
        <f t="shared" si="3"/>
        <v>31542.6</v>
      </c>
      <c r="V9" s="15">
        <f t="shared" si="17"/>
        <v>21420.1</v>
      </c>
      <c r="W9" s="16">
        <f t="shared" si="4"/>
        <v>52962.7</v>
      </c>
      <c r="X9" s="17">
        <v>11.5</v>
      </c>
      <c r="Y9" s="18">
        <v>355</v>
      </c>
      <c r="Z9" s="18">
        <v>111</v>
      </c>
      <c r="AA9" s="18">
        <v>104</v>
      </c>
      <c r="AB9" s="18">
        <v>7</v>
      </c>
      <c r="AC9" s="18">
        <v>14</v>
      </c>
      <c r="AD9" s="18">
        <v>253</v>
      </c>
      <c r="AE9" s="18">
        <v>73</v>
      </c>
      <c r="AF9" s="18">
        <v>1701</v>
      </c>
      <c r="AG9" s="18">
        <v>1178</v>
      </c>
      <c r="AH9" s="18">
        <f t="shared" si="5"/>
        <v>3685</v>
      </c>
      <c r="AI9" s="18">
        <v>0</v>
      </c>
      <c r="AJ9" s="18">
        <v>0</v>
      </c>
      <c r="AK9" s="18">
        <v>19278</v>
      </c>
      <c r="AL9" s="18">
        <f t="shared" si="6"/>
        <v>1774</v>
      </c>
      <c r="AM9" s="18">
        <f t="shared" si="7"/>
        <v>22963</v>
      </c>
      <c r="AN9" s="19">
        <f t="shared" si="8"/>
        <v>27824.799999999999</v>
      </c>
      <c r="AO9" s="19">
        <f t="shared" si="9"/>
        <v>0</v>
      </c>
      <c r="AP9" s="20">
        <f t="shared" si="18"/>
        <v>27824.799999999999</v>
      </c>
      <c r="AQ9" s="75">
        <f t="shared" si="10"/>
        <v>18195.599999999999</v>
      </c>
      <c r="AR9" s="22">
        <f t="shared" si="11"/>
        <v>46020.4</v>
      </c>
      <c r="AS9" s="67">
        <v>11.5</v>
      </c>
      <c r="AT9" s="68">
        <v>1</v>
      </c>
      <c r="AU9" s="69">
        <f t="shared" si="19"/>
        <v>1082400</v>
      </c>
      <c r="AV9" s="70">
        <f t="shared" si="20"/>
        <v>1298.9000000000001</v>
      </c>
      <c r="AW9" s="73">
        <f t="shared" si="12"/>
        <v>39615.699999999997</v>
      </c>
      <c r="AX9" s="71">
        <f t="shared" si="13"/>
        <v>100282</v>
      </c>
      <c r="AY9" s="23">
        <f t="shared" si="21"/>
        <v>100282</v>
      </c>
      <c r="AZ9" s="23">
        <f t="shared" si="22"/>
        <v>98983.1</v>
      </c>
      <c r="BA9" s="23">
        <f t="shared" si="23"/>
        <v>1298.9000000000001</v>
      </c>
      <c r="BB9" s="23">
        <v>99937.4</v>
      </c>
      <c r="BC9" s="23">
        <f t="shared" si="24"/>
        <v>98638.5</v>
      </c>
      <c r="BD9" s="77">
        <v>1298.9000000000001</v>
      </c>
      <c r="BE9" s="79">
        <f t="shared" si="25"/>
        <v>344.60000000000582</v>
      </c>
      <c r="BF9" s="79">
        <f t="shared" si="14"/>
        <v>344.60000000000582</v>
      </c>
      <c r="BG9" s="79">
        <f t="shared" si="14"/>
        <v>0</v>
      </c>
    </row>
    <row r="10" spans="1:59" x14ac:dyDescent="0.2">
      <c r="A10" s="9">
        <v>5</v>
      </c>
      <c r="B10" s="10" t="s">
        <v>41</v>
      </c>
      <c r="C10" s="24">
        <v>16511</v>
      </c>
      <c r="D10" s="12">
        <v>1538</v>
      </c>
      <c r="E10" s="12">
        <v>89</v>
      </c>
      <c r="F10" s="12">
        <v>18</v>
      </c>
      <c r="G10" s="12">
        <v>3</v>
      </c>
      <c r="H10" s="12">
        <v>6</v>
      </c>
      <c r="I10" s="12">
        <v>603</v>
      </c>
      <c r="J10" s="12">
        <v>32</v>
      </c>
      <c r="K10" s="12">
        <v>1294</v>
      </c>
      <c r="L10" s="12">
        <v>1524</v>
      </c>
      <c r="M10" s="12">
        <f t="shared" si="0"/>
        <v>5018</v>
      </c>
      <c r="N10" s="12">
        <v>0</v>
      </c>
      <c r="O10" s="12">
        <v>0</v>
      </c>
      <c r="P10" s="12">
        <v>7117</v>
      </c>
      <c r="Q10" s="12">
        <f t="shared" si="1"/>
        <v>1326</v>
      </c>
      <c r="R10" s="12">
        <f t="shared" si="2"/>
        <v>12135</v>
      </c>
      <c r="S10" s="13">
        <f t="shared" si="15"/>
        <v>44311.6</v>
      </c>
      <c r="T10" s="13">
        <f t="shared" si="16"/>
        <v>0</v>
      </c>
      <c r="U10" s="14">
        <f t="shared" si="3"/>
        <v>44311.6</v>
      </c>
      <c r="V10" s="15">
        <f t="shared" si="17"/>
        <v>8158</v>
      </c>
      <c r="W10" s="16">
        <f t="shared" si="4"/>
        <v>52469.599999999999</v>
      </c>
      <c r="X10" s="17">
        <v>8.6999999999999993</v>
      </c>
      <c r="Y10" s="18">
        <v>1538</v>
      </c>
      <c r="Z10" s="18">
        <v>89</v>
      </c>
      <c r="AA10" s="18">
        <v>18</v>
      </c>
      <c r="AB10" s="18">
        <v>3</v>
      </c>
      <c r="AC10" s="18">
        <v>6</v>
      </c>
      <c r="AD10" s="18">
        <v>603</v>
      </c>
      <c r="AE10" s="18">
        <v>32</v>
      </c>
      <c r="AF10" s="18">
        <v>1294</v>
      </c>
      <c r="AG10" s="18">
        <v>1524</v>
      </c>
      <c r="AH10" s="18">
        <f t="shared" si="5"/>
        <v>5018</v>
      </c>
      <c r="AI10" s="18">
        <v>0</v>
      </c>
      <c r="AJ10" s="18">
        <v>0</v>
      </c>
      <c r="AK10" s="18">
        <v>7117</v>
      </c>
      <c r="AL10" s="18">
        <f t="shared" si="6"/>
        <v>1326</v>
      </c>
      <c r="AM10" s="18">
        <f t="shared" si="7"/>
        <v>12135</v>
      </c>
      <c r="AN10" s="19">
        <f t="shared" si="8"/>
        <v>39088.800000000003</v>
      </c>
      <c r="AO10" s="19">
        <f t="shared" si="9"/>
        <v>0</v>
      </c>
      <c r="AP10" s="20">
        <f t="shared" si="18"/>
        <v>39088.800000000003</v>
      </c>
      <c r="AQ10" s="75">
        <f t="shared" si="10"/>
        <v>6929.9</v>
      </c>
      <c r="AR10" s="22">
        <f t="shared" si="11"/>
        <v>46018.7</v>
      </c>
      <c r="AS10" s="67">
        <v>8.6999999999999993</v>
      </c>
      <c r="AT10" s="68">
        <v>1</v>
      </c>
      <c r="AU10" s="69">
        <f t="shared" si="19"/>
        <v>1082400</v>
      </c>
      <c r="AV10" s="70">
        <f t="shared" si="20"/>
        <v>1298.9000000000001</v>
      </c>
      <c r="AW10" s="73">
        <f t="shared" si="12"/>
        <v>15087.9</v>
      </c>
      <c r="AX10" s="71">
        <f t="shared" si="13"/>
        <v>99787.199999999983</v>
      </c>
      <c r="AY10" s="23">
        <f t="shared" si="21"/>
        <v>99787.199999999983</v>
      </c>
      <c r="AZ10" s="23">
        <f t="shared" si="22"/>
        <v>98488.299999999988</v>
      </c>
      <c r="BA10" s="23">
        <f t="shared" si="23"/>
        <v>1298.9000000000001</v>
      </c>
      <c r="BB10" s="23">
        <v>99303.2</v>
      </c>
      <c r="BC10" s="23">
        <f t="shared" si="24"/>
        <v>98004.3</v>
      </c>
      <c r="BD10" s="77">
        <v>1298.9000000000001</v>
      </c>
      <c r="BE10" s="79">
        <f t="shared" si="25"/>
        <v>483.99999999998545</v>
      </c>
      <c r="BF10" s="79">
        <f t="shared" si="14"/>
        <v>483.99999999998545</v>
      </c>
      <c r="BG10" s="79">
        <f t="shared" si="14"/>
        <v>0</v>
      </c>
    </row>
    <row r="11" spans="1:59" x14ac:dyDescent="0.2">
      <c r="A11" s="9">
        <v>6</v>
      </c>
      <c r="B11" s="10" t="s">
        <v>42</v>
      </c>
      <c r="C11" s="24">
        <v>19990</v>
      </c>
      <c r="D11" s="12">
        <v>415</v>
      </c>
      <c r="E11" s="12">
        <v>126</v>
      </c>
      <c r="F11" s="12">
        <v>114</v>
      </c>
      <c r="G11" s="12">
        <v>4</v>
      </c>
      <c r="H11" s="12">
        <v>13</v>
      </c>
      <c r="I11" s="12">
        <v>715</v>
      </c>
      <c r="J11" s="12">
        <v>54</v>
      </c>
      <c r="K11" s="12">
        <v>1492</v>
      </c>
      <c r="L11" s="12">
        <v>1643</v>
      </c>
      <c r="M11" s="12">
        <f t="shared" si="0"/>
        <v>4450</v>
      </c>
      <c r="N11" s="12">
        <v>0</v>
      </c>
      <c r="O11" s="12">
        <v>0</v>
      </c>
      <c r="P11" s="12">
        <v>8967</v>
      </c>
      <c r="Q11" s="12">
        <f t="shared" si="1"/>
        <v>1546</v>
      </c>
      <c r="R11" s="12">
        <f t="shared" si="2"/>
        <v>13417</v>
      </c>
      <c r="S11" s="13">
        <f t="shared" si="15"/>
        <v>39683.199999999997</v>
      </c>
      <c r="T11" s="13">
        <f t="shared" si="16"/>
        <v>0</v>
      </c>
      <c r="U11" s="14">
        <f t="shared" si="3"/>
        <v>39683.199999999997</v>
      </c>
      <c r="V11" s="15">
        <f t="shared" si="17"/>
        <v>10379.9</v>
      </c>
      <c r="W11" s="16">
        <f t="shared" si="4"/>
        <v>50063.1</v>
      </c>
      <c r="X11" s="17">
        <v>7.8</v>
      </c>
      <c r="Y11" s="18">
        <v>415</v>
      </c>
      <c r="Z11" s="18">
        <v>126</v>
      </c>
      <c r="AA11" s="18">
        <v>114</v>
      </c>
      <c r="AB11" s="18">
        <v>4</v>
      </c>
      <c r="AC11" s="18">
        <v>13</v>
      </c>
      <c r="AD11" s="18">
        <v>715</v>
      </c>
      <c r="AE11" s="18">
        <v>54</v>
      </c>
      <c r="AF11" s="18">
        <v>1492</v>
      </c>
      <c r="AG11" s="18">
        <v>1643</v>
      </c>
      <c r="AH11" s="18">
        <f t="shared" si="5"/>
        <v>4450</v>
      </c>
      <c r="AI11" s="18">
        <v>0</v>
      </c>
      <c r="AJ11" s="18">
        <v>0</v>
      </c>
      <c r="AK11" s="18">
        <v>8967</v>
      </c>
      <c r="AL11" s="18">
        <f t="shared" si="6"/>
        <v>1546</v>
      </c>
      <c r="AM11" s="18">
        <f t="shared" si="7"/>
        <v>13417</v>
      </c>
      <c r="AN11" s="19">
        <f t="shared" si="8"/>
        <v>35005.9</v>
      </c>
      <c r="AO11" s="19">
        <f t="shared" si="9"/>
        <v>0</v>
      </c>
      <c r="AP11" s="20">
        <f t="shared" si="18"/>
        <v>35005.9</v>
      </c>
      <c r="AQ11" s="75">
        <f t="shared" si="10"/>
        <v>8817.4</v>
      </c>
      <c r="AR11" s="22">
        <f t="shared" si="11"/>
        <v>43823.3</v>
      </c>
      <c r="AS11" s="67">
        <v>7.8</v>
      </c>
      <c r="AT11" s="68">
        <v>1</v>
      </c>
      <c r="AU11" s="69">
        <f t="shared" si="19"/>
        <v>1082400</v>
      </c>
      <c r="AV11" s="70">
        <f t="shared" si="20"/>
        <v>1298.9000000000001</v>
      </c>
      <c r="AW11" s="73">
        <f t="shared" si="12"/>
        <v>19197.3</v>
      </c>
      <c r="AX11" s="71">
        <f t="shared" si="13"/>
        <v>95185.299999999988</v>
      </c>
      <c r="AY11" s="23">
        <f t="shared" si="21"/>
        <v>95185.299999999988</v>
      </c>
      <c r="AZ11" s="23">
        <f t="shared" si="22"/>
        <v>93886.399999999994</v>
      </c>
      <c r="BA11" s="23">
        <f t="shared" si="23"/>
        <v>1298.9000000000001</v>
      </c>
      <c r="BB11" s="23">
        <v>94751.799999999988</v>
      </c>
      <c r="BC11" s="23">
        <f t="shared" si="24"/>
        <v>93452.9</v>
      </c>
      <c r="BD11" s="77">
        <v>1298.9000000000001</v>
      </c>
      <c r="BE11" s="79">
        <f t="shared" si="25"/>
        <v>433.5</v>
      </c>
      <c r="BF11" s="79">
        <f t="shared" si="14"/>
        <v>433.5</v>
      </c>
      <c r="BG11" s="79">
        <f t="shared" si="14"/>
        <v>0</v>
      </c>
    </row>
    <row r="12" spans="1:59" x14ac:dyDescent="0.2">
      <c r="A12" s="9">
        <v>7</v>
      </c>
      <c r="B12" s="10" t="s">
        <v>43</v>
      </c>
      <c r="C12" s="24">
        <v>7389</v>
      </c>
      <c r="D12" s="12">
        <v>233</v>
      </c>
      <c r="E12" s="12">
        <v>33</v>
      </c>
      <c r="F12" s="12">
        <v>55</v>
      </c>
      <c r="G12" s="12">
        <v>0</v>
      </c>
      <c r="H12" s="12">
        <v>4</v>
      </c>
      <c r="I12" s="12">
        <v>361</v>
      </c>
      <c r="J12" s="12">
        <v>1</v>
      </c>
      <c r="K12" s="12">
        <v>588</v>
      </c>
      <c r="L12" s="12">
        <v>707</v>
      </c>
      <c r="M12" s="12">
        <f t="shared" si="0"/>
        <v>1949</v>
      </c>
      <c r="N12" s="12">
        <v>0</v>
      </c>
      <c r="O12" s="12">
        <v>0</v>
      </c>
      <c r="P12" s="12">
        <v>3222</v>
      </c>
      <c r="Q12" s="12">
        <f t="shared" si="1"/>
        <v>589</v>
      </c>
      <c r="R12" s="12">
        <f t="shared" si="2"/>
        <v>5171</v>
      </c>
      <c r="S12" s="13">
        <f>ROUND(M12*$G$29*$G$28*(100-X12)/100/1000,1)</f>
        <v>16682.900000000001</v>
      </c>
      <c r="T12" s="13">
        <f t="shared" si="16"/>
        <v>0</v>
      </c>
      <c r="U12" s="14">
        <f t="shared" si="3"/>
        <v>16682.900000000001</v>
      </c>
      <c r="V12" s="15">
        <f t="shared" si="17"/>
        <v>3580</v>
      </c>
      <c r="W12" s="16">
        <f t="shared" si="4"/>
        <v>20262.900000000001</v>
      </c>
      <c r="X12" s="17">
        <v>11.5</v>
      </c>
      <c r="Y12" s="18">
        <v>233</v>
      </c>
      <c r="Z12" s="18">
        <v>33</v>
      </c>
      <c r="AA12" s="18">
        <v>55</v>
      </c>
      <c r="AB12" s="18">
        <v>0</v>
      </c>
      <c r="AC12" s="18">
        <v>4</v>
      </c>
      <c r="AD12" s="18">
        <v>361</v>
      </c>
      <c r="AE12" s="18">
        <v>1</v>
      </c>
      <c r="AF12" s="18">
        <v>588</v>
      </c>
      <c r="AG12" s="18">
        <v>707</v>
      </c>
      <c r="AH12" s="18">
        <f t="shared" si="5"/>
        <v>1949</v>
      </c>
      <c r="AI12" s="18">
        <v>0</v>
      </c>
      <c r="AJ12" s="18">
        <v>0</v>
      </c>
      <c r="AK12" s="18">
        <v>3222</v>
      </c>
      <c r="AL12" s="18">
        <f t="shared" si="6"/>
        <v>589</v>
      </c>
      <c r="AM12" s="18">
        <f t="shared" si="7"/>
        <v>5171</v>
      </c>
      <c r="AN12" s="19">
        <f t="shared" si="8"/>
        <v>14716.5</v>
      </c>
      <c r="AO12" s="19">
        <f t="shared" si="9"/>
        <v>0</v>
      </c>
      <c r="AP12" s="20">
        <f t="shared" si="18"/>
        <v>14716.5</v>
      </c>
      <c r="AQ12" s="75">
        <f t="shared" si="10"/>
        <v>3041.1</v>
      </c>
      <c r="AR12" s="22">
        <f t="shared" si="11"/>
        <v>17757.599999999999</v>
      </c>
      <c r="AS12" s="67">
        <v>11.5</v>
      </c>
      <c r="AT12" s="68">
        <v>0.8</v>
      </c>
      <c r="AU12" s="69">
        <f t="shared" si="19"/>
        <v>865920</v>
      </c>
      <c r="AV12" s="70">
        <f t="shared" si="20"/>
        <v>1039.0999999999999</v>
      </c>
      <c r="AW12" s="73">
        <f t="shared" si="12"/>
        <v>6621.1</v>
      </c>
      <c r="AX12" s="71">
        <f t="shared" si="13"/>
        <v>39059.599999999999</v>
      </c>
      <c r="AY12" s="23">
        <f t="shared" si="21"/>
        <v>39059.599999999999</v>
      </c>
      <c r="AZ12" s="23">
        <f t="shared" si="22"/>
        <v>38020.5</v>
      </c>
      <c r="BA12" s="23">
        <f t="shared" si="23"/>
        <v>1039.0999999999999</v>
      </c>
      <c r="BB12" s="23">
        <v>38877.4</v>
      </c>
      <c r="BC12" s="23">
        <f t="shared" si="24"/>
        <v>37838.300000000003</v>
      </c>
      <c r="BD12" s="77">
        <v>1039.0999999999999</v>
      </c>
      <c r="BE12" s="79">
        <f t="shared" si="25"/>
        <v>182.19999999999709</v>
      </c>
      <c r="BF12" s="79">
        <f t="shared" si="14"/>
        <v>182.19999999999709</v>
      </c>
      <c r="BG12" s="79">
        <f t="shared" si="14"/>
        <v>0</v>
      </c>
    </row>
    <row r="13" spans="1:59" x14ac:dyDescent="0.2">
      <c r="A13" s="9">
        <v>8</v>
      </c>
      <c r="B13" s="10" t="s">
        <v>44</v>
      </c>
      <c r="C13" s="24">
        <v>6903</v>
      </c>
      <c r="D13" s="12">
        <v>176</v>
      </c>
      <c r="E13" s="12">
        <v>38</v>
      </c>
      <c r="F13" s="12">
        <v>31</v>
      </c>
      <c r="G13" s="12">
        <v>0</v>
      </c>
      <c r="H13" s="12">
        <v>6</v>
      </c>
      <c r="I13" s="12">
        <v>152</v>
      </c>
      <c r="J13" s="12">
        <v>25</v>
      </c>
      <c r="K13" s="12">
        <v>393</v>
      </c>
      <c r="L13" s="12">
        <v>334</v>
      </c>
      <c r="M13" s="12">
        <f t="shared" si="0"/>
        <v>1117</v>
      </c>
      <c r="N13" s="12">
        <v>0</v>
      </c>
      <c r="O13" s="12">
        <v>0</v>
      </c>
      <c r="P13" s="12">
        <v>2768</v>
      </c>
      <c r="Q13" s="12">
        <f t="shared" si="1"/>
        <v>418</v>
      </c>
      <c r="R13" s="12">
        <f t="shared" si="2"/>
        <v>3885</v>
      </c>
      <c r="S13" s="13">
        <f t="shared" ref="S13:S23" si="26">ROUND(M13*$G$29*$G$28*(100-X13)/100/1000,1)</f>
        <v>10371.5</v>
      </c>
      <c r="T13" s="13">
        <f t="shared" si="16"/>
        <v>0</v>
      </c>
      <c r="U13" s="14">
        <f t="shared" si="3"/>
        <v>10371.5</v>
      </c>
      <c r="V13" s="15">
        <f t="shared" si="17"/>
        <v>3336.2</v>
      </c>
      <c r="W13" s="16">
        <f t="shared" si="4"/>
        <v>13707.7</v>
      </c>
      <c r="X13" s="17">
        <v>4</v>
      </c>
      <c r="Y13" s="18">
        <v>176</v>
      </c>
      <c r="Z13" s="18">
        <v>38</v>
      </c>
      <c r="AA13" s="18">
        <v>31</v>
      </c>
      <c r="AB13" s="18">
        <v>0</v>
      </c>
      <c r="AC13" s="18">
        <v>6</v>
      </c>
      <c r="AD13" s="18">
        <v>152</v>
      </c>
      <c r="AE13" s="18">
        <v>25</v>
      </c>
      <c r="AF13" s="18">
        <v>393</v>
      </c>
      <c r="AG13" s="18">
        <v>334</v>
      </c>
      <c r="AH13" s="18">
        <f t="shared" si="5"/>
        <v>1117</v>
      </c>
      <c r="AI13" s="18">
        <v>0</v>
      </c>
      <c r="AJ13" s="18">
        <v>0</v>
      </c>
      <c r="AK13" s="18">
        <v>2768</v>
      </c>
      <c r="AL13" s="18">
        <f t="shared" si="6"/>
        <v>418</v>
      </c>
      <c r="AM13" s="18">
        <f t="shared" si="7"/>
        <v>3885</v>
      </c>
      <c r="AN13" s="19">
        <f t="shared" si="8"/>
        <v>9149</v>
      </c>
      <c r="AO13" s="19">
        <f t="shared" si="9"/>
        <v>0</v>
      </c>
      <c r="AP13" s="20">
        <f t="shared" si="18"/>
        <v>9149</v>
      </c>
      <c r="AQ13" s="75">
        <f t="shared" si="10"/>
        <v>2834</v>
      </c>
      <c r="AR13" s="22">
        <f t="shared" si="11"/>
        <v>11983</v>
      </c>
      <c r="AS13" s="67">
        <v>4</v>
      </c>
      <c r="AT13" s="68">
        <v>0.7</v>
      </c>
      <c r="AU13" s="69">
        <f t="shared" si="19"/>
        <v>757680</v>
      </c>
      <c r="AV13" s="70">
        <f t="shared" si="20"/>
        <v>909.2</v>
      </c>
      <c r="AW13" s="73">
        <f t="shared" si="12"/>
        <v>6170.2</v>
      </c>
      <c r="AX13" s="71">
        <f t="shared" si="13"/>
        <v>26599.9</v>
      </c>
      <c r="AY13" s="23">
        <f t="shared" si="21"/>
        <v>26599.9</v>
      </c>
      <c r="AZ13" s="23">
        <f t="shared" si="22"/>
        <v>25690.7</v>
      </c>
      <c r="BA13" s="23">
        <f t="shared" si="23"/>
        <v>909.2</v>
      </c>
      <c r="BB13" s="23">
        <v>26486.600000000002</v>
      </c>
      <c r="BC13" s="23">
        <f t="shared" si="24"/>
        <v>25577.4</v>
      </c>
      <c r="BD13" s="77">
        <v>909.2</v>
      </c>
      <c r="BE13" s="79">
        <f t="shared" si="25"/>
        <v>113.29999999999927</v>
      </c>
      <c r="BF13" s="79">
        <f t="shared" si="14"/>
        <v>113.29999999999927</v>
      </c>
      <c r="BG13" s="79">
        <f t="shared" si="14"/>
        <v>0</v>
      </c>
    </row>
    <row r="14" spans="1:59" x14ac:dyDescent="0.2">
      <c r="A14" s="9">
        <v>9</v>
      </c>
      <c r="B14" s="10" t="s">
        <v>45</v>
      </c>
      <c r="C14" s="24">
        <v>8724</v>
      </c>
      <c r="D14" s="12">
        <v>640</v>
      </c>
      <c r="E14" s="12">
        <v>23</v>
      </c>
      <c r="F14" s="12">
        <v>45</v>
      </c>
      <c r="G14" s="12">
        <v>3</v>
      </c>
      <c r="H14" s="12">
        <v>5</v>
      </c>
      <c r="I14" s="12">
        <v>197</v>
      </c>
      <c r="J14" s="12">
        <v>6</v>
      </c>
      <c r="K14" s="12">
        <v>551</v>
      </c>
      <c r="L14" s="12">
        <v>404</v>
      </c>
      <c r="M14" s="12">
        <f t="shared" si="0"/>
        <v>1851</v>
      </c>
      <c r="N14" s="12">
        <v>0</v>
      </c>
      <c r="O14" s="12">
        <v>0</v>
      </c>
      <c r="P14" s="12">
        <v>3931</v>
      </c>
      <c r="Q14" s="12">
        <f>J14+K14+N14+O14</f>
        <v>557</v>
      </c>
      <c r="R14" s="12">
        <f t="shared" si="2"/>
        <v>5782</v>
      </c>
      <c r="S14" s="13">
        <f t="shared" si="26"/>
        <v>17007.7</v>
      </c>
      <c r="T14" s="13">
        <f t="shared" si="16"/>
        <v>0</v>
      </c>
      <c r="U14" s="14">
        <f t="shared" si="3"/>
        <v>17007.7</v>
      </c>
      <c r="V14" s="15">
        <f t="shared" si="17"/>
        <v>4688.6000000000004</v>
      </c>
      <c r="W14" s="16">
        <f t="shared" si="4"/>
        <v>21696.3</v>
      </c>
      <c r="X14" s="17">
        <v>5</v>
      </c>
      <c r="Y14" s="18">
        <v>640</v>
      </c>
      <c r="Z14" s="18">
        <v>23</v>
      </c>
      <c r="AA14" s="18">
        <v>45</v>
      </c>
      <c r="AB14" s="18">
        <v>3</v>
      </c>
      <c r="AC14" s="18">
        <v>5</v>
      </c>
      <c r="AD14" s="18">
        <v>197</v>
      </c>
      <c r="AE14" s="18">
        <v>6</v>
      </c>
      <c r="AF14" s="18">
        <v>551</v>
      </c>
      <c r="AG14" s="18">
        <v>404</v>
      </c>
      <c r="AH14" s="18">
        <f t="shared" si="5"/>
        <v>1851</v>
      </c>
      <c r="AI14" s="18">
        <v>0</v>
      </c>
      <c r="AJ14" s="18">
        <v>0</v>
      </c>
      <c r="AK14" s="18">
        <v>3931</v>
      </c>
      <c r="AL14" s="18">
        <f>AE14+AF14+AI14+AJ14</f>
        <v>557</v>
      </c>
      <c r="AM14" s="18">
        <f t="shared" si="7"/>
        <v>5782</v>
      </c>
      <c r="AN14" s="19">
        <f t="shared" si="8"/>
        <v>15003.1</v>
      </c>
      <c r="AO14" s="19">
        <f t="shared" si="9"/>
        <v>0</v>
      </c>
      <c r="AP14" s="20">
        <f t="shared" si="18"/>
        <v>15003.1</v>
      </c>
      <c r="AQ14" s="75">
        <f t="shared" si="10"/>
        <v>3982.8</v>
      </c>
      <c r="AR14" s="22">
        <f t="shared" si="11"/>
        <v>18985.900000000001</v>
      </c>
      <c r="AS14" s="67">
        <v>5</v>
      </c>
      <c r="AT14" s="68">
        <v>0.9</v>
      </c>
      <c r="AU14" s="69">
        <f t="shared" si="19"/>
        <v>974160</v>
      </c>
      <c r="AV14" s="70">
        <f t="shared" si="20"/>
        <v>1169</v>
      </c>
      <c r="AW14" s="73">
        <f t="shared" si="12"/>
        <v>8671.4000000000015</v>
      </c>
      <c r="AX14" s="71">
        <f t="shared" si="13"/>
        <v>41851.199999999997</v>
      </c>
      <c r="AY14" s="23">
        <f t="shared" si="21"/>
        <v>41851.199999999997</v>
      </c>
      <c r="AZ14" s="23">
        <f t="shared" si="22"/>
        <v>40682.199999999997</v>
      </c>
      <c r="BA14" s="23">
        <f t="shared" si="23"/>
        <v>1169</v>
      </c>
      <c r="BB14" s="23">
        <v>41665.4</v>
      </c>
      <c r="BC14" s="23">
        <f t="shared" si="24"/>
        <v>40496.400000000001</v>
      </c>
      <c r="BD14" s="77">
        <v>1169</v>
      </c>
      <c r="BE14" s="79">
        <f t="shared" si="25"/>
        <v>185.79999999999563</v>
      </c>
      <c r="BF14" s="79">
        <f t="shared" si="14"/>
        <v>185.79999999999563</v>
      </c>
      <c r="BG14" s="79">
        <f t="shared" si="14"/>
        <v>0</v>
      </c>
    </row>
    <row r="15" spans="1:59" x14ac:dyDescent="0.2">
      <c r="A15" s="9">
        <v>10</v>
      </c>
      <c r="B15" s="10" t="s">
        <v>46</v>
      </c>
      <c r="C15" s="24">
        <v>2717</v>
      </c>
      <c r="D15" s="12">
        <v>318</v>
      </c>
      <c r="E15" s="12">
        <v>20</v>
      </c>
      <c r="F15" s="12">
        <v>16</v>
      </c>
      <c r="G15" s="12">
        <v>1</v>
      </c>
      <c r="H15" s="12">
        <v>11</v>
      </c>
      <c r="I15" s="12">
        <v>205</v>
      </c>
      <c r="J15" s="12">
        <v>9</v>
      </c>
      <c r="K15" s="12">
        <v>204</v>
      </c>
      <c r="L15" s="12">
        <v>325</v>
      </c>
      <c r="M15" s="12">
        <f t="shared" si="0"/>
        <v>1089</v>
      </c>
      <c r="N15" s="12">
        <v>0</v>
      </c>
      <c r="O15" s="12">
        <v>0</v>
      </c>
      <c r="P15" s="12">
        <v>1141</v>
      </c>
      <c r="Q15" s="12">
        <f t="shared" ref="Q15:Q23" si="27">J15+K15+N15+O15</f>
        <v>213</v>
      </c>
      <c r="R15" s="12">
        <f t="shared" si="2"/>
        <v>2230</v>
      </c>
      <c r="S15" s="13">
        <f t="shared" si="26"/>
        <v>9479.5</v>
      </c>
      <c r="T15" s="13">
        <f t="shared" si="16"/>
        <v>0</v>
      </c>
      <c r="U15" s="14">
        <f t="shared" si="3"/>
        <v>9479.5</v>
      </c>
      <c r="V15" s="15">
        <f t="shared" si="17"/>
        <v>1289.3</v>
      </c>
      <c r="W15" s="16">
        <f t="shared" si="4"/>
        <v>10768.8</v>
      </c>
      <c r="X15" s="17">
        <v>10</v>
      </c>
      <c r="Y15" s="18">
        <v>318</v>
      </c>
      <c r="Z15" s="18">
        <v>20</v>
      </c>
      <c r="AA15" s="18">
        <v>16</v>
      </c>
      <c r="AB15" s="18">
        <v>1</v>
      </c>
      <c r="AC15" s="18">
        <v>11</v>
      </c>
      <c r="AD15" s="18">
        <v>205</v>
      </c>
      <c r="AE15" s="18">
        <v>9</v>
      </c>
      <c r="AF15" s="18">
        <v>204</v>
      </c>
      <c r="AG15" s="18">
        <v>325</v>
      </c>
      <c r="AH15" s="18">
        <f t="shared" si="5"/>
        <v>1089</v>
      </c>
      <c r="AI15" s="18">
        <v>0</v>
      </c>
      <c r="AJ15" s="18">
        <v>0</v>
      </c>
      <c r="AK15" s="18">
        <v>1141</v>
      </c>
      <c r="AL15" s="18">
        <f t="shared" si="6"/>
        <v>213</v>
      </c>
      <c r="AM15" s="18">
        <f t="shared" si="7"/>
        <v>2230</v>
      </c>
      <c r="AN15" s="19">
        <f t="shared" si="8"/>
        <v>8362.2000000000007</v>
      </c>
      <c r="AO15" s="19">
        <f t="shared" si="9"/>
        <v>0</v>
      </c>
      <c r="AP15" s="20">
        <f t="shared" si="18"/>
        <v>8362.2000000000007</v>
      </c>
      <c r="AQ15" s="75">
        <f t="shared" si="10"/>
        <v>1095.2</v>
      </c>
      <c r="AR15" s="22">
        <f t="shared" si="11"/>
        <v>9457.4</v>
      </c>
      <c r="AS15" s="67">
        <v>10</v>
      </c>
      <c r="AT15" s="68">
        <v>0.3</v>
      </c>
      <c r="AU15" s="69">
        <f t="shared" si="19"/>
        <v>324720</v>
      </c>
      <c r="AV15" s="70">
        <f t="shared" si="20"/>
        <v>389.7</v>
      </c>
      <c r="AW15" s="73">
        <f t="shared" si="12"/>
        <v>2384.5</v>
      </c>
      <c r="AX15" s="71">
        <f t="shared" si="13"/>
        <v>20615.899999999998</v>
      </c>
      <c r="AY15" s="23">
        <f t="shared" si="21"/>
        <v>20615.899999999998</v>
      </c>
      <c r="AZ15" s="23">
        <f t="shared" si="22"/>
        <v>20226.199999999997</v>
      </c>
      <c r="BA15" s="23">
        <f t="shared" si="23"/>
        <v>389.7</v>
      </c>
      <c r="BB15" s="23">
        <v>20512.3</v>
      </c>
      <c r="BC15" s="23">
        <f t="shared" si="24"/>
        <v>20122.599999999999</v>
      </c>
      <c r="BD15" s="77">
        <v>389.7</v>
      </c>
      <c r="BE15" s="79">
        <f t="shared" si="25"/>
        <v>103.59999999999854</v>
      </c>
      <c r="BF15" s="79">
        <f t="shared" si="14"/>
        <v>103.59999999999854</v>
      </c>
      <c r="BG15" s="79">
        <f t="shared" si="14"/>
        <v>0</v>
      </c>
    </row>
    <row r="16" spans="1:59" x14ac:dyDescent="0.2">
      <c r="A16" s="9">
        <v>11</v>
      </c>
      <c r="B16" s="10" t="s">
        <v>47</v>
      </c>
      <c r="C16" s="24">
        <v>5093</v>
      </c>
      <c r="D16" s="12">
        <v>328</v>
      </c>
      <c r="E16" s="12">
        <v>36</v>
      </c>
      <c r="F16" s="12">
        <v>86</v>
      </c>
      <c r="G16" s="12">
        <v>0</v>
      </c>
      <c r="H16" s="12">
        <v>1</v>
      </c>
      <c r="I16" s="12">
        <v>117</v>
      </c>
      <c r="J16" s="12">
        <v>10</v>
      </c>
      <c r="K16" s="12">
        <v>280</v>
      </c>
      <c r="L16" s="12">
        <v>245</v>
      </c>
      <c r="M16" s="12">
        <f t="shared" si="0"/>
        <v>1067</v>
      </c>
      <c r="N16" s="12">
        <v>310</v>
      </c>
      <c r="O16" s="12">
        <v>0</v>
      </c>
      <c r="P16" s="12">
        <v>2362</v>
      </c>
      <c r="Q16" s="12">
        <f t="shared" si="27"/>
        <v>600</v>
      </c>
      <c r="R16" s="12">
        <f t="shared" si="2"/>
        <v>3739</v>
      </c>
      <c r="S16" s="13">
        <f t="shared" si="26"/>
        <v>9288.1</v>
      </c>
      <c r="T16" s="13">
        <f t="shared" si="16"/>
        <v>2698.5</v>
      </c>
      <c r="U16" s="14">
        <f t="shared" si="3"/>
        <v>11986.6</v>
      </c>
      <c r="V16" s="15">
        <f t="shared" si="17"/>
        <v>2669</v>
      </c>
      <c r="W16" s="16">
        <f t="shared" si="4"/>
        <v>14655.6</v>
      </c>
      <c r="X16" s="17">
        <v>9.9992999999999999</v>
      </c>
      <c r="Y16" s="18">
        <v>328</v>
      </c>
      <c r="Z16" s="18">
        <v>36</v>
      </c>
      <c r="AA16" s="18">
        <v>86</v>
      </c>
      <c r="AB16" s="18">
        <v>0</v>
      </c>
      <c r="AC16" s="18">
        <v>1</v>
      </c>
      <c r="AD16" s="18">
        <v>117</v>
      </c>
      <c r="AE16" s="18">
        <v>10</v>
      </c>
      <c r="AF16" s="18">
        <v>280</v>
      </c>
      <c r="AG16" s="18">
        <v>245</v>
      </c>
      <c r="AH16" s="18">
        <f t="shared" si="5"/>
        <v>1067</v>
      </c>
      <c r="AI16" s="18">
        <v>310</v>
      </c>
      <c r="AJ16" s="18">
        <v>0</v>
      </c>
      <c r="AK16" s="18">
        <v>2362</v>
      </c>
      <c r="AL16" s="18">
        <f t="shared" si="6"/>
        <v>600</v>
      </c>
      <c r="AM16" s="18">
        <f t="shared" si="7"/>
        <v>3739</v>
      </c>
      <c r="AN16" s="19">
        <f t="shared" si="8"/>
        <v>8193.2999999999993</v>
      </c>
      <c r="AO16" s="19">
        <f t="shared" si="9"/>
        <v>2380.4</v>
      </c>
      <c r="AP16" s="20">
        <f t="shared" si="18"/>
        <v>10573.699999999999</v>
      </c>
      <c r="AQ16" s="75">
        <f t="shared" si="10"/>
        <v>2267.1999999999998</v>
      </c>
      <c r="AR16" s="22">
        <f t="shared" si="11"/>
        <v>12840.9</v>
      </c>
      <c r="AS16" s="67">
        <v>9.9992999999999999</v>
      </c>
      <c r="AT16" s="68">
        <v>0.6</v>
      </c>
      <c r="AU16" s="69">
        <f t="shared" si="19"/>
        <v>649440</v>
      </c>
      <c r="AV16" s="70">
        <f t="shared" si="20"/>
        <v>779.3</v>
      </c>
      <c r="AW16" s="73">
        <f t="shared" si="12"/>
        <v>4936.2</v>
      </c>
      <c r="AX16" s="71">
        <f t="shared" si="13"/>
        <v>28275.8</v>
      </c>
      <c r="AY16" s="23">
        <f t="shared" si="21"/>
        <v>28275.8</v>
      </c>
      <c r="AZ16" s="23">
        <f t="shared" si="22"/>
        <v>27496.5</v>
      </c>
      <c r="BA16" s="23">
        <f t="shared" si="23"/>
        <v>779.3</v>
      </c>
      <c r="BB16" s="23">
        <v>28144.9</v>
      </c>
      <c r="BC16" s="23">
        <f t="shared" si="24"/>
        <v>27365.600000000002</v>
      </c>
      <c r="BD16" s="77">
        <v>779.3</v>
      </c>
      <c r="BE16" s="79">
        <f t="shared" si="25"/>
        <v>130.89999999999782</v>
      </c>
      <c r="BF16" s="79">
        <f t="shared" si="14"/>
        <v>130.89999999999782</v>
      </c>
      <c r="BG16" s="79">
        <f t="shared" si="14"/>
        <v>0</v>
      </c>
    </row>
    <row r="17" spans="1:59" x14ac:dyDescent="0.2">
      <c r="A17" s="9">
        <v>12</v>
      </c>
      <c r="B17" s="10" t="s">
        <v>48</v>
      </c>
      <c r="C17" s="24">
        <v>5679</v>
      </c>
      <c r="D17" s="12">
        <v>126</v>
      </c>
      <c r="E17" s="12">
        <v>32</v>
      </c>
      <c r="F17" s="12">
        <v>426</v>
      </c>
      <c r="G17" s="12">
        <v>0</v>
      </c>
      <c r="H17" s="12">
        <v>6</v>
      </c>
      <c r="I17" s="12">
        <v>220</v>
      </c>
      <c r="J17" s="12">
        <v>28</v>
      </c>
      <c r="K17" s="12">
        <v>466</v>
      </c>
      <c r="L17" s="12">
        <v>1077</v>
      </c>
      <c r="M17" s="12">
        <f t="shared" si="0"/>
        <v>2349</v>
      </c>
      <c r="N17" s="12">
        <v>0</v>
      </c>
      <c r="O17" s="12">
        <v>0</v>
      </c>
      <c r="P17" s="12">
        <v>2495</v>
      </c>
      <c r="Q17" s="12">
        <f t="shared" si="27"/>
        <v>494</v>
      </c>
      <c r="R17" s="12">
        <f t="shared" si="2"/>
        <v>4844</v>
      </c>
      <c r="S17" s="13">
        <f t="shared" si="26"/>
        <v>20447.599999999999</v>
      </c>
      <c r="T17" s="13">
        <f t="shared" si="16"/>
        <v>0</v>
      </c>
      <c r="U17" s="14">
        <f>S17+T17</f>
        <v>20447.599999999999</v>
      </c>
      <c r="V17" s="15">
        <f t="shared" si="17"/>
        <v>2819.2</v>
      </c>
      <c r="W17" s="16">
        <f t="shared" si="4"/>
        <v>23266.799999999999</v>
      </c>
      <c r="X17" s="17">
        <v>10</v>
      </c>
      <c r="Y17" s="18">
        <v>126</v>
      </c>
      <c r="Z17" s="18">
        <v>32</v>
      </c>
      <c r="AA17" s="18">
        <v>426</v>
      </c>
      <c r="AB17" s="18">
        <v>0</v>
      </c>
      <c r="AC17" s="18">
        <v>6</v>
      </c>
      <c r="AD17" s="18">
        <v>220</v>
      </c>
      <c r="AE17" s="18">
        <v>28</v>
      </c>
      <c r="AF17" s="18">
        <v>466</v>
      </c>
      <c r="AG17" s="18">
        <v>1077</v>
      </c>
      <c r="AH17" s="18">
        <f t="shared" si="5"/>
        <v>2349</v>
      </c>
      <c r="AI17" s="18">
        <v>0</v>
      </c>
      <c r="AJ17" s="18">
        <v>0</v>
      </c>
      <c r="AK17" s="18">
        <v>2495</v>
      </c>
      <c r="AL17" s="18">
        <f t="shared" si="6"/>
        <v>494</v>
      </c>
      <c r="AM17" s="18">
        <f t="shared" si="7"/>
        <v>4844</v>
      </c>
      <c r="AN17" s="19">
        <f t="shared" si="8"/>
        <v>18037.5</v>
      </c>
      <c r="AO17" s="19">
        <f t="shared" si="9"/>
        <v>0</v>
      </c>
      <c r="AP17" s="20">
        <f>AN17+AO17</f>
        <v>18037.5</v>
      </c>
      <c r="AQ17" s="75">
        <f t="shared" si="10"/>
        <v>2394.8000000000002</v>
      </c>
      <c r="AR17" s="22">
        <f t="shared" si="11"/>
        <v>20432.3</v>
      </c>
      <c r="AS17" s="67">
        <v>10</v>
      </c>
      <c r="AT17" s="68">
        <v>0.6</v>
      </c>
      <c r="AU17" s="69">
        <f t="shared" si="19"/>
        <v>649440</v>
      </c>
      <c r="AV17" s="70">
        <f t="shared" si="20"/>
        <v>779.3</v>
      </c>
      <c r="AW17" s="73">
        <f t="shared" si="12"/>
        <v>5214</v>
      </c>
      <c r="AX17" s="71">
        <f t="shared" si="13"/>
        <v>44478.400000000001</v>
      </c>
      <c r="AY17" s="23">
        <f t="shared" si="21"/>
        <v>44478.400000000001</v>
      </c>
      <c r="AZ17" s="23">
        <f t="shared" si="22"/>
        <v>43699.1</v>
      </c>
      <c r="BA17" s="23">
        <f t="shared" si="23"/>
        <v>779.3</v>
      </c>
      <c r="BB17" s="23">
        <v>44255.130000000005</v>
      </c>
      <c r="BC17" s="23">
        <f t="shared" si="24"/>
        <v>43475.83</v>
      </c>
      <c r="BD17" s="77">
        <v>779.3</v>
      </c>
      <c r="BE17" s="79">
        <f t="shared" si="25"/>
        <v>223.2699999999968</v>
      </c>
      <c r="BF17" s="79">
        <f t="shared" si="14"/>
        <v>223.2699999999968</v>
      </c>
      <c r="BG17" s="79">
        <f t="shared" si="14"/>
        <v>0</v>
      </c>
    </row>
    <row r="18" spans="1:59" x14ac:dyDescent="0.2">
      <c r="A18" s="9">
        <v>13</v>
      </c>
      <c r="B18" s="10" t="s">
        <v>49</v>
      </c>
      <c r="C18" s="24">
        <v>2737</v>
      </c>
      <c r="D18" s="12">
        <v>186</v>
      </c>
      <c r="E18" s="12">
        <v>45</v>
      </c>
      <c r="F18" s="12">
        <v>43</v>
      </c>
      <c r="G18" s="12">
        <v>0</v>
      </c>
      <c r="H18" s="12">
        <v>2</v>
      </c>
      <c r="I18" s="12">
        <v>55</v>
      </c>
      <c r="J18" s="12">
        <v>4</v>
      </c>
      <c r="K18" s="12">
        <v>229</v>
      </c>
      <c r="L18" s="12">
        <v>760</v>
      </c>
      <c r="M18" s="12">
        <f t="shared" si="0"/>
        <v>1279</v>
      </c>
      <c r="N18" s="12">
        <v>0</v>
      </c>
      <c r="O18" s="12">
        <v>0</v>
      </c>
      <c r="P18" s="12">
        <v>1152</v>
      </c>
      <c r="Q18" s="12">
        <f t="shared" si="27"/>
        <v>233</v>
      </c>
      <c r="R18" s="12">
        <f t="shared" si="2"/>
        <v>2431</v>
      </c>
      <c r="S18" s="13">
        <f t="shared" si="26"/>
        <v>12370.5</v>
      </c>
      <c r="T18" s="13">
        <f t="shared" si="16"/>
        <v>0</v>
      </c>
      <c r="U18" s="14">
        <f>S18+T18</f>
        <v>12370.5</v>
      </c>
      <c r="V18" s="15">
        <f t="shared" si="17"/>
        <v>1446.3</v>
      </c>
      <c r="W18" s="16">
        <f>ROUND(S18+T18+V18,1)</f>
        <v>13816.8</v>
      </c>
      <c r="X18" s="17">
        <v>0</v>
      </c>
      <c r="Y18" s="18">
        <v>186</v>
      </c>
      <c r="Z18" s="18">
        <v>45</v>
      </c>
      <c r="AA18" s="18">
        <v>43</v>
      </c>
      <c r="AB18" s="18">
        <v>0</v>
      </c>
      <c r="AC18" s="18">
        <v>2</v>
      </c>
      <c r="AD18" s="18">
        <v>55</v>
      </c>
      <c r="AE18" s="18">
        <v>4</v>
      </c>
      <c r="AF18" s="18">
        <v>229</v>
      </c>
      <c r="AG18" s="18">
        <v>760</v>
      </c>
      <c r="AH18" s="18">
        <f t="shared" si="5"/>
        <v>1279</v>
      </c>
      <c r="AI18" s="18">
        <v>0</v>
      </c>
      <c r="AJ18" s="18">
        <v>0</v>
      </c>
      <c r="AK18" s="18">
        <v>1152</v>
      </c>
      <c r="AL18" s="18">
        <f t="shared" si="6"/>
        <v>233</v>
      </c>
      <c r="AM18" s="18">
        <f t="shared" si="7"/>
        <v>2431</v>
      </c>
      <c r="AN18" s="19">
        <f t="shared" si="8"/>
        <v>10912.4</v>
      </c>
      <c r="AO18" s="19">
        <f t="shared" si="9"/>
        <v>0</v>
      </c>
      <c r="AP18" s="20">
        <f>AN18+AO18</f>
        <v>10912.4</v>
      </c>
      <c r="AQ18" s="75">
        <f t="shared" si="10"/>
        <v>1228.5999999999999</v>
      </c>
      <c r="AR18" s="22">
        <f t="shared" si="11"/>
        <v>12141</v>
      </c>
      <c r="AS18" s="67">
        <v>0</v>
      </c>
      <c r="AT18" s="68">
        <v>0.3</v>
      </c>
      <c r="AU18" s="69">
        <f>ROUND(AT18*$AV$31*1000,1)</f>
        <v>324720</v>
      </c>
      <c r="AV18" s="70">
        <f t="shared" si="20"/>
        <v>389.7</v>
      </c>
      <c r="AW18" s="73">
        <f t="shared" si="12"/>
        <v>2674.8999999999996</v>
      </c>
      <c r="AX18" s="71">
        <f t="shared" si="13"/>
        <v>26347.5</v>
      </c>
      <c r="AY18" s="23">
        <f t="shared" si="21"/>
        <v>26347.5</v>
      </c>
      <c r="AZ18" s="23">
        <f t="shared" si="22"/>
        <v>25957.8</v>
      </c>
      <c r="BA18" s="23">
        <f t="shared" si="23"/>
        <v>389.7</v>
      </c>
      <c r="BB18" s="23">
        <v>26212.400000000001</v>
      </c>
      <c r="BC18" s="23">
        <f t="shared" si="24"/>
        <v>25822.7</v>
      </c>
      <c r="BD18" s="77">
        <v>389.7</v>
      </c>
      <c r="BE18" s="79">
        <f t="shared" si="25"/>
        <v>135.09999999999854</v>
      </c>
      <c r="BF18" s="79">
        <f t="shared" si="14"/>
        <v>135.09999999999854</v>
      </c>
      <c r="BG18" s="79">
        <f t="shared" si="14"/>
        <v>0</v>
      </c>
    </row>
    <row r="19" spans="1:59" x14ac:dyDescent="0.2">
      <c r="A19" s="9">
        <v>14</v>
      </c>
      <c r="B19" s="10" t="s">
        <v>50</v>
      </c>
      <c r="C19" s="24">
        <v>5234</v>
      </c>
      <c r="D19" s="12">
        <v>38</v>
      </c>
      <c r="E19" s="12">
        <v>38</v>
      </c>
      <c r="F19" s="12">
        <v>37</v>
      </c>
      <c r="G19" s="12">
        <v>0</v>
      </c>
      <c r="H19" s="12">
        <v>3</v>
      </c>
      <c r="I19" s="12">
        <v>385</v>
      </c>
      <c r="J19" s="12">
        <v>49</v>
      </c>
      <c r="K19" s="12">
        <v>477</v>
      </c>
      <c r="L19" s="12">
        <v>468</v>
      </c>
      <c r="M19" s="12">
        <f t="shared" si="0"/>
        <v>1457</v>
      </c>
      <c r="N19" s="12">
        <v>0</v>
      </c>
      <c r="O19" s="12">
        <v>0</v>
      </c>
      <c r="P19" s="12">
        <v>2281</v>
      </c>
      <c r="Q19" s="12">
        <f t="shared" si="27"/>
        <v>526</v>
      </c>
      <c r="R19" s="12">
        <f t="shared" si="2"/>
        <v>3738</v>
      </c>
      <c r="S19" s="13">
        <f t="shared" si="26"/>
        <v>12401.1</v>
      </c>
      <c r="T19" s="13">
        <f t="shared" si="16"/>
        <v>0</v>
      </c>
      <c r="U19" s="14">
        <f t="shared" ref="U19:U23" si="28">S19+T19</f>
        <v>12401.1</v>
      </c>
      <c r="V19" s="15">
        <f t="shared" si="17"/>
        <v>2520.1</v>
      </c>
      <c r="W19" s="16">
        <f t="shared" ref="W19:W23" si="29">ROUND(S19+T19+V19,1)</f>
        <v>14921.2</v>
      </c>
      <c r="X19" s="17">
        <v>12</v>
      </c>
      <c r="Y19" s="18">
        <v>38</v>
      </c>
      <c r="Z19" s="18">
        <v>38</v>
      </c>
      <c r="AA19" s="18">
        <v>37</v>
      </c>
      <c r="AB19" s="18">
        <v>0</v>
      </c>
      <c r="AC19" s="18">
        <v>3</v>
      </c>
      <c r="AD19" s="18">
        <v>385</v>
      </c>
      <c r="AE19" s="18">
        <v>49</v>
      </c>
      <c r="AF19" s="18">
        <v>477</v>
      </c>
      <c r="AG19" s="18">
        <v>468</v>
      </c>
      <c r="AH19" s="18">
        <f t="shared" si="5"/>
        <v>1457</v>
      </c>
      <c r="AI19" s="18">
        <v>0</v>
      </c>
      <c r="AJ19" s="18">
        <v>0</v>
      </c>
      <c r="AK19" s="18">
        <v>2281</v>
      </c>
      <c r="AL19" s="18">
        <f t="shared" si="6"/>
        <v>526</v>
      </c>
      <c r="AM19" s="18">
        <f t="shared" si="7"/>
        <v>3738</v>
      </c>
      <c r="AN19" s="19">
        <f t="shared" si="8"/>
        <v>10939.4</v>
      </c>
      <c r="AO19" s="19">
        <f t="shared" si="9"/>
        <v>0</v>
      </c>
      <c r="AP19" s="20">
        <f t="shared" si="18"/>
        <v>10939.4</v>
      </c>
      <c r="AQ19" s="75">
        <f t="shared" si="10"/>
        <v>2140.8000000000002</v>
      </c>
      <c r="AR19" s="22">
        <f t="shared" si="11"/>
        <v>13080.2</v>
      </c>
      <c r="AS19" s="67">
        <v>12</v>
      </c>
      <c r="AT19" s="68">
        <v>0.6</v>
      </c>
      <c r="AU19" s="69">
        <f t="shared" si="19"/>
        <v>649440</v>
      </c>
      <c r="AV19" s="70">
        <f t="shared" si="20"/>
        <v>779.3</v>
      </c>
      <c r="AW19" s="73">
        <f t="shared" si="12"/>
        <v>4660.8999999999996</v>
      </c>
      <c r="AX19" s="71">
        <f t="shared" si="13"/>
        <v>28780.7</v>
      </c>
      <c r="AY19" s="23">
        <f t="shared" si="21"/>
        <v>28780.7</v>
      </c>
      <c r="AZ19" s="23">
        <f t="shared" si="22"/>
        <v>28001.4</v>
      </c>
      <c r="BA19" s="23">
        <f t="shared" si="23"/>
        <v>779.3</v>
      </c>
      <c r="BB19" s="23">
        <v>28645.224999999999</v>
      </c>
      <c r="BC19" s="23">
        <f t="shared" si="24"/>
        <v>27865.924999999999</v>
      </c>
      <c r="BD19" s="77">
        <v>779.3</v>
      </c>
      <c r="BE19" s="79">
        <f t="shared" si="25"/>
        <v>135.47500000000218</v>
      </c>
      <c r="BF19" s="79">
        <f t="shared" si="14"/>
        <v>135.47500000000218</v>
      </c>
      <c r="BG19" s="79">
        <f t="shared" si="14"/>
        <v>0</v>
      </c>
    </row>
    <row r="20" spans="1:59" x14ac:dyDescent="0.2">
      <c r="A20" s="9">
        <v>15</v>
      </c>
      <c r="B20" s="10" t="s">
        <v>51</v>
      </c>
      <c r="C20" s="24">
        <v>3398</v>
      </c>
      <c r="D20" s="12">
        <v>497</v>
      </c>
      <c r="E20" s="12">
        <v>18</v>
      </c>
      <c r="F20" s="12">
        <v>28</v>
      </c>
      <c r="G20" s="12">
        <v>0</v>
      </c>
      <c r="H20" s="12">
        <v>3</v>
      </c>
      <c r="I20" s="12">
        <v>244</v>
      </c>
      <c r="J20" s="12">
        <v>13</v>
      </c>
      <c r="K20" s="12">
        <v>179</v>
      </c>
      <c r="L20" s="12">
        <v>300</v>
      </c>
      <c r="M20" s="12">
        <f t="shared" si="0"/>
        <v>1264</v>
      </c>
      <c r="N20" s="12">
        <v>0</v>
      </c>
      <c r="O20" s="12">
        <v>0</v>
      </c>
      <c r="P20" s="12">
        <v>1428</v>
      </c>
      <c r="Q20" s="12">
        <f t="shared" si="27"/>
        <v>192</v>
      </c>
      <c r="R20" s="12">
        <f t="shared" si="2"/>
        <v>2692</v>
      </c>
      <c r="S20" s="13">
        <f t="shared" si="26"/>
        <v>11663</v>
      </c>
      <c r="T20" s="13">
        <f t="shared" si="16"/>
        <v>0</v>
      </c>
      <c r="U20" s="14">
        <f t="shared" si="28"/>
        <v>11663</v>
      </c>
      <c r="V20" s="15">
        <f t="shared" si="17"/>
        <v>1710.4</v>
      </c>
      <c r="W20" s="16">
        <f t="shared" si="29"/>
        <v>13373.4</v>
      </c>
      <c r="X20" s="17">
        <v>4.5999999999999996</v>
      </c>
      <c r="Y20" s="18">
        <v>497</v>
      </c>
      <c r="Z20" s="18">
        <v>18</v>
      </c>
      <c r="AA20" s="18">
        <v>28</v>
      </c>
      <c r="AB20" s="18">
        <v>0</v>
      </c>
      <c r="AC20" s="18">
        <v>3</v>
      </c>
      <c r="AD20" s="18">
        <v>244</v>
      </c>
      <c r="AE20" s="18">
        <v>13</v>
      </c>
      <c r="AF20" s="18">
        <v>179</v>
      </c>
      <c r="AG20" s="18">
        <v>300</v>
      </c>
      <c r="AH20" s="18">
        <f t="shared" si="5"/>
        <v>1264</v>
      </c>
      <c r="AI20" s="18">
        <v>0</v>
      </c>
      <c r="AJ20" s="18">
        <v>0</v>
      </c>
      <c r="AK20" s="18">
        <v>1428</v>
      </c>
      <c r="AL20" s="18">
        <f t="shared" si="6"/>
        <v>192</v>
      </c>
      <c r="AM20" s="18">
        <f t="shared" si="7"/>
        <v>2692</v>
      </c>
      <c r="AN20" s="19">
        <f t="shared" si="8"/>
        <v>10288.4</v>
      </c>
      <c r="AO20" s="19">
        <f t="shared" si="9"/>
        <v>0</v>
      </c>
      <c r="AP20" s="20">
        <f t="shared" si="18"/>
        <v>10288.4</v>
      </c>
      <c r="AQ20" s="75">
        <f t="shared" si="10"/>
        <v>1452.9</v>
      </c>
      <c r="AR20" s="22">
        <f t="shared" si="11"/>
        <v>11741.3</v>
      </c>
      <c r="AS20" s="67">
        <v>4.5999999999999996</v>
      </c>
      <c r="AT20" s="68">
        <v>0.4</v>
      </c>
      <c r="AU20" s="69">
        <f t="shared" si="19"/>
        <v>432960</v>
      </c>
      <c r="AV20" s="70">
        <f t="shared" si="20"/>
        <v>519.6</v>
      </c>
      <c r="AW20" s="73">
        <f t="shared" si="12"/>
        <v>3163.3</v>
      </c>
      <c r="AX20" s="71">
        <f t="shared" si="13"/>
        <v>25634.299999999996</v>
      </c>
      <c r="AY20" s="23">
        <f t="shared" si="21"/>
        <v>25634.299999999996</v>
      </c>
      <c r="AZ20" s="23">
        <f t="shared" si="22"/>
        <v>25114.699999999997</v>
      </c>
      <c r="BA20" s="23">
        <f t="shared" si="23"/>
        <v>519.6</v>
      </c>
      <c r="BB20" s="23">
        <v>25506.899999999998</v>
      </c>
      <c r="BC20" s="23">
        <f t="shared" si="24"/>
        <v>24987.3</v>
      </c>
      <c r="BD20" s="77">
        <v>519.6</v>
      </c>
      <c r="BE20" s="79">
        <f t="shared" si="25"/>
        <v>127.39999999999782</v>
      </c>
      <c r="BF20" s="79">
        <f t="shared" si="14"/>
        <v>127.39999999999782</v>
      </c>
      <c r="BG20" s="79">
        <f t="shared" si="14"/>
        <v>0</v>
      </c>
    </row>
    <row r="21" spans="1:59" x14ac:dyDescent="0.2">
      <c r="A21" s="9">
        <v>16</v>
      </c>
      <c r="B21" s="10" t="s">
        <v>52</v>
      </c>
      <c r="C21" s="24">
        <v>7105</v>
      </c>
      <c r="D21" s="12">
        <v>261</v>
      </c>
      <c r="E21" s="12">
        <v>63</v>
      </c>
      <c r="F21" s="12">
        <v>44</v>
      </c>
      <c r="G21" s="12">
        <v>1</v>
      </c>
      <c r="H21" s="12">
        <v>21</v>
      </c>
      <c r="I21" s="12">
        <v>384</v>
      </c>
      <c r="J21" s="12">
        <v>29</v>
      </c>
      <c r="K21" s="12">
        <v>325</v>
      </c>
      <c r="L21" s="12">
        <v>516</v>
      </c>
      <c r="M21" s="12">
        <f>D21+F21+G21+H21+I21+J21+K21+L21</f>
        <v>1581</v>
      </c>
      <c r="N21" s="12">
        <v>102</v>
      </c>
      <c r="O21" s="12">
        <v>9</v>
      </c>
      <c r="P21" s="12">
        <v>3035</v>
      </c>
      <c r="Q21" s="12">
        <f t="shared" si="27"/>
        <v>465</v>
      </c>
      <c r="R21" s="12">
        <f t="shared" si="2"/>
        <v>4727</v>
      </c>
      <c r="S21" s="13">
        <f t="shared" si="26"/>
        <v>11927.3</v>
      </c>
      <c r="T21" s="13">
        <f t="shared" si="16"/>
        <v>837.4</v>
      </c>
      <c r="U21" s="14">
        <f t="shared" si="28"/>
        <v>12764.699999999999</v>
      </c>
      <c r="V21" s="15">
        <f t="shared" si="17"/>
        <v>2972.1</v>
      </c>
      <c r="W21" s="16">
        <f t="shared" si="29"/>
        <v>15736.8</v>
      </c>
      <c r="X21" s="17">
        <v>22</v>
      </c>
      <c r="Y21" s="18">
        <v>261</v>
      </c>
      <c r="Z21" s="18">
        <v>63</v>
      </c>
      <c r="AA21" s="18">
        <v>44</v>
      </c>
      <c r="AB21" s="18">
        <v>1</v>
      </c>
      <c r="AC21" s="18">
        <v>21</v>
      </c>
      <c r="AD21" s="18">
        <v>384</v>
      </c>
      <c r="AE21" s="18">
        <v>29</v>
      </c>
      <c r="AF21" s="18">
        <v>325</v>
      </c>
      <c r="AG21" s="18">
        <v>516</v>
      </c>
      <c r="AH21" s="18">
        <f>Y21+AA21+AB21+AC21+AD21+AE21+AF21+AG21</f>
        <v>1581</v>
      </c>
      <c r="AI21" s="18">
        <v>102</v>
      </c>
      <c r="AJ21" s="18">
        <v>9</v>
      </c>
      <c r="AK21" s="18">
        <v>3035</v>
      </c>
      <c r="AL21" s="18">
        <f t="shared" si="6"/>
        <v>465</v>
      </c>
      <c r="AM21" s="18">
        <f t="shared" si="7"/>
        <v>4727</v>
      </c>
      <c r="AN21" s="19">
        <f t="shared" si="8"/>
        <v>10521.5</v>
      </c>
      <c r="AO21" s="19">
        <f t="shared" si="9"/>
        <v>738.7</v>
      </c>
      <c r="AP21" s="20">
        <f t="shared" si="18"/>
        <v>11260.2</v>
      </c>
      <c r="AQ21" s="75">
        <f t="shared" si="10"/>
        <v>2524.6999999999998</v>
      </c>
      <c r="AR21" s="22">
        <f t="shared" si="11"/>
        <v>13784.9</v>
      </c>
      <c r="AS21" s="67">
        <v>22</v>
      </c>
      <c r="AT21" s="68">
        <v>0.7</v>
      </c>
      <c r="AU21" s="69">
        <f t="shared" si="19"/>
        <v>757680</v>
      </c>
      <c r="AV21" s="70">
        <f t="shared" si="20"/>
        <v>909.2</v>
      </c>
      <c r="AW21" s="73">
        <f t="shared" si="12"/>
        <v>5496.7999999999993</v>
      </c>
      <c r="AX21" s="71">
        <f t="shared" si="13"/>
        <v>30430.899999999998</v>
      </c>
      <c r="AY21" s="23">
        <f t="shared" si="21"/>
        <v>30430.899999999998</v>
      </c>
      <c r="AZ21" s="23">
        <f t="shared" si="22"/>
        <v>29521.699999999997</v>
      </c>
      <c r="BA21" s="23">
        <f t="shared" si="23"/>
        <v>909.2</v>
      </c>
      <c r="BB21" s="23">
        <v>30291.5</v>
      </c>
      <c r="BC21" s="23">
        <f t="shared" si="24"/>
        <v>29382.3</v>
      </c>
      <c r="BD21" s="77">
        <v>909.2</v>
      </c>
      <c r="BE21" s="79">
        <f t="shared" si="25"/>
        <v>139.39999999999782</v>
      </c>
      <c r="BF21" s="79">
        <f t="shared" si="14"/>
        <v>139.39999999999782</v>
      </c>
      <c r="BG21" s="79">
        <f t="shared" si="14"/>
        <v>0</v>
      </c>
    </row>
    <row r="22" spans="1:59" x14ac:dyDescent="0.2">
      <c r="A22" s="9">
        <v>17</v>
      </c>
      <c r="B22" s="10" t="s">
        <v>53</v>
      </c>
      <c r="C22" s="24">
        <v>10653</v>
      </c>
      <c r="D22" s="12">
        <v>383</v>
      </c>
      <c r="E22" s="12">
        <v>57</v>
      </c>
      <c r="F22" s="12">
        <v>57</v>
      </c>
      <c r="G22" s="12">
        <v>3</v>
      </c>
      <c r="H22" s="12">
        <v>3</v>
      </c>
      <c r="I22" s="12">
        <v>669</v>
      </c>
      <c r="J22" s="12">
        <v>33</v>
      </c>
      <c r="K22" s="12">
        <v>565</v>
      </c>
      <c r="L22" s="12">
        <v>472</v>
      </c>
      <c r="M22" s="12">
        <f t="shared" ref="M22:M23" si="30">D22+F22+G22+H22+I22+J22+K22+L22</f>
        <v>2185</v>
      </c>
      <c r="N22" s="12">
        <v>0</v>
      </c>
      <c r="O22" s="12">
        <v>0</v>
      </c>
      <c r="P22" s="12">
        <v>4858</v>
      </c>
      <c r="Q22" s="12">
        <f t="shared" si="27"/>
        <v>598</v>
      </c>
      <c r="R22" s="12">
        <f t="shared" si="2"/>
        <v>7043</v>
      </c>
      <c r="S22" s="13">
        <f t="shared" si="26"/>
        <v>18703</v>
      </c>
      <c r="T22" s="13">
        <f t="shared" si="16"/>
        <v>0</v>
      </c>
      <c r="U22" s="14">
        <f t="shared" si="28"/>
        <v>18703</v>
      </c>
      <c r="V22" s="15">
        <f t="shared" si="17"/>
        <v>5397.8</v>
      </c>
      <c r="W22" s="16">
        <f t="shared" si="29"/>
        <v>24100.799999999999</v>
      </c>
      <c r="X22" s="17">
        <v>11.5</v>
      </c>
      <c r="Y22" s="18">
        <v>383</v>
      </c>
      <c r="Z22" s="18">
        <v>57</v>
      </c>
      <c r="AA22" s="18">
        <v>57</v>
      </c>
      <c r="AB22" s="18">
        <v>3</v>
      </c>
      <c r="AC22" s="18">
        <v>3</v>
      </c>
      <c r="AD22" s="18">
        <v>669</v>
      </c>
      <c r="AE22" s="18">
        <v>33</v>
      </c>
      <c r="AF22" s="18">
        <v>565</v>
      </c>
      <c r="AG22" s="18">
        <v>472</v>
      </c>
      <c r="AH22" s="18">
        <f t="shared" si="5"/>
        <v>2185</v>
      </c>
      <c r="AI22" s="18">
        <v>0</v>
      </c>
      <c r="AJ22" s="18">
        <v>0</v>
      </c>
      <c r="AK22" s="18">
        <v>4858</v>
      </c>
      <c r="AL22" s="18">
        <f t="shared" si="6"/>
        <v>598</v>
      </c>
      <c r="AM22" s="18">
        <f t="shared" si="7"/>
        <v>7043</v>
      </c>
      <c r="AN22" s="19">
        <f t="shared" si="8"/>
        <v>16498.5</v>
      </c>
      <c r="AO22" s="19">
        <f t="shared" si="9"/>
        <v>0</v>
      </c>
      <c r="AP22" s="20">
        <f t="shared" si="18"/>
        <v>16498.5</v>
      </c>
      <c r="AQ22" s="75">
        <f t="shared" si="10"/>
        <v>4585.2</v>
      </c>
      <c r="AR22" s="22">
        <f t="shared" si="11"/>
        <v>21083.7</v>
      </c>
      <c r="AS22" s="67">
        <v>11.5</v>
      </c>
      <c r="AT22" s="68">
        <v>1</v>
      </c>
      <c r="AU22" s="69">
        <f t="shared" si="19"/>
        <v>1082400</v>
      </c>
      <c r="AV22" s="70">
        <f t="shared" si="20"/>
        <v>1298.9000000000001</v>
      </c>
      <c r="AW22" s="73">
        <f t="shared" si="12"/>
        <v>9983</v>
      </c>
      <c r="AX22" s="71">
        <f t="shared" si="13"/>
        <v>46483.4</v>
      </c>
      <c r="AY22" s="23">
        <f t="shared" si="21"/>
        <v>46483.4</v>
      </c>
      <c r="AZ22" s="23">
        <f t="shared" si="22"/>
        <v>45184.5</v>
      </c>
      <c r="BA22" s="23">
        <f t="shared" si="23"/>
        <v>1298.9000000000001</v>
      </c>
      <c r="BB22" s="23">
        <v>46279.130000000005</v>
      </c>
      <c r="BC22" s="23">
        <f t="shared" si="24"/>
        <v>44980.23</v>
      </c>
      <c r="BD22" s="77">
        <v>1298.9000000000001</v>
      </c>
      <c r="BE22" s="79">
        <f t="shared" si="25"/>
        <v>204.2699999999968</v>
      </c>
      <c r="BF22" s="79">
        <f t="shared" si="25"/>
        <v>204.2699999999968</v>
      </c>
      <c r="BG22" s="79">
        <f t="shared" si="25"/>
        <v>0</v>
      </c>
    </row>
    <row r="23" spans="1:59" x14ac:dyDescent="0.2">
      <c r="A23" s="9">
        <v>18</v>
      </c>
      <c r="B23" s="10" t="s">
        <v>54</v>
      </c>
      <c r="C23" s="24">
        <v>6290</v>
      </c>
      <c r="D23" s="12">
        <v>64</v>
      </c>
      <c r="E23" s="12">
        <v>32</v>
      </c>
      <c r="F23" s="12">
        <v>29</v>
      </c>
      <c r="G23" s="12">
        <v>3</v>
      </c>
      <c r="H23" s="12">
        <v>2</v>
      </c>
      <c r="I23" s="12">
        <v>283</v>
      </c>
      <c r="J23" s="12">
        <v>7</v>
      </c>
      <c r="K23" s="12">
        <v>349</v>
      </c>
      <c r="L23" s="12">
        <v>173</v>
      </c>
      <c r="M23" s="12">
        <f t="shared" si="30"/>
        <v>910</v>
      </c>
      <c r="N23" s="12">
        <v>0</v>
      </c>
      <c r="O23" s="12">
        <v>0</v>
      </c>
      <c r="P23" s="12">
        <v>2573</v>
      </c>
      <c r="Q23" s="12">
        <f t="shared" si="27"/>
        <v>356</v>
      </c>
      <c r="R23" s="12">
        <f t="shared" si="2"/>
        <v>3483</v>
      </c>
      <c r="S23" s="13">
        <f t="shared" si="26"/>
        <v>8097.4</v>
      </c>
      <c r="T23" s="13">
        <f t="shared" si="16"/>
        <v>0</v>
      </c>
      <c r="U23" s="14">
        <f t="shared" si="28"/>
        <v>8097.4</v>
      </c>
      <c r="V23" s="15">
        <f t="shared" si="17"/>
        <v>2972</v>
      </c>
      <c r="W23" s="16">
        <f t="shared" si="29"/>
        <v>11069.4</v>
      </c>
      <c r="X23" s="17">
        <v>8</v>
      </c>
      <c r="Y23" s="18">
        <v>64</v>
      </c>
      <c r="Z23" s="18">
        <v>32</v>
      </c>
      <c r="AA23" s="18">
        <v>29</v>
      </c>
      <c r="AB23" s="18">
        <v>3</v>
      </c>
      <c r="AC23" s="18">
        <v>2</v>
      </c>
      <c r="AD23" s="18">
        <v>283</v>
      </c>
      <c r="AE23" s="18">
        <v>7</v>
      </c>
      <c r="AF23" s="18">
        <v>349</v>
      </c>
      <c r="AG23" s="18">
        <v>173</v>
      </c>
      <c r="AH23" s="18">
        <f t="shared" si="5"/>
        <v>910</v>
      </c>
      <c r="AI23" s="18">
        <v>0</v>
      </c>
      <c r="AJ23" s="18">
        <v>0</v>
      </c>
      <c r="AK23" s="18">
        <v>2573</v>
      </c>
      <c r="AL23" s="18">
        <f t="shared" si="6"/>
        <v>356</v>
      </c>
      <c r="AM23" s="18">
        <f t="shared" si="7"/>
        <v>3483</v>
      </c>
      <c r="AN23" s="19">
        <f t="shared" si="8"/>
        <v>7143</v>
      </c>
      <c r="AO23" s="19">
        <f t="shared" si="9"/>
        <v>0</v>
      </c>
      <c r="AP23" s="20">
        <f t="shared" si="18"/>
        <v>7143</v>
      </c>
      <c r="AQ23" s="75">
        <f t="shared" si="10"/>
        <v>2524.6</v>
      </c>
      <c r="AR23" s="22">
        <f t="shared" si="11"/>
        <v>9667.6</v>
      </c>
      <c r="AS23" s="67">
        <v>8</v>
      </c>
      <c r="AT23" s="68">
        <v>0.6</v>
      </c>
      <c r="AU23" s="69">
        <f t="shared" si="19"/>
        <v>649440</v>
      </c>
      <c r="AV23" s="70">
        <f t="shared" si="20"/>
        <v>779.3</v>
      </c>
      <c r="AW23" s="73">
        <f t="shared" si="12"/>
        <v>5496.6</v>
      </c>
      <c r="AX23" s="71">
        <f>W23+AR23+AV23+0.03</f>
        <v>21516.329999999998</v>
      </c>
      <c r="AY23" s="23">
        <f t="shared" si="21"/>
        <v>21516.329999999998</v>
      </c>
      <c r="AZ23" s="23">
        <f t="shared" si="22"/>
        <v>20737.03</v>
      </c>
      <c r="BA23" s="23">
        <f t="shared" si="23"/>
        <v>779.3</v>
      </c>
      <c r="BB23" s="23">
        <v>21427.8</v>
      </c>
      <c r="BC23" s="23">
        <f t="shared" si="24"/>
        <v>20648.5</v>
      </c>
      <c r="BD23" s="77">
        <v>779.3</v>
      </c>
      <c r="BE23" s="79">
        <f t="shared" si="25"/>
        <v>88.529999999998836</v>
      </c>
      <c r="BF23" s="79">
        <f t="shared" si="25"/>
        <v>88.529999999998836</v>
      </c>
      <c r="BG23" s="79">
        <f t="shared" si="25"/>
        <v>0</v>
      </c>
    </row>
    <row r="24" spans="1:59" s="35" customFormat="1" x14ac:dyDescent="0.2">
      <c r="A24" s="25"/>
      <c r="B24" s="26" t="s">
        <v>55</v>
      </c>
      <c r="C24" s="27">
        <f t="shared" ref="C24:AR24" si="31">SUM(C6:C23)</f>
        <v>163278</v>
      </c>
      <c r="D24" s="28">
        <f t="shared" ref="D24:W24" si="32">SUM(D6:D23)</f>
        <v>7675</v>
      </c>
      <c r="E24" s="28">
        <f t="shared" si="32"/>
        <v>883</v>
      </c>
      <c r="F24" s="28">
        <f t="shared" si="32"/>
        <v>1341</v>
      </c>
      <c r="G24" s="28">
        <f t="shared" si="32"/>
        <v>26</v>
      </c>
      <c r="H24" s="28">
        <f t="shared" si="32"/>
        <v>111</v>
      </c>
      <c r="I24" s="28">
        <f t="shared" si="32"/>
        <v>5105</v>
      </c>
      <c r="J24" s="28">
        <f t="shared" si="32"/>
        <v>470</v>
      </c>
      <c r="K24" s="28">
        <f t="shared" si="32"/>
        <v>10007</v>
      </c>
      <c r="L24" s="28">
        <f t="shared" si="32"/>
        <v>10946</v>
      </c>
      <c r="M24" s="28">
        <f t="shared" si="32"/>
        <v>35681</v>
      </c>
      <c r="N24" s="28">
        <f t="shared" si="32"/>
        <v>545</v>
      </c>
      <c r="O24" s="28">
        <f t="shared" si="32"/>
        <v>16</v>
      </c>
      <c r="P24" s="28">
        <f t="shared" si="32"/>
        <v>73314</v>
      </c>
      <c r="Q24" s="28">
        <f t="shared" si="32"/>
        <v>11038</v>
      </c>
      <c r="R24" s="28">
        <f t="shared" si="32"/>
        <v>109556</v>
      </c>
      <c r="S24" s="29">
        <f t="shared" si="32"/>
        <v>311359.7</v>
      </c>
      <c r="T24" s="29">
        <f t="shared" si="32"/>
        <v>4686.8999999999996</v>
      </c>
      <c r="U24" s="16">
        <f t="shared" si="32"/>
        <v>316046.60000000003</v>
      </c>
      <c r="V24" s="30">
        <f t="shared" si="32"/>
        <v>82656.500000000015</v>
      </c>
      <c r="W24" s="34">
        <f t="shared" si="32"/>
        <v>398703.1</v>
      </c>
      <c r="X24" s="31">
        <f>SUM(X6:X23)/18</f>
        <v>9.7277388888888883</v>
      </c>
      <c r="Y24" s="32">
        <f t="shared" si="31"/>
        <v>7675</v>
      </c>
      <c r="Z24" s="32">
        <f t="shared" si="31"/>
        <v>883</v>
      </c>
      <c r="AA24" s="32">
        <f t="shared" si="31"/>
        <v>1341</v>
      </c>
      <c r="AB24" s="32">
        <f t="shared" si="31"/>
        <v>26</v>
      </c>
      <c r="AC24" s="32">
        <f t="shared" si="31"/>
        <v>111</v>
      </c>
      <c r="AD24" s="32">
        <f t="shared" si="31"/>
        <v>5105</v>
      </c>
      <c r="AE24" s="32">
        <f t="shared" si="31"/>
        <v>470</v>
      </c>
      <c r="AF24" s="32">
        <f t="shared" si="31"/>
        <v>10007</v>
      </c>
      <c r="AG24" s="32">
        <f t="shared" si="31"/>
        <v>10946</v>
      </c>
      <c r="AH24" s="32">
        <f t="shared" si="31"/>
        <v>35681</v>
      </c>
      <c r="AI24" s="32">
        <f t="shared" si="31"/>
        <v>545</v>
      </c>
      <c r="AJ24" s="32">
        <f t="shared" si="31"/>
        <v>16</v>
      </c>
      <c r="AK24" s="32">
        <f t="shared" si="31"/>
        <v>73314</v>
      </c>
      <c r="AL24" s="32">
        <f t="shared" si="31"/>
        <v>11038</v>
      </c>
      <c r="AM24" s="32">
        <f t="shared" si="31"/>
        <v>109556</v>
      </c>
      <c r="AN24" s="33">
        <f t="shared" si="31"/>
        <v>274660.90000000002</v>
      </c>
      <c r="AO24" s="33">
        <f t="shared" si="31"/>
        <v>4134.3999999999996</v>
      </c>
      <c r="AP24" s="22">
        <f t="shared" si="31"/>
        <v>278795.30000000005</v>
      </c>
      <c r="AQ24" s="76">
        <f t="shared" si="31"/>
        <v>70213.8</v>
      </c>
      <c r="AR24" s="22">
        <f t="shared" si="31"/>
        <v>349009.1</v>
      </c>
      <c r="AS24" s="31">
        <f>SUM(AS6:AS23)/18</f>
        <v>9.7277388888888883</v>
      </c>
      <c r="AT24" s="72">
        <v>12.1</v>
      </c>
      <c r="AU24" s="34">
        <f t="shared" ref="AU24:BG24" si="33">SUM(AU6:AU23)</f>
        <v>13205280</v>
      </c>
      <c r="AV24" s="34">
        <f t="shared" si="33"/>
        <v>15846.399999999998</v>
      </c>
      <c r="AW24" s="74">
        <f t="shared" si="33"/>
        <v>152870.29999999999</v>
      </c>
      <c r="AX24" s="34">
        <f t="shared" si="33"/>
        <v>763558.63000000012</v>
      </c>
      <c r="AY24" s="34">
        <f t="shared" si="33"/>
        <v>763558.63000000012</v>
      </c>
      <c r="AZ24" s="34">
        <f t="shared" si="33"/>
        <v>747712.23</v>
      </c>
      <c r="BA24" s="34">
        <f t="shared" si="33"/>
        <v>15846.399999999998</v>
      </c>
      <c r="BB24" s="34">
        <f t="shared" si="33"/>
        <v>760106.38500000001</v>
      </c>
      <c r="BC24" s="34">
        <f t="shared" si="33"/>
        <v>744259.9850000001</v>
      </c>
      <c r="BD24" s="78">
        <f t="shared" si="33"/>
        <v>15846.399999999998</v>
      </c>
      <c r="BE24" s="80">
        <f t="shared" si="33"/>
        <v>3452.2449999999735</v>
      </c>
      <c r="BF24" s="80">
        <f t="shared" si="33"/>
        <v>3452.2449999999735</v>
      </c>
      <c r="BG24" s="80">
        <f t="shared" si="33"/>
        <v>0</v>
      </c>
    </row>
    <row r="25" spans="1:59" s="37" customForma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</row>
    <row r="26" spans="1:59" s="37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</row>
    <row r="27" spans="1:59" s="43" customForma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2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</row>
    <row r="28" spans="1:59" x14ac:dyDescent="0.2">
      <c r="D28" s="45" t="s">
        <v>56</v>
      </c>
      <c r="E28" s="46"/>
      <c r="F28" s="46"/>
      <c r="G28" s="47">
        <v>104</v>
      </c>
      <c r="Z28" s="1"/>
      <c r="AA28" s="45" t="s">
        <v>56</v>
      </c>
      <c r="AB28" s="46"/>
      <c r="AC28" s="46"/>
      <c r="AD28" s="47">
        <v>108</v>
      </c>
      <c r="AE28" s="36"/>
      <c r="AF28" s="36"/>
      <c r="AG28" s="36"/>
      <c r="AH28" s="36"/>
      <c r="AI28" s="36"/>
      <c r="AJ28" s="36"/>
      <c r="AK28" s="36"/>
      <c r="AL28" s="36"/>
      <c r="AQ28" s="48"/>
      <c r="AR28" s="49"/>
      <c r="AS28" s="50"/>
      <c r="AT28" s="51" t="s">
        <v>57</v>
      </c>
      <c r="AU28" s="51"/>
      <c r="AV28" s="63">
        <f>ROUND(5600*1.1*1.1*1.1*1.1*1.06*1.06*1.1*1.06*1.06*1.1*1.06*1.04*1.04*1.04,1)</f>
        <v>14933.9</v>
      </c>
      <c r="AW28" s="66"/>
      <c r="AX28" s="52"/>
    </row>
    <row r="29" spans="1:59" x14ac:dyDescent="0.2">
      <c r="D29" s="45" t="s">
        <v>58</v>
      </c>
      <c r="E29" s="45"/>
      <c r="F29" s="45"/>
      <c r="G29" s="47">
        <f>172-AD29</f>
        <v>93</v>
      </c>
      <c r="Y29" s="42"/>
      <c r="Z29" s="42"/>
      <c r="AA29" s="45" t="s">
        <v>58</v>
      </c>
      <c r="AB29" s="45"/>
      <c r="AC29" s="45"/>
      <c r="AD29" s="47">
        <v>79</v>
      </c>
      <c r="AE29" s="42"/>
      <c r="AF29" s="42"/>
      <c r="AG29" s="42"/>
      <c r="AH29" s="42"/>
      <c r="AI29" s="42"/>
      <c r="AJ29" s="42"/>
      <c r="AK29" s="42"/>
      <c r="AL29" s="42"/>
      <c r="AM29" s="53"/>
      <c r="AQ29" s="48"/>
      <c r="AR29" s="49"/>
      <c r="AS29" s="50"/>
      <c r="AT29" s="51" t="s">
        <v>59</v>
      </c>
      <c r="AU29" s="51"/>
      <c r="AV29" s="54">
        <v>55.67</v>
      </c>
      <c r="AW29" s="65"/>
    </row>
    <row r="30" spans="1:59" x14ac:dyDescent="0.2">
      <c r="D30" s="45" t="s">
        <v>60</v>
      </c>
      <c r="E30" s="46"/>
      <c r="F30" s="46"/>
      <c r="G30" s="47">
        <v>13.5</v>
      </c>
      <c r="Y30" s="152"/>
      <c r="Z30" s="55"/>
      <c r="AA30" s="45" t="s">
        <v>60</v>
      </c>
      <c r="AB30" s="46"/>
      <c r="AC30" s="46"/>
      <c r="AD30" s="81">
        <v>13.5</v>
      </c>
      <c r="AI30" s="56"/>
      <c r="AR30" s="49"/>
      <c r="AS30" s="50"/>
      <c r="AT30" s="51" t="s">
        <v>61</v>
      </c>
      <c r="AU30" s="51"/>
      <c r="AV30" s="54">
        <v>1.302</v>
      </c>
      <c r="AW30" s="65"/>
      <c r="AY30" s="57"/>
    </row>
    <row r="31" spans="1:59" s="35" customFormat="1" ht="22.15" customHeight="1" x14ac:dyDescent="0.2">
      <c r="A31" s="44"/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52"/>
      <c r="Z31" s="55"/>
      <c r="AE31" s="1"/>
      <c r="AF31" s="1"/>
      <c r="AG31" s="1"/>
      <c r="AH31" s="1"/>
      <c r="AI31" s="56"/>
      <c r="AJ31" s="1"/>
      <c r="AK31" s="60"/>
      <c r="AL31" s="60"/>
      <c r="AM31" s="61"/>
      <c r="AO31" s="1"/>
      <c r="AQ31" s="61"/>
      <c r="AR31" s="118" t="s">
        <v>62</v>
      </c>
      <c r="AS31" s="118"/>
      <c r="AT31" s="118"/>
      <c r="AU31" s="62"/>
      <c r="AV31" s="63">
        <f>ROUND(AV28*AV29*AV30/1000,1)</f>
        <v>1082.4000000000001</v>
      </c>
      <c r="AW31" s="66"/>
      <c r="AX31" s="59"/>
      <c r="AY31" s="59"/>
      <c r="AZ31" s="59"/>
      <c r="BA31" s="59"/>
    </row>
    <row r="32" spans="1:59" x14ac:dyDescent="0.2">
      <c r="Y32" s="152"/>
      <c r="Z32" s="55"/>
      <c r="AI32" s="56"/>
      <c r="AT32" s="64"/>
    </row>
  </sheetData>
  <sheetProtection selectLockedCells="1" selectUnlockedCells="1"/>
  <mergeCells count="66">
    <mergeCell ref="AV4:AV5"/>
    <mergeCell ref="AY4:AY5"/>
    <mergeCell ref="AM4:AM5"/>
    <mergeCell ref="AN4:AN5"/>
    <mergeCell ref="AO4:AO5"/>
    <mergeCell ref="AP4:AP5"/>
    <mergeCell ref="AQ4:AQ5"/>
    <mergeCell ref="Y30:Y32"/>
    <mergeCell ref="AR31:AT31"/>
    <mergeCell ref="AR4:AR5"/>
    <mergeCell ref="AT4:AT5"/>
    <mergeCell ref="AU4:AU5"/>
    <mergeCell ref="AL4:AL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K4"/>
    <mergeCell ref="F4:F5"/>
    <mergeCell ref="G4:G5"/>
    <mergeCell ref="H4:H5"/>
    <mergeCell ref="W4:W5"/>
    <mergeCell ref="J4:J5"/>
    <mergeCell ref="K4:K5"/>
    <mergeCell ref="L4:L5"/>
    <mergeCell ref="M4:M5"/>
    <mergeCell ref="N4:P4"/>
    <mergeCell ref="Q4:Q5"/>
    <mergeCell ref="R4:R5"/>
    <mergeCell ref="S4:S5"/>
    <mergeCell ref="T4:T5"/>
    <mergeCell ref="U4:U5"/>
    <mergeCell ref="V4:V5"/>
    <mergeCell ref="BB3:BD3"/>
    <mergeCell ref="BE3:BG3"/>
    <mergeCell ref="AZ4:AZ5"/>
    <mergeCell ref="BA4:BA5"/>
    <mergeCell ref="BB4:BB5"/>
    <mergeCell ref="BC4:BC5"/>
    <mergeCell ref="AY3:BA3"/>
    <mergeCell ref="BD4:BD5"/>
    <mergeCell ref="BE4:BE5"/>
    <mergeCell ref="BF4:BF5"/>
    <mergeCell ref="BG4:BG5"/>
    <mergeCell ref="A1:BA1"/>
    <mergeCell ref="A3:A5"/>
    <mergeCell ref="B3:B5"/>
    <mergeCell ref="C3:C5"/>
    <mergeCell ref="D3:R3"/>
    <mergeCell ref="S3:W3"/>
    <mergeCell ref="X3:X5"/>
    <mergeCell ref="Y3:AM3"/>
    <mergeCell ref="AN3:AR3"/>
    <mergeCell ref="AS3:AS5"/>
    <mergeCell ref="I4:I5"/>
    <mergeCell ref="AT3:AV3"/>
    <mergeCell ref="AW3:AW5"/>
    <mergeCell ref="AX3:AX5"/>
    <mergeCell ref="D4:D5"/>
    <mergeCell ref="E4:E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32"/>
  <sheetViews>
    <sheetView view="pageBreakPreview" zoomScale="70" zoomScaleNormal="70" zoomScaleSheetLayoutView="70" workbookViewId="0">
      <pane xSplit="3" ySplit="5" topLeftCell="AS6" activePane="bottomRight" state="frozen"/>
      <selection pane="topRight" activeCell="D1" sqref="D1"/>
      <selection pane="bottomLeft" activeCell="A6" sqref="A6"/>
      <selection pane="bottomRight" activeCell="BG25" sqref="BG25"/>
    </sheetView>
  </sheetViews>
  <sheetFormatPr defaultColWidth="9.140625" defaultRowHeight="12.75" x14ac:dyDescent="0.2"/>
  <cols>
    <col min="1" max="1" width="5.42578125" style="44" customWidth="1"/>
    <col min="2" max="2" width="16.7109375" style="1" customWidth="1"/>
    <col min="3" max="24" width="13.140625" style="1" customWidth="1"/>
    <col min="25" max="25" width="15.5703125" style="44" customWidth="1"/>
    <col min="26" max="26" width="10" style="44" customWidth="1"/>
    <col min="27" max="27" width="9.42578125" style="1" customWidth="1"/>
    <col min="28" max="28" width="7.85546875" style="1" customWidth="1"/>
    <col min="29" max="29" width="8.140625" style="1" customWidth="1"/>
    <col min="30" max="34" width="11.5703125" style="1" customWidth="1"/>
    <col min="35" max="35" width="10.28515625" style="1" customWidth="1"/>
    <col min="36" max="36" width="8" style="1" customWidth="1"/>
    <col min="37" max="38" width="10.85546875" style="1" customWidth="1"/>
    <col min="39" max="39" width="10.85546875" style="44" customWidth="1"/>
    <col min="40" max="40" width="11.28515625" style="1" customWidth="1"/>
    <col min="41" max="41" width="10.7109375" style="1" customWidth="1"/>
    <col min="42" max="45" width="12.140625" style="1" customWidth="1"/>
    <col min="46" max="46" width="13.42578125" style="1" customWidth="1"/>
    <col min="47" max="47" width="9.28515625" style="1" customWidth="1"/>
    <col min="48" max="48" width="13" style="1" customWidth="1"/>
    <col min="49" max="49" width="14.28515625" style="1" customWidth="1"/>
    <col min="50" max="51" width="13" style="1" customWidth="1"/>
    <col min="52" max="52" width="13.42578125" style="1" customWidth="1"/>
    <col min="53" max="53" width="13.28515625" style="1" bestFit="1" customWidth="1"/>
    <col min="54" max="54" width="14.28515625" style="1" customWidth="1"/>
    <col min="55" max="55" width="12.140625" style="1" customWidth="1"/>
    <col min="56" max="56" width="11.140625" style="1" bestFit="1" customWidth="1"/>
    <col min="57" max="57" width="12.28515625" style="1" customWidth="1"/>
    <col min="58" max="58" width="11.5703125" style="1" customWidth="1"/>
    <col min="59" max="59" width="14.28515625" style="1" bestFit="1" customWidth="1"/>
    <col min="60" max="60" width="12.7109375" style="1" customWidth="1"/>
    <col min="61" max="61" width="12.140625" style="1" customWidth="1"/>
    <col min="62" max="16384" width="9.140625" style="1"/>
  </cols>
  <sheetData>
    <row r="1" spans="1:61" ht="36" customHeight="1" x14ac:dyDescent="0.2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</row>
    <row r="3" spans="1:61" s="3" customFormat="1" ht="33" customHeight="1" x14ac:dyDescent="0.2">
      <c r="A3" s="140" t="s">
        <v>1</v>
      </c>
      <c r="B3" s="134" t="s">
        <v>2</v>
      </c>
      <c r="C3" s="134" t="s">
        <v>3</v>
      </c>
      <c r="D3" s="130" t="s">
        <v>4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 t="s">
        <v>5</v>
      </c>
      <c r="T3" s="130"/>
      <c r="U3" s="130"/>
      <c r="V3" s="130"/>
      <c r="W3" s="130"/>
      <c r="X3" s="141" t="s">
        <v>6</v>
      </c>
      <c r="Y3" s="142" t="s">
        <v>7</v>
      </c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 t="s">
        <v>5</v>
      </c>
      <c r="AO3" s="142"/>
      <c r="AP3" s="142"/>
      <c r="AQ3" s="142"/>
      <c r="AR3" s="142"/>
      <c r="AS3" s="142"/>
      <c r="AT3" s="142"/>
      <c r="AU3" s="148" t="s">
        <v>6</v>
      </c>
      <c r="AV3" s="134" t="s">
        <v>8</v>
      </c>
      <c r="AW3" s="134"/>
      <c r="AX3" s="134"/>
      <c r="AY3" s="110" t="s">
        <v>63</v>
      </c>
      <c r="AZ3" s="146" t="s">
        <v>9</v>
      </c>
      <c r="BA3" s="147" t="s">
        <v>9</v>
      </c>
      <c r="BB3" s="147"/>
      <c r="BC3" s="147"/>
      <c r="BD3" s="101" t="s">
        <v>66</v>
      </c>
      <c r="BE3" s="102"/>
      <c r="BF3" s="103"/>
      <c r="BG3" s="101" t="s">
        <v>65</v>
      </c>
      <c r="BH3" s="102"/>
      <c r="BI3" s="103"/>
    </row>
    <row r="4" spans="1:61" s="3" customFormat="1" ht="21" customHeight="1" x14ac:dyDescent="0.2">
      <c r="A4" s="140"/>
      <c r="B4" s="134"/>
      <c r="C4" s="134"/>
      <c r="D4" s="129" t="s">
        <v>10</v>
      </c>
      <c r="E4" s="129" t="s">
        <v>11</v>
      </c>
      <c r="F4" s="129" t="s">
        <v>12</v>
      </c>
      <c r="G4" s="129" t="s">
        <v>13</v>
      </c>
      <c r="H4" s="129" t="s">
        <v>14</v>
      </c>
      <c r="I4" s="129" t="s">
        <v>15</v>
      </c>
      <c r="J4" s="129" t="s">
        <v>16</v>
      </c>
      <c r="K4" s="129" t="s">
        <v>17</v>
      </c>
      <c r="L4" s="129" t="s">
        <v>18</v>
      </c>
      <c r="M4" s="131" t="s">
        <v>19</v>
      </c>
      <c r="N4" s="132" t="s">
        <v>20</v>
      </c>
      <c r="O4" s="132"/>
      <c r="P4" s="132"/>
      <c r="Q4" s="133" t="s">
        <v>21</v>
      </c>
      <c r="R4" s="130" t="s">
        <v>22</v>
      </c>
      <c r="S4" s="130" t="s">
        <v>23</v>
      </c>
      <c r="T4" s="130" t="s">
        <v>24</v>
      </c>
      <c r="U4" s="130" t="s">
        <v>25</v>
      </c>
      <c r="V4" s="130" t="s">
        <v>26</v>
      </c>
      <c r="W4" s="130" t="s">
        <v>27</v>
      </c>
      <c r="X4" s="141"/>
      <c r="Y4" s="154" t="s">
        <v>10</v>
      </c>
      <c r="Z4" s="154" t="s">
        <v>11</v>
      </c>
      <c r="AA4" s="154" t="s">
        <v>12</v>
      </c>
      <c r="AB4" s="154" t="s">
        <v>13</v>
      </c>
      <c r="AC4" s="154" t="s">
        <v>14</v>
      </c>
      <c r="AD4" s="154" t="s">
        <v>15</v>
      </c>
      <c r="AE4" s="154" t="s">
        <v>16</v>
      </c>
      <c r="AF4" s="154" t="s">
        <v>17</v>
      </c>
      <c r="AG4" s="154" t="s">
        <v>18</v>
      </c>
      <c r="AH4" s="155" t="s">
        <v>19</v>
      </c>
      <c r="AI4" s="128" t="s">
        <v>20</v>
      </c>
      <c r="AJ4" s="128"/>
      <c r="AK4" s="128"/>
      <c r="AL4" s="153" t="s">
        <v>21</v>
      </c>
      <c r="AM4" s="142" t="s">
        <v>22</v>
      </c>
      <c r="AN4" s="142" t="s">
        <v>23</v>
      </c>
      <c r="AO4" s="142" t="s">
        <v>24</v>
      </c>
      <c r="AP4" s="142" t="s">
        <v>25</v>
      </c>
      <c r="AQ4" s="156" t="s">
        <v>67</v>
      </c>
      <c r="AR4" s="142" t="s">
        <v>64</v>
      </c>
      <c r="AS4" s="156" t="s">
        <v>68</v>
      </c>
      <c r="AT4" s="142" t="s">
        <v>27</v>
      </c>
      <c r="AU4" s="148"/>
      <c r="AV4" s="134" t="s">
        <v>28</v>
      </c>
      <c r="AW4" s="134" t="s">
        <v>29</v>
      </c>
      <c r="AX4" s="134" t="s">
        <v>30</v>
      </c>
      <c r="AY4" s="149"/>
      <c r="AZ4" s="146"/>
      <c r="BA4" s="134" t="s">
        <v>31</v>
      </c>
      <c r="BB4" s="134" t="s">
        <v>32</v>
      </c>
      <c r="BC4" s="134" t="s">
        <v>33</v>
      </c>
      <c r="BD4" s="112" t="s">
        <v>31</v>
      </c>
      <c r="BE4" s="112" t="s">
        <v>32</v>
      </c>
      <c r="BF4" s="112" t="s">
        <v>33</v>
      </c>
      <c r="BG4" s="112" t="s">
        <v>31</v>
      </c>
      <c r="BH4" s="112" t="s">
        <v>32</v>
      </c>
      <c r="BI4" s="112" t="s">
        <v>33</v>
      </c>
    </row>
    <row r="5" spans="1:61" s="3" customFormat="1" ht="60" customHeight="1" x14ac:dyDescent="0.2">
      <c r="A5" s="140"/>
      <c r="B5" s="134"/>
      <c r="C5" s="134"/>
      <c r="D5" s="129"/>
      <c r="E5" s="129"/>
      <c r="F5" s="129"/>
      <c r="G5" s="129"/>
      <c r="H5" s="129"/>
      <c r="I5" s="129"/>
      <c r="J5" s="129"/>
      <c r="K5" s="129"/>
      <c r="L5" s="129"/>
      <c r="M5" s="131"/>
      <c r="N5" s="5" t="s">
        <v>34</v>
      </c>
      <c r="O5" s="5" t="s">
        <v>35</v>
      </c>
      <c r="P5" s="6" t="s">
        <v>36</v>
      </c>
      <c r="Q5" s="133"/>
      <c r="R5" s="130"/>
      <c r="S5" s="130"/>
      <c r="T5" s="130"/>
      <c r="U5" s="130"/>
      <c r="V5" s="130"/>
      <c r="W5" s="130"/>
      <c r="X5" s="141"/>
      <c r="Y5" s="154"/>
      <c r="Z5" s="154"/>
      <c r="AA5" s="154"/>
      <c r="AB5" s="154"/>
      <c r="AC5" s="154"/>
      <c r="AD5" s="154"/>
      <c r="AE5" s="154"/>
      <c r="AF5" s="154"/>
      <c r="AG5" s="154"/>
      <c r="AH5" s="155"/>
      <c r="AI5" s="7" t="s">
        <v>34</v>
      </c>
      <c r="AJ5" s="7" t="s">
        <v>35</v>
      </c>
      <c r="AK5" s="8" t="s">
        <v>36</v>
      </c>
      <c r="AL5" s="153"/>
      <c r="AM5" s="142"/>
      <c r="AN5" s="142"/>
      <c r="AO5" s="142"/>
      <c r="AP5" s="142"/>
      <c r="AQ5" s="156"/>
      <c r="AR5" s="142"/>
      <c r="AS5" s="156"/>
      <c r="AT5" s="142"/>
      <c r="AU5" s="148"/>
      <c r="AV5" s="134"/>
      <c r="AW5" s="134"/>
      <c r="AX5" s="134"/>
      <c r="AY5" s="150"/>
      <c r="AZ5" s="146"/>
      <c r="BA5" s="134"/>
      <c r="BB5" s="134"/>
      <c r="BC5" s="134"/>
      <c r="BD5" s="113"/>
      <c r="BE5" s="113"/>
      <c r="BF5" s="113"/>
      <c r="BG5" s="151"/>
      <c r="BH5" s="151"/>
      <c r="BI5" s="151"/>
    </row>
    <row r="6" spans="1:61" ht="12" customHeight="1" x14ac:dyDescent="0.2">
      <c r="A6" s="9">
        <v>1</v>
      </c>
      <c r="B6" s="10" t="s">
        <v>37</v>
      </c>
      <c r="C6" s="11">
        <v>4448</v>
      </c>
      <c r="D6" s="12">
        <v>92</v>
      </c>
      <c r="E6" s="12">
        <v>25</v>
      </c>
      <c r="F6" s="12">
        <v>10</v>
      </c>
      <c r="G6" s="12">
        <v>1</v>
      </c>
      <c r="H6" s="12">
        <v>3</v>
      </c>
      <c r="I6" s="12">
        <v>42</v>
      </c>
      <c r="J6" s="12">
        <v>9</v>
      </c>
      <c r="K6" s="12">
        <v>226</v>
      </c>
      <c r="L6" s="12">
        <v>339</v>
      </c>
      <c r="M6" s="12">
        <f t="shared" ref="M6:M20" si="0">D6+F6+G6+H6+I6+J6+K6+L6</f>
        <v>722</v>
      </c>
      <c r="N6" s="12">
        <v>0</v>
      </c>
      <c r="O6" s="12">
        <v>0</v>
      </c>
      <c r="P6" s="12">
        <v>1837</v>
      </c>
      <c r="Q6" s="12">
        <f t="shared" ref="Q6:Q13" si="1">J6+K6+N6+O6</f>
        <v>235</v>
      </c>
      <c r="R6" s="12">
        <f t="shared" ref="R6:R23" si="2">M6+N6+O6+P6</f>
        <v>2559</v>
      </c>
      <c r="S6" s="13">
        <f>ROUND(M6*$G$29*$G$28*(100-X6)/100/1000,1)</f>
        <v>5970.6</v>
      </c>
      <c r="T6" s="13">
        <f>ROUND((N6+O6)*$G$28*$G$29*(100-X6)/100/1000*1,1)</f>
        <v>0</v>
      </c>
      <c r="U6" s="14">
        <f t="shared" ref="U6:U16" si="3">S6+T6</f>
        <v>5970.6</v>
      </c>
      <c r="V6" s="15">
        <f>ROUND(P6*$G$29*$G$30*(100-X6)/100/1000,1)</f>
        <v>1971.9</v>
      </c>
      <c r="W6" s="16">
        <f t="shared" ref="W6:W17" si="4">ROUND(S6+T6+V6,1)</f>
        <v>7942.5</v>
      </c>
      <c r="X6" s="17">
        <v>14.5</v>
      </c>
      <c r="Y6" s="18">
        <v>92</v>
      </c>
      <c r="Z6" s="18">
        <v>25</v>
      </c>
      <c r="AA6" s="18">
        <v>10</v>
      </c>
      <c r="AB6" s="18">
        <v>1</v>
      </c>
      <c r="AC6" s="18">
        <v>3</v>
      </c>
      <c r="AD6" s="18">
        <v>42</v>
      </c>
      <c r="AE6" s="18">
        <v>9</v>
      </c>
      <c r="AF6" s="18">
        <v>226</v>
      </c>
      <c r="AG6" s="18">
        <v>339</v>
      </c>
      <c r="AH6" s="18">
        <f t="shared" ref="AH6:AH23" si="5">Y6+AA6+AB6+AC6+AD6+AE6+AF6+AG6</f>
        <v>722</v>
      </c>
      <c r="AI6" s="18">
        <v>0</v>
      </c>
      <c r="AJ6" s="18">
        <v>0</v>
      </c>
      <c r="AK6" s="18">
        <v>1837</v>
      </c>
      <c r="AL6" s="18">
        <f t="shared" ref="AL6:AL23" si="6">AE6+AF6+AI6+AJ6</f>
        <v>235</v>
      </c>
      <c r="AM6" s="18">
        <f t="shared" ref="AM6:AM23" si="7">AH6+AI6+AJ6+AK6</f>
        <v>2559</v>
      </c>
      <c r="AN6" s="19">
        <f t="shared" ref="AN6:AN23" si="8">ROUND(AH6*$AD$29*$AD$28*(100-AU6)/100/1000,1)</f>
        <v>5266.9</v>
      </c>
      <c r="AO6" s="19">
        <f t="shared" ref="AO6:AO23" si="9">ROUND((AI6+AJ6)*$AD$28*$AD$29*(100-AU6)/100/1000*1,1)</f>
        <v>0</v>
      </c>
      <c r="AP6" s="20">
        <f>AN6+AO6</f>
        <v>5266.9</v>
      </c>
      <c r="AQ6" s="75">
        <f>ROUND(AK6*$AD$29*$AD$30*(100-AU6)/100/1000,1)</f>
        <v>13400.7</v>
      </c>
      <c r="AR6" s="21">
        <v>1675.1</v>
      </c>
      <c r="AS6" s="75">
        <f>AQ6-AR6</f>
        <v>11725.6</v>
      </c>
      <c r="AT6" s="22">
        <f>ROUND(AN6+AO6+AQ6,1)</f>
        <v>18667.599999999999</v>
      </c>
      <c r="AU6" s="67">
        <v>14.5</v>
      </c>
      <c r="AV6" s="68">
        <v>0.5</v>
      </c>
      <c r="AW6" s="69">
        <f>ROUND(AV6*$AX$31*1000,1)</f>
        <v>541200</v>
      </c>
      <c r="AX6" s="70">
        <f>ROUND(AV6*$AX$31*1.2,1)</f>
        <v>649.4</v>
      </c>
      <c r="AY6" s="73">
        <f>AQ6+V6</f>
        <v>15372.6</v>
      </c>
      <c r="AZ6" s="71">
        <f>W6+AT6+AX6</f>
        <v>27259.5</v>
      </c>
      <c r="BA6" s="23">
        <f>AZ6</f>
        <v>27259.5</v>
      </c>
      <c r="BB6" s="23">
        <f>BA6-BC6</f>
        <v>26610.1</v>
      </c>
      <c r="BC6" s="23">
        <f>AX6</f>
        <v>649.4</v>
      </c>
      <c r="BD6" s="23">
        <v>15468.699999999999</v>
      </c>
      <c r="BE6" s="23">
        <f>BD6-BF6</f>
        <v>14819.3</v>
      </c>
      <c r="BF6" s="77">
        <v>649.4</v>
      </c>
      <c r="BG6" s="79">
        <f>BA6-BD6</f>
        <v>11790.800000000001</v>
      </c>
      <c r="BH6" s="79">
        <f t="shared" ref="BH6:BI6" si="10">BB6-BE6</f>
        <v>11790.8</v>
      </c>
      <c r="BI6" s="79">
        <f t="shared" si="10"/>
        <v>0</v>
      </c>
    </row>
    <row r="7" spans="1:61" x14ac:dyDescent="0.2">
      <c r="A7" s="9">
        <v>2</v>
      </c>
      <c r="B7" s="10" t="s">
        <v>38</v>
      </c>
      <c r="C7" s="11">
        <v>4024</v>
      </c>
      <c r="D7" s="12">
        <v>1102</v>
      </c>
      <c r="E7" s="12">
        <v>26</v>
      </c>
      <c r="F7" s="12">
        <v>108</v>
      </c>
      <c r="G7" s="12">
        <v>0</v>
      </c>
      <c r="H7" s="12">
        <v>5</v>
      </c>
      <c r="I7" s="12">
        <v>16</v>
      </c>
      <c r="J7" s="12">
        <v>12</v>
      </c>
      <c r="K7" s="12">
        <v>356</v>
      </c>
      <c r="L7" s="12">
        <v>0</v>
      </c>
      <c r="M7" s="12">
        <f t="shared" si="0"/>
        <v>1599</v>
      </c>
      <c r="N7" s="12">
        <v>0</v>
      </c>
      <c r="O7" s="12">
        <v>0</v>
      </c>
      <c r="P7" s="12">
        <v>1720</v>
      </c>
      <c r="Q7" s="12">
        <f t="shared" si="1"/>
        <v>368</v>
      </c>
      <c r="R7" s="12">
        <f t="shared" si="2"/>
        <v>3319</v>
      </c>
      <c r="S7" s="13">
        <f t="shared" ref="S7:S11" si="11">ROUND(M7*$G$29*$G$28*(100-X7)/100/1000,1)</f>
        <v>14073.6</v>
      </c>
      <c r="T7" s="13">
        <f t="shared" ref="T7:T23" si="12">ROUND((N7+O7)*$G$28*$G$29*(100-X7)/100/1000*1,1)</f>
        <v>0</v>
      </c>
      <c r="U7" s="14">
        <f t="shared" si="3"/>
        <v>14073.6</v>
      </c>
      <c r="V7" s="15">
        <f t="shared" ref="V7:V23" si="13">ROUND(P7*$G$29*$G$30*(100-X7)/100/1000,1)</f>
        <v>1965.1</v>
      </c>
      <c r="W7" s="16">
        <f t="shared" si="4"/>
        <v>16038.7</v>
      </c>
      <c r="X7" s="17">
        <v>9</v>
      </c>
      <c r="Y7" s="18">
        <v>1102</v>
      </c>
      <c r="Z7" s="18">
        <v>26</v>
      </c>
      <c r="AA7" s="18">
        <v>108</v>
      </c>
      <c r="AB7" s="18">
        <v>0</v>
      </c>
      <c r="AC7" s="18">
        <v>5</v>
      </c>
      <c r="AD7" s="18">
        <v>16</v>
      </c>
      <c r="AE7" s="18">
        <v>12</v>
      </c>
      <c r="AF7" s="18">
        <v>356</v>
      </c>
      <c r="AG7" s="18">
        <v>0</v>
      </c>
      <c r="AH7" s="18">
        <f t="shared" si="5"/>
        <v>1599</v>
      </c>
      <c r="AI7" s="18">
        <v>0</v>
      </c>
      <c r="AJ7" s="18">
        <v>0</v>
      </c>
      <c r="AK7" s="18">
        <v>1720</v>
      </c>
      <c r="AL7" s="18">
        <f t="shared" si="6"/>
        <v>368</v>
      </c>
      <c r="AM7" s="18">
        <f t="shared" si="7"/>
        <v>3319</v>
      </c>
      <c r="AN7" s="19">
        <f t="shared" si="8"/>
        <v>12414.8</v>
      </c>
      <c r="AO7" s="19">
        <f t="shared" si="9"/>
        <v>0</v>
      </c>
      <c r="AP7" s="20">
        <f t="shared" ref="AP7:AP23" si="14">AN7+AO7</f>
        <v>12414.8</v>
      </c>
      <c r="AQ7" s="75">
        <f t="shared" ref="AQ7:AQ23" si="15">ROUND(AK7*$AD$29*$AD$30*(100-AU7)/100/1000,1)</f>
        <v>13354.3</v>
      </c>
      <c r="AR7" s="21">
        <v>1669.3</v>
      </c>
      <c r="AS7" s="75">
        <f t="shared" ref="AS7:AS23" si="16">AQ7-AR7</f>
        <v>11685</v>
      </c>
      <c r="AT7" s="22">
        <f t="shared" ref="AT7:AT23" si="17">ROUND(AN7+AO7+AQ7,1)</f>
        <v>25769.1</v>
      </c>
      <c r="AU7" s="67">
        <v>9</v>
      </c>
      <c r="AV7" s="68">
        <v>0.4</v>
      </c>
      <c r="AW7" s="69">
        <f t="shared" ref="AW7:AW23" si="18">ROUND(AV7*$AX$31*1000,1)</f>
        <v>432960</v>
      </c>
      <c r="AX7" s="70">
        <f t="shared" ref="AX7:AX23" si="19">ROUND(AV7*$AX$31*1.2,1)</f>
        <v>519.6</v>
      </c>
      <c r="AY7" s="73">
        <f t="shared" ref="AY7:AY23" si="20">AQ7+V7</f>
        <v>15319.4</v>
      </c>
      <c r="AZ7" s="71">
        <f t="shared" ref="AZ7:AZ22" si="21">W7+AT7+AX7</f>
        <v>42327.4</v>
      </c>
      <c r="BA7" s="23">
        <f t="shared" ref="BA7:BA23" si="22">AZ7</f>
        <v>42327.4</v>
      </c>
      <c r="BB7" s="23">
        <f t="shared" ref="BB7:BB23" si="23">BA7-BC7</f>
        <v>41807.800000000003</v>
      </c>
      <c r="BC7" s="23">
        <f t="shared" ref="BC7:BC23" si="24">AX7</f>
        <v>519.6</v>
      </c>
      <c r="BD7" s="23">
        <v>30488.699999999997</v>
      </c>
      <c r="BE7" s="23">
        <f t="shared" ref="BE7:BE23" si="25">BD7-BF7</f>
        <v>29969.1</v>
      </c>
      <c r="BF7" s="77">
        <v>519.6</v>
      </c>
      <c r="BG7" s="79">
        <f t="shared" ref="BG7:BG23" si="26">BA7-BD7</f>
        <v>11838.700000000004</v>
      </c>
      <c r="BH7" s="79">
        <f t="shared" ref="BH7:BH23" si="27">BB7-BE7</f>
        <v>11838.700000000004</v>
      </c>
      <c r="BI7" s="79">
        <f t="shared" ref="BI7:BI23" si="28">BC7-BF7</f>
        <v>0</v>
      </c>
    </row>
    <row r="8" spans="1:61" x14ac:dyDescent="0.2">
      <c r="A8" s="9">
        <v>3</v>
      </c>
      <c r="B8" s="10" t="s">
        <v>39</v>
      </c>
      <c r="C8" s="24">
        <v>7489</v>
      </c>
      <c r="D8" s="12">
        <v>923</v>
      </c>
      <c r="E8" s="12">
        <v>71</v>
      </c>
      <c r="F8" s="12">
        <v>90</v>
      </c>
      <c r="G8" s="12">
        <v>0</v>
      </c>
      <c r="H8" s="12">
        <v>3</v>
      </c>
      <c r="I8" s="12">
        <v>204</v>
      </c>
      <c r="J8" s="12">
        <v>76</v>
      </c>
      <c r="K8" s="12">
        <v>332</v>
      </c>
      <c r="L8" s="12">
        <v>481</v>
      </c>
      <c r="M8" s="12">
        <f t="shared" si="0"/>
        <v>2109</v>
      </c>
      <c r="N8" s="12">
        <v>133</v>
      </c>
      <c r="O8" s="12">
        <v>7</v>
      </c>
      <c r="P8" s="12">
        <v>3149</v>
      </c>
      <c r="Q8" s="12">
        <f t="shared" si="1"/>
        <v>548</v>
      </c>
      <c r="R8" s="12">
        <f t="shared" si="2"/>
        <v>5398</v>
      </c>
      <c r="S8" s="13">
        <f t="shared" si="11"/>
        <v>17338.5</v>
      </c>
      <c r="T8" s="13">
        <f t="shared" si="12"/>
        <v>1151</v>
      </c>
      <c r="U8" s="14">
        <f t="shared" si="3"/>
        <v>18489.5</v>
      </c>
      <c r="V8" s="15">
        <f t="shared" si="13"/>
        <v>3360.5</v>
      </c>
      <c r="W8" s="16">
        <f t="shared" si="4"/>
        <v>21850</v>
      </c>
      <c r="X8" s="17">
        <v>15</v>
      </c>
      <c r="Y8" s="18">
        <v>923</v>
      </c>
      <c r="Z8" s="18">
        <v>71</v>
      </c>
      <c r="AA8" s="18">
        <v>90</v>
      </c>
      <c r="AB8" s="18">
        <v>0</v>
      </c>
      <c r="AC8" s="18">
        <v>3</v>
      </c>
      <c r="AD8" s="18">
        <v>204</v>
      </c>
      <c r="AE8" s="18">
        <v>76</v>
      </c>
      <c r="AF8" s="18">
        <v>332</v>
      </c>
      <c r="AG8" s="18">
        <v>481</v>
      </c>
      <c r="AH8" s="18">
        <f t="shared" si="5"/>
        <v>2109</v>
      </c>
      <c r="AI8" s="18">
        <v>133</v>
      </c>
      <c r="AJ8" s="18">
        <v>7</v>
      </c>
      <c r="AK8" s="18">
        <v>3149</v>
      </c>
      <c r="AL8" s="18">
        <f t="shared" si="6"/>
        <v>548</v>
      </c>
      <c r="AM8" s="18">
        <f t="shared" si="7"/>
        <v>5398</v>
      </c>
      <c r="AN8" s="19">
        <f t="shared" si="8"/>
        <v>15294.9</v>
      </c>
      <c r="AO8" s="19">
        <f t="shared" si="9"/>
        <v>1015.3</v>
      </c>
      <c r="AP8" s="20">
        <f t="shared" si="14"/>
        <v>16310.199999999999</v>
      </c>
      <c r="AQ8" s="75">
        <f t="shared" si="15"/>
        <v>22837.200000000001</v>
      </c>
      <c r="AR8" s="21">
        <v>2854.6</v>
      </c>
      <c r="AS8" s="75">
        <f t="shared" si="16"/>
        <v>19982.600000000002</v>
      </c>
      <c r="AT8" s="22">
        <f t="shared" si="17"/>
        <v>39147.4</v>
      </c>
      <c r="AU8" s="67">
        <v>15</v>
      </c>
      <c r="AV8" s="68">
        <v>0.8</v>
      </c>
      <c r="AW8" s="69">
        <f t="shared" si="18"/>
        <v>865920</v>
      </c>
      <c r="AX8" s="70">
        <f t="shared" si="19"/>
        <v>1039.0999999999999</v>
      </c>
      <c r="AY8" s="73">
        <f t="shared" si="20"/>
        <v>26197.7</v>
      </c>
      <c r="AZ8" s="71">
        <f t="shared" si="21"/>
        <v>62036.5</v>
      </c>
      <c r="BA8" s="23">
        <f t="shared" si="22"/>
        <v>62036.5</v>
      </c>
      <c r="BB8" s="23">
        <f t="shared" si="23"/>
        <v>60997.4</v>
      </c>
      <c r="BC8" s="23">
        <f t="shared" si="24"/>
        <v>1039.0999999999999</v>
      </c>
      <c r="BD8" s="23">
        <v>41851.9</v>
      </c>
      <c r="BE8" s="23">
        <f t="shared" si="25"/>
        <v>40812.800000000003</v>
      </c>
      <c r="BF8" s="77">
        <v>1039.0999999999999</v>
      </c>
      <c r="BG8" s="79">
        <f t="shared" si="26"/>
        <v>20184.599999999999</v>
      </c>
      <c r="BH8" s="79">
        <f t="shared" si="27"/>
        <v>20184.599999999999</v>
      </c>
      <c r="BI8" s="79">
        <f t="shared" si="28"/>
        <v>0</v>
      </c>
    </row>
    <row r="9" spans="1:61" x14ac:dyDescent="0.2">
      <c r="A9" s="9">
        <v>4</v>
      </c>
      <c r="B9" s="10" t="s">
        <v>40</v>
      </c>
      <c r="C9" s="24">
        <v>38894</v>
      </c>
      <c r="D9" s="12">
        <v>355</v>
      </c>
      <c r="E9" s="12">
        <v>111</v>
      </c>
      <c r="F9" s="12">
        <v>104</v>
      </c>
      <c r="G9" s="12">
        <v>7</v>
      </c>
      <c r="H9" s="12">
        <v>14</v>
      </c>
      <c r="I9" s="12">
        <v>253</v>
      </c>
      <c r="J9" s="12">
        <v>73</v>
      </c>
      <c r="K9" s="12">
        <v>1701</v>
      </c>
      <c r="L9" s="12">
        <v>1178</v>
      </c>
      <c r="M9" s="12">
        <f t="shared" si="0"/>
        <v>3685</v>
      </c>
      <c r="N9" s="12">
        <v>0</v>
      </c>
      <c r="O9" s="12">
        <v>0</v>
      </c>
      <c r="P9" s="12">
        <v>19278</v>
      </c>
      <c r="Q9" s="12">
        <f t="shared" si="1"/>
        <v>1774</v>
      </c>
      <c r="R9" s="12">
        <f t="shared" si="2"/>
        <v>22963</v>
      </c>
      <c r="S9" s="13">
        <f t="shared" si="11"/>
        <v>31542.6</v>
      </c>
      <c r="T9" s="13">
        <f t="shared" si="12"/>
        <v>0</v>
      </c>
      <c r="U9" s="14">
        <f t="shared" si="3"/>
        <v>31542.6</v>
      </c>
      <c r="V9" s="15">
        <f t="shared" si="13"/>
        <v>21420.1</v>
      </c>
      <c r="W9" s="16">
        <f t="shared" si="4"/>
        <v>52962.7</v>
      </c>
      <c r="X9" s="17">
        <v>11.5</v>
      </c>
      <c r="Y9" s="18">
        <v>355</v>
      </c>
      <c r="Z9" s="18">
        <v>111</v>
      </c>
      <c r="AA9" s="18">
        <v>104</v>
      </c>
      <c r="AB9" s="18">
        <v>7</v>
      </c>
      <c r="AC9" s="18">
        <v>14</v>
      </c>
      <c r="AD9" s="18">
        <v>253</v>
      </c>
      <c r="AE9" s="18">
        <v>73</v>
      </c>
      <c r="AF9" s="18">
        <v>1701</v>
      </c>
      <c r="AG9" s="18">
        <v>1178</v>
      </c>
      <c r="AH9" s="18">
        <f t="shared" si="5"/>
        <v>3685</v>
      </c>
      <c r="AI9" s="18">
        <v>0</v>
      </c>
      <c r="AJ9" s="18">
        <v>0</v>
      </c>
      <c r="AK9" s="18">
        <v>19278</v>
      </c>
      <c r="AL9" s="18">
        <f t="shared" si="6"/>
        <v>1774</v>
      </c>
      <c r="AM9" s="18">
        <f t="shared" si="7"/>
        <v>22963</v>
      </c>
      <c r="AN9" s="19">
        <f t="shared" si="8"/>
        <v>27824.799999999999</v>
      </c>
      <c r="AO9" s="19">
        <f t="shared" si="9"/>
        <v>0</v>
      </c>
      <c r="AP9" s="20">
        <f t="shared" si="14"/>
        <v>27824.799999999999</v>
      </c>
      <c r="AQ9" s="75">
        <f t="shared" si="15"/>
        <v>145564.70000000001</v>
      </c>
      <c r="AR9" s="21">
        <v>18195.599999999999</v>
      </c>
      <c r="AS9" s="75">
        <f t="shared" si="16"/>
        <v>127369.1</v>
      </c>
      <c r="AT9" s="22">
        <f t="shared" si="17"/>
        <v>173389.5</v>
      </c>
      <c r="AU9" s="67">
        <v>11.5</v>
      </c>
      <c r="AV9" s="68">
        <v>1</v>
      </c>
      <c r="AW9" s="69">
        <f t="shared" si="18"/>
        <v>1082400</v>
      </c>
      <c r="AX9" s="70">
        <f t="shared" si="19"/>
        <v>1298.9000000000001</v>
      </c>
      <c r="AY9" s="73">
        <f t="shared" si="20"/>
        <v>166984.80000000002</v>
      </c>
      <c r="AZ9" s="71">
        <f t="shared" si="21"/>
        <v>227651.1</v>
      </c>
      <c r="BA9" s="23">
        <f t="shared" si="22"/>
        <v>227651.1</v>
      </c>
      <c r="BB9" s="23">
        <f t="shared" si="23"/>
        <v>226352.2</v>
      </c>
      <c r="BC9" s="23">
        <f t="shared" si="24"/>
        <v>1298.9000000000001</v>
      </c>
      <c r="BD9" s="23">
        <v>99937.4</v>
      </c>
      <c r="BE9" s="23">
        <f t="shared" si="25"/>
        <v>98638.5</v>
      </c>
      <c r="BF9" s="77">
        <v>1298.9000000000001</v>
      </c>
      <c r="BG9" s="79">
        <f t="shared" si="26"/>
        <v>127713.70000000001</v>
      </c>
      <c r="BH9" s="79">
        <f t="shared" si="27"/>
        <v>127713.70000000001</v>
      </c>
      <c r="BI9" s="79">
        <f t="shared" si="28"/>
        <v>0</v>
      </c>
    </row>
    <row r="10" spans="1:61" x14ac:dyDescent="0.2">
      <c r="A10" s="9">
        <v>5</v>
      </c>
      <c r="B10" s="10" t="s">
        <v>41</v>
      </c>
      <c r="C10" s="24">
        <v>16511</v>
      </c>
      <c r="D10" s="12">
        <v>1538</v>
      </c>
      <c r="E10" s="12">
        <v>89</v>
      </c>
      <c r="F10" s="12">
        <v>18</v>
      </c>
      <c r="G10" s="12">
        <v>3</v>
      </c>
      <c r="H10" s="12">
        <v>6</v>
      </c>
      <c r="I10" s="12">
        <v>603</v>
      </c>
      <c r="J10" s="12">
        <v>32</v>
      </c>
      <c r="K10" s="12">
        <v>1294</v>
      </c>
      <c r="L10" s="12">
        <v>1524</v>
      </c>
      <c r="M10" s="12">
        <f t="shared" si="0"/>
        <v>5018</v>
      </c>
      <c r="N10" s="12">
        <v>0</v>
      </c>
      <c r="O10" s="12">
        <v>0</v>
      </c>
      <c r="P10" s="12">
        <v>7117</v>
      </c>
      <c r="Q10" s="12">
        <f t="shared" si="1"/>
        <v>1326</v>
      </c>
      <c r="R10" s="12">
        <f t="shared" si="2"/>
        <v>12135</v>
      </c>
      <c r="S10" s="13">
        <f t="shared" si="11"/>
        <v>44311.6</v>
      </c>
      <c r="T10" s="13">
        <f t="shared" si="12"/>
        <v>0</v>
      </c>
      <c r="U10" s="14">
        <f t="shared" si="3"/>
        <v>44311.6</v>
      </c>
      <c r="V10" s="15">
        <f t="shared" si="13"/>
        <v>8158</v>
      </c>
      <c r="W10" s="16">
        <f t="shared" si="4"/>
        <v>52469.599999999999</v>
      </c>
      <c r="X10" s="17">
        <v>8.6999999999999993</v>
      </c>
      <c r="Y10" s="18">
        <v>1538</v>
      </c>
      <c r="Z10" s="18">
        <v>89</v>
      </c>
      <c r="AA10" s="18">
        <v>18</v>
      </c>
      <c r="AB10" s="18">
        <v>3</v>
      </c>
      <c r="AC10" s="18">
        <v>6</v>
      </c>
      <c r="AD10" s="18">
        <v>603</v>
      </c>
      <c r="AE10" s="18">
        <v>32</v>
      </c>
      <c r="AF10" s="18">
        <v>1294</v>
      </c>
      <c r="AG10" s="18">
        <v>1524</v>
      </c>
      <c r="AH10" s="18">
        <f t="shared" si="5"/>
        <v>5018</v>
      </c>
      <c r="AI10" s="18">
        <v>0</v>
      </c>
      <c r="AJ10" s="18">
        <v>0</v>
      </c>
      <c r="AK10" s="18">
        <v>7117</v>
      </c>
      <c r="AL10" s="18">
        <f t="shared" si="6"/>
        <v>1326</v>
      </c>
      <c r="AM10" s="18">
        <f t="shared" si="7"/>
        <v>12135</v>
      </c>
      <c r="AN10" s="19">
        <f t="shared" si="8"/>
        <v>39088.800000000003</v>
      </c>
      <c r="AO10" s="19">
        <f t="shared" si="9"/>
        <v>0</v>
      </c>
      <c r="AP10" s="20">
        <f t="shared" si="14"/>
        <v>39088.800000000003</v>
      </c>
      <c r="AQ10" s="75">
        <f t="shared" si="15"/>
        <v>55439.4</v>
      </c>
      <c r="AR10" s="21">
        <v>6929.9</v>
      </c>
      <c r="AS10" s="75">
        <f t="shared" si="16"/>
        <v>48509.5</v>
      </c>
      <c r="AT10" s="22">
        <f t="shared" si="17"/>
        <v>94528.2</v>
      </c>
      <c r="AU10" s="67">
        <v>8.6999999999999993</v>
      </c>
      <c r="AV10" s="68">
        <v>1</v>
      </c>
      <c r="AW10" s="69">
        <f t="shared" si="18"/>
        <v>1082400</v>
      </c>
      <c r="AX10" s="70">
        <f t="shared" si="19"/>
        <v>1298.9000000000001</v>
      </c>
      <c r="AY10" s="73">
        <f t="shared" si="20"/>
        <v>63597.4</v>
      </c>
      <c r="AZ10" s="71">
        <f t="shared" si="21"/>
        <v>148296.69999999998</v>
      </c>
      <c r="BA10" s="23">
        <f t="shared" si="22"/>
        <v>148296.69999999998</v>
      </c>
      <c r="BB10" s="23">
        <f t="shared" si="23"/>
        <v>146997.79999999999</v>
      </c>
      <c r="BC10" s="23">
        <f t="shared" si="24"/>
        <v>1298.9000000000001</v>
      </c>
      <c r="BD10" s="23">
        <v>99303.2</v>
      </c>
      <c r="BE10" s="23">
        <f t="shared" si="25"/>
        <v>98004.3</v>
      </c>
      <c r="BF10" s="77">
        <v>1298.9000000000001</v>
      </c>
      <c r="BG10" s="79">
        <f t="shared" si="26"/>
        <v>48993.499999999985</v>
      </c>
      <c r="BH10" s="79">
        <f t="shared" si="27"/>
        <v>48993.499999999985</v>
      </c>
      <c r="BI10" s="79">
        <f t="shared" si="28"/>
        <v>0</v>
      </c>
    </row>
    <row r="11" spans="1:61" x14ac:dyDescent="0.2">
      <c r="A11" s="9">
        <v>6</v>
      </c>
      <c r="B11" s="10" t="s">
        <v>42</v>
      </c>
      <c r="C11" s="24">
        <v>19990</v>
      </c>
      <c r="D11" s="12">
        <v>415</v>
      </c>
      <c r="E11" s="12">
        <v>126</v>
      </c>
      <c r="F11" s="12">
        <v>114</v>
      </c>
      <c r="G11" s="12">
        <v>4</v>
      </c>
      <c r="H11" s="12">
        <v>13</v>
      </c>
      <c r="I11" s="12">
        <v>715</v>
      </c>
      <c r="J11" s="12">
        <v>54</v>
      </c>
      <c r="K11" s="12">
        <v>1492</v>
      </c>
      <c r="L11" s="12">
        <v>1643</v>
      </c>
      <c r="M11" s="12">
        <f t="shared" si="0"/>
        <v>4450</v>
      </c>
      <c r="N11" s="12">
        <v>0</v>
      </c>
      <c r="O11" s="12">
        <v>0</v>
      </c>
      <c r="P11" s="12">
        <v>8967</v>
      </c>
      <c r="Q11" s="12">
        <f t="shared" si="1"/>
        <v>1546</v>
      </c>
      <c r="R11" s="12">
        <f t="shared" si="2"/>
        <v>13417</v>
      </c>
      <c r="S11" s="13">
        <f t="shared" si="11"/>
        <v>39683.199999999997</v>
      </c>
      <c r="T11" s="13">
        <f t="shared" si="12"/>
        <v>0</v>
      </c>
      <c r="U11" s="14">
        <f t="shared" si="3"/>
        <v>39683.199999999997</v>
      </c>
      <c r="V11" s="15">
        <f t="shared" si="13"/>
        <v>10379.9</v>
      </c>
      <c r="W11" s="16">
        <f t="shared" si="4"/>
        <v>50063.1</v>
      </c>
      <c r="X11" s="17">
        <v>7.8</v>
      </c>
      <c r="Y11" s="18">
        <v>415</v>
      </c>
      <c r="Z11" s="18">
        <v>126</v>
      </c>
      <c r="AA11" s="18">
        <v>114</v>
      </c>
      <c r="AB11" s="18">
        <v>4</v>
      </c>
      <c r="AC11" s="18">
        <v>13</v>
      </c>
      <c r="AD11" s="18">
        <v>715</v>
      </c>
      <c r="AE11" s="18">
        <v>54</v>
      </c>
      <c r="AF11" s="18">
        <v>1492</v>
      </c>
      <c r="AG11" s="18">
        <v>1643</v>
      </c>
      <c r="AH11" s="18">
        <f t="shared" si="5"/>
        <v>4450</v>
      </c>
      <c r="AI11" s="18">
        <v>0</v>
      </c>
      <c r="AJ11" s="18">
        <v>0</v>
      </c>
      <c r="AK11" s="18">
        <v>8967</v>
      </c>
      <c r="AL11" s="18">
        <f t="shared" si="6"/>
        <v>1546</v>
      </c>
      <c r="AM11" s="18">
        <f t="shared" si="7"/>
        <v>13417</v>
      </c>
      <c r="AN11" s="19">
        <f t="shared" si="8"/>
        <v>35005.9</v>
      </c>
      <c r="AO11" s="19">
        <f t="shared" si="9"/>
        <v>0</v>
      </c>
      <c r="AP11" s="20">
        <f t="shared" si="14"/>
        <v>35005.9</v>
      </c>
      <c r="AQ11" s="75">
        <f t="shared" si="15"/>
        <v>70538.899999999994</v>
      </c>
      <c r="AR11" s="21">
        <v>8817.4</v>
      </c>
      <c r="AS11" s="75">
        <f t="shared" si="16"/>
        <v>61721.499999999993</v>
      </c>
      <c r="AT11" s="22">
        <f t="shared" si="17"/>
        <v>105544.8</v>
      </c>
      <c r="AU11" s="67">
        <v>7.8</v>
      </c>
      <c r="AV11" s="68">
        <v>1</v>
      </c>
      <c r="AW11" s="69">
        <f t="shared" si="18"/>
        <v>1082400</v>
      </c>
      <c r="AX11" s="70">
        <f t="shared" si="19"/>
        <v>1298.9000000000001</v>
      </c>
      <c r="AY11" s="73">
        <f t="shared" si="20"/>
        <v>80918.799999999988</v>
      </c>
      <c r="AZ11" s="71">
        <f t="shared" si="21"/>
        <v>156906.79999999999</v>
      </c>
      <c r="BA11" s="23">
        <f t="shared" si="22"/>
        <v>156906.79999999999</v>
      </c>
      <c r="BB11" s="23">
        <f t="shared" si="23"/>
        <v>155607.9</v>
      </c>
      <c r="BC11" s="23">
        <f t="shared" si="24"/>
        <v>1298.9000000000001</v>
      </c>
      <c r="BD11" s="23">
        <v>94751.799999999988</v>
      </c>
      <c r="BE11" s="23">
        <f t="shared" si="25"/>
        <v>93452.9</v>
      </c>
      <c r="BF11" s="77">
        <v>1298.9000000000001</v>
      </c>
      <c r="BG11" s="79">
        <f t="shared" si="26"/>
        <v>62155</v>
      </c>
      <c r="BH11" s="79">
        <f t="shared" si="27"/>
        <v>62155</v>
      </c>
      <c r="BI11" s="79">
        <f t="shared" si="28"/>
        <v>0</v>
      </c>
    </row>
    <row r="12" spans="1:61" x14ac:dyDescent="0.2">
      <c r="A12" s="9">
        <v>7</v>
      </c>
      <c r="B12" s="10" t="s">
        <v>43</v>
      </c>
      <c r="C12" s="24">
        <v>7389</v>
      </c>
      <c r="D12" s="12">
        <v>233</v>
      </c>
      <c r="E12" s="12">
        <v>33</v>
      </c>
      <c r="F12" s="12">
        <v>55</v>
      </c>
      <c r="G12" s="12">
        <v>0</v>
      </c>
      <c r="H12" s="12">
        <v>4</v>
      </c>
      <c r="I12" s="12">
        <v>361</v>
      </c>
      <c r="J12" s="12">
        <v>1</v>
      </c>
      <c r="K12" s="12">
        <v>588</v>
      </c>
      <c r="L12" s="12">
        <v>707</v>
      </c>
      <c r="M12" s="12">
        <f t="shared" si="0"/>
        <v>1949</v>
      </c>
      <c r="N12" s="12">
        <v>0</v>
      </c>
      <c r="O12" s="12">
        <v>0</v>
      </c>
      <c r="P12" s="12">
        <v>3222</v>
      </c>
      <c r="Q12" s="12">
        <f t="shared" si="1"/>
        <v>589</v>
      </c>
      <c r="R12" s="12">
        <f t="shared" si="2"/>
        <v>5171</v>
      </c>
      <c r="S12" s="13">
        <f>ROUND(M12*$G$29*$G$28*(100-X12)/100/1000,1)</f>
        <v>16682.900000000001</v>
      </c>
      <c r="T12" s="13">
        <f t="shared" si="12"/>
        <v>0</v>
      </c>
      <c r="U12" s="14">
        <f t="shared" si="3"/>
        <v>16682.900000000001</v>
      </c>
      <c r="V12" s="15">
        <f t="shared" si="13"/>
        <v>3580</v>
      </c>
      <c r="W12" s="16">
        <f t="shared" si="4"/>
        <v>20262.900000000001</v>
      </c>
      <c r="X12" s="17">
        <v>11.5</v>
      </c>
      <c r="Y12" s="18">
        <v>233</v>
      </c>
      <c r="Z12" s="18">
        <v>33</v>
      </c>
      <c r="AA12" s="18">
        <v>55</v>
      </c>
      <c r="AB12" s="18">
        <v>0</v>
      </c>
      <c r="AC12" s="18">
        <v>4</v>
      </c>
      <c r="AD12" s="18">
        <v>361</v>
      </c>
      <c r="AE12" s="18">
        <v>1</v>
      </c>
      <c r="AF12" s="18">
        <v>588</v>
      </c>
      <c r="AG12" s="18">
        <v>707</v>
      </c>
      <c r="AH12" s="18">
        <f t="shared" si="5"/>
        <v>1949</v>
      </c>
      <c r="AI12" s="18">
        <v>0</v>
      </c>
      <c r="AJ12" s="18">
        <v>0</v>
      </c>
      <c r="AK12" s="18">
        <v>3222</v>
      </c>
      <c r="AL12" s="18">
        <f t="shared" si="6"/>
        <v>589</v>
      </c>
      <c r="AM12" s="18">
        <f t="shared" si="7"/>
        <v>5171</v>
      </c>
      <c r="AN12" s="19">
        <f t="shared" si="8"/>
        <v>14716.5</v>
      </c>
      <c r="AO12" s="19">
        <f t="shared" si="9"/>
        <v>0</v>
      </c>
      <c r="AP12" s="20">
        <f t="shared" si="14"/>
        <v>14716.5</v>
      </c>
      <c r="AQ12" s="75">
        <f t="shared" si="15"/>
        <v>24328.7</v>
      </c>
      <c r="AR12" s="21">
        <v>3041.1</v>
      </c>
      <c r="AS12" s="75">
        <f t="shared" si="16"/>
        <v>21287.600000000002</v>
      </c>
      <c r="AT12" s="22">
        <f t="shared" si="17"/>
        <v>39045.199999999997</v>
      </c>
      <c r="AU12" s="67">
        <v>11.5</v>
      </c>
      <c r="AV12" s="68">
        <v>0.8</v>
      </c>
      <c r="AW12" s="69">
        <f t="shared" si="18"/>
        <v>865920</v>
      </c>
      <c r="AX12" s="70">
        <f t="shared" si="19"/>
        <v>1039.0999999999999</v>
      </c>
      <c r="AY12" s="73">
        <f t="shared" si="20"/>
        <v>27908.7</v>
      </c>
      <c r="AZ12" s="71">
        <f t="shared" si="21"/>
        <v>60347.199999999997</v>
      </c>
      <c r="BA12" s="23">
        <f t="shared" si="22"/>
        <v>60347.199999999997</v>
      </c>
      <c r="BB12" s="23">
        <f t="shared" si="23"/>
        <v>59308.1</v>
      </c>
      <c r="BC12" s="23">
        <f t="shared" si="24"/>
        <v>1039.0999999999999</v>
      </c>
      <c r="BD12" s="23">
        <v>38877.4</v>
      </c>
      <c r="BE12" s="23">
        <f t="shared" si="25"/>
        <v>37838.300000000003</v>
      </c>
      <c r="BF12" s="77">
        <v>1039.0999999999999</v>
      </c>
      <c r="BG12" s="79">
        <f t="shared" si="26"/>
        <v>21469.799999999996</v>
      </c>
      <c r="BH12" s="79">
        <f t="shared" si="27"/>
        <v>21469.799999999996</v>
      </c>
      <c r="BI12" s="79">
        <f t="shared" si="28"/>
        <v>0</v>
      </c>
    </row>
    <row r="13" spans="1:61" x14ac:dyDescent="0.2">
      <c r="A13" s="9">
        <v>8</v>
      </c>
      <c r="B13" s="10" t="s">
        <v>44</v>
      </c>
      <c r="C13" s="24">
        <v>6903</v>
      </c>
      <c r="D13" s="12">
        <v>176</v>
      </c>
      <c r="E13" s="12">
        <v>38</v>
      </c>
      <c r="F13" s="12">
        <v>31</v>
      </c>
      <c r="G13" s="12">
        <v>0</v>
      </c>
      <c r="H13" s="12">
        <v>6</v>
      </c>
      <c r="I13" s="12">
        <v>152</v>
      </c>
      <c r="J13" s="12">
        <v>25</v>
      </c>
      <c r="K13" s="12">
        <v>393</v>
      </c>
      <c r="L13" s="12">
        <v>334</v>
      </c>
      <c r="M13" s="12">
        <f t="shared" si="0"/>
        <v>1117</v>
      </c>
      <c r="N13" s="12">
        <v>0</v>
      </c>
      <c r="O13" s="12">
        <v>0</v>
      </c>
      <c r="P13" s="12">
        <v>2768</v>
      </c>
      <c r="Q13" s="12">
        <f t="shared" si="1"/>
        <v>418</v>
      </c>
      <c r="R13" s="12">
        <f t="shared" si="2"/>
        <v>3885</v>
      </c>
      <c r="S13" s="13">
        <f t="shared" ref="S13:S23" si="29">ROUND(M13*$G$29*$G$28*(100-X13)/100/1000,1)</f>
        <v>10371.5</v>
      </c>
      <c r="T13" s="13">
        <f t="shared" si="12"/>
        <v>0</v>
      </c>
      <c r="U13" s="14">
        <f t="shared" si="3"/>
        <v>10371.5</v>
      </c>
      <c r="V13" s="15">
        <f t="shared" si="13"/>
        <v>3336.2</v>
      </c>
      <c r="W13" s="16">
        <f t="shared" si="4"/>
        <v>13707.7</v>
      </c>
      <c r="X13" s="17">
        <v>4</v>
      </c>
      <c r="Y13" s="18">
        <v>176</v>
      </c>
      <c r="Z13" s="18">
        <v>38</v>
      </c>
      <c r="AA13" s="18">
        <v>31</v>
      </c>
      <c r="AB13" s="18">
        <v>0</v>
      </c>
      <c r="AC13" s="18">
        <v>6</v>
      </c>
      <c r="AD13" s="18">
        <v>152</v>
      </c>
      <c r="AE13" s="18">
        <v>25</v>
      </c>
      <c r="AF13" s="18">
        <v>393</v>
      </c>
      <c r="AG13" s="18">
        <v>334</v>
      </c>
      <c r="AH13" s="18">
        <f t="shared" si="5"/>
        <v>1117</v>
      </c>
      <c r="AI13" s="18">
        <v>0</v>
      </c>
      <c r="AJ13" s="18">
        <v>0</v>
      </c>
      <c r="AK13" s="18">
        <v>2768</v>
      </c>
      <c r="AL13" s="18">
        <f t="shared" si="6"/>
        <v>418</v>
      </c>
      <c r="AM13" s="18">
        <f t="shared" si="7"/>
        <v>3885</v>
      </c>
      <c r="AN13" s="19">
        <f t="shared" si="8"/>
        <v>9149</v>
      </c>
      <c r="AO13" s="19">
        <f t="shared" si="9"/>
        <v>0</v>
      </c>
      <c r="AP13" s="20">
        <f t="shared" si="14"/>
        <v>9149</v>
      </c>
      <c r="AQ13" s="75">
        <f t="shared" si="15"/>
        <v>22671.9</v>
      </c>
      <c r="AR13" s="21">
        <v>2834</v>
      </c>
      <c r="AS13" s="75">
        <f t="shared" si="16"/>
        <v>19837.900000000001</v>
      </c>
      <c r="AT13" s="22">
        <f t="shared" si="17"/>
        <v>31820.9</v>
      </c>
      <c r="AU13" s="67">
        <v>4</v>
      </c>
      <c r="AV13" s="68">
        <v>0.7</v>
      </c>
      <c r="AW13" s="69">
        <f t="shared" si="18"/>
        <v>757680</v>
      </c>
      <c r="AX13" s="70">
        <f t="shared" si="19"/>
        <v>909.2</v>
      </c>
      <c r="AY13" s="73">
        <f t="shared" si="20"/>
        <v>26008.100000000002</v>
      </c>
      <c r="AZ13" s="71">
        <f t="shared" si="21"/>
        <v>46437.8</v>
      </c>
      <c r="BA13" s="23">
        <f t="shared" si="22"/>
        <v>46437.8</v>
      </c>
      <c r="BB13" s="23">
        <f t="shared" si="23"/>
        <v>45528.600000000006</v>
      </c>
      <c r="BC13" s="23">
        <f t="shared" si="24"/>
        <v>909.2</v>
      </c>
      <c r="BD13" s="23">
        <v>26486.600000000002</v>
      </c>
      <c r="BE13" s="23">
        <f t="shared" si="25"/>
        <v>25577.4</v>
      </c>
      <c r="BF13" s="77">
        <v>909.2</v>
      </c>
      <c r="BG13" s="79">
        <f t="shared" si="26"/>
        <v>19951.2</v>
      </c>
      <c r="BH13" s="79">
        <f t="shared" si="27"/>
        <v>19951.200000000004</v>
      </c>
      <c r="BI13" s="79">
        <f t="shared" si="28"/>
        <v>0</v>
      </c>
    </row>
    <row r="14" spans="1:61" x14ac:dyDescent="0.2">
      <c r="A14" s="9">
        <v>9</v>
      </c>
      <c r="B14" s="10" t="s">
        <v>45</v>
      </c>
      <c r="C14" s="24">
        <v>8724</v>
      </c>
      <c r="D14" s="12">
        <v>640</v>
      </c>
      <c r="E14" s="12">
        <v>23</v>
      </c>
      <c r="F14" s="12">
        <v>45</v>
      </c>
      <c r="G14" s="12">
        <v>3</v>
      </c>
      <c r="H14" s="12">
        <v>5</v>
      </c>
      <c r="I14" s="12">
        <v>197</v>
      </c>
      <c r="J14" s="12">
        <v>6</v>
      </c>
      <c r="K14" s="12">
        <v>551</v>
      </c>
      <c r="L14" s="12">
        <v>404</v>
      </c>
      <c r="M14" s="12">
        <f t="shared" si="0"/>
        <v>1851</v>
      </c>
      <c r="N14" s="12">
        <v>0</v>
      </c>
      <c r="O14" s="12">
        <v>0</v>
      </c>
      <c r="P14" s="12">
        <v>3931</v>
      </c>
      <c r="Q14" s="12">
        <f>J14+K14+N14+O14</f>
        <v>557</v>
      </c>
      <c r="R14" s="12">
        <f t="shared" si="2"/>
        <v>5782</v>
      </c>
      <c r="S14" s="13">
        <f t="shared" si="29"/>
        <v>17007.7</v>
      </c>
      <c r="T14" s="13">
        <f t="shared" si="12"/>
        <v>0</v>
      </c>
      <c r="U14" s="14">
        <f t="shared" si="3"/>
        <v>17007.7</v>
      </c>
      <c r="V14" s="15">
        <f t="shared" si="13"/>
        <v>4688.6000000000004</v>
      </c>
      <c r="W14" s="16">
        <f t="shared" si="4"/>
        <v>21696.3</v>
      </c>
      <c r="X14" s="17">
        <v>5</v>
      </c>
      <c r="Y14" s="18">
        <v>640</v>
      </c>
      <c r="Z14" s="18">
        <v>23</v>
      </c>
      <c r="AA14" s="18">
        <v>45</v>
      </c>
      <c r="AB14" s="18">
        <v>3</v>
      </c>
      <c r="AC14" s="18">
        <v>5</v>
      </c>
      <c r="AD14" s="18">
        <v>197</v>
      </c>
      <c r="AE14" s="18">
        <v>6</v>
      </c>
      <c r="AF14" s="18">
        <v>551</v>
      </c>
      <c r="AG14" s="18">
        <v>404</v>
      </c>
      <c r="AH14" s="18">
        <f t="shared" si="5"/>
        <v>1851</v>
      </c>
      <c r="AI14" s="18">
        <v>0</v>
      </c>
      <c r="AJ14" s="18">
        <v>0</v>
      </c>
      <c r="AK14" s="18">
        <v>3931</v>
      </c>
      <c r="AL14" s="18">
        <f>AE14+AF14+AI14+AJ14</f>
        <v>557</v>
      </c>
      <c r="AM14" s="18">
        <f t="shared" si="7"/>
        <v>5782</v>
      </c>
      <c r="AN14" s="19">
        <f t="shared" si="8"/>
        <v>15003.1</v>
      </c>
      <c r="AO14" s="19">
        <f t="shared" si="9"/>
        <v>0</v>
      </c>
      <c r="AP14" s="20">
        <f t="shared" si="14"/>
        <v>15003.1</v>
      </c>
      <c r="AQ14" s="75">
        <f t="shared" si="15"/>
        <v>31862.3</v>
      </c>
      <c r="AR14" s="21">
        <v>3982.8</v>
      </c>
      <c r="AS14" s="75">
        <f t="shared" si="16"/>
        <v>27879.5</v>
      </c>
      <c r="AT14" s="22">
        <f t="shared" si="17"/>
        <v>46865.4</v>
      </c>
      <c r="AU14" s="67">
        <v>5</v>
      </c>
      <c r="AV14" s="68">
        <v>0.9</v>
      </c>
      <c r="AW14" s="69">
        <f t="shared" si="18"/>
        <v>974160</v>
      </c>
      <c r="AX14" s="70">
        <f t="shared" si="19"/>
        <v>1169</v>
      </c>
      <c r="AY14" s="73">
        <f t="shared" si="20"/>
        <v>36550.9</v>
      </c>
      <c r="AZ14" s="71">
        <f t="shared" si="21"/>
        <v>69730.7</v>
      </c>
      <c r="BA14" s="23">
        <f t="shared" si="22"/>
        <v>69730.7</v>
      </c>
      <c r="BB14" s="23">
        <f t="shared" si="23"/>
        <v>68561.7</v>
      </c>
      <c r="BC14" s="23">
        <f t="shared" si="24"/>
        <v>1169</v>
      </c>
      <c r="BD14" s="23">
        <v>41665.4</v>
      </c>
      <c r="BE14" s="23">
        <f t="shared" si="25"/>
        <v>40496.400000000001</v>
      </c>
      <c r="BF14" s="77">
        <v>1169</v>
      </c>
      <c r="BG14" s="79">
        <f t="shared" si="26"/>
        <v>28065.299999999996</v>
      </c>
      <c r="BH14" s="79">
        <f t="shared" si="27"/>
        <v>28065.299999999996</v>
      </c>
      <c r="BI14" s="79">
        <f t="shared" si="28"/>
        <v>0</v>
      </c>
    </row>
    <row r="15" spans="1:61" x14ac:dyDescent="0.2">
      <c r="A15" s="9">
        <v>10</v>
      </c>
      <c r="B15" s="10" t="s">
        <v>46</v>
      </c>
      <c r="C15" s="24">
        <v>2717</v>
      </c>
      <c r="D15" s="12">
        <v>318</v>
      </c>
      <c r="E15" s="12">
        <v>20</v>
      </c>
      <c r="F15" s="12">
        <v>16</v>
      </c>
      <c r="G15" s="12">
        <v>1</v>
      </c>
      <c r="H15" s="12">
        <v>11</v>
      </c>
      <c r="I15" s="12">
        <v>205</v>
      </c>
      <c r="J15" s="12">
        <v>9</v>
      </c>
      <c r="K15" s="12">
        <v>204</v>
      </c>
      <c r="L15" s="12">
        <v>325</v>
      </c>
      <c r="M15" s="12">
        <f t="shared" si="0"/>
        <v>1089</v>
      </c>
      <c r="N15" s="12">
        <v>0</v>
      </c>
      <c r="O15" s="12">
        <v>0</v>
      </c>
      <c r="P15" s="12">
        <v>1141</v>
      </c>
      <c r="Q15" s="12">
        <f t="shared" ref="Q15:Q23" si="30">J15+K15+N15+O15</f>
        <v>213</v>
      </c>
      <c r="R15" s="12">
        <f t="shared" si="2"/>
        <v>2230</v>
      </c>
      <c r="S15" s="13">
        <f t="shared" si="29"/>
        <v>9479.5</v>
      </c>
      <c r="T15" s="13">
        <f t="shared" si="12"/>
        <v>0</v>
      </c>
      <c r="U15" s="14">
        <f t="shared" si="3"/>
        <v>9479.5</v>
      </c>
      <c r="V15" s="15">
        <f t="shared" si="13"/>
        <v>1289.3</v>
      </c>
      <c r="W15" s="16">
        <f t="shared" si="4"/>
        <v>10768.8</v>
      </c>
      <c r="X15" s="17">
        <v>10</v>
      </c>
      <c r="Y15" s="18">
        <v>318</v>
      </c>
      <c r="Z15" s="18">
        <v>20</v>
      </c>
      <c r="AA15" s="18">
        <v>16</v>
      </c>
      <c r="AB15" s="18">
        <v>1</v>
      </c>
      <c r="AC15" s="18">
        <v>11</v>
      </c>
      <c r="AD15" s="18">
        <v>205</v>
      </c>
      <c r="AE15" s="18">
        <v>9</v>
      </c>
      <c r="AF15" s="18">
        <v>204</v>
      </c>
      <c r="AG15" s="18">
        <v>325</v>
      </c>
      <c r="AH15" s="18">
        <f t="shared" si="5"/>
        <v>1089</v>
      </c>
      <c r="AI15" s="18">
        <v>0</v>
      </c>
      <c r="AJ15" s="18">
        <v>0</v>
      </c>
      <c r="AK15" s="18">
        <v>1141</v>
      </c>
      <c r="AL15" s="18">
        <f t="shared" si="6"/>
        <v>213</v>
      </c>
      <c r="AM15" s="18">
        <f t="shared" si="7"/>
        <v>2230</v>
      </c>
      <c r="AN15" s="19">
        <f t="shared" si="8"/>
        <v>8362.2000000000007</v>
      </c>
      <c r="AO15" s="19">
        <f t="shared" si="9"/>
        <v>0</v>
      </c>
      <c r="AP15" s="20">
        <f t="shared" si="14"/>
        <v>8362.2000000000007</v>
      </c>
      <c r="AQ15" s="75">
        <f t="shared" si="15"/>
        <v>8761.5</v>
      </c>
      <c r="AR15" s="21">
        <v>1095.2</v>
      </c>
      <c r="AS15" s="75">
        <f t="shared" si="16"/>
        <v>7666.3</v>
      </c>
      <c r="AT15" s="22">
        <f t="shared" si="17"/>
        <v>17123.7</v>
      </c>
      <c r="AU15" s="67">
        <v>10</v>
      </c>
      <c r="AV15" s="68">
        <v>0.3</v>
      </c>
      <c r="AW15" s="69">
        <f t="shared" si="18"/>
        <v>324720</v>
      </c>
      <c r="AX15" s="70">
        <f t="shared" si="19"/>
        <v>389.7</v>
      </c>
      <c r="AY15" s="73">
        <f t="shared" si="20"/>
        <v>10050.799999999999</v>
      </c>
      <c r="AZ15" s="71">
        <f t="shared" si="21"/>
        <v>28282.2</v>
      </c>
      <c r="BA15" s="23">
        <f t="shared" si="22"/>
        <v>28282.2</v>
      </c>
      <c r="BB15" s="23">
        <f t="shared" si="23"/>
        <v>27892.5</v>
      </c>
      <c r="BC15" s="23">
        <f t="shared" si="24"/>
        <v>389.7</v>
      </c>
      <c r="BD15" s="23">
        <v>20512.3</v>
      </c>
      <c r="BE15" s="23">
        <f t="shared" si="25"/>
        <v>20122.599999999999</v>
      </c>
      <c r="BF15" s="77">
        <v>389.7</v>
      </c>
      <c r="BG15" s="79">
        <f t="shared" si="26"/>
        <v>7769.9000000000015</v>
      </c>
      <c r="BH15" s="79">
        <f t="shared" si="27"/>
        <v>7769.9000000000015</v>
      </c>
      <c r="BI15" s="79">
        <f t="shared" si="28"/>
        <v>0</v>
      </c>
    </row>
    <row r="16" spans="1:61" x14ac:dyDescent="0.2">
      <c r="A16" s="9">
        <v>11</v>
      </c>
      <c r="B16" s="10" t="s">
        <v>47</v>
      </c>
      <c r="C16" s="24">
        <v>5093</v>
      </c>
      <c r="D16" s="12">
        <v>328</v>
      </c>
      <c r="E16" s="12">
        <v>36</v>
      </c>
      <c r="F16" s="12">
        <v>86</v>
      </c>
      <c r="G16" s="12">
        <v>0</v>
      </c>
      <c r="H16" s="12">
        <v>1</v>
      </c>
      <c r="I16" s="12">
        <v>117</v>
      </c>
      <c r="J16" s="12">
        <v>10</v>
      </c>
      <c r="K16" s="12">
        <v>280</v>
      </c>
      <c r="L16" s="12">
        <v>245</v>
      </c>
      <c r="M16" s="12">
        <f t="shared" si="0"/>
        <v>1067</v>
      </c>
      <c r="N16" s="12">
        <v>310</v>
      </c>
      <c r="O16" s="12">
        <v>0</v>
      </c>
      <c r="P16" s="12">
        <v>2362</v>
      </c>
      <c r="Q16" s="12">
        <f t="shared" si="30"/>
        <v>600</v>
      </c>
      <c r="R16" s="12">
        <f t="shared" si="2"/>
        <v>3739</v>
      </c>
      <c r="S16" s="13">
        <f t="shared" si="29"/>
        <v>9288.1</v>
      </c>
      <c r="T16" s="13">
        <f t="shared" si="12"/>
        <v>2698.5</v>
      </c>
      <c r="U16" s="14">
        <f t="shared" si="3"/>
        <v>11986.6</v>
      </c>
      <c r="V16" s="15">
        <f t="shared" si="13"/>
        <v>2669</v>
      </c>
      <c r="W16" s="16">
        <f t="shared" si="4"/>
        <v>14655.6</v>
      </c>
      <c r="X16" s="17">
        <v>9.9992999999999999</v>
      </c>
      <c r="Y16" s="18">
        <v>328</v>
      </c>
      <c r="Z16" s="18">
        <v>36</v>
      </c>
      <c r="AA16" s="18">
        <v>86</v>
      </c>
      <c r="AB16" s="18">
        <v>0</v>
      </c>
      <c r="AC16" s="18">
        <v>1</v>
      </c>
      <c r="AD16" s="18">
        <v>117</v>
      </c>
      <c r="AE16" s="18">
        <v>10</v>
      </c>
      <c r="AF16" s="18">
        <v>280</v>
      </c>
      <c r="AG16" s="18">
        <v>245</v>
      </c>
      <c r="AH16" s="18">
        <f t="shared" si="5"/>
        <v>1067</v>
      </c>
      <c r="AI16" s="18">
        <v>310</v>
      </c>
      <c r="AJ16" s="18">
        <v>0</v>
      </c>
      <c r="AK16" s="18">
        <v>2362</v>
      </c>
      <c r="AL16" s="18">
        <f t="shared" si="6"/>
        <v>600</v>
      </c>
      <c r="AM16" s="18">
        <f t="shared" si="7"/>
        <v>3739</v>
      </c>
      <c r="AN16" s="19">
        <f t="shared" si="8"/>
        <v>8193.2999999999993</v>
      </c>
      <c r="AO16" s="19">
        <f t="shared" si="9"/>
        <v>2380.4</v>
      </c>
      <c r="AP16" s="20">
        <f t="shared" si="14"/>
        <v>10573.699999999999</v>
      </c>
      <c r="AQ16" s="75">
        <f t="shared" si="15"/>
        <v>18137.5</v>
      </c>
      <c r="AR16" s="21">
        <v>2267.1999999999998</v>
      </c>
      <c r="AS16" s="75">
        <f t="shared" si="16"/>
        <v>15870.3</v>
      </c>
      <c r="AT16" s="22">
        <f t="shared" si="17"/>
        <v>28711.200000000001</v>
      </c>
      <c r="AU16" s="67">
        <v>9.9992999999999999</v>
      </c>
      <c r="AV16" s="68">
        <v>0.6</v>
      </c>
      <c r="AW16" s="69">
        <f t="shared" si="18"/>
        <v>649440</v>
      </c>
      <c r="AX16" s="70">
        <f t="shared" si="19"/>
        <v>779.3</v>
      </c>
      <c r="AY16" s="73">
        <f t="shared" si="20"/>
        <v>20806.5</v>
      </c>
      <c r="AZ16" s="71">
        <f t="shared" si="21"/>
        <v>44146.100000000006</v>
      </c>
      <c r="BA16" s="23">
        <f t="shared" si="22"/>
        <v>44146.100000000006</v>
      </c>
      <c r="BB16" s="23">
        <f t="shared" si="23"/>
        <v>43366.8</v>
      </c>
      <c r="BC16" s="23">
        <f t="shared" si="24"/>
        <v>779.3</v>
      </c>
      <c r="BD16" s="23">
        <v>28144.9</v>
      </c>
      <c r="BE16" s="23">
        <f t="shared" si="25"/>
        <v>27365.600000000002</v>
      </c>
      <c r="BF16" s="77">
        <v>779.3</v>
      </c>
      <c r="BG16" s="79">
        <f t="shared" si="26"/>
        <v>16001.200000000004</v>
      </c>
      <c r="BH16" s="79">
        <f t="shared" si="27"/>
        <v>16001.2</v>
      </c>
      <c r="BI16" s="79">
        <f t="shared" si="28"/>
        <v>0</v>
      </c>
    </row>
    <row r="17" spans="1:61" x14ac:dyDescent="0.2">
      <c r="A17" s="9">
        <v>12</v>
      </c>
      <c r="B17" s="10" t="s">
        <v>48</v>
      </c>
      <c r="C17" s="24">
        <v>5679</v>
      </c>
      <c r="D17" s="12">
        <v>126</v>
      </c>
      <c r="E17" s="12">
        <v>32</v>
      </c>
      <c r="F17" s="12">
        <v>426</v>
      </c>
      <c r="G17" s="12">
        <v>0</v>
      </c>
      <c r="H17" s="12">
        <v>6</v>
      </c>
      <c r="I17" s="12">
        <v>220</v>
      </c>
      <c r="J17" s="12">
        <v>28</v>
      </c>
      <c r="K17" s="12">
        <v>466</v>
      </c>
      <c r="L17" s="12">
        <v>1077</v>
      </c>
      <c r="M17" s="12">
        <f t="shared" si="0"/>
        <v>2349</v>
      </c>
      <c r="N17" s="12">
        <v>0</v>
      </c>
      <c r="O17" s="12">
        <v>0</v>
      </c>
      <c r="P17" s="12">
        <v>2495</v>
      </c>
      <c r="Q17" s="12">
        <f t="shared" si="30"/>
        <v>494</v>
      </c>
      <c r="R17" s="12">
        <f t="shared" si="2"/>
        <v>4844</v>
      </c>
      <c r="S17" s="13">
        <f t="shared" si="29"/>
        <v>20447.599999999999</v>
      </c>
      <c r="T17" s="13">
        <f t="shared" si="12"/>
        <v>0</v>
      </c>
      <c r="U17" s="14">
        <f>S17+T17</f>
        <v>20447.599999999999</v>
      </c>
      <c r="V17" s="15">
        <f t="shared" si="13"/>
        <v>2819.2</v>
      </c>
      <c r="W17" s="16">
        <f t="shared" si="4"/>
        <v>23266.799999999999</v>
      </c>
      <c r="X17" s="17">
        <v>10</v>
      </c>
      <c r="Y17" s="18">
        <v>126</v>
      </c>
      <c r="Z17" s="18">
        <v>32</v>
      </c>
      <c r="AA17" s="18">
        <v>426</v>
      </c>
      <c r="AB17" s="18">
        <v>0</v>
      </c>
      <c r="AC17" s="18">
        <v>6</v>
      </c>
      <c r="AD17" s="18">
        <v>220</v>
      </c>
      <c r="AE17" s="18">
        <v>28</v>
      </c>
      <c r="AF17" s="18">
        <v>466</v>
      </c>
      <c r="AG17" s="18">
        <v>1077</v>
      </c>
      <c r="AH17" s="18">
        <f t="shared" si="5"/>
        <v>2349</v>
      </c>
      <c r="AI17" s="18">
        <v>0</v>
      </c>
      <c r="AJ17" s="18">
        <v>0</v>
      </c>
      <c r="AK17" s="18">
        <v>2495</v>
      </c>
      <c r="AL17" s="18">
        <f t="shared" si="6"/>
        <v>494</v>
      </c>
      <c r="AM17" s="18">
        <f t="shared" si="7"/>
        <v>4844</v>
      </c>
      <c r="AN17" s="19">
        <f t="shared" si="8"/>
        <v>18037.5</v>
      </c>
      <c r="AO17" s="19">
        <f t="shared" si="9"/>
        <v>0</v>
      </c>
      <c r="AP17" s="20">
        <f>AN17+AO17</f>
        <v>18037.5</v>
      </c>
      <c r="AQ17" s="75">
        <f t="shared" si="15"/>
        <v>19158.599999999999</v>
      </c>
      <c r="AR17" s="21">
        <v>2394.8000000000002</v>
      </c>
      <c r="AS17" s="75">
        <f t="shared" si="16"/>
        <v>16763.8</v>
      </c>
      <c r="AT17" s="22">
        <f t="shared" si="17"/>
        <v>37196.1</v>
      </c>
      <c r="AU17" s="67">
        <v>10</v>
      </c>
      <c r="AV17" s="68">
        <v>0.6</v>
      </c>
      <c r="AW17" s="69">
        <f t="shared" si="18"/>
        <v>649440</v>
      </c>
      <c r="AX17" s="70">
        <f t="shared" si="19"/>
        <v>779.3</v>
      </c>
      <c r="AY17" s="73">
        <f t="shared" si="20"/>
        <v>21977.8</v>
      </c>
      <c r="AZ17" s="71">
        <f t="shared" si="21"/>
        <v>61242.2</v>
      </c>
      <c r="BA17" s="23">
        <f t="shared" si="22"/>
        <v>61242.2</v>
      </c>
      <c r="BB17" s="23">
        <f t="shared" si="23"/>
        <v>60462.899999999994</v>
      </c>
      <c r="BC17" s="23">
        <f t="shared" si="24"/>
        <v>779.3</v>
      </c>
      <c r="BD17" s="23">
        <v>44255.130000000005</v>
      </c>
      <c r="BE17" s="23">
        <f t="shared" si="25"/>
        <v>43475.83</v>
      </c>
      <c r="BF17" s="77">
        <v>779.3</v>
      </c>
      <c r="BG17" s="79">
        <f t="shared" si="26"/>
        <v>16987.069999999992</v>
      </c>
      <c r="BH17" s="79">
        <f t="shared" si="27"/>
        <v>16987.069999999992</v>
      </c>
      <c r="BI17" s="79">
        <f t="shared" si="28"/>
        <v>0</v>
      </c>
    </row>
    <row r="18" spans="1:61" x14ac:dyDescent="0.2">
      <c r="A18" s="9">
        <v>13</v>
      </c>
      <c r="B18" s="10" t="s">
        <v>49</v>
      </c>
      <c r="C18" s="24">
        <v>2737</v>
      </c>
      <c r="D18" s="12">
        <v>186</v>
      </c>
      <c r="E18" s="12">
        <v>45</v>
      </c>
      <c r="F18" s="12">
        <v>43</v>
      </c>
      <c r="G18" s="12">
        <v>0</v>
      </c>
      <c r="H18" s="12">
        <v>2</v>
      </c>
      <c r="I18" s="12">
        <v>55</v>
      </c>
      <c r="J18" s="12">
        <v>4</v>
      </c>
      <c r="K18" s="12">
        <v>229</v>
      </c>
      <c r="L18" s="12">
        <v>760</v>
      </c>
      <c r="M18" s="12">
        <f t="shared" si="0"/>
        <v>1279</v>
      </c>
      <c r="N18" s="12">
        <v>0</v>
      </c>
      <c r="O18" s="12">
        <v>0</v>
      </c>
      <c r="P18" s="12">
        <v>1152</v>
      </c>
      <c r="Q18" s="12">
        <f t="shared" si="30"/>
        <v>233</v>
      </c>
      <c r="R18" s="12">
        <f t="shared" si="2"/>
        <v>2431</v>
      </c>
      <c r="S18" s="13">
        <f t="shared" si="29"/>
        <v>12370.5</v>
      </c>
      <c r="T18" s="13">
        <f t="shared" si="12"/>
        <v>0</v>
      </c>
      <c r="U18" s="14">
        <f>S18+T18</f>
        <v>12370.5</v>
      </c>
      <c r="V18" s="15">
        <f t="shared" si="13"/>
        <v>1446.3</v>
      </c>
      <c r="W18" s="16">
        <f>ROUND(S18+T18+V18,1)</f>
        <v>13816.8</v>
      </c>
      <c r="X18" s="17">
        <v>0</v>
      </c>
      <c r="Y18" s="18">
        <v>186</v>
      </c>
      <c r="Z18" s="18">
        <v>45</v>
      </c>
      <c r="AA18" s="18">
        <v>43</v>
      </c>
      <c r="AB18" s="18">
        <v>0</v>
      </c>
      <c r="AC18" s="18">
        <v>2</v>
      </c>
      <c r="AD18" s="18">
        <v>55</v>
      </c>
      <c r="AE18" s="18">
        <v>4</v>
      </c>
      <c r="AF18" s="18">
        <v>229</v>
      </c>
      <c r="AG18" s="18">
        <v>760</v>
      </c>
      <c r="AH18" s="18">
        <f t="shared" si="5"/>
        <v>1279</v>
      </c>
      <c r="AI18" s="18">
        <v>0</v>
      </c>
      <c r="AJ18" s="18">
        <v>0</v>
      </c>
      <c r="AK18" s="18">
        <v>1152</v>
      </c>
      <c r="AL18" s="18">
        <f t="shared" si="6"/>
        <v>233</v>
      </c>
      <c r="AM18" s="18">
        <f t="shared" si="7"/>
        <v>2431</v>
      </c>
      <c r="AN18" s="19">
        <f t="shared" si="8"/>
        <v>10912.4</v>
      </c>
      <c r="AO18" s="19">
        <f t="shared" si="9"/>
        <v>0</v>
      </c>
      <c r="AP18" s="20">
        <f>AN18+AO18</f>
        <v>10912.4</v>
      </c>
      <c r="AQ18" s="75">
        <f t="shared" si="15"/>
        <v>9828.9</v>
      </c>
      <c r="AR18" s="21">
        <v>1228.5999999999999</v>
      </c>
      <c r="AS18" s="75">
        <f t="shared" si="16"/>
        <v>8600.2999999999993</v>
      </c>
      <c r="AT18" s="22">
        <f>ROUND(AN18+AO18+AQ18,1)</f>
        <v>20741.3</v>
      </c>
      <c r="AU18" s="67">
        <v>0</v>
      </c>
      <c r="AV18" s="68">
        <v>0.3</v>
      </c>
      <c r="AW18" s="69">
        <f>ROUND(AV18*$AX$31*1000,1)</f>
        <v>324720</v>
      </c>
      <c r="AX18" s="70">
        <f t="shared" si="19"/>
        <v>389.7</v>
      </c>
      <c r="AY18" s="73">
        <f t="shared" si="20"/>
        <v>11275.199999999999</v>
      </c>
      <c r="AZ18" s="71">
        <f t="shared" si="21"/>
        <v>34947.799999999996</v>
      </c>
      <c r="BA18" s="23">
        <f t="shared" si="22"/>
        <v>34947.799999999996</v>
      </c>
      <c r="BB18" s="23">
        <f t="shared" si="23"/>
        <v>34558.1</v>
      </c>
      <c r="BC18" s="23">
        <f t="shared" si="24"/>
        <v>389.7</v>
      </c>
      <c r="BD18" s="23">
        <v>26212.400000000001</v>
      </c>
      <c r="BE18" s="23">
        <f t="shared" si="25"/>
        <v>25822.7</v>
      </c>
      <c r="BF18" s="77">
        <v>389.7</v>
      </c>
      <c r="BG18" s="79">
        <f t="shared" si="26"/>
        <v>8735.3999999999942</v>
      </c>
      <c r="BH18" s="79">
        <f t="shared" si="27"/>
        <v>8735.3999999999978</v>
      </c>
      <c r="BI18" s="79">
        <f t="shared" si="28"/>
        <v>0</v>
      </c>
    </row>
    <row r="19" spans="1:61" x14ac:dyDescent="0.2">
      <c r="A19" s="9">
        <v>14</v>
      </c>
      <c r="B19" s="10" t="s">
        <v>50</v>
      </c>
      <c r="C19" s="24">
        <v>5234</v>
      </c>
      <c r="D19" s="12">
        <v>38</v>
      </c>
      <c r="E19" s="12">
        <v>38</v>
      </c>
      <c r="F19" s="12">
        <v>37</v>
      </c>
      <c r="G19" s="12">
        <v>0</v>
      </c>
      <c r="H19" s="12">
        <v>3</v>
      </c>
      <c r="I19" s="12">
        <v>385</v>
      </c>
      <c r="J19" s="12">
        <v>49</v>
      </c>
      <c r="K19" s="12">
        <v>477</v>
      </c>
      <c r="L19" s="12">
        <v>468</v>
      </c>
      <c r="M19" s="12">
        <f t="shared" si="0"/>
        <v>1457</v>
      </c>
      <c r="N19" s="12">
        <v>0</v>
      </c>
      <c r="O19" s="12">
        <v>0</v>
      </c>
      <c r="P19" s="12">
        <v>2281</v>
      </c>
      <c r="Q19" s="12">
        <f t="shared" si="30"/>
        <v>526</v>
      </c>
      <c r="R19" s="12">
        <f t="shared" si="2"/>
        <v>3738</v>
      </c>
      <c r="S19" s="13">
        <f t="shared" si="29"/>
        <v>12401.1</v>
      </c>
      <c r="T19" s="13">
        <f t="shared" si="12"/>
        <v>0</v>
      </c>
      <c r="U19" s="14">
        <f t="shared" ref="U19:U23" si="31">S19+T19</f>
        <v>12401.1</v>
      </c>
      <c r="V19" s="15">
        <f t="shared" si="13"/>
        <v>2520.1</v>
      </c>
      <c r="W19" s="16">
        <f t="shared" ref="W19:W23" si="32">ROUND(S19+T19+V19,1)</f>
        <v>14921.2</v>
      </c>
      <c r="X19" s="17">
        <v>12</v>
      </c>
      <c r="Y19" s="18">
        <v>38</v>
      </c>
      <c r="Z19" s="18">
        <v>38</v>
      </c>
      <c r="AA19" s="18">
        <v>37</v>
      </c>
      <c r="AB19" s="18">
        <v>0</v>
      </c>
      <c r="AC19" s="18">
        <v>3</v>
      </c>
      <c r="AD19" s="18">
        <v>385</v>
      </c>
      <c r="AE19" s="18">
        <v>49</v>
      </c>
      <c r="AF19" s="18">
        <v>477</v>
      </c>
      <c r="AG19" s="18">
        <v>468</v>
      </c>
      <c r="AH19" s="18">
        <f t="shared" si="5"/>
        <v>1457</v>
      </c>
      <c r="AI19" s="18">
        <v>0</v>
      </c>
      <c r="AJ19" s="18">
        <v>0</v>
      </c>
      <c r="AK19" s="18">
        <v>2281</v>
      </c>
      <c r="AL19" s="18">
        <f t="shared" si="6"/>
        <v>526</v>
      </c>
      <c r="AM19" s="18">
        <f t="shared" si="7"/>
        <v>3738</v>
      </c>
      <c r="AN19" s="19">
        <f t="shared" si="8"/>
        <v>10939.4</v>
      </c>
      <c r="AO19" s="19">
        <f t="shared" si="9"/>
        <v>0</v>
      </c>
      <c r="AP19" s="20">
        <f t="shared" si="14"/>
        <v>10939.4</v>
      </c>
      <c r="AQ19" s="75">
        <f t="shared" si="15"/>
        <v>17126.099999999999</v>
      </c>
      <c r="AR19" s="21">
        <v>2140.8000000000002</v>
      </c>
      <c r="AS19" s="75">
        <f t="shared" si="16"/>
        <v>14985.3</v>
      </c>
      <c r="AT19" s="22">
        <f t="shared" si="17"/>
        <v>28065.5</v>
      </c>
      <c r="AU19" s="67">
        <v>12</v>
      </c>
      <c r="AV19" s="68">
        <v>0.6</v>
      </c>
      <c r="AW19" s="69">
        <f t="shared" si="18"/>
        <v>649440</v>
      </c>
      <c r="AX19" s="70">
        <f t="shared" si="19"/>
        <v>779.3</v>
      </c>
      <c r="AY19" s="73">
        <f t="shared" si="20"/>
        <v>19646.199999999997</v>
      </c>
      <c r="AZ19" s="71">
        <f t="shared" si="21"/>
        <v>43766</v>
      </c>
      <c r="BA19" s="23">
        <f t="shared" si="22"/>
        <v>43766</v>
      </c>
      <c r="BB19" s="23">
        <f t="shared" si="23"/>
        <v>42986.7</v>
      </c>
      <c r="BC19" s="23">
        <f t="shared" si="24"/>
        <v>779.3</v>
      </c>
      <c r="BD19" s="23">
        <v>28645.224999999999</v>
      </c>
      <c r="BE19" s="23">
        <f t="shared" si="25"/>
        <v>27865.924999999999</v>
      </c>
      <c r="BF19" s="77">
        <v>779.3</v>
      </c>
      <c r="BG19" s="79">
        <f t="shared" si="26"/>
        <v>15120.775000000001</v>
      </c>
      <c r="BH19" s="79">
        <f t="shared" si="27"/>
        <v>15120.774999999998</v>
      </c>
      <c r="BI19" s="79">
        <f t="shared" si="28"/>
        <v>0</v>
      </c>
    </row>
    <row r="20" spans="1:61" x14ac:dyDescent="0.2">
      <c r="A20" s="9">
        <v>15</v>
      </c>
      <c r="B20" s="10" t="s">
        <v>51</v>
      </c>
      <c r="C20" s="24">
        <v>3398</v>
      </c>
      <c r="D20" s="12">
        <v>497</v>
      </c>
      <c r="E20" s="12">
        <v>18</v>
      </c>
      <c r="F20" s="12">
        <v>28</v>
      </c>
      <c r="G20" s="12">
        <v>0</v>
      </c>
      <c r="H20" s="12">
        <v>3</v>
      </c>
      <c r="I20" s="12">
        <v>244</v>
      </c>
      <c r="J20" s="12">
        <v>13</v>
      </c>
      <c r="K20" s="12">
        <v>179</v>
      </c>
      <c r="L20" s="12">
        <v>300</v>
      </c>
      <c r="M20" s="12">
        <f t="shared" si="0"/>
        <v>1264</v>
      </c>
      <c r="N20" s="12">
        <v>0</v>
      </c>
      <c r="O20" s="12">
        <v>0</v>
      </c>
      <c r="P20" s="12">
        <v>1428</v>
      </c>
      <c r="Q20" s="12">
        <f t="shared" si="30"/>
        <v>192</v>
      </c>
      <c r="R20" s="12">
        <f t="shared" si="2"/>
        <v>2692</v>
      </c>
      <c r="S20" s="13">
        <f t="shared" si="29"/>
        <v>11663</v>
      </c>
      <c r="T20" s="13">
        <f t="shared" si="12"/>
        <v>0</v>
      </c>
      <c r="U20" s="14">
        <f t="shared" si="31"/>
        <v>11663</v>
      </c>
      <c r="V20" s="15">
        <f t="shared" si="13"/>
        <v>1710.4</v>
      </c>
      <c r="W20" s="16">
        <f t="shared" si="32"/>
        <v>13373.4</v>
      </c>
      <c r="X20" s="17">
        <v>4.5999999999999996</v>
      </c>
      <c r="Y20" s="18">
        <v>497</v>
      </c>
      <c r="Z20" s="18">
        <v>18</v>
      </c>
      <c r="AA20" s="18">
        <v>28</v>
      </c>
      <c r="AB20" s="18">
        <v>0</v>
      </c>
      <c r="AC20" s="18">
        <v>3</v>
      </c>
      <c r="AD20" s="18">
        <v>244</v>
      </c>
      <c r="AE20" s="18">
        <v>13</v>
      </c>
      <c r="AF20" s="18">
        <v>179</v>
      </c>
      <c r="AG20" s="18">
        <v>300</v>
      </c>
      <c r="AH20" s="18">
        <f t="shared" si="5"/>
        <v>1264</v>
      </c>
      <c r="AI20" s="18">
        <v>0</v>
      </c>
      <c r="AJ20" s="18">
        <v>0</v>
      </c>
      <c r="AK20" s="18">
        <v>1428</v>
      </c>
      <c r="AL20" s="18">
        <f t="shared" si="6"/>
        <v>192</v>
      </c>
      <c r="AM20" s="18">
        <f t="shared" si="7"/>
        <v>2692</v>
      </c>
      <c r="AN20" s="19">
        <f t="shared" si="8"/>
        <v>10288.4</v>
      </c>
      <c r="AO20" s="19">
        <f t="shared" si="9"/>
        <v>0</v>
      </c>
      <c r="AP20" s="20">
        <f t="shared" si="14"/>
        <v>10288.4</v>
      </c>
      <c r="AQ20" s="75">
        <f t="shared" si="15"/>
        <v>11623.2</v>
      </c>
      <c r="AR20" s="21">
        <v>1452.9</v>
      </c>
      <c r="AS20" s="75">
        <f t="shared" si="16"/>
        <v>10170.300000000001</v>
      </c>
      <c r="AT20" s="22">
        <f t="shared" si="17"/>
        <v>21911.599999999999</v>
      </c>
      <c r="AU20" s="67">
        <v>4.5999999999999996</v>
      </c>
      <c r="AV20" s="68">
        <v>0.4</v>
      </c>
      <c r="AW20" s="69">
        <f t="shared" si="18"/>
        <v>432960</v>
      </c>
      <c r="AX20" s="70">
        <f t="shared" si="19"/>
        <v>519.6</v>
      </c>
      <c r="AY20" s="73">
        <f t="shared" si="20"/>
        <v>13333.6</v>
      </c>
      <c r="AZ20" s="71">
        <f t="shared" si="21"/>
        <v>35804.6</v>
      </c>
      <c r="BA20" s="23">
        <f t="shared" si="22"/>
        <v>35804.6</v>
      </c>
      <c r="BB20" s="23">
        <f t="shared" si="23"/>
        <v>35285</v>
      </c>
      <c r="BC20" s="23">
        <f t="shared" si="24"/>
        <v>519.6</v>
      </c>
      <c r="BD20" s="23">
        <v>25506.899999999998</v>
      </c>
      <c r="BE20" s="23">
        <f t="shared" si="25"/>
        <v>24987.3</v>
      </c>
      <c r="BF20" s="77">
        <v>519.6</v>
      </c>
      <c r="BG20" s="79">
        <f t="shared" si="26"/>
        <v>10297.700000000001</v>
      </c>
      <c r="BH20" s="79">
        <f t="shared" si="27"/>
        <v>10297.700000000001</v>
      </c>
      <c r="BI20" s="79">
        <f t="shared" si="28"/>
        <v>0</v>
      </c>
    </row>
    <row r="21" spans="1:61" x14ac:dyDescent="0.2">
      <c r="A21" s="9">
        <v>16</v>
      </c>
      <c r="B21" s="10" t="s">
        <v>52</v>
      </c>
      <c r="C21" s="24">
        <v>7105</v>
      </c>
      <c r="D21" s="12">
        <v>261</v>
      </c>
      <c r="E21" s="12">
        <v>63</v>
      </c>
      <c r="F21" s="12">
        <v>44</v>
      </c>
      <c r="G21" s="12">
        <v>1</v>
      </c>
      <c r="H21" s="12">
        <v>21</v>
      </c>
      <c r="I21" s="12">
        <v>384</v>
      </c>
      <c r="J21" s="12">
        <v>29</v>
      </c>
      <c r="K21" s="12">
        <v>325</v>
      </c>
      <c r="L21" s="12">
        <v>516</v>
      </c>
      <c r="M21" s="12">
        <f>D21+F21+G21+H21+I21+J21+K21+L21</f>
        <v>1581</v>
      </c>
      <c r="N21" s="12">
        <v>102</v>
      </c>
      <c r="O21" s="12">
        <v>9</v>
      </c>
      <c r="P21" s="12">
        <v>3035</v>
      </c>
      <c r="Q21" s="12">
        <f t="shared" si="30"/>
        <v>465</v>
      </c>
      <c r="R21" s="12">
        <f t="shared" si="2"/>
        <v>4727</v>
      </c>
      <c r="S21" s="13">
        <f t="shared" si="29"/>
        <v>11927.3</v>
      </c>
      <c r="T21" s="13">
        <f t="shared" si="12"/>
        <v>837.4</v>
      </c>
      <c r="U21" s="14">
        <f t="shared" si="31"/>
        <v>12764.699999999999</v>
      </c>
      <c r="V21" s="15">
        <f t="shared" si="13"/>
        <v>2972.1</v>
      </c>
      <c r="W21" s="16">
        <f t="shared" si="32"/>
        <v>15736.8</v>
      </c>
      <c r="X21" s="17">
        <v>22</v>
      </c>
      <c r="Y21" s="18">
        <v>261</v>
      </c>
      <c r="Z21" s="18">
        <v>63</v>
      </c>
      <c r="AA21" s="18">
        <v>44</v>
      </c>
      <c r="AB21" s="18">
        <v>1</v>
      </c>
      <c r="AC21" s="18">
        <v>21</v>
      </c>
      <c r="AD21" s="18">
        <v>384</v>
      </c>
      <c r="AE21" s="18">
        <v>29</v>
      </c>
      <c r="AF21" s="18">
        <v>325</v>
      </c>
      <c r="AG21" s="18">
        <v>516</v>
      </c>
      <c r="AH21" s="18">
        <f>Y21+AA21+AB21+AC21+AD21+AE21+AF21+AG21</f>
        <v>1581</v>
      </c>
      <c r="AI21" s="18">
        <v>102</v>
      </c>
      <c r="AJ21" s="18">
        <v>9</v>
      </c>
      <c r="AK21" s="18">
        <v>3035</v>
      </c>
      <c r="AL21" s="18">
        <f t="shared" si="6"/>
        <v>465</v>
      </c>
      <c r="AM21" s="18">
        <f t="shared" si="7"/>
        <v>4727</v>
      </c>
      <c r="AN21" s="19">
        <f t="shared" si="8"/>
        <v>10521.5</v>
      </c>
      <c r="AO21" s="19">
        <f t="shared" si="9"/>
        <v>738.7</v>
      </c>
      <c r="AP21" s="20">
        <f t="shared" si="14"/>
        <v>11260.2</v>
      </c>
      <c r="AQ21" s="75">
        <f t="shared" si="15"/>
        <v>20197.8</v>
      </c>
      <c r="AR21" s="21">
        <v>2524.6999999999998</v>
      </c>
      <c r="AS21" s="75">
        <f t="shared" si="16"/>
        <v>17673.099999999999</v>
      </c>
      <c r="AT21" s="22">
        <f t="shared" si="17"/>
        <v>31458</v>
      </c>
      <c r="AU21" s="67">
        <v>22</v>
      </c>
      <c r="AV21" s="68">
        <v>0.7</v>
      </c>
      <c r="AW21" s="69">
        <f t="shared" si="18"/>
        <v>757680</v>
      </c>
      <c r="AX21" s="70">
        <f t="shared" si="19"/>
        <v>909.2</v>
      </c>
      <c r="AY21" s="73">
        <f t="shared" si="20"/>
        <v>23169.899999999998</v>
      </c>
      <c r="AZ21" s="71">
        <f t="shared" si="21"/>
        <v>48104</v>
      </c>
      <c r="BA21" s="23">
        <f t="shared" si="22"/>
        <v>48104</v>
      </c>
      <c r="BB21" s="23">
        <f t="shared" si="23"/>
        <v>47194.8</v>
      </c>
      <c r="BC21" s="23">
        <f t="shared" si="24"/>
        <v>909.2</v>
      </c>
      <c r="BD21" s="23">
        <v>30291.5</v>
      </c>
      <c r="BE21" s="23">
        <f t="shared" si="25"/>
        <v>29382.3</v>
      </c>
      <c r="BF21" s="77">
        <v>909.2</v>
      </c>
      <c r="BG21" s="79">
        <f t="shared" si="26"/>
        <v>17812.5</v>
      </c>
      <c r="BH21" s="79">
        <f t="shared" si="27"/>
        <v>17812.500000000004</v>
      </c>
      <c r="BI21" s="79">
        <f t="shared" si="28"/>
        <v>0</v>
      </c>
    </row>
    <row r="22" spans="1:61" x14ac:dyDescent="0.2">
      <c r="A22" s="9">
        <v>17</v>
      </c>
      <c r="B22" s="10" t="s">
        <v>53</v>
      </c>
      <c r="C22" s="24">
        <v>10653</v>
      </c>
      <c r="D22" s="12">
        <v>383</v>
      </c>
      <c r="E22" s="12">
        <v>57</v>
      </c>
      <c r="F22" s="12">
        <v>57</v>
      </c>
      <c r="G22" s="12">
        <v>3</v>
      </c>
      <c r="H22" s="12">
        <v>3</v>
      </c>
      <c r="I22" s="12">
        <v>669</v>
      </c>
      <c r="J22" s="12">
        <v>33</v>
      </c>
      <c r="K22" s="12">
        <v>565</v>
      </c>
      <c r="L22" s="12">
        <v>472</v>
      </c>
      <c r="M22" s="12">
        <f t="shared" ref="M22:M23" si="33">D22+F22+G22+H22+I22+J22+K22+L22</f>
        <v>2185</v>
      </c>
      <c r="N22" s="12">
        <v>0</v>
      </c>
      <c r="O22" s="12">
        <v>0</v>
      </c>
      <c r="P22" s="12">
        <v>4858</v>
      </c>
      <c r="Q22" s="12">
        <f t="shared" si="30"/>
        <v>598</v>
      </c>
      <c r="R22" s="12">
        <f t="shared" si="2"/>
        <v>7043</v>
      </c>
      <c r="S22" s="13">
        <f t="shared" si="29"/>
        <v>18703</v>
      </c>
      <c r="T22" s="13">
        <f t="shared" si="12"/>
        <v>0</v>
      </c>
      <c r="U22" s="14">
        <f t="shared" si="31"/>
        <v>18703</v>
      </c>
      <c r="V22" s="15">
        <f t="shared" si="13"/>
        <v>5397.8</v>
      </c>
      <c r="W22" s="16">
        <f t="shared" si="32"/>
        <v>24100.799999999999</v>
      </c>
      <c r="X22" s="17">
        <v>11.5</v>
      </c>
      <c r="Y22" s="18">
        <v>383</v>
      </c>
      <c r="Z22" s="18">
        <v>57</v>
      </c>
      <c r="AA22" s="18">
        <v>57</v>
      </c>
      <c r="AB22" s="18">
        <v>3</v>
      </c>
      <c r="AC22" s="18">
        <v>3</v>
      </c>
      <c r="AD22" s="18">
        <v>669</v>
      </c>
      <c r="AE22" s="18">
        <v>33</v>
      </c>
      <c r="AF22" s="18">
        <v>565</v>
      </c>
      <c r="AG22" s="18">
        <v>472</v>
      </c>
      <c r="AH22" s="18">
        <f t="shared" si="5"/>
        <v>2185</v>
      </c>
      <c r="AI22" s="18">
        <v>0</v>
      </c>
      <c r="AJ22" s="18">
        <v>0</v>
      </c>
      <c r="AK22" s="18">
        <v>4858</v>
      </c>
      <c r="AL22" s="18">
        <f t="shared" si="6"/>
        <v>598</v>
      </c>
      <c r="AM22" s="18">
        <f t="shared" si="7"/>
        <v>7043</v>
      </c>
      <c r="AN22" s="19">
        <f t="shared" si="8"/>
        <v>16498.5</v>
      </c>
      <c r="AO22" s="19">
        <f t="shared" si="9"/>
        <v>0</v>
      </c>
      <c r="AP22" s="20">
        <f t="shared" si="14"/>
        <v>16498.5</v>
      </c>
      <c r="AQ22" s="75">
        <f t="shared" si="15"/>
        <v>36681.9</v>
      </c>
      <c r="AR22" s="21">
        <v>4585.2</v>
      </c>
      <c r="AS22" s="75">
        <f t="shared" si="16"/>
        <v>32096.7</v>
      </c>
      <c r="AT22" s="22">
        <f t="shared" si="17"/>
        <v>53180.4</v>
      </c>
      <c r="AU22" s="67">
        <v>11.5</v>
      </c>
      <c r="AV22" s="68">
        <v>1</v>
      </c>
      <c r="AW22" s="69">
        <f t="shared" si="18"/>
        <v>1082400</v>
      </c>
      <c r="AX22" s="70">
        <f t="shared" si="19"/>
        <v>1298.9000000000001</v>
      </c>
      <c r="AY22" s="73">
        <f t="shared" si="20"/>
        <v>42079.700000000004</v>
      </c>
      <c r="AZ22" s="71">
        <f t="shared" si="21"/>
        <v>78580.099999999991</v>
      </c>
      <c r="BA22" s="23">
        <f t="shared" si="22"/>
        <v>78580.099999999991</v>
      </c>
      <c r="BB22" s="23">
        <f t="shared" si="23"/>
        <v>77281.2</v>
      </c>
      <c r="BC22" s="23">
        <f t="shared" si="24"/>
        <v>1298.9000000000001</v>
      </c>
      <c r="BD22" s="23">
        <v>46279.130000000005</v>
      </c>
      <c r="BE22" s="23">
        <f t="shared" si="25"/>
        <v>44980.23</v>
      </c>
      <c r="BF22" s="77">
        <v>1298.9000000000001</v>
      </c>
      <c r="BG22" s="79">
        <f t="shared" si="26"/>
        <v>32300.969999999987</v>
      </c>
      <c r="BH22" s="79">
        <f t="shared" si="27"/>
        <v>32300.969999999994</v>
      </c>
      <c r="BI22" s="79">
        <f t="shared" si="28"/>
        <v>0</v>
      </c>
    </row>
    <row r="23" spans="1:61" x14ac:dyDescent="0.2">
      <c r="A23" s="9">
        <v>18</v>
      </c>
      <c r="B23" s="10" t="s">
        <v>54</v>
      </c>
      <c r="C23" s="24">
        <v>6290</v>
      </c>
      <c r="D23" s="12">
        <v>64</v>
      </c>
      <c r="E23" s="12">
        <v>32</v>
      </c>
      <c r="F23" s="12">
        <v>29</v>
      </c>
      <c r="G23" s="12">
        <v>3</v>
      </c>
      <c r="H23" s="12">
        <v>2</v>
      </c>
      <c r="I23" s="12">
        <v>283</v>
      </c>
      <c r="J23" s="12">
        <v>7</v>
      </c>
      <c r="K23" s="12">
        <v>349</v>
      </c>
      <c r="L23" s="12">
        <v>173</v>
      </c>
      <c r="M23" s="12">
        <f t="shared" si="33"/>
        <v>910</v>
      </c>
      <c r="N23" s="12">
        <v>0</v>
      </c>
      <c r="O23" s="12">
        <v>0</v>
      </c>
      <c r="P23" s="12">
        <v>2573</v>
      </c>
      <c r="Q23" s="12">
        <f t="shared" si="30"/>
        <v>356</v>
      </c>
      <c r="R23" s="12">
        <f t="shared" si="2"/>
        <v>3483</v>
      </c>
      <c r="S23" s="13">
        <f t="shared" si="29"/>
        <v>8097.4</v>
      </c>
      <c r="T23" s="13">
        <f t="shared" si="12"/>
        <v>0</v>
      </c>
      <c r="U23" s="14">
        <f t="shared" si="31"/>
        <v>8097.4</v>
      </c>
      <c r="V23" s="15">
        <f t="shared" si="13"/>
        <v>2972</v>
      </c>
      <c r="W23" s="16">
        <f t="shared" si="32"/>
        <v>11069.4</v>
      </c>
      <c r="X23" s="17">
        <v>8</v>
      </c>
      <c r="Y23" s="18">
        <v>64</v>
      </c>
      <c r="Z23" s="18">
        <v>32</v>
      </c>
      <c r="AA23" s="18">
        <v>29</v>
      </c>
      <c r="AB23" s="18">
        <v>3</v>
      </c>
      <c r="AC23" s="18">
        <v>2</v>
      </c>
      <c r="AD23" s="18">
        <v>283</v>
      </c>
      <c r="AE23" s="18">
        <v>7</v>
      </c>
      <c r="AF23" s="18">
        <v>349</v>
      </c>
      <c r="AG23" s="18">
        <v>173</v>
      </c>
      <c r="AH23" s="18">
        <f t="shared" si="5"/>
        <v>910</v>
      </c>
      <c r="AI23" s="18">
        <v>0</v>
      </c>
      <c r="AJ23" s="18">
        <v>0</v>
      </c>
      <c r="AK23" s="18">
        <v>2573</v>
      </c>
      <c r="AL23" s="18">
        <f t="shared" si="6"/>
        <v>356</v>
      </c>
      <c r="AM23" s="18">
        <f t="shared" si="7"/>
        <v>3483</v>
      </c>
      <c r="AN23" s="19">
        <f t="shared" si="8"/>
        <v>7143</v>
      </c>
      <c r="AO23" s="19">
        <f t="shared" si="9"/>
        <v>0</v>
      </c>
      <c r="AP23" s="20">
        <f t="shared" si="14"/>
        <v>7143</v>
      </c>
      <c r="AQ23" s="75">
        <f t="shared" si="15"/>
        <v>20196.599999999999</v>
      </c>
      <c r="AR23" s="21">
        <v>2524.6</v>
      </c>
      <c r="AS23" s="75">
        <f t="shared" si="16"/>
        <v>17672</v>
      </c>
      <c r="AT23" s="22">
        <f t="shared" si="17"/>
        <v>27339.599999999999</v>
      </c>
      <c r="AU23" s="67">
        <v>8</v>
      </c>
      <c r="AV23" s="68">
        <v>0.6</v>
      </c>
      <c r="AW23" s="69">
        <f t="shared" si="18"/>
        <v>649440</v>
      </c>
      <c r="AX23" s="70">
        <f t="shared" si="19"/>
        <v>779.3</v>
      </c>
      <c r="AY23" s="73">
        <f t="shared" si="20"/>
        <v>23168.6</v>
      </c>
      <c r="AZ23" s="71">
        <f>W23+AT23+AX23+0.03</f>
        <v>39188.33</v>
      </c>
      <c r="BA23" s="23">
        <f t="shared" si="22"/>
        <v>39188.33</v>
      </c>
      <c r="BB23" s="23">
        <f t="shared" si="23"/>
        <v>38409.03</v>
      </c>
      <c r="BC23" s="23">
        <f t="shared" si="24"/>
        <v>779.3</v>
      </c>
      <c r="BD23" s="23">
        <v>21427.8</v>
      </c>
      <c r="BE23" s="23">
        <f t="shared" si="25"/>
        <v>20648.5</v>
      </c>
      <c r="BF23" s="77">
        <v>779.3</v>
      </c>
      <c r="BG23" s="79">
        <f t="shared" si="26"/>
        <v>17760.530000000002</v>
      </c>
      <c r="BH23" s="79">
        <f t="shared" si="27"/>
        <v>17760.53</v>
      </c>
      <c r="BI23" s="79">
        <f t="shared" si="28"/>
        <v>0</v>
      </c>
    </row>
    <row r="24" spans="1:61" s="35" customFormat="1" x14ac:dyDescent="0.2">
      <c r="A24" s="25"/>
      <c r="B24" s="26" t="s">
        <v>55</v>
      </c>
      <c r="C24" s="27">
        <f t="shared" ref="C24:AS24" si="34">SUM(C6:C23)</f>
        <v>163278</v>
      </c>
      <c r="D24" s="28">
        <f t="shared" ref="D24:W24" si="35">SUM(D6:D23)</f>
        <v>7675</v>
      </c>
      <c r="E24" s="28">
        <f t="shared" si="35"/>
        <v>883</v>
      </c>
      <c r="F24" s="28">
        <f t="shared" si="35"/>
        <v>1341</v>
      </c>
      <c r="G24" s="28">
        <f t="shared" si="35"/>
        <v>26</v>
      </c>
      <c r="H24" s="28">
        <f t="shared" si="35"/>
        <v>111</v>
      </c>
      <c r="I24" s="28">
        <f t="shared" si="35"/>
        <v>5105</v>
      </c>
      <c r="J24" s="28">
        <f t="shared" si="35"/>
        <v>470</v>
      </c>
      <c r="K24" s="28">
        <f t="shared" si="35"/>
        <v>10007</v>
      </c>
      <c r="L24" s="28">
        <f t="shared" si="35"/>
        <v>10946</v>
      </c>
      <c r="M24" s="28">
        <f t="shared" si="35"/>
        <v>35681</v>
      </c>
      <c r="N24" s="28">
        <f t="shared" si="35"/>
        <v>545</v>
      </c>
      <c r="O24" s="28">
        <f t="shared" si="35"/>
        <v>16</v>
      </c>
      <c r="P24" s="28">
        <f t="shared" si="35"/>
        <v>73314</v>
      </c>
      <c r="Q24" s="28">
        <f t="shared" si="35"/>
        <v>11038</v>
      </c>
      <c r="R24" s="28">
        <f t="shared" si="35"/>
        <v>109556</v>
      </c>
      <c r="S24" s="29">
        <f t="shared" si="35"/>
        <v>311359.7</v>
      </c>
      <c r="T24" s="29">
        <f t="shared" si="35"/>
        <v>4686.8999999999996</v>
      </c>
      <c r="U24" s="16">
        <f t="shared" si="35"/>
        <v>316046.60000000003</v>
      </c>
      <c r="V24" s="30">
        <f t="shared" si="35"/>
        <v>82656.500000000015</v>
      </c>
      <c r="W24" s="34">
        <f t="shared" si="35"/>
        <v>398703.1</v>
      </c>
      <c r="X24" s="31">
        <f>SUM(X6:X23)/18</f>
        <v>9.7277388888888883</v>
      </c>
      <c r="Y24" s="32">
        <f t="shared" si="34"/>
        <v>7675</v>
      </c>
      <c r="Z24" s="32">
        <f t="shared" si="34"/>
        <v>883</v>
      </c>
      <c r="AA24" s="32">
        <f t="shared" si="34"/>
        <v>1341</v>
      </c>
      <c r="AB24" s="32">
        <f t="shared" si="34"/>
        <v>26</v>
      </c>
      <c r="AC24" s="32">
        <f t="shared" si="34"/>
        <v>111</v>
      </c>
      <c r="AD24" s="32">
        <f t="shared" si="34"/>
        <v>5105</v>
      </c>
      <c r="AE24" s="32">
        <f t="shared" si="34"/>
        <v>470</v>
      </c>
      <c r="AF24" s="32">
        <f t="shared" si="34"/>
        <v>10007</v>
      </c>
      <c r="AG24" s="32">
        <f t="shared" si="34"/>
        <v>10946</v>
      </c>
      <c r="AH24" s="32">
        <f t="shared" si="34"/>
        <v>35681</v>
      </c>
      <c r="AI24" s="32">
        <f t="shared" si="34"/>
        <v>545</v>
      </c>
      <c r="AJ24" s="32">
        <f t="shared" si="34"/>
        <v>16</v>
      </c>
      <c r="AK24" s="32">
        <f t="shared" si="34"/>
        <v>73314</v>
      </c>
      <c r="AL24" s="32">
        <f t="shared" si="34"/>
        <v>11038</v>
      </c>
      <c r="AM24" s="32">
        <f t="shared" si="34"/>
        <v>109556</v>
      </c>
      <c r="AN24" s="33">
        <f t="shared" si="34"/>
        <v>274660.90000000002</v>
      </c>
      <c r="AO24" s="33">
        <f t="shared" si="34"/>
        <v>4134.3999999999996</v>
      </c>
      <c r="AP24" s="22">
        <f t="shared" si="34"/>
        <v>278795.30000000005</v>
      </c>
      <c r="AQ24" s="76">
        <f t="shared" si="34"/>
        <v>561710.19999999995</v>
      </c>
      <c r="AR24" s="76">
        <f t="shared" si="34"/>
        <v>70213.8</v>
      </c>
      <c r="AS24" s="76">
        <f t="shared" si="34"/>
        <v>491496.39999999991</v>
      </c>
      <c r="AT24" s="22">
        <f>ROUND(AN24+AO24+AQ24,1)</f>
        <v>840505.5</v>
      </c>
      <c r="AU24" s="31">
        <f>SUM(AU6:AU23)/18</f>
        <v>9.7277388888888883</v>
      </c>
      <c r="AV24" s="72">
        <v>12.1</v>
      </c>
      <c r="AW24" s="34">
        <f t="shared" ref="AW24:BF24" si="36">SUM(AW6:AW23)</f>
        <v>13205280</v>
      </c>
      <c r="AX24" s="34">
        <f t="shared" si="36"/>
        <v>15846.399999999998</v>
      </c>
      <c r="AY24" s="74">
        <f t="shared" si="36"/>
        <v>644366.69999999995</v>
      </c>
      <c r="AZ24" s="71">
        <f>W24+AT24+AX24</f>
        <v>1255055</v>
      </c>
      <c r="BA24" s="34">
        <f t="shared" si="36"/>
        <v>1255055.0300000003</v>
      </c>
      <c r="BB24" s="34">
        <f t="shared" si="36"/>
        <v>1239208.6299999999</v>
      </c>
      <c r="BC24" s="34">
        <f t="shared" si="36"/>
        <v>15846.399999999998</v>
      </c>
      <c r="BD24" s="34">
        <f t="shared" si="36"/>
        <v>760106.38500000001</v>
      </c>
      <c r="BE24" s="34">
        <f t="shared" si="36"/>
        <v>744259.9850000001</v>
      </c>
      <c r="BF24" s="78">
        <f t="shared" si="36"/>
        <v>15846.399999999998</v>
      </c>
      <c r="BG24" s="79">
        <f t="shared" ref="BG24" si="37">BA24-BD24</f>
        <v>494948.64500000025</v>
      </c>
      <c r="BH24" s="79">
        <f t="shared" ref="BH24:BH25" si="38">BB24-BE24</f>
        <v>494948.64499999979</v>
      </c>
      <c r="BI24" s="79">
        <f t="shared" ref="BI24:BI25" si="39">BC24-BF24</f>
        <v>0</v>
      </c>
    </row>
    <row r="25" spans="1:61" s="37" customForma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85">
        <f>W24</f>
        <v>398703.1</v>
      </c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83">
        <v>416530.3</v>
      </c>
      <c r="AR25" s="36"/>
      <c r="AS25" s="36"/>
      <c r="AT25" s="22">
        <f>ROUND(AN24+AO24+AQ25,1)</f>
        <v>695325.6</v>
      </c>
      <c r="AU25" s="36"/>
      <c r="AV25" s="36"/>
      <c r="AW25" s="36"/>
      <c r="AX25" s="85">
        <f>AX24</f>
        <v>15846.399999999998</v>
      </c>
      <c r="AY25" s="82">
        <f>AQ24+V24</f>
        <v>644366.69999999995</v>
      </c>
      <c r="AZ25" s="71">
        <f>W25+AT25+AX25</f>
        <v>1109875.0999999999</v>
      </c>
      <c r="BA25" s="34">
        <f>AZ25</f>
        <v>1109875.0999999999</v>
      </c>
      <c r="BB25" s="36"/>
      <c r="BC25" s="36"/>
      <c r="BD25" s="85">
        <f>BD24</f>
        <v>760106.38500000001</v>
      </c>
      <c r="BE25" s="36"/>
      <c r="BF25" s="36"/>
      <c r="BG25" s="79">
        <f>BA25-BD25</f>
        <v>349768.71499999985</v>
      </c>
      <c r="BH25" s="79">
        <f t="shared" si="38"/>
        <v>0</v>
      </c>
      <c r="BI25" s="79">
        <f t="shared" si="39"/>
        <v>0</v>
      </c>
    </row>
    <row r="26" spans="1:61" s="37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84">
        <f>AT24-AT25</f>
        <v>145179.90000000002</v>
      </c>
      <c r="AU26" s="38"/>
      <c r="AV26" s="38"/>
      <c r="AW26" s="38"/>
      <c r="AX26" s="38"/>
      <c r="AY26" s="84">
        <f>AQ25+V24</f>
        <v>499186.8</v>
      </c>
      <c r="AZ26" s="84">
        <f>AZ24-AZ25</f>
        <v>145179.90000000014</v>
      </c>
      <c r="BA26" s="38"/>
      <c r="BB26" s="38"/>
      <c r="BC26" s="38"/>
      <c r="BD26" s="38"/>
      <c r="BE26" s="38"/>
      <c r="BF26" s="38"/>
    </row>
    <row r="27" spans="1:61" s="43" customForma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2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82">
        <f>AY24-AY26</f>
        <v>145179.89999999997</v>
      </c>
      <c r="AZ27" s="39"/>
      <c r="BA27" s="39"/>
      <c r="BB27" s="39"/>
      <c r="BC27" s="39"/>
    </row>
    <row r="28" spans="1:61" x14ac:dyDescent="0.2">
      <c r="D28" s="45" t="s">
        <v>56</v>
      </c>
      <c r="E28" s="46"/>
      <c r="F28" s="46"/>
      <c r="G28" s="47">
        <v>104</v>
      </c>
      <c r="Z28" s="1"/>
      <c r="AA28" s="45" t="s">
        <v>56</v>
      </c>
      <c r="AB28" s="46"/>
      <c r="AC28" s="46"/>
      <c r="AD28" s="47">
        <v>108</v>
      </c>
      <c r="AE28" s="36"/>
      <c r="AF28" s="36"/>
      <c r="AG28" s="36"/>
      <c r="AH28" s="36"/>
      <c r="AI28" s="36"/>
      <c r="AJ28" s="36"/>
      <c r="AK28" s="36"/>
      <c r="AL28" s="36"/>
      <c r="AQ28" s="48"/>
      <c r="AR28" s="48"/>
      <c r="AS28" s="48"/>
      <c r="AT28" s="49"/>
      <c r="AU28" s="50"/>
      <c r="AV28" s="51" t="s">
        <v>57</v>
      </c>
      <c r="AW28" s="51"/>
      <c r="AX28" s="63">
        <f>ROUND(5600*1.1*1.1*1.1*1.1*1.06*1.06*1.1*1.06*1.06*1.1*1.06*1.04*1.04*1.04,1)</f>
        <v>14933.9</v>
      </c>
      <c r="AY28" s="66"/>
      <c r="AZ28" s="52"/>
    </row>
    <row r="29" spans="1:61" x14ac:dyDescent="0.2">
      <c r="D29" s="45" t="s">
        <v>58</v>
      </c>
      <c r="E29" s="45"/>
      <c r="F29" s="45"/>
      <c r="G29" s="47">
        <f>172-AD29</f>
        <v>93</v>
      </c>
      <c r="Y29" s="42"/>
      <c r="Z29" s="42"/>
      <c r="AA29" s="45" t="s">
        <v>58</v>
      </c>
      <c r="AB29" s="45"/>
      <c r="AC29" s="45"/>
      <c r="AD29" s="47">
        <v>79</v>
      </c>
      <c r="AE29" s="42"/>
      <c r="AF29" s="42"/>
      <c r="AG29" s="42"/>
      <c r="AH29" s="42"/>
      <c r="AI29" s="42"/>
      <c r="AJ29" s="42"/>
      <c r="AK29" s="42"/>
      <c r="AL29" s="42"/>
      <c r="AM29" s="53"/>
      <c r="AQ29" s="48"/>
      <c r="AR29" s="48"/>
      <c r="AS29" s="48"/>
      <c r="AT29" s="49"/>
      <c r="AU29" s="50"/>
      <c r="AV29" s="51" t="s">
        <v>59</v>
      </c>
      <c r="AW29" s="51"/>
      <c r="AX29" s="54">
        <v>55.67</v>
      </c>
      <c r="AY29" s="65"/>
    </row>
    <row r="30" spans="1:61" x14ac:dyDescent="0.2">
      <c r="D30" s="45" t="s">
        <v>60</v>
      </c>
      <c r="E30" s="46"/>
      <c r="F30" s="46"/>
      <c r="G30" s="47">
        <v>13.5</v>
      </c>
      <c r="Y30" s="152"/>
      <c r="Z30" s="55"/>
      <c r="AA30" s="45" t="s">
        <v>60</v>
      </c>
      <c r="AB30" s="46"/>
      <c r="AC30" s="46"/>
      <c r="AD30" s="81">
        <v>108</v>
      </c>
      <c r="AI30" s="56"/>
      <c r="AT30" s="49"/>
      <c r="AU30" s="50"/>
      <c r="AV30" s="51" t="s">
        <v>61</v>
      </c>
      <c r="AW30" s="51"/>
      <c r="AX30" s="54">
        <v>1.302</v>
      </c>
      <c r="AY30" s="65"/>
      <c r="BA30" s="57"/>
    </row>
    <row r="31" spans="1:61" s="35" customFormat="1" ht="22.15" customHeight="1" x14ac:dyDescent="0.2">
      <c r="A31" s="44"/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52"/>
      <c r="Z31" s="55"/>
      <c r="AE31" s="1"/>
      <c r="AF31" s="1"/>
      <c r="AG31" s="1"/>
      <c r="AH31" s="1"/>
      <c r="AI31" s="56"/>
      <c r="AJ31" s="1"/>
      <c r="AK31" s="60"/>
      <c r="AL31" s="60"/>
      <c r="AM31" s="61"/>
      <c r="AO31" s="1"/>
      <c r="AQ31" s="61"/>
      <c r="AR31" s="61"/>
      <c r="AS31" s="61"/>
      <c r="AT31" s="118" t="s">
        <v>62</v>
      </c>
      <c r="AU31" s="118"/>
      <c r="AV31" s="118"/>
      <c r="AW31" s="62"/>
      <c r="AX31" s="63">
        <f>ROUND(AX28*AX29*AX30/1000,1)</f>
        <v>1082.4000000000001</v>
      </c>
      <c r="AY31" s="66"/>
      <c r="AZ31" s="59"/>
      <c r="BA31" s="59"/>
      <c r="BB31" s="59"/>
      <c r="BC31" s="59"/>
    </row>
    <row r="32" spans="1:61" x14ac:dyDescent="0.2">
      <c r="Y32" s="152"/>
      <c r="Z32" s="55"/>
      <c r="AI32" s="56"/>
      <c r="AV32" s="64"/>
    </row>
  </sheetData>
  <sheetProtection selectLockedCells="1" selectUnlockedCells="1"/>
  <mergeCells count="68">
    <mergeCell ref="BG3:BI3"/>
    <mergeCell ref="BG4:BG5"/>
    <mergeCell ref="BH4:BH5"/>
    <mergeCell ref="BI4:BI5"/>
    <mergeCell ref="BC4:BC5"/>
    <mergeCell ref="BD4:BD5"/>
    <mergeCell ref="BE4:BE5"/>
    <mergeCell ref="BF4:BF5"/>
    <mergeCell ref="Y30:Y32"/>
    <mergeCell ref="AT31:AV31"/>
    <mergeCell ref="AR4:AR5"/>
    <mergeCell ref="AS4:AS5"/>
    <mergeCell ref="AT4:AT5"/>
    <mergeCell ref="AV4:AV5"/>
    <mergeCell ref="AD4:AD5"/>
    <mergeCell ref="AE4:AE5"/>
    <mergeCell ref="AF4:AF5"/>
    <mergeCell ref="AG4:AG5"/>
    <mergeCell ref="AH4:AH5"/>
    <mergeCell ref="AI4:AK4"/>
    <mergeCell ref="AC4:AC5"/>
    <mergeCell ref="U4:U5"/>
    <mergeCell ref="W4:W5"/>
    <mergeCell ref="Y4:Y5"/>
    <mergeCell ref="Z4:Z5"/>
    <mergeCell ref="AA4:AA5"/>
    <mergeCell ref="N4:P4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AY3:AY5"/>
    <mergeCell ref="AZ3:AZ5"/>
    <mergeCell ref="BA3:BC3"/>
    <mergeCell ref="BD3:BF3"/>
    <mergeCell ref="V4:V5"/>
    <mergeCell ref="AB4:AB5"/>
    <mergeCell ref="AW4:AW5"/>
    <mergeCell ref="AX4:AX5"/>
    <mergeCell ref="BA4:BA5"/>
    <mergeCell ref="BB4:BB5"/>
    <mergeCell ref="AL4:AL5"/>
    <mergeCell ref="AM4:AM5"/>
    <mergeCell ref="AN4:AN5"/>
    <mergeCell ref="AO4:AO5"/>
    <mergeCell ref="AP4:AP5"/>
    <mergeCell ref="AQ4:AQ5"/>
    <mergeCell ref="A1:BC1"/>
    <mergeCell ref="A3:A5"/>
    <mergeCell ref="B3:B5"/>
    <mergeCell ref="C3:C5"/>
    <mergeCell ref="D3:R3"/>
    <mergeCell ref="S3:W3"/>
    <mergeCell ref="X3:X5"/>
    <mergeCell ref="Y3:AM3"/>
    <mergeCell ref="AN3:AT3"/>
    <mergeCell ref="AU3:AU5"/>
    <mergeCell ref="D4:D5"/>
    <mergeCell ref="E4:E5"/>
    <mergeCell ref="F4:F5"/>
    <mergeCell ref="G4:G5"/>
    <mergeCell ref="H4:H5"/>
    <mergeCell ref="AV3:AX3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Питание_с горячим и молоком</vt:lpstr>
      <vt:lpstr>Питание_2021</vt:lpstr>
      <vt:lpstr>Питание_исход</vt:lpstr>
      <vt:lpstr>Питание_с горячим</vt:lpstr>
      <vt:lpstr>Питание_2021!Область_печати</vt:lpstr>
      <vt:lpstr>Питание_исход!Область_печати</vt:lpstr>
      <vt:lpstr>'Питание_с горячим'!Область_печати</vt:lpstr>
      <vt:lpstr>'Питание_с горячим и молоком'!Область_печати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Юлия Васильевна</dc:creator>
  <cp:lastModifiedBy>Евгения Александровна Осетинская</cp:lastModifiedBy>
  <cp:lastPrinted>2020-04-08T16:35:07Z</cp:lastPrinted>
  <dcterms:created xsi:type="dcterms:W3CDTF">2020-02-07T06:25:47Z</dcterms:created>
  <dcterms:modified xsi:type="dcterms:W3CDTF">2020-04-08T16:35:12Z</dcterms:modified>
</cp:coreProperties>
</file>