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0035"/>
  </bookViews>
  <sheets>
    <sheet name="2019 год" sheetId="1" r:id="rId1"/>
  </sheets>
  <definedNames>
    <definedName name="_xlnm.Print_Titles" localSheetId="0">'2019 год'!$5:$7</definedName>
  </definedNames>
  <calcPr calcId="145621"/>
</workbook>
</file>

<file path=xl/calcChain.xml><?xml version="1.0" encoding="utf-8"?>
<calcChain xmlns="http://schemas.openxmlformats.org/spreadsheetml/2006/main">
  <c r="D8" i="1" l="1"/>
  <c r="G8" i="1"/>
  <c r="C11" i="1"/>
  <c r="F11" i="1"/>
  <c r="E12" i="1"/>
  <c r="E8" i="1" s="1"/>
  <c r="C9" i="1" s="1"/>
  <c r="C13" i="1"/>
  <c r="F13" i="1"/>
  <c r="H13" i="1"/>
  <c r="H12" i="1" s="1"/>
  <c r="C18" i="1"/>
  <c r="E18" i="1"/>
  <c r="F18" i="1"/>
  <c r="H18" i="1"/>
  <c r="D19" i="1"/>
  <c r="G19" i="1"/>
  <c r="I19" i="1"/>
  <c r="D20" i="1"/>
  <c r="G20" i="1"/>
  <c r="I20" i="1"/>
  <c r="K20" i="1"/>
  <c r="D21" i="1"/>
  <c r="G21" i="1"/>
  <c r="I21" i="1"/>
  <c r="J21" i="1"/>
  <c r="D22" i="1"/>
  <c r="G22" i="1"/>
  <c r="I22" i="1"/>
  <c r="J22" i="1"/>
  <c r="K22" i="1"/>
  <c r="D23" i="1"/>
  <c r="J23" i="1" s="1"/>
  <c r="G23" i="1"/>
  <c r="I23" i="1"/>
  <c r="D24" i="1"/>
  <c r="G24" i="1"/>
  <c r="I24" i="1"/>
  <c r="D25" i="1"/>
  <c r="J25" i="1" s="1"/>
  <c r="G25" i="1"/>
  <c r="I25" i="1"/>
  <c r="D26" i="1"/>
  <c r="G26" i="1"/>
  <c r="I26" i="1"/>
  <c r="D27" i="1"/>
  <c r="J27" i="1" s="1"/>
  <c r="G27" i="1"/>
  <c r="I27" i="1"/>
  <c r="D28" i="1"/>
  <c r="G28" i="1"/>
  <c r="I28" i="1"/>
  <c r="K28" i="1"/>
  <c r="C29" i="1"/>
  <c r="D29" i="1"/>
  <c r="E29" i="1"/>
  <c r="F29" i="1"/>
  <c r="G29" i="1" s="1"/>
  <c r="H29" i="1"/>
  <c r="K29" i="1"/>
  <c r="D30" i="1"/>
  <c r="G30" i="1"/>
  <c r="I30" i="1"/>
  <c r="K30" i="1"/>
  <c r="C31" i="1"/>
  <c r="E31" i="1"/>
  <c r="F31" i="1"/>
  <c r="G31" i="1" s="1"/>
  <c r="H31" i="1"/>
  <c r="D32" i="1"/>
  <c r="J32" i="1" s="1"/>
  <c r="G32" i="1"/>
  <c r="I32" i="1"/>
  <c r="D33" i="1"/>
  <c r="J33" i="1" s="1"/>
  <c r="G33" i="1"/>
  <c r="I33" i="1"/>
  <c r="D34" i="1"/>
  <c r="J34" i="1" s="1"/>
  <c r="G34" i="1"/>
  <c r="I34" i="1"/>
  <c r="C35" i="1"/>
  <c r="E35" i="1"/>
  <c r="F35" i="1"/>
  <c r="G35" i="1" s="1"/>
  <c r="H35" i="1"/>
  <c r="K35" i="1" s="1"/>
  <c r="D36" i="1"/>
  <c r="G36" i="1"/>
  <c r="I36" i="1"/>
  <c r="K36" i="1"/>
  <c r="D37" i="1"/>
  <c r="J37" i="1" s="1"/>
  <c r="G37" i="1"/>
  <c r="I37" i="1"/>
  <c r="D38" i="1"/>
  <c r="J38" i="1" s="1"/>
  <c r="G38" i="1"/>
  <c r="I38" i="1"/>
  <c r="K38" i="1"/>
  <c r="D39" i="1"/>
  <c r="G39" i="1"/>
  <c r="I39" i="1"/>
  <c r="K39" i="1"/>
  <c r="D40" i="1"/>
  <c r="G40" i="1"/>
  <c r="I40" i="1"/>
  <c r="J40" i="1"/>
  <c r="K40" i="1"/>
  <c r="D41" i="1"/>
  <c r="J41" i="1" s="1"/>
  <c r="G41" i="1"/>
  <c r="I41" i="1"/>
  <c r="D42" i="1"/>
  <c r="G42" i="1"/>
  <c r="I42" i="1"/>
  <c r="K42" i="1"/>
  <c r="D43" i="1"/>
  <c r="G43" i="1"/>
  <c r="I43" i="1"/>
  <c r="J43" i="1"/>
  <c r="K43" i="1"/>
  <c r="D44" i="1"/>
  <c r="J44" i="1" s="1"/>
  <c r="G44" i="1"/>
  <c r="I44" i="1"/>
  <c r="D45" i="1"/>
  <c r="G45" i="1"/>
  <c r="I45" i="1"/>
  <c r="K45" i="1"/>
  <c r="C46" i="1"/>
  <c r="F46" i="1"/>
  <c r="D47" i="1"/>
  <c r="G47" i="1"/>
  <c r="I47" i="1"/>
  <c r="K47" i="1"/>
  <c r="D48" i="1"/>
  <c r="E48" i="1"/>
  <c r="E46" i="1" s="1"/>
  <c r="G48" i="1"/>
  <c r="J48" i="1" s="1"/>
  <c r="H48" i="1"/>
  <c r="H46" i="1" s="1"/>
  <c r="I48" i="1"/>
  <c r="K48" i="1"/>
  <c r="D49" i="1"/>
  <c r="J49" i="1" s="1"/>
  <c r="G49" i="1"/>
  <c r="I49" i="1"/>
  <c r="K49" i="1"/>
  <c r="D50" i="1"/>
  <c r="G50" i="1"/>
  <c r="I50" i="1"/>
  <c r="C51" i="1"/>
  <c r="E51" i="1"/>
  <c r="F51" i="1"/>
  <c r="G51" i="1" s="1"/>
  <c r="H51" i="1"/>
  <c r="K51" i="1"/>
  <c r="D52" i="1"/>
  <c r="G52" i="1"/>
  <c r="I52" i="1"/>
  <c r="J52" i="1"/>
  <c r="K52" i="1"/>
  <c r="D53" i="1"/>
  <c r="J53" i="1" s="1"/>
  <c r="G53" i="1"/>
  <c r="I53" i="1"/>
  <c r="K53" i="1"/>
  <c r="C54" i="1"/>
  <c r="C88" i="1" s="1"/>
  <c r="F54" i="1"/>
  <c r="D55" i="1"/>
  <c r="G55" i="1"/>
  <c r="I55" i="1"/>
  <c r="K55" i="1"/>
  <c r="E56" i="1"/>
  <c r="E54" i="1" s="1"/>
  <c r="H56" i="1"/>
  <c r="H54" i="1" s="1"/>
  <c r="I56" i="1"/>
  <c r="D57" i="1"/>
  <c r="G57" i="1"/>
  <c r="I57" i="1"/>
  <c r="K57" i="1"/>
  <c r="D58" i="1"/>
  <c r="G58" i="1"/>
  <c r="I58" i="1"/>
  <c r="J58" i="1"/>
  <c r="K58" i="1"/>
  <c r="D59" i="1"/>
  <c r="J59" i="1" s="1"/>
  <c r="G59" i="1"/>
  <c r="I59" i="1"/>
  <c r="D60" i="1"/>
  <c r="G60" i="1"/>
  <c r="I60" i="1"/>
  <c r="D61" i="1"/>
  <c r="J61" i="1" s="1"/>
  <c r="G61" i="1"/>
  <c r="I61" i="1"/>
  <c r="D62" i="1"/>
  <c r="G62" i="1"/>
  <c r="I62" i="1"/>
  <c r="K62" i="1"/>
  <c r="C63" i="1"/>
  <c r="E63" i="1"/>
  <c r="F63" i="1"/>
  <c r="H63" i="1"/>
  <c r="K63" i="1" s="1"/>
  <c r="D64" i="1"/>
  <c r="G64" i="1"/>
  <c r="I64" i="1"/>
  <c r="K64" i="1"/>
  <c r="D65" i="1"/>
  <c r="G65" i="1"/>
  <c r="I65" i="1"/>
  <c r="J65" i="1"/>
  <c r="K65" i="1"/>
  <c r="C66" i="1"/>
  <c r="E66" i="1"/>
  <c r="F66" i="1"/>
  <c r="G66" i="1" s="1"/>
  <c r="H66" i="1"/>
  <c r="K66" i="1"/>
  <c r="D67" i="1"/>
  <c r="G67" i="1"/>
  <c r="I67" i="1"/>
  <c r="J67" i="1"/>
  <c r="K67" i="1"/>
  <c r="D68" i="1"/>
  <c r="J68" i="1" s="1"/>
  <c r="G68" i="1"/>
  <c r="I68" i="1"/>
  <c r="K68" i="1"/>
  <c r="D69" i="1"/>
  <c r="J69" i="1" s="1"/>
  <c r="G69" i="1"/>
  <c r="I69" i="1"/>
  <c r="D70" i="1"/>
  <c r="J70" i="1" s="1"/>
  <c r="G70" i="1"/>
  <c r="I70" i="1"/>
  <c r="K70" i="1"/>
  <c r="D71" i="1"/>
  <c r="G71" i="1"/>
  <c r="I71" i="1"/>
  <c r="D72" i="1"/>
  <c r="J72" i="1" s="1"/>
  <c r="G72" i="1"/>
  <c r="I72" i="1"/>
  <c r="D73" i="1"/>
  <c r="G73" i="1"/>
  <c r="I73" i="1"/>
  <c r="K73" i="1"/>
  <c r="C74" i="1"/>
  <c r="F74" i="1"/>
  <c r="D75" i="1"/>
  <c r="G75" i="1"/>
  <c r="I75" i="1"/>
  <c r="K75" i="1"/>
  <c r="D76" i="1"/>
  <c r="J76" i="1" s="1"/>
  <c r="G76" i="1"/>
  <c r="I76" i="1"/>
  <c r="K76" i="1"/>
  <c r="E77" i="1"/>
  <c r="E74" i="1" s="1"/>
  <c r="H77" i="1"/>
  <c r="H74" i="1" s="1"/>
  <c r="I77" i="1"/>
  <c r="K77" i="1"/>
  <c r="D78" i="1"/>
  <c r="G78" i="1"/>
  <c r="I78" i="1"/>
  <c r="J78" i="1"/>
  <c r="K78" i="1"/>
  <c r="D79" i="1"/>
  <c r="J79" i="1" s="1"/>
  <c r="G79" i="1"/>
  <c r="I79" i="1"/>
  <c r="K79" i="1"/>
  <c r="C80" i="1"/>
  <c r="E80" i="1"/>
  <c r="F80" i="1"/>
  <c r="G80" i="1" s="1"/>
  <c r="H80" i="1"/>
  <c r="K80" i="1" s="1"/>
  <c r="D81" i="1"/>
  <c r="G81" i="1"/>
  <c r="I81" i="1"/>
  <c r="K81" i="1"/>
  <c r="D82" i="1"/>
  <c r="J82" i="1" s="1"/>
  <c r="G82" i="1"/>
  <c r="I82" i="1"/>
  <c r="K82" i="1"/>
  <c r="D83" i="1"/>
  <c r="G83" i="1"/>
  <c r="I83" i="1"/>
  <c r="K83" i="1"/>
  <c r="D84" i="1"/>
  <c r="G84" i="1"/>
  <c r="I84" i="1"/>
  <c r="J84" i="1"/>
  <c r="C85" i="1"/>
  <c r="D85" i="1"/>
  <c r="F85" i="1"/>
  <c r="G85" i="1"/>
  <c r="I85" i="1"/>
  <c r="J85" i="1"/>
  <c r="D86" i="1"/>
  <c r="G86" i="1"/>
  <c r="I86" i="1"/>
  <c r="J86" i="1"/>
  <c r="D87" i="1"/>
  <c r="G87" i="1"/>
  <c r="I87" i="1"/>
  <c r="J87" i="1"/>
  <c r="F88" i="1"/>
  <c r="C89" i="1"/>
  <c r="E89" i="1"/>
  <c r="F89" i="1"/>
  <c r="G89" i="1" s="1"/>
  <c r="H89" i="1"/>
  <c r="D90" i="1"/>
  <c r="D89" i="1" s="1"/>
  <c r="G90" i="1"/>
  <c r="I90" i="1"/>
  <c r="C91" i="1"/>
  <c r="E91" i="1"/>
  <c r="F91" i="1"/>
  <c r="G91" i="1" s="1"/>
  <c r="H91" i="1"/>
  <c r="D92" i="1"/>
  <c r="J92" i="1" s="1"/>
  <c r="G92" i="1"/>
  <c r="I92" i="1"/>
  <c r="D93" i="1"/>
  <c r="J93" i="1" s="1"/>
  <c r="G93" i="1"/>
  <c r="I93" i="1"/>
  <c r="D94" i="1"/>
  <c r="D91" i="1" s="1"/>
  <c r="G94" i="1"/>
  <c r="I94" i="1"/>
  <c r="J89" i="1" l="1"/>
  <c r="D80" i="1"/>
  <c r="J80" i="1" s="1"/>
  <c r="G74" i="1"/>
  <c r="D46" i="1"/>
  <c r="G46" i="1"/>
  <c r="D35" i="1"/>
  <c r="J31" i="1"/>
  <c r="D31" i="1"/>
  <c r="D18" i="1"/>
  <c r="J94" i="1"/>
  <c r="J90" i="1"/>
  <c r="H88" i="1"/>
  <c r="J83" i="1"/>
  <c r="G77" i="1"/>
  <c r="D77" i="1"/>
  <c r="D74" i="1" s="1"/>
  <c r="J74" i="1" s="1"/>
  <c r="J73" i="1"/>
  <c r="J71" i="1"/>
  <c r="D66" i="1"/>
  <c r="I66" i="1"/>
  <c r="D63" i="1"/>
  <c r="G63" i="1"/>
  <c r="J62" i="1"/>
  <c r="J60" i="1"/>
  <c r="J57" i="1"/>
  <c r="D51" i="1"/>
  <c r="J51" i="1" s="1"/>
  <c r="I51" i="1"/>
  <c r="J50" i="1"/>
  <c r="J45" i="1"/>
  <c r="J42" i="1"/>
  <c r="J39" i="1"/>
  <c r="J28" i="1"/>
  <c r="J26" i="1"/>
  <c r="J24" i="1"/>
  <c r="J20" i="1"/>
  <c r="C12" i="1"/>
  <c r="C8" i="1" s="1"/>
  <c r="J91" i="1"/>
  <c r="E88" i="1"/>
  <c r="K88" i="1" s="1"/>
  <c r="J46" i="1"/>
  <c r="J35" i="1"/>
  <c r="F15" i="1"/>
  <c r="C15" i="1"/>
  <c r="I91" i="1"/>
  <c r="I89" i="1"/>
  <c r="G88" i="1"/>
  <c r="I88" i="1"/>
  <c r="K74" i="1"/>
  <c r="J66" i="1"/>
  <c r="J63" i="1"/>
  <c r="K54" i="1"/>
  <c r="G54" i="1"/>
  <c r="K46" i="1"/>
  <c r="H15" i="1"/>
  <c r="E15" i="1"/>
  <c r="E95" i="1" s="1"/>
  <c r="F12" i="1"/>
  <c r="H8" i="1"/>
  <c r="F9" i="1" s="1"/>
  <c r="J81" i="1"/>
  <c r="I80" i="1"/>
  <c r="J75" i="1"/>
  <c r="I74" i="1"/>
  <c r="J64" i="1"/>
  <c r="I63" i="1"/>
  <c r="K56" i="1"/>
  <c r="G56" i="1"/>
  <c r="J56" i="1" s="1"/>
  <c r="D56" i="1"/>
  <c r="D54" i="1" s="1"/>
  <c r="J55" i="1"/>
  <c r="I54" i="1"/>
  <c r="M47" i="1"/>
  <c r="J47" i="1"/>
  <c r="I46" i="1"/>
  <c r="J36" i="1"/>
  <c r="I35" i="1"/>
  <c r="I31" i="1"/>
  <c r="I29" i="1"/>
  <c r="J19" i="1"/>
  <c r="K18" i="1"/>
  <c r="I18" i="1"/>
  <c r="G18" i="1"/>
  <c r="I11" i="1"/>
  <c r="I12" i="1" l="1"/>
  <c r="C95" i="1"/>
  <c r="J77" i="1"/>
  <c r="D88" i="1"/>
  <c r="D15" i="1"/>
  <c r="C16" i="1" s="1"/>
  <c r="G15" i="1"/>
  <c r="J18" i="1"/>
  <c r="K15" i="1"/>
  <c r="F8" i="1"/>
  <c r="I8" i="1" s="1"/>
  <c r="I15" i="1"/>
  <c r="J54" i="1"/>
  <c r="J88" i="1"/>
  <c r="F16" i="1" l="1"/>
  <c r="J15" i="1"/>
</calcChain>
</file>

<file path=xl/sharedStrings.xml><?xml version="1.0" encoding="utf-8"?>
<sst xmlns="http://schemas.openxmlformats.org/spreadsheetml/2006/main" count="178" uniqueCount="173">
  <si>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</si>
  <si>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</si>
  <si>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</si>
  <si>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</si>
  <si>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</si>
  <si>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</si>
  <si>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</si>
  <si>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</si>
  <si>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Обслуживание внутреннего государственного и муниципального долга</t>
  </si>
  <si>
    <t>1301</t>
  </si>
  <si>
    <t>1300</t>
  </si>
  <si>
    <t>ВСЕГО ПО СОЦИАЛЬНО-КУЛЬТУРНОЙ СФЕРЕ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</si>
  <si>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</si>
  <si>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</si>
  <si>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</si>
  <si>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</si>
  <si>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</si>
  <si>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</si>
  <si>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</si>
  <si>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</si>
  <si>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</si>
  <si>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</si>
  <si>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</si>
  <si>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</si>
  <si>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</si>
  <si>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</si>
  <si>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</si>
  <si>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</si>
  <si>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</si>
  <si>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</si>
  <si>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</si>
  <si>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</si>
  <si>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</si>
  <si>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</si>
  <si>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</si>
  <si>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</si>
  <si>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</si>
  <si>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</si>
  <si>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</si>
  <si>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</si>
  <si>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</si>
  <si>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</si>
  <si>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Заготовка, переработка, хранение и обеспечение безопасности донорской крови и ее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</si>
  <si>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</si>
  <si>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</si>
  <si>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</si>
  <si>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</si>
  <si>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</si>
  <si>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Медицинская помощь в дневных стационарах всех типов</t>
  </si>
  <si>
    <t>0903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</si>
  <si>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</si>
  <si>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</si>
  <si>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</si>
  <si>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</si>
  <si>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</si>
  <si>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</si>
  <si>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</si>
  <si>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</si>
  <si>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</si>
  <si>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</si>
  <si>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</si>
  <si>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</si>
  <si>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</si>
  <si>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</si>
  <si>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Молодежная политика и оздоровление детей</t>
  </si>
  <si>
    <t>0707</t>
  </si>
  <si>
    <t>Высшее и послевузовское профессиональное образование</t>
  </si>
  <si>
    <t>0706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</si>
  <si>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</si>
  <si>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</si>
  <si>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</si>
  <si>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</si>
  <si>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</si>
  <si>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</si>
  <si>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</si>
  <si>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</si>
  <si>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</si>
  <si>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</si>
  <si>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</si>
  <si>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</si>
  <si>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</si>
  <si>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</si>
  <si>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Охрана объектов растительного и животного мира и среды их обитания</t>
  </si>
  <si>
    <t>0603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</si>
  <si>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</si>
  <si>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</si>
  <si>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</si>
  <si>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</si>
  <si>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</si>
  <si>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</si>
  <si>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</si>
  <si>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</si>
  <si>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</si>
  <si>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</si>
  <si>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</si>
  <si>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</si>
  <si>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</si>
  <si>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</si>
  <si>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</si>
  <si>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</si>
  <si>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</si>
  <si>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</si>
  <si>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</si>
  <si>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</si>
  <si>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</si>
  <si>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</si>
  <si>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</si>
  <si>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</si>
  <si>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</si>
  <si>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</si>
  <si>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</si>
  <si>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</si>
  <si>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Воспроизводство минерально-сырьевой базы</t>
  </si>
  <si>
    <t>0404</t>
  </si>
  <si>
    <t>Общеэкономические вопросы</t>
  </si>
  <si>
    <t>0401</t>
  </si>
  <si>
    <t>Национальная экономика</t>
  </si>
  <si>
    <t>0400</t>
  </si>
  <si>
    <t>Другие вопросы в области национальной безопасности и правоохранительной деятельности</t>
  </si>
  <si>
    <t>0314</t>
  </si>
  <si>
    <t>Обеспечение пожарной безопасности</t>
  </si>
  <si>
    <t>0310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</si>
  <si>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</si>
  <si>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</si>
  <si>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t>Национальная безопасность и правоохранительная деятельность</t>
  </si>
  <si>
    <t>0300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</si>
  <si>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</si>
  <si>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</si>
  <si>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</si>
  <si>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</si>
  <si>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</si>
  <si>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</si>
  <si>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</si>
  <si>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</si>
  <si>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</si>
  <si>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</si>
  <si>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</si>
  <si>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</si>
  <si>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</si>
  <si>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</si>
  <si>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Обсепечение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</si>
  <si>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</si>
  <si>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</si>
  <si>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</si>
  <si>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</si>
  <si>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</si>
  <si>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</si>
  <si>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</si>
  <si>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</si>
  <si>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</si>
  <si>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</si>
  <si>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</si>
  <si>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в том числе:</t>
  </si>
  <si>
    <t>проверка формул</t>
  </si>
  <si>
    <t>РАСХОДЫ (всего)</t>
  </si>
  <si>
    <t>Доходы от возврата остатков межбюджетных трансфертов прошлых лет, возврат остатков межбюджетных трансфертов прошлых лет</t>
  </si>
  <si>
    <t>Безвозмездные поступления от других бюджетов, корпорации, прочие</t>
  </si>
  <si>
    <t>Налоговые и неналоговые доходы</t>
  </si>
  <si>
    <t>ДОХОДЫ (всего)</t>
  </si>
  <si>
    <t>% исполнения расходов за счет безвозмездных поступлений</t>
  </si>
  <si>
    <t>% исполнения расходов  за счет собственных средств</t>
  </si>
  <si>
    <t>% исполнения плана года</t>
  </si>
  <si>
    <t>в т.ч. за счет безвозмездных поступлений</t>
  </si>
  <si>
    <t>в т.ч. за счет собственных средств</t>
  </si>
  <si>
    <t>Исполнено, всего</t>
  </si>
  <si>
    <t>Назначено на год, всего</t>
  </si>
  <si>
    <t>на 01.01.2020.</t>
  </si>
  <si>
    <t>Наименование раздела, подраздела</t>
  </si>
  <si>
    <t>Раздел, подраздел</t>
  </si>
  <si>
    <t>тыс. руб.</t>
  </si>
  <si>
    <t>(по данным годового отчета)</t>
  </si>
  <si>
    <t>Информация об исполнении областного бюджета Ленинградской области на 01.01.2020. (за счет собственных средств и безвозмездных поступлений текущего года)</t>
  </si>
  <si>
    <t>Приложение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</si>
</sst>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0"/>
      <name val="Arial Cyr"/>
      <charset val="204"/>
    </font>
    <font>
      <sz val="10"/>
      <color theme="1"/>
      <name val="Times New Roman"/>
      <family val="1"/>
    </font>
    <font>
      <sz val="8"/>
      <name val="Arial Cyr"/>
      <charset val="204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5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164" fontId="1" fillId="2" borderId="0" xfId="0" applyNumberFormat="1" applyFont="1" applyFill="1" applyAlignment="1">
      <alignment horizontal="center" vertical="top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center" vertical="top"/>
    </xf>
    <xf numFmtId="164" fontId="1" fillId="0" borderId="0" xfId="0" applyNumberFormat="1" applyFont="1" applyBorder="1" applyAlignment="1">
      <alignment horizontal="center" vertical="top" wrapText="1" shrinkToFit="1"/>
    </xf>
    <xf numFmtId="164" fontId="1" fillId="0" borderId="0" xfId="1" applyNumberFormat="1" applyFont="1" applyBorder="1" applyAlignment="1">
      <alignment horizontal="center" vertical="top" wrapText="1" shrinkToFit="1"/>
    </xf>
    <xf numFmtId="164" fontId="1" fillId="2" borderId="0" xfId="1" applyNumberFormat="1" applyFont="1" applyFill="1" applyBorder="1" applyAlignment="1">
      <alignment horizontal="center" vertical="top" wrapText="1" shrinkToFit="1"/>
    </xf>
    <xf numFmtId="0" fontId="1" fillId="0" borderId="0" xfId="0" applyFont="1" applyBorder="1" applyAlignment="1">
      <alignment horizontal="left" vertical="top" wrapText="1" shrinkToFit="1"/>
    </xf>
    <xf numFmtId="49" fontId="1" fillId="0" borderId="0" xfId="0" applyNumberFormat="1" applyFont="1" applyBorder="1" applyAlignment="1">
      <alignment horizontal="center" vertical="top" wrapText="1" shrinkToFit="1"/>
    </xf>
    <xf numFmtId="164" fontId="1" fillId="0" borderId="1" xfId="0" applyNumberFormat="1" applyFont="1" applyBorder="1" applyAlignment="1">
      <alignment horizontal="center" vertical="top" wrapText="1" shrinkToFit="1"/>
    </xf>
    <xf numFmtId="164" fontId="1" fillId="0" borderId="1" xfId="1" applyNumberFormat="1" applyFont="1" applyBorder="1" applyAlignment="1">
      <alignment horizontal="center" vertical="top" wrapText="1" shrinkToFit="1"/>
    </xf>
    <xf numFmtId="164" fontId="1" fillId="2" borderId="1" xfId="1" applyNumberFormat="1" applyFont="1" applyFill="1" applyBorder="1" applyAlignment="1">
      <alignment horizontal="center" vertical="top" wrapText="1" shrinkToFit="1"/>
    </xf>
    <xf numFmtId="0" fontId="1" fillId="0" borderId="1" xfId="0" applyFont="1" applyBorder="1" applyAlignment="1">
      <alignment horizontal="left" vertical="top" wrapText="1" shrinkToFit="1"/>
    </xf>
    <xf numFmtId="49" fontId="1" fillId="0" borderId="1" xfId="0" applyNumberFormat="1" applyFont="1" applyBorder="1" applyAlignment="1">
      <alignment horizontal="center" vertical="top" wrapText="1" shrinkToFit="1"/>
    </xf>
    <xf numFmtId="164" fontId="3" fillId="0" borderId="1" xfId="0" applyNumberFormat="1" applyFont="1" applyBorder="1" applyAlignment="1">
      <alignment horizontal="center" vertical="top" wrapText="1" shrinkToFit="1"/>
    </xf>
    <xf numFmtId="164" fontId="3" fillId="0" borderId="1" xfId="1" applyNumberFormat="1" applyFont="1" applyBorder="1" applyAlignment="1">
      <alignment horizontal="center" vertical="top" wrapText="1" shrinkToFit="1"/>
    </xf>
    <xf numFmtId="164" fontId="3" fillId="2" borderId="1" xfId="1" applyNumberFormat="1" applyFont="1" applyFill="1" applyBorder="1" applyAlignment="1">
      <alignment horizontal="center" vertical="top" wrapText="1" shrinkToFit="1"/>
    </xf>
    <xf numFmtId="0" fontId="3" fillId="0" borderId="1" xfId="0" applyFont="1" applyBorder="1" applyAlignment="1">
      <alignment horizontal="left" vertical="top" wrapText="1" shrinkToFit="1"/>
    </xf>
    <xf numFmtId="49" fontId="3" fillId="0" borderId="1" xfId="0" applyNumberFormat="1" applyFont="1" applyBorder="1" applyAlignment="1">
      <alignment horizontal="center" vertical="top" wrapText="1" shrinkToFit="1"/>
    </xf>
    <xf numFmtId="164" fontId="3" fillId="2" borderId="1" xfId="0" applyNumberFormat="1" applyFont="1" applyFill="1" applyBorder="1" applyAlignment="1">
      <alignment horizontal="center" vertical="top" wrapText="1" shrinkToFi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1" xfId="1" applyNumberFormat="1" applyFont="1" applyFill="1" applyBorder="1" applyAlignment="1">
      <alignment horizontal="center" vertical="top" wrapText="1" shrinkToFi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/>
    </xf>
    <xf numFmtId="164" fontId="1" fillId="2" borderId="1" xfId="0" applyNumberFormat="1" applyFont="1" applyFill="1" applyBorder="1" applyAlignment="1">
      <alignment horizontal="center" vertical="top" wrapText="1" shrinkToFit="1"/>
    </xf>
    <xf numFmtId="0" fontId="1" fillId="2" borderId="1" xfId="0" applyFont="1" applyFill="1" applyBorder="1" applyAlignment="1">
      <alignment horizontal="left" vertical="top" wrapText="1" shrinkToFit="1"/>
    </xf>
    <xf numFmtId="49" fontId="1" fillId="2" borderId="1" xfId="0" applyNumberFormat="1" applyFont="1" applyFill="1" applyBorder="1" applyAlignment="1">
      <alignment horizontal="center" vertical="top" wrapText="1" shrinkToFit="1"/>
    </xf>
    <xf numFmtId="164" fontId="1" fillId="0" borderId="0" xfId="0" applyNumberFormat="1" applyFont="1" applyAlignment="1">
      <alignment vertical="top"/>
    </xf>
    <xf numFmtId="0" fontId="1" fillId="0" borderId="1" xfId="0" applyFont="1" applyBorder="1" applyAlignment="1">
      <alignment horizontal="center" vertical="top" wrapText="1" shrinkToFit="1"/>
    </xf>
    <xf numFmtId="0" fontId="3" fillId="0" borderId="1" xfId="0" applyFont="1" applyBorder="1" applyAlignment="1">
      <alignment horizontal="right" vertical="top" wrapText="1" shrinkToFit="1"/>
    </xf>
    <xf numFmtId="4" fontId="1" fillId="2" borderId="1" xfId="0" applyNumberFormat="1" applyFont="1" applyFill="1" applyBorder="1" applyAlignment="1">
      <alignment horizontal="center" vertical="top" wrapText="1" shrinkToFit="1"/>
    </xf>
    <xf numFmtId="4" fontId="3" fillId="0" borderId="1" xfId="0" applyNumberFormat="1" applyFont="1" applyBorder="1" applyAlignment="1">
      <alignment horizontal="center" vertical="top" wrapText="1" shrinkToFit="1"/>
    </xf>
    <xf numFmtId="4" fontId="1" fillId="0" borderId="1" xfId="0" applyNumberFormat="1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left" vertical="top" wrapText="1" shrinkToFit="1"/>
    </xf>
    <xf numFmtId="164" fontId="5" fillId="0" borderId="1" xfId="1" applyNumberFormat="1" applyFont="1" applyBorder="1" applyAlignment="1">
      <alignment horizontal="center" vertical="top" wrapText="1" shrinkToFit="1"/>
    </xf>
    <xf numFmtId="0" fontId="7" fillId="0" borderId="0" xfId="0" applyFont="1" applyAlignment="1">
      <alignment horizontal="right" vertical="top" shrinkToFit="1"/>
    </xf>
    <xf numFmtId="0" fontId="1" fillId="0" borderId="0" xfId="0" applyFont="1" applyAlignment="1">
      <alignment horizontal="center" vertical="top" shrinkToFit="1"/>
    </xf>
    <xf numFmtId="0" fontId="1" fillId="0" borderId="0" xfId="0" applyFont="1" applyBorder="1" applyAlignment="1">
      <alignment horizontal="center" vertical="top" shrinkToFit="1"/>
    </xf>
    <xf numFmtId="0" fontId="1" fillId="0" borderId="1" xfId="0" applyNumberFormat="1" applyFont="1" applyBorder="1" applyAlignment="1">
      <alignment horizontal="center" vertical="top" wrapText="1" shrinkToFit="1"/>
    </xf>
    <xf numFmtId="0" fontId="9" fillId="0" borderId="0" xfId="0" applyFont="1" applyAlignment="1">
      <alignment horizontal="center" vertical="top" shrinkToFit="1"/>
    </xf>
    <xf numFmtId="0" fontId="8" fillId="0" borderId="0" xfId="0" applyFont="1" applyBorder="1" applyAlignment="1">
      <alignment horizontal="center" vertical="top" shrinkToFit="1"/>
    </xf>
    <xf numFmtId="0" fontId="1" fillId="0" borderId="7" xfId="0" applyNumberFormat="1" applyFont="1" applyBorder="1" applyAlignment="1">
      <alignment horizontal="center" vertical="top" wrapText="1" shrinkToFit="1"/>
    </xf>
    <xf numFmtId="0" fontId="1" fillId="0" borderId="3" xfId="0" applyNumberFormat="1" applyFont="1" applyBorder="1" applyAlignment="1">
      <alignment horizontal="center" vertical="top" wrapText="1" shrinkToFit="1"/>
    </xf>
    <xf numFmtId="0" fontId="1" fillId="0" borderId="2" xfId="0" applyNumberFormat="1" applyFont="1" applyBorder="1" applyAlignment="1">
      <alignment horizontal="center" vertical="top" wrapText="1" shrinkToFit="1"/>
    </xf>
    <xf numFmtId="0" fontId="6" fillId="0" borderId="6" xfId="0" applyNumberFormat="1" applyFont="1" applyBorder="1" applyAlignment="1">
      <alignment horizontal="center" vertical="top" wrapText="1" shrinkToFit="1"/>
    </xf>
    <xf numFmtId="0" fontId="6" fillId="0" borderId="5" xfId="0" applyNumberFormat="1" applyFont="1" applyBorder="1" applyAlignment="1">
      <alignment horizontal="center" vertical="top" wrapText="1" shrinkToFit="1"/>
    </xf>
    <xf numFmtId="0" fontId="6" fillId="0" borderId="4" xfId="0" applyNumberFormat="1" applyFont="1" applyBorder="1" applyAlignment="1">
      <alignment horizontal="center" vertical="top" wrapText="1" shrinkToFit="1"/>
    </xf>
    <xf numFmtId="164" fontId="6" fillId="2" borderId="1" xfId="0" applyNumberFormat="1" applyFont="1" applyFill="1" applyBorder="1" applyAlignment="1">
      <alignment horizontal="center" vertical="top" wrapText="1" shrinkToFit="1"/>
    </xf>
    <xf numFmtId="0" fontId="11" fillId="0" borderId="0" xfId="0" applyFont="1" applyAlignment="1">
      <alignment horizontal="right" vertical="top"/>
    </xf>
  </cellXfs>
  <cellStyles count="3">
    <cellStyle name="Обычный" xfId="0" builtinId="0"/>
    <cellStyle name="Обычный 2" xfId="2"/>
    <cellStyle name="Обычный_на 01.03.09г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00"/>
  <sheetViews>
    <sheetView tabSelected="1" zoomScale="80" zoomScaleNormal="80" workbookViewId="0">
      <selection activeCell="J1" sqref="J1:K1"/>
    </sheetView>
  </sheetViews>
  <sheetFormatPr defaultRowHeight="12.75" x14ac:dyDescent="0.2"/>
  <cols>
    <col min="1" max="1" width="9.28515625" style="2" customWidth="1"/>
    <col min="2" max="2" width="86.5703125" style="5" customWidth="1"/>
    <col min="3" max="3" width="19.28515625" style="4" customWidth="1"/>
    <col min="4" max="4" width="19.5703125" style="2" customWidth="1"/>
    <col min="5" max="5" width="17.7109375" style="2" customWidth="1"/>
    <col min="6" max="6" width="18.5703125" style="3" customWidth="1"/>
    <col min="7" max="7" width="19.42578125" style="2" customWidth="1"/>
    <col min="8" max="8" width="17.85546875" style="2" customWidth="1"/>
    <col min="9" max="9" width="15.140625" style="2" customWidth="1"/>
    <col min="10" max="10" width="19.5703125" style="2" customWidth="1"/>
    <col min="11" max="11" width="17.28515625" style="2" customWidth="1"/>
    <col min="12" max="12" width="9.140625" style="1" customWidth="1"/>
    <col min="13" max="13" width="12.42578125" style="1" hidden="1" customWidth="1"/>
    <col min="14" max="16384" width="9.140625" style="1"/>
  </cols>
  <sheetData>
    <row r="1" spans="1:14" ht="33" customHeight="1" x14ac:dyDescent="0.2">
      <c r="J1" s="54" t="s">
        <v>172</v>
      </c>
      <c r="K1" s="54"/>
    </row>
    <row r="2" spans="1:14" ht="25.5" customHeight="1" x14ac:dyDescent="0.2">
      <c r="A2" s="45" t="s">
        <v>171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4" ht="19.5" customHeight="1" x14ac:dyDescent="0.2">
      <c r="A3" s="46" t="s">
        <v>170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4" ht="19.5" customHeight="1" x14ac:dyDescent="0.2">
      <c r="A4" s="42"/>
      <c r="G4" s="43"/>
      <c r="H4" s="43"/>
      <c r="I4" s="42"/>
      <c r="J4" s="42"/>
      <c r="K4" s="41" t="s">
        <v>169</v>
      </c>
    </row>
    <row r="5" spans="1:14" ht="18.75" customHeight="1" x14ac:dyDescent="0.2">
      <c r="A5" s="44" t="s">
        <v>168</v>
      </c>
      <c r="B5" s="47" t="s">
        <v>167</v>
      </c>
      <c r="C5" s="50" t="s">
        <v>166</v>
      </c>
      <c r="D5" s="51"/>
      <c r="E5" s="51"/>
      <c r="F5" s="51"/>
      <c r="G5" s="51"/>
      <c r="H5" s="51"/>
      <c r="I5" s="51"/>
      <c r="J5" s="51"/>
      <c r="K5" s="52"/>
    </row>
    <row r="6" spans="1:14" ht="13.15" customHeight="1" x14ac:dyDescent="0.2">
      <c r="A6" s="44"/>
      <c r="B6" s="48"/>
      <c r="C6" s="53" t="s">
        <v>165</v>
      </c>
      <c r="D6" s="44" t="s">
        <v>163</v>
      </c>
      <c r="E6" s="44" t="s">
        <v>162</v>
      </c>
      <c r="F6" s="53" t="s">
        <v>164</v>
      </c>
      <c r="G6" s="44" t="s">
        <v>163</v>
      </c>
      <c r="H6" s="44" t="s">
        <v>162</v>
      </c>
      <c r="I6" s="44" t="s">
        <v>161</v>
      </c>
      <c r="J6" s="44" t="s">
        <v>160</v>
      </c>
      <c r="K6" s="44" t="s">
        <v>159</v>
      </c>
    </row>
    <row r="7" spans="1:14" ht="45" customHeight="1" x14ac:dyDescent="0.2">
      <c r="A7" s="44"/>
      <c r="B7" s="49"/>
      <c r="C7" s="53"/>
      <c r="D7" s="44"/>
      <c r="E7" s="44"/>
      <c r="F7" s="53"/>
      <c r="G7" s="44"/>
      <c r="H7" s="44"/>
      <c r="I7" s="44"/>
      <c r="J7" s="44"/>
      <c r="K7" s="44"/>
    </row>
    <row r="8" spans="1:14" ht="18.75" customHeight="1" x14ac:dyDescent="0.2">
      <c r="A8" s="34"/>
      <c r="B8" s="20" t="s">
        <v>158</v>
      </c>
      <c r="C8" s="19">
        <f t="shared" ref="C8:H8" si="0">C11+C12+C13</f>
        <v>138691147.09</v>
      </c>
      <c r="D8" s="18">
        <f t="shared" si="0"/>
        <v>126891609.79000001</v>
      </c>
      <c r="E8" s="18">
        <f t="shared" si="0"/>
        <v>11799537.300000001</v>
      </c>
      <c r="F8" s="19">
        <f t="shared" si="0"/>
        <v>141815166.69999999</v>
      </c>
      <c r="G8" s="18">
        <f t="shared" si="0"/>
        <v>128493876.59999999</v>
      </c>
      <c r="H8" s="18">
        <f t="shared" si="0"/>
        <v>13321290.1</v>
      </c>
      <c r="I8" s="17">
        <f>F8/C8*100</f>
        <v>102.25250109725658</v>
      </c>
      <c r="J8" s="17"/>
      <c r="K8" s="17"/>
    </row>
    <row r="9" spans="1:14" hidden="1" x14ac:dyDescent="0.2">
      <c r="A9" s="34"/>
      <c r="B9" s="35" t="s">
        <v>153</v>
      </c>
      <c r="C9" s="19">
        <f>D8+E8</f>
        <v>138691147.09</v>
      </c>
      <c r="D9" s="18"/>
      <c r="E9" s="18"/>
      <c r="F9" s="19">
        <f>G8+H8</f>
        <v>141815166.69999999</v>
      </c>
      <c r="G9" s="18"/>
      <c r="H9" s="18"/>
      <c r="I9" s="17"/>
      <c r="J9" s="17"/>
      <c r="K9" s="17"/>
    </row>
    <row r="10" spans="1:14" ht="17.25" customHeight="1" x14ac:dyDescent="0.2">
      <c r="A10" s="34"/>
      <c r="B10" s="15" t="s">
        <v>152</v>
      </c>
      <c r="C10" s="30"/>
      <c r="D10" s="38"/>
      <c r="E10" s="18"/>
      <c r="F10" s="19"/>
      <c r="G10" s="18"/>
      <c r="H10" s="18"/>
      <c r="I10" s="17"/>
      <c r="J10" s="17"/>
      <c r="K10" s="17"/>
    </row>
    <row r="11" spans="1:14" ht="16.5" customHeight="1" x14ac:dyDescent="0.2">
      <c r="A11" s="34"/>
      <c r="B11" s="39" t="s">
        <v>157</v>
      </c>
      <c r="C11" s="14">
        <f>D11</f>
        <v>126891609.79000001</v>
      </c>
      <c r="D11" s="13">
        <v>126891609.79000001</v>
      </c>
      <c r="E11" s="40"/>
      <c r="F11" s="14">
        <f>G11</f>
        <v>128493876.59999999</v>
      </c>
      <c r="G11" s="13">
        <v>128493876.59999999</v>
      </c>
      <c r="H11" s="13"/>
      <c r="I11" s="12">
        <f>F11/C11*100</f>
        <v>101.26270508558576</v>
      </c>
      <c r="J11" s="12"/>
      <c r="K11" s="12"/>
    </row>
    <row r="12" spans="1:14" ht="19.5" customHeight="1" x14ac:dyDescent="0.2">
      <c r="A12" s="34"/>
      <c r="B12" s="39" t="s">
        <v>156</v>
      </c>
      <c r="C12" s="14">
        <f>E12</f>
        <v>11792937.300000001</v>
      </c>
      <c r="D12" s="40"/>
      <c r="E12" s="13">
        <f>11799537.3-E13</f>
        <v>11792937.300000001</v>
      </c>
      <c r="F12" s="14">
        <f>H12</f>
        <v>12914682.1</v>
      </c>
      <c r="G12" s="13"/>
      <c r="H12" s="13">
        <f>13321290.1-H13</f>
        <v>12914682.1</v>
      </c>
      <c r="I12" s="12">
        <f>F12/C12*100</f>
        <v>109.51200512191308</v>
      </c>
      <c r="J12" s="12"/>
      <c r="K12" s="12"/>
    </row>
    <row r="13" spans="1:14" ht="33" customHeight="1" x14ac:dyDescent="0.2">
      <c r="A13" s="34"/>
      <c r="B13" s="39" t="s">
        <v>155</v>
      </c>
      <c r="C13" s="14">
        <f>E13</f>
        <v>6600</v>
      </c>
      <c r="D13" s="40"/>
      <c r="E13" s="13">
        <v>6600</v>
      </c>
      <c r="F13" s="14">
        <f>H13</f>
        <v>406608</v>
      </c>
      <c r="G13" s="13"/>
      <c r="H13" s="13">
        <f>473738-67130</f>
        <v>406608</v>
      </c>
      <c r="I13" s="12"/>
      <c r="J13" s="12"/>
      <c r="K13" s="12"/>
    </row>
    <row r="14" spans="1:14" x14ac:dyDescent="0.2">
      <c r="A14" s="34"/>
      <c r="B14" s="39"/>
      <c r="C14" s="30"/>
      <c r="D14" s="38"/>
      <c r="E14" s="37"/>
      <c r="F14" s="36"/>
      <c r="G14" s="13"/>
      <c r="H14" s="13"/>
      <c r="I14" s="12"/>
      <c r="J14" s="12"/>
      <c r="K14" s="12"/>
    </row>
    <row r="15" spans="1:14" ht="16.5" customHeight="1" x14ac:dyDescent="0.2">
      <c r="A15" s="34"/>
      <c r="B15" s="20" t="s">
        <v>154</v>
      </c>
      <c r="C15" s="22">
        <f t="shared" ref="C15:H15" si="1">C18+C29+C31+C35+C46+C51+C54+C63+C74+C66+C80+C85+C89+C91</f>
        <v>144781533.60000002</v>
      </c>
      <c r="D15" s="17">
        <f t="shared" si="1"/>
        <v>132791553.98999999</v>
      </c>
      <c r="E15" s="17">
        <f t="shared" si="1"/>
        <v>11989979.610000001</v>
      </c>
      <c r="F15" s="22">
        <f t="shared" si="1"/>
        <v>141011668.10000002</v>
      </c>
      <c r="G15" s="17">
        <f t="shared" si="1"/>
        <v>129649124.52</v>
      </c>
      <c r="H15" s="17">
        <f t="shared" si="1"/>
        <v>11362543.579999998</v>
      </c>
      <c r="I15" s="17">
        <f>F15/C15*100</f>
        <v>97.396169659028956</v>
      </c>
      <c r="J15" s="17">
        <f>G15/D15*100</f>
        <v>97.633562244300094</v>
      </c>
      <c r="K15" s="17">
        <f>H15/E15*100</f>
        <v>94.766996688829209</v>
      </c>
      <c r="N15" s="33"/>
    </row>
    <row r="16" spans="1:14" hidden="1" x14ac:dyDescent="0.2">
      <c r="A16" s="34"/>
      <c r="B16" s="35" t="s">
        <v>153</v>
      </c>
      <c r="C16" s="22">
        <f>D15+E15</f>
        <v>144781533.59999999</v>
      </c>
      <c r="D16" s="17"/>
      <c r="E16" s="17"/>
      <c r="F16" s="22">
        <f>G15+H15</f>
        <v>141011668.09999999</v>
      </c>
      <c r="G16" s="17"/>
      <c r="H16" s="17"/>
      <c r="I16" s="17"/>
      <c r="J16" s="17"/>
      <c r="K16" s="17"/>
    </row>
    <row r="17" spans="1:14" ht="16.5" customHeight="1" x14ac:dyDescent="0.2">
      <c r="A17" s="34"/>
      <c r="B17" s="15" t="s">
        <v>152</v>
      </c>
      <c r="C17" s="30"/>
      <c r="D17" s="12"/>
      <c r="E17" s="12"/>
      <c r="F17" s="30"/>
      <c r="G17" s="12"/>
      <c r="H17" s="12"/>
      <c r="I17" s="17"/>
      <c r="J17" s="12"/>
      <c r="K17" s="12"/>
    </row>
    <row r="18" spans="1:14" ht="20.25" customHeight="1" x14ac:dyDescent="0.2">
      <c r="A18" s="21" t="s">
        <v>151</v>
      </c>
      <c r="B18" s="20" t="s">
        <v>150</v>
      </c>
      <c r="C18" s="19">
        <f>SUM(C19:C28)</f>
        <v>8428919.5999999996</v>
      </c>
      <c r="D18" s="18">
        <f>SUM(D19:D28)</f>
        <v>8266525.5199999996</v>
      </c>
      <c r="E18" s="18">
        <f>SUM(E19:E28)</f>
        <v>162394.07999999999</v>
      </c>
      <c r="F18" s="19">
        <f>SUM(F19:F28)</f>
        <v>7877442.9000000004</v>
      </c>
      <c r="G18" s="18">
        <f t="shared" ref="G18:G49" si="2">F18-H18</f>
        <v>7715097.2800000003</v>
      </c>
      <c r="H18" s="18">
        <f>SUM(H19:H28)</f>
        <v>162345.62</v>
      </c>
      <c r="I18" s="17">
        <f>F18/C18*100</f>
        <v>93.457326369562239</v>
      </c>
      <c r="J18" s="17">
        <f>G18/D18*100</f>
        <v>93.329383201371897</v>
      </c>
      <c r="K18" s="17">
        <f>H18/E18*100</f>
        <v>99.970159010722554</v>
      </c>
      <c r="M18" s="33"/>
    </row>
    <row r="19" spans="1:14" ht="32.25" customHeight="1" x14ac:dyDescent="0.2">
      <c r="A19" s="16" t="s">
        <v>149</v>
      </c>
      <c r="B19" s="15" t="s">
        <v>148</v>
      </c>
      <c r="C19" s="28">
        <v>6767.1</v>
      </c>
      <c r="D19" s="13">
        <f t="shared" ref="D19:D30" si="3">C19-E19</f>
        <v>6693.71</v>
      </c>
      <c r="E19" s="13">
        <v>73.39</v>
      </c>
      <c r="F19" s="28">
        <v>6178.6</v>
      </c>
      <c r="G19" s="13">
        <f t="shared" si="2"/>
        <v>6105.21</v>
      </c>
      <c r="H19" s="13">
        <v>73.39</v>
      </c>
      <c r="I19" s="12">
        <f t="shared" ref="I19:I28" si="4">F19/C19*100</f>
        <v>91.303512582938041</v>
      </c>
      <c r="J19" s="12">
        <f t="shared" ref="J19:J28" si="5">G19/D19*100</f>
        <v>91.208164082399747</v>
      </c>
      <c r="K19" s="12"/>
      <c r="N19" s="33"/>
    </row>
    <row r="20" spans="1:14" ht="31.5" customHeight="1" x14ac:dyDescent="0.2">
      <c r="A20" s="16" t="s">
        <v>147</v>
      </c>
      <c r="B20" s="15" t="s">
        <v>146</v>
      </c>
      <c r="C20" s="28">
        <v>547057.30000000005</v>
      </c>
      <c r="D20" s="13">
        <f t="shared" si="3"/>
        <v>528179.04</v>
      </c>
      <c r="E20" s="13">
        <v>18878.259999999998</v>
      </c>
      <c r="F20" s="28">
        <v>520048.8</v>
      </c>
      <c r="G20" s="13">
        <f t="shared" si="2"/>
        <v>501219</v>
      </c>
      <c r="H20" s="13">
        <v>18829.8</v>
      </c>
      <c r="I20" s="12">
        <f t="shared" si="4"/>
        <v>95.062948616168725</v>
      </c>
      <c r="J20" s="12">
        <f t="shared" si="5"/>
        <v>94.89566265257325</v>
      </c>
      <c r="K20" s="12">
        <f>H20/E20*100</f>
        <v>99.743302613694269</v>
      </c>
    </row>
    <row r="21" spans="1:14" ht="33.75" customHeight="1" x14ac:dyDescent="0.2">
      <c r="A21" s="16" t="s">
        <v>145</v>
      </c>
      <c r="B21" s="15" t="s">
        <v>144</v>
      </c>
      <c r="C21" s="28">
        <v>3201755.3</v>
      </c>
      <c r="D21" s="13">
        <f t="shared" si="3"/>
        <v>3155153.5799999996</v>
      </c>
      <c r="E21" s="13">
        <v>46601.72</v>
      </c>
      <c r="F21" s="28">
        <v>3173299.4</v>
      </c>
      <c r="G21" s="13">
        <f t="shared" si="2"/>
        <v>3126697.6799999997</v>
      </c>
      <c r="H21" s="13">
        <v>46601.72</v>
      </c>
      <c r="I21" s="12">
        <f t="shared" si="4"/>
        <v>99.111240637284183</v>
      </c>
      <c r="J21" s="12">
        <f t="shared" si="5"/>
        <v>99.09811363287109</v>
      </c>
      <c r="K21" s="12"/>
    </row>
    <row r="22" spans="1:14" ht="18.75" customHeight="1" x14ac:dyDescent="0.2">
      <c r="A22" s="16" t="s">
        <v>143</v>
      </c>
      <c r="B22" s="15" t="s">
        <v>142</v>
      </c>
      <c r="C22" s="28">
        <v>396438.3</v>
      </c>
      <c r="D22" s="13">
        <f t="shared" si="3"/>
        <v>396166.6</v>
      </c>
      <c r="E22" s="13">
        <v>271.7</v>
      </c>
      <c r="F22" s="28">
        <v>393809.2</v>
      </c>
      <c r="G22" s="13">
        <f t="shared" si="2"/>
        <v>393537.5</v>
      </c>
      <c r="H22" s="13">
        <v>271.7</v>
      </c>
      <c r="I22" s="12">
        <f t="shared" si="4"/>
        <v>99.336819878402267</v>
      </c>
      <c r="J22" s="12">
        <f t="shared" si="5"/>
        <v>99.336365054499808</v>
      </c>
      <c r="K22" s="12">
        <f>H22/E22*100</f>
        <v>100</v>
      </c>
    </row>
    <row r="23" spans="1:14" ht="30.75" customHeight="1" x14ac:dyDescent="0.2">
      <c r="A23" s="16" t="s">
        <v>141</v>
      </c>
      <c r="B23" s="15" t="s">
        <v>140</v>
      </c>
      <c r="C23" s="28">
        <v>86112.8</v>
      </c>
      <c r="D23" s="13">
        <f t="shared" si="3"/>
        <v>85206.650000000009</v>
      </c>
      <c r="E23" s="13">
        <v>906.15</v>
      </c>
      <c r="F23" s="28">
        <v>85380.9</v>
      </c>
      <c r="G23" s="13">
        <f t="shared" si="2"/>
        <v>84474.75</v>
      </c>
      <c r="H23" s="13">
        <v>906.15</v>
      </c>
      <c r="I23" s="12">
        <f t="shared" si="4"/>
        <v>99.150068282531734</v>
      </c>
      <c r="J23" s="12">
        <f t="shared" si="5"/>
        <v>99.141029485374659</v>
      </c>
      <c r="K23" s="12"/>
    </row>
    <row r="24" spans="1:14" ht="21.75" customHeight="1" x14ac:dyDescent="0.2">
      <c r="A24" s="16" t="s">
        <v>139</v>
      </c>
      <c r="B24" s="15" t="s">
        <v>138</v>
      </c>
      <c r="C24" s="28">
        <v>107343</v>
      </c>
      <c r="D24" s="13">
        <f t="shared" si="3"/>
        <v>105876.89</v>
      </c>
      <c r="E24" s="13">
        <v>1466.11</v>
      </c>
      <c r="F24" s="28">
        <v>104124.2</v>
      </c>
      <c r="G24" s="13">
        <f t="shared" si="2"/>
        <v>102658.09</v>
      </c>
      <c r="H24" s="13">
        <v>1466.11</v>
      </c>
      <c r="I24" s="12">
        <f t="shared" si="4"/>
        <v>97.001388073744906</v>
      </c>
      <c r="J24" s="12">
        <f t="shared" si="5"/>
        <v>96.959865368164856</v>
      </c>
      <c r="K24" s="12"/>
    </row>
    <row r="25" spans="1:14" ht="23.25" customHeight="1" x14ac:dyDescent="0.2">
      <c r="A25" s="16" t="s">
        <v>137</v>
      </c>
      <c r="B25" s="15" t="s">
        <v>136</v>
      </c>
      <c r="C25" s="28">
        <v>145.19999999999999</v>
      </c>
      <c r="D25" s="13">
        <f t="shared" si="3"/>
        <v>145.19999999999999</v>
      </c>
      <c r="E25" s="13">
        <v>0</v>
      </c>
      <c r="F25" s="28">
        <v>145.19999999999999</v>
      </c>
      <c r="G25" s="13">
        <f t="shared" si="2"/>
        <v>145.19999999999999</v>
      </c>
      <c r="H25" s="13">
        <v>0</v>
      </c>
      <c r="I25" s="12">
        <f t="shared" si="4"/>
        <v>100</v>
      </c>
      <c r="J25" s="12">
        <f t="shared" si="5"/>
        <v>100</v>
      </c>
      <c r="K25" s="12"/>
    </row>
    <row r="26" spans="1:14" ht="20.25" customHeight="1" x14ac:dyDescent="0.2">
      <c r="A26" s="16" t="s">
        <v>135</v>
      </c>
      <c r="B26" s="15" t="s">
        <v>134</v>
      </c>
      <c r="C26" s="28">
        <v>232581.2</v>
      </c>
      <c r="D26" s="13">
        <f t="shared" si="3"/>
        <v>232581.2</v>
      </c>
      <c r="E26" s="13">
        <v>0</v>
      </c>
      <c r="F26" s="28">
        <v>0</v>
      </c>
      <c r="G26" s="13">
        <f t="shared" si="2"/>
        <v>0</v>
      </c>
      <c r="H26" s="13">
        <v>0</v>
      </c>
      <c r="I26" s="12">
        <f t="shared" si="4"/>
        <v>0</v>
      </c>
      <c r="J26" s="12">
        <f t="shared" si="5"/>
        <v>0</v>
      </c>
      <c r="K26" s="12"/>
    </row>
    <row r="27" spans="1:14" ht="15.75" customHeight="1" x14ac:dyDescent="0.2">
      <c r="A27" s="16" t="s">
        <v>133</v>
      </c>
      <c r="B27" s="15" t="s">
        <v>132</v>
      </c>
      <c r="C27" s="28">
        <v>8800</v>
      </c>
      <c r="D27" s="13">
        <f t="shared" si="3"/>
        <v>8800</v>
      </c>
      <c r="E27" s="13">
        <v>0</v>
      </c>
      <c r="F27" s="28">
        <v>7832</v>
      </c>
      <c r="G27" s="13">
        <f t="shared" si="2"/>
        <v>7832</v>
      </c>
      <c r="H27" s="13">
        <v>0</v>
      </c>
      <c r="I27" s="12">
        <f t="shared" si="4"/>
        <v>89</v>
      </c>
      <c r="J27" s="12">
        <f t="shared" si="5"/>
        <v>89</v>
      </c>
      <c r="K27" s="12"/>
    </row>
    <row r="28" spans="1:14" ht="18.75" customHeight="1" x14ac:dyDescent="0.2">
      <c r="A28" s="16" t="s">
        <v>131</v>
      </c>
      <c r="B28" s="15" t="s">
        <v>130</v>
      </c>
      <c r="C28" s="28">
        <v>3841919.4</v>
      </c>
      <c r="D28" s="13">
        <f t="shared" si="3"/>
        <v>3747722.65</v>
      </c>
      <c r="E28" s="13">
        <v>94196.75</v>
      </c>
      <c r="F28" s="28">
        <v>3586624.6</v>
      </c>
      <c r="G28" s="13">
        <f t="shared" si="2"/>
        <v>3492427.85</v>
      </c>
      <c r="H28" s="13">
        <v>94196.75</v>
      </c>
      <c r="I28" s="12">
        <f t="shared" si="4"/>
        <v>93.355019368704092</v>
      </c>
      <c r="J28" s="12">
        <f t="shared" si="5"/>
        <v>93.188001785564367</v>
      </c>
      <c r="K28" s="12">
        <f>H28/E28*100</f>
        <v>100</v>
      </c>
    </row>
    <row r="29" spans="1:14" ht="18.75" customHeight="1" x14ac:dyDescent="0.2">
      <c r="A29" s="21" t="s">
        <v>129</v>
      </c>
      <c r="B29" s="20" t="s">
        <v>128</v>
      </c>
      <c r="C29" s="19">
        <f>C30</f>
        <v>74243.199999999997</v>
      </c>
      <c r="D29" s="18">
        <f t="shared" si="3"/>
        <v>0</v>
      </c>
      <c r="E29" s="18">
        <f>E30</f>
        <v>74243.199999999997</v>
      </c>
      <c r="F29" s="19">
        <f>F30</f>
        <v>74138</v>
      </c>
      <c r="G29" s="18">
        <f t="shared" si="2"/>
        <v>-9.9999999947613105E-3</v>
      </c>
      <c r="H29" s="18">
        <f>H30</f>
        <v>74138.009999999995</v>
      </c>
      <c r="I29" s="17">
        <f t="shared" ref="I29:I60" si="6">F29/C29*100</f>
        <v>99.858303521399932</v>
      </c>
      <c r="J29" s="12"/>
      <c r="K29" s="17">
        <f>H29/E29*100</f>
        <v>99.858316990646955</v>
      </c>
    </row>
    <row r="30" spans="1:14" ht="19.5" customHeight="1" x14ac:dyDescent="0.2">
      <c r="A30" s="16" t="s">
        <v>127</v>
      </c>
      <c r="B30" s="15" t="s">
        <v>126</v>
      </c>
      <c r="C30" s="14">
        <v>74243.199999999997</v>
      </c>
      <c r="D30" s="13">
        <f t="shared" si="3"/>
        <v>0</v>
      </c>
      <c r="E30" s="13">
        <v>74243.199999999997</v>
      </c>
      <c r="F30" s="14">
        <v>74138</v>
      </c>
      <c r="G30" s="13">
        <f t="shared" si="2"/>
        <v>-9.9999999947613105E-3</v>
      </c>
      <c r="H30" s="13">
        <v>74138.009999999995</v>
      </c>
      <c r="I30" s="12">
        <f t="shared" si="6"/>
        <v>99.858303521399932</v>
      </c>
      <c r="J30" s="12"/>
      <c r="K30" s="12">
        <f>H30/E30*100</f>
        <v>99.858316990646955</v>
      </c>
    </row>
    <row r="31" spans="1:14" ht="20.25" customHeight="1" x14ac:dyDescent="0.2">
      <c r="A31" s="21" t="s">
        <v>125</v>
      </c>
      <c r="B31" s="20" t="s">
        <v>124</v>
      </c>
      <c r="C31" s="19">
        <f>C32+C33+C34</f>
        <v>2323466.2999999998</v>
      </c>
      <c r="D31" s="18">
        <f>D32+D33+D34</f>
        <v>2323466.2999999998</v>
      </c>
      <c r="E31" s="18">
        <f>SUM(E32:E34)</f>
        <v>0</v>
      </c>
      <c r="F31" s="19">
        <f>F32+F33+F34</f>
        <v>2285023.4</v>
      </c>
      <c r="G31" s="18">
        <f t="shared" si="2"/>
        <v>2285023.4</v>
      </c>
      <c r="H31" s="18">
        <f>SUM(H32:H34)</f>
        <v>0</v>
      </c>
      <c r="I31" s="17">
        <f t="shared" si="6"/>
        <v>98.345450502122631</v>
      </c>
      <c r="J31" s="17">
        <f t="shared" ref="J31:J62" si="7">G31/D31*100</f>
        <v>98.345450502122631</v>
      </c>
      <c r="K31" s="17"/>
    </row>
    <row r="32" spans="1:14" ht="27.75" customHeight="1" x14ac:dyDescent="0.2">
      <c r="A32" s="16" t="s">
        <v>123</v>
      </c>
      <c r="B32" s="15" t="s">
        <v>122</v>
      </c>
      <c r="C32" s="28">
        <v>559576.9</v>
      </c>
      <c r="D32" s="13">
        <f>C32-E32</f>
        <v>559576.9</v>
      </c>
      <c r="E32" s="13">
        <v>0</v>
      </c>
      <c r="F32" s="14">
        <v>536323.19999999995</v>
      </c>
      <c r="G32" s="13">
        <f t="shared" si="2"/>
        <v>536323.19999999995</v>
      </c>
      <c r="H32" s="13">
        <v>0</v>
      </c>
      <c r="I32" s="12">
        <f t="shared" si="6"/>
        <v>95.844413877699381</v>
      </c>
      <c r="J32" s="12">
        <f t="shared" si="7"/>
        <v>95.844413877699381</v>
      </c>
      <c r="K32" s="12"/>
    </row>
    <row r="33" spans="1:13" ht="19.5" customHeight="1" x14ac:dyDescent="0.2">
      <c r="A33" s="16" t="s">
        <v>121</v>
      </c>
      <c r="B33" s="15" t="s">
        <v>120</v>
      </c>
      <c r="C33" s="28">
        <v>1414872.6</v>
      </c>
      <c r="D33" s="13">
        <f>C33-E33</f>
        <v>1414872.6</v>
      </c>
      <c r="E33" s="13">
        <v>0</v>
      </c>
      <c r="F33" s="14">
        <v>1410452.2</v>
      </c>
      <c r="G33" s="13">
        <f t="shared" si="2"/>
        <v>1410452.2</v>
      </c>
      <c r="H33" s="13">
        <v>0</v>
      </c>
      <c r="I33" s="12">
        <f t="shared" si="6"/>
        <v>99.687576111092952</v>
      </c>
      <c r="J33" s="12">
        <f t="shared" si="7"/>
        <v>99.687576111092952</v>
      </c>
      <c r="K33" s="12"/>
    </row>
    <row r="34" spans="1:13" ht="22.5" customHeight="1" x14ac:dyDescent="0.2">
      <c r="A34" s="16" t="s">
        <v>119</v>
      </c>
      <c r="B34" s="15" t="s">
        <v>118</v>
      </c>
      <c r="C34" s="28">
        <v>349016.8</v>
      </c>
      <c r="D34" s="13">
        <f>C34-E34</f>
        <v>349016.8</v>
      </c>
      <c r="E34" s="13">
        <v>0</v>
      </c>
      <c r="F34" s="14">
        <v>338248</v>
      </c>
      <c r="G34" s="13">
        <f t="shared" si="2"/>
        <v>338248</v>
      </c>
      <c r="H34" s="13">
        <v>0</v>
      </c>
      <c r="I34" s="12">
        <f t="shared" si="6"/>
        <v>96.914532480957945</v>
      </c>
      <c r="J34" s="12">
        <f t="shared" si="7"/>
        <v>96.914532480957945</v>
      </c>
      <c r="K34" s="12"/>
    </row>
    <row r="35" spans="1:13" x14ac:dyDescent="0.2">
      <c r="A35" s="21" t="s">
        <v>117</v>
      </c>
      <c r="B35" s="20" t="s">
        <v>116</v>
      </c>
      <c r="C35" s="19">
        <f>C36+C37+C38+C39+C40+C41+C42+C43+C44+C45</f>
        <v>25626172.700000003</v>
      </c>
      <c r="D35" s="18">
        <f>D36+D37+D38+D39+D40+D41+D42+D43+D44+D45</f>
        <v>22335026.940000005</v>
      </c>
      <c r="E35" s="18">
        <f>SUM(E36:E45)</f>
        <v>3291145.7600000002</v>
      </c>
      <c r="F35" s="19">
        <f>SUM(F36:F45)</f>
        <v>24527393.5</v>
      </c>
      <c r="G35" s="18">
        <f t="shared" si="2"/>
        <v>21288380.23</v>
      </c>
      <c r="H35" s="18">
        <f>SUM(H36:H45)</f>
        <v>3239013.2700000005</v>
      </c>
      <c r="I35" s="17">
        <f t="shared" si="6"/>
        <v>95.712277393650737</v>
      </c>
      <c r="J35" s="17">
        <f t="shared" si="7"/>
        <v>95.313877557382497</v>
      </c>
      <c r="K35" s="17">
        <f>H35/E35*100</f>
        <v>98.415977480134458</v>
      </c>
    </row>
    <row r="36" spans="1:13" x14ac:dyDescent="0.2">
      <c r="A36" s="16" t="s">
        <v>115</v>
      </c>
      <c r="B36" s="15" t="s">
        <v>114</v>
      </c>
      <c r="C36" s="28">
        <v>104692</v>
      </c>
      <c r="D36" s="13">
        <f t="shared" ref="D36:D45" si="8">C36-E36</f>
        <v>83389.64</v>
      </c>
      <c r="E36" s="13">
        <v>21302.36</v>
      </c>
      <c r="F36" s="28">
        <v>104377.1</v>
      </c>
      <c r="G36" s="13">
        <f t="shared" si="2"/>
        <v>83074.740000000005</v>
      </c>
      <c r="H36" s="13">
        <v>21302.36</v>
      </c>
      <c r="I36" s="12">
        <f t="shared" si="6"/>
        <v>99.699212929354687</v>
      </c>
      <c r="J36" s="12">
        <f t="shared" si="7"/>
        <v>99.622375153556249</v>
      </c>
      <c r="K36" s="12">
        <f>H36/E36*100</f>
        <v>100</v>
      </c>
    </row>
    <row r="37" spans="1:13" x14ac:dyDescent="0.2">
      <c r="A37" s="16" t="s">
        <v>113</v>
      </c>
      <c r="B37" s="15" t="s">
        <v>112</v>
      </c>
      <c r="C37" s="28">
        <v>8424</v>
      </c>
      <c r="D37" s="13">
        <f t="shared" si="8"/>
        <v>8424</v>
      </c>
      <c r="E37" s="13">
        <v>0</v>
      </c>
      <c r="F37" s="28">
        <v>8424</v>
      </c>
      <c r="G37" s="13">
        <f t="shared" si="2"/>
        <v>8424</v>
      </c>
      <c r="H37" s="13">
        <v>0</v>
      </c>
      <c r="I37" s="12">
        <f t="shared" si="6"/>
        <v>100</v>
      </c>
      <c r="J37" s="12">
        <f t="shared" si="7"/>
        <v>100</v>
      </c>
      <c r="K37" s="12"/>
    </row>
    <row r="38" spans="1:13" x14ac:dyDescent="0.2">
      <c r="A38" s="16" t="s">
        <v>111</v>
      </c>
      <c r="B38" s="15" t="s">
        <v>110</v>
      </c>
      <c r="C38" s="28">
        <v>5404302.7000000002</v>
      </c>
      <c r="D38" s="13">
        <f t="shared" si="8"/>
        <v>4338002.3000000007</v>
      </c>
      <c r="E38" s="13">
        <v>1066300.3999999999</v>
      </c>
      <c r="F38" s="28">
        <v>5358478.2</v>
      </c>
      <c r="G38" s="13">
        <f t="shared" si="2"/>
        <v>4292177.8000000007</v>
      </c>
      <c r="H38" s="13">
        <v>1066300.3999999999</v>
      </c>
      <c r="I38" s="12">
        <f t="shared" si="6"/>
        <v>99.152073772625641</v>
      </c>
      <c r="J38" s="12">
        <f t="shared" si="7"/>
        <v>98.943649707147458</v>
      </c>
      <c r="K38" s="12">
        <f>H38/E38*100</f>
        <v>100</v>
      </c>
    </row>
    <row r="39" spans="1:13" x14ac:dyDescent="0.2">
      <c r="A39" s="16" t="s">
        <v>109</v>
      </c>
      <c r="B39" s="15" t="s">
        <v>108</v>
      </c>
      <c r="C39" s="28">
        <v>47821.3</v>
      </c>
      <c r="D39" s="13">
        <f t="shared" si="8"/>
        <v>26469.4</v>
      </c>
      <c r="E39" s="13">
        <v>21351.9</v>
      </c>
      <c r="F39" s="28">
        <v>39103.9</v>
      </c>
      <c r="G39" s="13">
        <f t="shared" si="2"/>
        <v>25831.61</v>
      </c>
      <c r="H39" s="13">
        <v>13272.29</v>
      </c>
      <c r="I39" s="12">
        <f t="shared" si="6"/>
        <v>81.770884522168984</v>
      </c>
      <c r="J39" s="12">
        <f t="shared" si="7"/>
        <v>97.590462949670183</v>
      </c>
      <c r="K39" s="12">
        <f>H39/E39*100</f>
        <v>62.159760958041197</v>
      </c>
    </row>
    <row r="40" spans="1:13" x14ac:dyDescent="0.2">
      <c r="A40" s="16" t="s">
        <v>107</v>
      </c>
      <c r="B40" s="15" t="s">
        <v>106</v>
      </c>
      <c r="C40" s="28">
        <v>1687891.5</v>
      </c>
      <c r="D40" s="13">
        <f t="shared" si="8"/>
        <v>1069680</v>
      </c>
      <c r="E40" s="13">
        <v>618211.5</v>
      </c>
      <c r="F40" s="28">
        <v>1684375.1</v>
      </c>
      <c r="G40" s="13">
        <f t="shared" si="2"/>
        <v>1069574.5900000001</v>
      </c>
      <c r="H40" s="13">
        <v>614800.51</v>
      </c>
      <c r="I40" s="12">
        <f t="shared" si="6"/>
        <v>99.791669073515692</v>
      </c>
      <c r="J40" s="12">
        <f t="shared" si="7"/>
        <v>99.990145651035832</v>
      </c>
      <c r="K40" s="12">
        <f>H40/E40*100</f>
        <v>99.448248698058833</v>
      </c>
    </row>
    <row r="41" spans="1:13" x14ac:dyDescent="0.2">
      <c r="A41" s="16" t="s">
        <v>105</v>
      </c>
      <c r="B41" s="15" t="s">
        <v>104</v>
      </c>
      <c r="C41" s="28">
        <v>212324.5</v>
      </c>
      <c r="D41" s="13">
        <f t="shared" si="8"/>
        <v>132324.5</v>
      </c>
      <c r="E41" s="13">
        <v>80000</v>
      </c>
      <c r="F41" s="28">
        <v>168152.5</v>
      </c>
      <c r="G41" s="13">
        <f t="shared" si="2"/>
        <v>128152.5</v>
      </c>
      <c r="H41" s="13">
        <v>40000</v>
      </c>
      <c r="I41" s="12">
        <f t="shared" si="6"/>
        <v>79.195994809831177</v>
      </c>
      <c r="J41" s="12">
        <f t="shared" si="7"/>
        <v>96.84714470865184</v>
      </c>
      <c r="K41" s="12"/>
    </row>
    <row r="42" spans="1:13" x14ac:dyDescent="0.2">
      <c r="A42" s="16" t="s">
        <v>103</v>
      </c>
      <c r="B42" s="15" t="s">
        <v>102</v>
      </c>
      <c r="C42" s="28">
        <v>11926044.1</v>
      </c>
      <c r="D42" s="13">
        <f t="shared" si="8"/>
        <v>10793041.1</v>
      </c>
      <c r="E42" s="13">
        <v>1133003</v>
      </c>
      <c r="F42" s="28">
        <v>11209380.800000001</v>
      </c>
      <c r="G42" s="13">
        <f t="shared" si="2"/>
        <v>10076377.800000001</v>
      </c>
      <c r="H42" s="13">
        <v>1133003</v>
      </c>
      <c r="I42" s="12">
        <f t="shared" si="6"/>
        <v>93.990771005114766</v>
      </c>
      <c r="J42" s="12">
        <f t="shared" si="7"/>
        <v>93.359950236824361</v>
      </c>
      <c r="K42" s="12">
        <f>H42/E42*100</f>
        <v>100</v>
      </c>
    </row>
    <row r="43" spans="1:13" x14ac:dyDescent="0.2">
      <c r="A43" s="16" t="s">
        <v>101</v>
      </c>
      <c r="B43" s="15" t="s">
        <v>100</v>
      </c>
      <c r="C43" s="28">
        <v>1119667.6000000001</v>
      </c>
      <c r="D43" s="13">
        <f t="shared" si="8"/>
        <v>1044302.6000000001</v>
      </c>
      <c r="E43" s="13">
        <v>75365</v>
      </c>
      <c r="F43" s="28">
        <v>1081114.7</v>
      </c>
      <c r="G43" s="13">
        <f t="shared" si="2"/>
        <v>1006338.27</v>
      </c>
      <c r="H43" s="13">
        <v>74776.429999999993</v>
      </c>
      <c r="I43" s="12">
        <f t="shared" si="6"/>
        <v>96.556754879751807</v>
      </c>
      <c r="J43" s="12">
        <f t="shared" si="7"/>
        <v>96.364623625374477</v>
      </c>
      <c r="K43" s="12">
        <f>H43/E43*100</f>
        <v>99.219040668745436</v>
      </c>
    </row>
    <row r="44" spans="1:13" x14ac:dyDescent="0.2">
      <c r="A44" s="16" t="s">
        <v>99</v>
      </c>
      <c r="B44" s="15" t="s">
        <v>98</v>
      </c>
      <c r="C44" s="28">
        <v>6500</v>
      </c>
      <c r="D44" s="13">
        <f t="shared" si="8"/>
        <v>6500</v>
      </c>
      <c r="E44" s="13">
        <v>0</v>
      </c>
      <c r="F44" s="28">
        <v>6500</v>
      </c>
      <c r="G44" s="13">
        <f t="shared" si="2"/>
        <v>6500</v>
      </c>
      <c r="H44" s="13">
        <v>0</v>
      </c>
      <c r="I44" s="12">
        <f t="shared" si="6"/>
        <v>100</v>
      </c>
      <c r="J44" s="12">
        <f t="shared" si="7"/>
        <v>100</v>
      </c>
      <c r="K44" s="12"/>
    </row>
    <row r="45" spans="1:13" x14ac:dyDescent="0.2">
      <c r="A45" s="16" t="s">
        <v>97</v>
      </c>
      <c r="B45" s="15" t="s">
        <v>96</v>
      </c>
      <c r="C45" s="28">
        <v>5108505</v>
      </c>
      <c r="D45" s="13">
        <f t="shared" si="8"/>
        <v>4832893.4000000004</v>
      </c>
      <c r="E45" s="13">
        <v>275611.59999999998</v>
      </c>
      <c r="F45" s="28">
        <v>4867487.2</v>
      </c>
      <c r="G45" s="13">
        <f t="shared" si="2"/>
        <v>4591928.92</v>
      </c>
      <c r="H45" s="13">
        <v>275558.28000000003</v>
      </c>
      <c r="I45" s="12">
        <f t="shared" si="6"/>
        <v>95.282028695283643</v>
      </c>
      <c r="J45" s="12">
        <f t="shared" si="7"/>
        <v>95.014074177593074</v>
      </c>
      <c r="K45" s="12">
        <f>H45/E45*100</f>
        <v>99.980653934740076</v>
      </c>
    </row>
    <row r="46" spans="1:13" x14ac:dyDescent="0.2">
      <c r="A46" s="21" t="s">
        <v>95</v>
      </c>
      <c r="B46" s="20" t="s">
        <v>94</v>
      </c>
      <c r="C46" s="19">
        <f>SUM(C47:C50)</f>
        <v>13410135.1</v>
      </c>
      <c r="D46" s="18">
        <f>SUM(D47:D50)</f>
        <v>12102463.799999999</v>
      </c>
      <c r="E46" s="18">
        <f>SUM(E47:E50)</f>
        <v>1307671.3</v>
      </c>
      <c r="F46" s="19">
        <f>SUM(F47:F50)</f>
        <v>12518624.299999999</v>
      </c>
      <c r="G46" s="18">
        <f t="shared" si="2"/>
        <v>11646811.59</v>
      </c>
      <c r="H46" s="18">
        <f>SUM(H47:H50)</f>
        <v>871812.71</v>
      </c>
      <c r="I46" s="17">
        <f t="shared" si="6"/>
        <v>93.351962576424754</v>
      </c>
      <c r="J46" s="17">
        <f t="shared" si="7"/>
        <v>96.23504587553488</v>
      </c>
      <c r="K46" s="17">
        <f>H46/E46*100</f>
        <v>66.669101784217474</v>
      </c>
    </row>
    <row r="47" spans="1:13" x14ac:dyDescent="0.2">
      <c r="A47" s="16" t="s">
        <v>93</v>
      </c>
      <c r="B47" s="15" t="s">
        <v>92</v>
      </c>
      <c r="C47" s="28">
        <v>2502638.1</v>
      </c>
      <c r="D47" s="13">
        <f>C47-E47</f>
        <v>1887850.9000000001</v>
      </c>
      <c r="E47" s="13">
        <v>614787.19999999995</v>
      </c>
      <c r="F47" s="28">
        <v>2012003.2</v>
      </c>
      <c r="G47" s="13">
        <f t="shared" si="2"/>
        <v>1701289.4</v>
      </c>
      <c r="H47" s="13">
        <v>310713.8</v>
      </c>
      <c r="I47" s="12">
        <f t="shared" si="6"/>
        <v>80.395291672415595</v>
      </c>
      <c r="J47" s="12">
        <f t="shared" si="7"/>
        <v>90.117784195775201</v>
      </c>
      <c r="K47" s="12">
        <f>H47/E47*100</f>
        <v>50.540056787128954</v>
      </c>
      <c r="M47" s="33">
        <f>E47+E48+394718.3</f>
        <v>1226207.8999999999</v>
      </c>
    </row>
    <row r="48" spans="1:13" x14ac:dyDescent="0.2">
      <c r="A48" s="16" t="s">
        <v>91</v>
      </c>
      <c r="B48" s="15" t="s">
        <v>90</v>
      </c>
      <c r="C48" s="28">
        <v>9268082.9000000004</v>
      </c>
      <c r="D48" s="13">
        <f>C48-E48</f>
        <v>9051380.5</v>
      </c>
      <c r="E48" s="13">
        <f>106574.4+110128</f>
        <v>216702.4</v>
      </c>
      <c r="F48" s="28">
        <v>8933085.3000000007</v>
      </c>
      <c r="G48" s="13">
        <f t="shared" si="2"/>
        <v>8794533.3800000008</v>
      </c>
      <c r="H48" s="13">
        <f>110114.4+28437.52</f>
        <v>138551.91999999998</v>
      </c>
      <c r="I48" s="12">
        <f t="shared" si="6"/>
        <v>96.38547039755116</v>
      </c>
      <c r="J48" s="12">
        <f t="shared" si="7"/>
        <v>97.162343136497256</v>
      </c>
      <c r="K48" s="12">
        <f>H48/E48*100</f>
        <v>63.936495396451534</v>
      </c>
    </row>
    <row r="49" spans="1:11" x14ac:dyDescent="0.2">
      <c r="A49" s="16" t="s">
        <v>89</v>
      </c>
      <c r="B49" s="15" t="s">
        <v>88</v>
      </c>
      <c r="C49" s="28">
        <v>1345713.4</v>
      </c>
      <c r="D49" s="13">
        <f>C49-E49</f>
        <v>869531.7</v>
      </c>
      <c r="E49" s="13">
        <v>476181.7</v>
      </c>
      <c r="F49" s="28">
        <v>1279892.6000000001</v>
      </c>
      <c r="G49" s="13">
        <f t="shared" si="2"/>
        <v>857345.6100000001</v>
      </c>
      <c r="H49" s="13">
        <v>422546.99</v>
      </c>
      <c r="I49" s="12">
        <f t="shared" si="6"/>
        <v>95.108854530243974</v>
      </c>
      <c r="J49" s="12">
        <f t="shared" si="7"/>
        <v>98.598545630941359</v>
      </c>
      <c r="K49" s="12">
        <f>H49/E49*100</f>
        <v>88.73650331375606</v>
      </c>
    </row>
    <row r="50" spans="1:11" ht="19.5" customHeight="1" x14ac:dyDescent="0.2">
      <c r="A50" s="16" t="s">
        <v>87</v>
      </c>
      <c r="B50" s="15" t="s">
        <v>86</v>
      </c>
      <c r="C50" s="28">
        <v>293700.7</v>
      </c>
      <c r="D50" s="13">
        <f>C50-E50</f>
        <v>293700.7</v>
      </c>
      <c r="E50" s="13">
        <v>0</v>
      </c>
      <c r="F50" s="28">
        <v>293643.2</v>
      </c>
      <c r="G50" s="13">
        <f t="shared" ref="G50:G81" si="9">F50-H50</f>
        <v>293643.2</v>
      </c>
      <c r="H50" s="13">
        <v>0</v>
      </c>
      <c r="I50" s="12">
        <f t="shared" si="6"/>
        <v>99.980422246184645</v>
      </c>
      <c r="J50" s="12">
        <f t="shared" si="7"/>
        <v>99.980422246184645</v>
      </c>
      <c r="K50" s="12"/>
    </row>
    <row r="51" spans="1:11" ht="18.75" customHeight="1" x14ac:dyDescent="0.2">
      <c r="A51" s="21" t="s">
        <v>85</v>
      </c>
      <c r="B51" s="20" t="s">
        <v>84</v>
      </c>
      <c r="C51" s="19">
        <f>SUM(C52:C53)</f>
        <v>324819.40000000002</v>
      </c>
      <c r="D51" s="18">
        <f>SUM(D52:D53)</f>
        <v>306202</v>
      </c>
      <c r="E51" s="18">
        <f>SUM(E52:E53)</f>
        <v>18617.400000000001</v>
      </c>
      <c r="F51" s="19">
        <f>SUM(F52:F53)</f>
        <v>315046</v>
      </c>
      <c r="G51" s="18">
        <f t="shared" si="9"/>
        <v>296674.86</v>
      </c>
      <c r="H51" s="18">
        <f>SUM(H52:H53)</f>
        <v>18371.14</v>
      </c>
      <c r="I51" s="17">
        <f t="shared" si="6"/>
        <v>96.99112799297086</v>
      </c>
      <c r="J51" s="17">
        <f t="shared" si="7"/>
        <v>96.888609480016456</v>
      </c>
      <c r="K51" s="17">
        <f t="shared" ref="K51:K58" si="10">H51/E51*100</f>
        <v>98.677258908333059</v>
      </c>
    </row>
    <row r="52" spans="1:11" ht="15.75" customHeight="1" x14ac:dyDescent="0.2">
      <c r="A52" s="16" t="s">
        <v>83</v>
      </c>
      <c r="B52" s="15" t="s">
        <v>82</v>
      </c>
      <c r="C52" s="14">
        <v>128150.6</v>
      </c>
      <c r="D52" s="13">
        <f>C52-E52</f>
        <v>122781.6</v>
      </c>
      <c r="E52" s="13">
        <v>5369</v>
      </c>
      <c r="F52" s="14">
        <v>123700.7</v>
      </c>
      <c r="G52" s="13">
        <f t="shared" si="9"/>
        <v>118331.7</v>
      </c>
      <c r="H52" s="13">
        <v>5369</v>
      </c>
      <c r="I52" s="12">
        <f t="shared" si="6"/>
        <v>96.527601119308059</v>
      </c>
      <c r="J52" s="12">
        <f t="shared" si="7"/>
        <v>96.37575988584608</v>
      </c>
      <c r="K52" s="12">
        <f t="shared" si="10"/>
        <v>100</v>
      </c>
    </row>
    <row r="53" spans="1:11" ht="18.75" customHeight="1" x14ac:dyDescent="0.2">
      <c r="A53" s="16" t="s">
        <v>81</v>
      </c>
      <c r="B53" s="15" t="s">
        <v>80</v>
      </c>
      <c r="C53" s="14">
        <v>196668.79999999999</v>
      </c>
      <c r="D53" s="13">
        <f>C53-E53</f>
        <v>183420.4</v>
      </c>
      <c r="E53" s="13">
        <v>13248.4</v>
      </c>
      <c r="F53" s="14">
        <v>191345.3</v>
      </c>
      <c r="G53" s="13">
        <f t="shared" si="9"/>
        <v>178343.15999999997</v>
      </c>
      <c r="H53" s="13">
        <v>13002.14</v>
      </c>
      <c r="I53" s="12">
        <f t="shared" si="6"/>
        <v>97.293164955498796</v>
      </c>
      <c r="J53" s="12">
        <f t="shared" si="7"/>
        <v>97.231910954288608</v>
      </c>
      <c r="K53" s="12">
        <f t="shared" si="10"/>
        <v>98.141209504543951</v>
      </c>
    </row>
    <row r="54" spans="1:11" ht="20.25" customHeight="1" x14ac:dyDescent="0.2">
      <c r="A54" s="21" t="s">
        <v>79</v>
      </c>
      <c r="B54" s="20" t="s">
        <v>78</v>
      </c>
      <c r="C54" s="19">
        <f>C55+C56+C57+C58+C59+C60+C61+C62</f>
        <v>34776575.5</v>
      </c>
      <c r="D54" s="18">
        <f>D55+D56+D57+D58+D59+D60+D61+D62</f>
        <v>33338947.699999996</v>
      </c>
      <c r="E54" s="18">
        <f>SUM(E55:E62)</f>
        <v>1437627.8</v>
      </c>
      <c r="F54" s="19">
        <f>F55+F56+F57+F58+F59+F60+F61+F62</f>
        <v>34729283.400000006</v>
      </c>
      <c r="G54" s="18">
        <f t="shared" si="9"/>
        <v>33291892.530000005</v>
      </c>
      <c r="H54" s="18">
        <f>SUM(H55:H62)</f>
        <v>1437390.87</v>
      </c>
      <c r="I54" s="17">
        <f t="shared" si="6"/>
        <v>99.864011624721371</v>
      </c>
      <c r="J54" s="17">
        <f t="shared" si="7"/>
        <v>99.858858262643992</v>
      </c>
      <c r="K54" s="17">
        <f t="shared" si="10"/>
        <v>99.98351937824242</v>
      </c>
    </row>
    <row r="55" spans="1:11" ht="18.75" customHeight="1" x14ac:dyDescent="0.2">
      <c r="A55" s="16" t="s">
        <v>77</v>
      </c>
      <c r="B55" s="15" t="s">
        <v>76</v>
      </c>
      <c r="C55" s="28">
        <v>12011967.4</v>
      </c>
      <c r="D55" s="13">
        <f t="shared" ref="D55:D62" si="11">C55-E55</f>
        <v>11754005.01</v>
      </c>
      <c r="E55" s="13">
        <v>257962.39</v>
      </c>
      <c r="F55" s="28">
        <v>11997401.9</v>
      </c>
      <c r="G55" s="13">
        <f t="shared" si="9"/>
        <v>11739439.51</v>
      </c>
      <c r="H55" s="27">
        <v>257962.39</v>
      </c>
      <c r="I55" s="12">
        <f t="shared" si="6"/>
        <v>99.87874176215297</v>
      </c>
      <c r="J55" s="12">
        <f t="shared" si="7"/>
        <v>99.876080536058922</v>
      </c>
      <c r="K55" s="12">
        <f t="shared" si="10"/>
        <v>100</v>
      </c>
    </row>
    <row r="56" spans="1:11" s="29" customFormat="1" ht="17.25" customHeight="1" x14ac:dyDescent="0.2">
      <c r="A56" s="32" t="s">
        <v>75</v>
      </c>
      <c r="B56" s="31" t="s">
        <v>74</v>
      </c>
      <c r="C56" s="28">
        <v>17108453.699999999</v>
      </c>
      <c r="D56" s="14">
        <f t="shared" si="11"/>
        <v>16040643.609999999</v>
      </c>
      <c r="E56" s="14">
        <f>1067060.09+750</f>
        <v>1067810.0900000001</v>
      </c>
      <c r="F56" s="28">
        <v>17090075.300000001</v>
      </c>
      <c r="G56" s="14">
        <f t="shared" si="9"/>
        <v>16022265.210000001</v>
      </c>
      <c r="H56" s="14">
        <f>1067060.09+750</f>
        <v>1067810.0900000001</v>
      </c>
      <c r="I56" s="30">
        <f t="shared" si="6"/>
        <v>99.892577083106005</v>
      </c>
      <c r="J56" s="30">
        <f t="shared" si="7"/>
        <v>99.885426043699766</v>
      </c>
      <c r="K56" s="30">
        <f t="shared" si="10"/>
        <v>100</v>
      </c>
    </row>
    <row r="57" spans="1:11" ht="15" customHeight="1" x14ac:dyDescent="0.2">
      <c r="A57" s="16" t="s">
        <v>73</v>
      </c>
      <c r="B57" s="15" t="s">
        <v>72</v>
      </c>
      <c r="C57" s="28">
        <v>452823.2</v>
      </c>
      <c r="D57" s="13">
        <f t="shared" si="11"/>
        <v>357070.68</v>
      </c>
      <c r="E57" s="13">
        <v>95752.52</v>
      </c>
      <c r="F57" s="28">
        <v>452469.1</v>
      </c>
      <c r="G57" s="13">
        <f t="shared" si="9"/>
        <v>356716.57999999996</v>
      </c>
      <c r="H57" s="27">
        <v>95752.52</v>
      </c>
      <c r="I57" s="12">
        <f t="shared" si="6"/>
        <v>99.921801709806374</v>
      </c>
      <c r="J57" s="12">
        <f t="shared" si="7"/>
        <v>99.900831958535491</v>
      </c>
      <c r="K57" s="12">
        <f t="shared" si="10"/>
        <v>100</v>
      </c>
    </row>
    <row r="58" spans="1:11" ht="15.75" customHeight="1" x14ac:dyDescent="0.2">
      <c r="A58" s="16" t="s">
        <v>71</v>
      </c>
      <c r="B58" s="15" t="s">
        <v>70</v>
      </c>
      <c r="C58" s="28">
        <v>3062548.8</v>
      </c>
      <c r="D58" s="13">
        <f t="shared" si="11"/>
        <v>3061457.5</v>
      </c>
      <c r="E58" s="13">
        <v>1091.3</v>
      </c>
      <c r="F58" s="28">
        <v>3061202.1</v>
      </c>
      <c r="G58" s="13">
        <f t="shared" si="9"/>
        <v>3060110.8000000003</v>
      </c>
      <c r="H58" s="27">
        <v>1091.3</v>
      </c>
      <c r="I58" s="12">
        <f t="shared" si="6"/>
        <v>99.956026823148107</v>
      </c>
      <c r="J58" s="12">
        <f t="shared" si="7"/>
        <v>99.956011148284773</v>
      </c>
      <c r="K58" s="12">
        <f t="shared" si="10"/>
        <v>100</v>
      </c>
    </row>
    <row r="59" spans="1:11" ht="18.75" customHeight="1" x14ac:dyDescent="0.2">
      <c r="A59" s="16" t="s">
        <v>69</v>
      </c>
      <c r="B59" s="15" t="s">
        <v>68</v>
      </c>
      <c r="C59" s="28">
        <v>273698.5</v>
      </c>
      <c r="D59" s="13">
        <f t="shared" si="11"/>
        <v>273698.5</v>
      </c>
      <c r="E59" s="13">
        <v>0</v>
      </c>
      <c r="F59" s="28">
        <v>270270.5</v>
      </c>
      <c r="G59" s="13">
        <f t="shared" si="9"/>
        <v>270270.5</v>
      </c>
      <c r="H59" s="27">
        <v>0</v>
      </c>
      <c r="I59" s="12">
        <f t="shared" si="6"/>
        <v>98.747526932007304</v>
      </c>
      <c r="J59" s="12">
        <f t="shared" si="7"/>
        <v>98.747526932007304</v>
      </c>
      <c r="K59" s="12"/>
    </row>
    <row r="60" spans="1:11" ht="17.25" customHeight="1" x14ac:dyDescent="0.2">
      <c r="A60" s="16" t="s">
        <v>67</v>
      </c>
      <c r="B60" s="15" t="s">
        <v>66</v>
      </c>
      <c r="C60" s="28">
        <v>895196</v>
      </c>
      <c r="D60" s="13">
        <f t="shared" si="11"/>
        <v>895196</v>
      </c>
      <c r="E60" s="13">
        <v>0</v>
      </c>
      <c r="F60" s="28">
        <v>893409</v>
      </c>
      <c r="G60" s="13">
        <f t="shared" si="9"/>
        <v>893409</v>
      </c>
      <c r="H60" s="27">
        <v>0</v>
      </c>
      <c r="I60" s="12">
        <f t="shared" si="6"/>
        <v>99.800378911433924</v>
      </c>
      <c r="J60" s="12">
        <f t="shared" si="7"/>
        <v>99.800378911433924</v>
      </c>
      <c r="K60" s="12"/>
    </row>
    <row r="61" spans="1:11" ht="15.75" customHeight="1" x14ac:dyDescent="0.2">
      <c r="A61" s="16" t="s">
        <v>65</v>
      </c>
      <c r="B61" s="15" t="s">
        <v>64</v>
      </c>
      <c r="C61" s="28">
        <v>684449</v>
      </c>
      <c r="D61" s="13">
        <f t="shared" si="11"/>
        <v>684449</v>
      </c>
      <c r="E61" s="13">
        <v>0</v>
      </c>
      <c r="F61" s="28">
        <v>678282.5</v>
      </c>
      <c r="G61" s="13">
        <f t="shared" si="9"/>
        <v>678282.5</v>
      </c>
      <c r="H61" s="27">
        <v>0</v>
      </c>
      <c r="I61" s="12">
        <f t="shared" ref="I61:I94" si="12">F61/C61*100</f>
        <v>99.09905632121604</v>
      </c>
      <c r="J61" s="12">
        <f t="shared" si="7"/>
        <v>99.09905632121604</v>
      </c>
      <c r="K61" s="12"/>
    </row>
    <row r="62" spans="1:11" ht="17.25" customHeight="1" x14ac:dyDescent="0.2">
      <c r="A62" s="16" t="s">
        <v>63</v>
      </c>
      <c r="B62" s="15" t="s">
        <v>62</v>
      </c>
      <c r="C62" s="28">
        <v>287438.90000000002</v>
      </c>
      <c r="D62" s="13">
        <f t="shared" si="11"/>
        <v>272427.40000000002</v>
      </c>
      <c r="E62" s="13">
        <v>15011.5</v>
      </c>
      <c r="F62" s="28">
        <v>286173</v>
      </c>
      <c r="G62" s="13">
        <f t="shared" si="9"/>
        <v>271398.43</v>
      </c>
      <c r="H62" s="27">
        <v>14774.57</v>
      </c>
      <c r="I62" s="12">
        <f t="shared" si="12"/>
        <v>99.559593360536795</v>
      </c>
      <c r="J62" s="12">
        <f t="shared" si="7"/>
        <v>99.622295701533687</v>
      </c>
      <c r="K62" s="12">
        <f t="shared" ref="K62:K68" si="13">H62/E62*100</f>
        <v>98.421676714518867</v>
      </c>
    </row>
    <row r="63" spans="1:11" ht="18.75" customHeight="1" x14ac:dyDescent="0.2">
      <c r="A63" s="21" t="s">
        <v>61</v>
      </c>
      <c r="B63" s="20" t="s">
        <v>60</v>
      </c>
      <c r="C63" s="19">
        <f>C64+C65</f>
        <v>3500547.6</v>
      </c>
      <c r="D63" s="18">
        <f>D64+D65</f>
        <v>3473100.8000000003</v>
      </c>
      <c r="E63" s="18">
        <f>SUM(E64:E65)</f>
        <v>27446.799999999999</v>
      </c>
      <c r="F63" s="19">
        <f>SUM(F64:F65)</f>
        <v>3193102.8</v>
      </c>
      <c r="G63" s="18">
        <f t="shared" si="9"/>
        <v>3165769.3299999996</v>
      </c>
      <c r="H63" s="18">
        <f>SUM(H64:H65)</f>
        <v>27333.47</v>
      </c>
      <c r="I63" s="17">
        <f t="shared" si="12"/>
        <v>91.217236983150869</v>
      </c>
      <c r="J63" s="17">
        <f t="shared" ref="J63:J94" si="14">G63/D63*100</f>
        <v>91.151092706552006</v>
      </c>
      <c r="K63" s="17">
        <f t="shared" si="13"/>
        <v>99.587092120028572</v>
      </c>
    </row>
    <row r="64" spans="1:11" ht="17.25" customHeight="1" x14ac:dyDescent="0.2">
      <c r="A64" s="16" t="s">
        <v>59</v>
      </c>
      <c r="B64" s="15" t="s">
        <v>58</v>
      </c>
      <c r="C64" s="14">
        <v>3492545.6</v>
      </c>
      <c r="D64" s="13">
        <f>C64-E64</f>
        <v>3471100.8000000003</v>
      </c>
      <c r="E64" s="13">
        <v>21444.799999999999</v>
      </c>
      <c r="F64" s="14">
        <v>3185100.7999999998</v>
      </c>
      <c r="G64" s="13">
        <f t="shared" si="9"/>
        <v>3163656</v>
      </c>
      <c r="H64" s="14">
        <v>21444.799999999999</v>
      </c>
      <c r="I64" s="12">
        <f t="shared" si="12"/>
        <v>91.197114219496513</v>
      </c>
      <c r="J64" s="12">
        <f t="shared" si="14"/>
        <v>91.142729130770263</v>
      </c>
      <c r="K64" s="12">
        <f t="shared" si="13"/>
        <v>100</v>
      </c>
    </row>
    <row r="65" spans="1:11" ht="17.25" customHeight="1" x14ac:dyDescent="0.2">
      <c r="A65" s="16" t="s">
        <v>57</v>
      </c>
      <c r="B65" s="15" t="s">
        <v>56</v>
      </c>
      <c r="C65" s="14">
        <v>8002</v>
      </c>
      <c r="D65" s="13">
        <f>C65-E65</f>
        <v>2000</v>
      </c>
      <c r="E65" s="13">
        <v>6002</v>
      </c>
      <c r="F65" s="14">
        <v>8002</v>
      </c>
      <c r="G65" s="13">
        <f t="shared" si="9"/>
        <v>2113.33</v>
      </c>
      <c r="H65" s="13">
        <v>5888.67</v>
      </c>
      <c r="I65" s="12">
        <f t="shared" si="12"/>
        <v>100</v>
      </c>
      <c r="J65" s="12">
        <f t="shared" si="14"/>
        <v>105.6665</v>
      </c>
      <c r="K65" s="12">
        <f t="shared" si="13"/>
        <v>98.111796067977338</v>
      </c>
    </row>
    <row r="66" spans="1:11" ht="17.25" customHeight="1" x14ac:dyDescent="0.2">
      <c r="A66" s="21" t="s">
        <v>55</v>
      </c>
      <c r="B66" s="20" t="s">
        <v>54</v>
      </c>
      <c r="C66" s="19">
        <f>SUM(C67:C73)</f>
        <v>20122200.899999999</v>
      </c>
      <c r="D66" s="18">
        <f>SUM(D67:D73)</f>
        <v>18664076.400000002</v>
      </c>
      <c r="E66" s="18">
        <f>SUM(E67:E73)</f>
        <v>1458124.5</v>
      </c>
      <c r="F66" s="19">
        <f>SUM(F67:F73)</f>
        <v>19940949.899999999</v>
      </c>
      <c r="G66" s="18">
        <f t="shared" si="9"/>
        <v>18487938.539999999</v>
      </c>
      <c r="H66" s="18">
        <f>SUM(H67:H73)</f>
        <v>1453011.36</v>
      </c>
      <c r="I66" s="17">
        <f t="shared" si="12"/>
        <v>99.09924863139598</v>
      </c>
      <c r="J66" s="17">
        <f t="shared" si="14"/>
        <v>99.056273365876251</v>
      </c>
      <c r="K66" s="17">
        <f t="shared" si="13"/>
        <v>99.649334470410452</v>
      </c>
    </row>
    <row r="67" spans="1:11" ht="16.5" customHeight="1" x14ac:dyDescent="0.2">
      <c r="A67" s="16" t="s">
        <v>53</v>
      </c>
      <c r="B67" s="15" t="s">
        <v>52</v>
      </c>
      <c r="C67" s="14">
        <v>6989127.7000000002</v>
      </c>
      <c r="D67" s="13">
        <f t="shared" ref="D67:D73" si="15">C67-E67</f>
        <v>6683054.71</v>
      </c>
      <c r="E67" s="13">
        <v>306072.99</v>
      </c>
      <c r="F67" s="14">
        <v>6854542.7999999998</v>
      </c>
      <c r="G67" s="13">
        <f t="shared" si="9"/>
        <v>6548626.7199999997</v>
      </c>
      <c r="H67" s="13">
        <v>305916.08</v>
      </c>
      <c r="I67" s="12">
        <f t="shared" si="12"/>
        <v>98.074367706859888</v>
      </c>
      <c r="J67" s="12">
        <f t="shared" si="14"/>
        <v>97.988524771481337</v>
      </c>
      <c r="K67" s="12">
        <f t="shared" si="13"/>
        <v>99.948734450563578</v>
      </c>
    </row>
    <row r="68" spans="1:11" ht="16.5" customHeight="1" x14ac:dyDescent="0.2">
      <c r="A68" s="16" t="s">
        <v>51</v>
      </c>
      <c r="B68" s="15" t="s">
        <v>50</v>
      </c>
      <c r="C68" s="14">
        <v>5333259</v>
      </c>
      <c r="D68" s="13">
        <f t="shared" si="15"/>
        <v>4293675.29</v>
      </c>
      <c r="E68" s="13">
        <v>1039583.71</v>
      </c>
      <c r="F68" s="14">
        <v>5318319</v>
      </c>
      <c r="G68" s="13">
        <f t="shared" si="9"/>
        <v>4279397.9800000004</v>
      </c>
      <c r="H68" s="13">
        <v>1038921.02</v>
      </c>
      <c r="I68" s="12">
        <f t="shared" si="12"/>
        <v>99.719871095703397</v>
      </c>
      <c r="J68" s="12">
        <f t="shared" si="14"/>
        <v>99.667480444241988</v>
      </c>
      <c r="K68" s="12">
        <f t="shared" si="13"/>
        <v>99.936254291633716</v>
      </c>
    </row>
    <row r="69" spans="1:11" ht="16.5" customHeight="1" x14ac:dyDescent="0.2">
      <c r="A69" s="16" t="s">
        <v>49</v>
      </c>
      <c r="B69" s="15" t="s">
        <v>48</v>
      </c>
      <c r="C69" s="14">
        <v>62341.5</v>
      </c>
      <c r="D69" s="13">
        <f t="shared" si="15"/>
        <v>62341.5</v>
      </c>
      <c r="E69" s="13">
        <v>0</v>
      </c>
      <c r="F69" s="14">
        <v>62062.400000000001</v>
      </c>
      <c r="G69" s="13">
        <f t="shared" si="9"/>
        <v>62062.400000000001</v>
      </c>
      <c r="H69" s="13">
        <v>0</v>
      </c>
      <c r="I69" s="12">
        <f t="shared" si="12"/>
        <v>99.552304644578655</v>
      </c>
      <c r="J69" s="12">
        <f t="shared" si="14"/>
        <v>99.552304644578655</v>
      </c>
      <c r="K69" s="12"/>
    </row>
    <row r="70" spans="1:11" ht="16.5" customHeight="1" x14ac:dyDescent="0.2">
      <c r="A70" s="16" t="s">
        <v>47</v>
      </c>
      <c r="B70" s="15" t="s">
        <v>46</v>
      </c>
      <c r="C70" s="14">
        <v>431457</v>
      </c>
      <c r="D70" s="13">
        <f t="shared" si="15"/>
        <v>331627</v>
      </c>
      <c r="E70" s="13">
        <v>99830</v>
      </c>
      <c r="F70" s="14">
        <v>426402.2</v>
      </c>
      <c r="G70" s="13">
        <f t="shared" si="9"/>
        <v>329953.56</v>
      </c>
      <c r="H70" s="13">
        <v>96448.639999999999</v>
      </c>
      <c r="I70" s="12">
        <f t="shared" si="12"/>
        <v>98.82843481505688</v>
      </c>
      <c r="J70" s="12">
        <f t="shared" si="14"/>
        <v>99.495384875176029</v>
      </c>
      <c r="K70" s="12">
        <f>H70/E70*100</f>
        <v>96.612881899228682</v>
      </c>
    </row>
    <row r="71" spans="1:11" ht="21" customHeight="1" x14ac:dyDescent="0.2">
      <c r="A71" s="16" t="s">
        <v>45</v>
      </c>
      <c r="B71" s="15" t="s">
        <v>44</v>
      </c>
      <c r="C71" s="14">
        <v>110913.3</v>
      </c>
      <c r="D71" s="13">
        <f t="shared" si="15"/>
        <v>110913.3</v>
      </c>
      <c r="E71" s="13">
        <v>0</v>
      </c>
      <c r="F71" s="14">
        <v>100251.5</v>
      </c>
      <c r="G71" s="13">
        <f t="shared" si="9"/>
        <v>100251.5</v>
      </c>
      <c r="H71" s="13">
        <v>0</v>
      </c>
      <c r="I71" s="12">
        <f t="shared" si="12"/>
        <v>90.387266450461752</v>
      </c>
      <c r="J71" s="12">
        <f t="shared" si="14"/>
        <v>90.387266450461752</v>
      </c>
      <c r="K71" s="17"/>
    </row>
    <row r="72" spans="1:11" ht="21" customHeight="1" x14ac:dyDescent="0.2">
      <c r="A72" s="16" t="s">
        <v>43</v>
      </c>
      <c r="B72" s="15" t="s">
        <v>42</v>
      </c>
      <c r="C72" s="14">
        <v>290392</v>
      </c>
      <c r="D72" s="13">
        <f t="shared" si="15"/>
        <v>290392</v>
      </c>
      <c r="E72" s="13">
        <v>0</v>
      </c>
      <c r="F72" s="14">
        <v>290354.40000000002</v>
      </c>
      <c r="G72" s="13">
        <f t="shared" si="9"/>
        <v>290354.40000000002</v>
      </c>
      <c r="H72" s="13">
        <v>0</v>
      </c>
      <c r="I72" s="12">
        <f t="shared" si="12"/>
        <v>99.987051984903175</v>
      </c>
      <c r="J72" s="12">
        <f t="shared" si="14"/>
        <v>99.987051984903175</v>
      </c>
      <c r="K72" s="12"/>
    </row>
    <row r="73" spans="1:11" ht="20.25" customHeight="1" x14ac:dyDescent="0.2">
      <c r="A73" s="16" t="s">
        <v>41</v>
      </c>
      <c r="B73" s="15" t="s">
        <v>40</v>
      </c>
      <c r="C73" s="14">
        <v>6904710.4000000004</v>
      </c>
      <c r="D73" s="13">
        <f t="shared" si="15"/>
        <v>6892072.6000000006</v>
      </c>
      <c r="E73" s="13">
        <v>12637.8</v>
      </c>
      <c r="F73" s="14">
        <v>6889017.5999999996</v>
      </c>
      <c r="G73" s="13">
        <f t="shared" si="9"/>
        <v>6877291.9799999995</v>
      </c>
      <c r="H73" s="13">
        <v>11725.62</v>
      </c>
      <c r="I73" s="12">
        <f t="shared" si="12"/>
        <v>99.772723270189573</v>
      </c>
      <c r="J73" s="12">
        <f t="shared" si="14"/>
        <v>99.785541725140831</v>
      </c>
      <c r="K73" s="12">
        <f t="shared" ref="K73:K83" si="16">H73/E73*100</f>
        <v>92.782129801072983</v>
      </c>
    </row>
    <row r="74" spans="1:11" ht="18.75" customHeight="1" x14ac:dyDescent="0.2">
      <c r="A74" s="21" t="s">
        <v>39</v>
      </c>
      <c r="B74" s="20" t="s">
        <v>38</v>
      </c>
      <c r="C74" s="19">
        <f>C75+C76+C77+C78+C79</f>
        <v>28666277.399999999</v>
      </c>
      <c r="D74" s="18">
        <f>D75+D76+D77+D78+D79</f>
        <v>24816961.029999997</v>
      </c>
      <c r="E74" s="18">
        <f>E75+E76+E77+E78+E79</f>
        <v>3849316.37</v>
      </c>
      <c r="F74" s="19">
        <f>F75+F76+F77+F78+F79</f>
        <v>28371461.699999999</v>
      </c>
      <c r="G74" s="18">
        <f t="shared" si="9"/>
        <v>24576433.5</v>
      </c>
      <c r="H74" s="18">
        <f>SUM(H75:H79)</f>
        <v>3795028.2</v>
      </c>
      <c r="I74" s="17">
        <f t="shared" si="12"/>
        <v>98.971559174265167</v>
      </c>
      <c r="J74" s="17">
        <f t="shared" si="14"/>
        <v>99.030793779668528</v>
      </c>
      <c r="K74" s="17">
        <f t="shared" si="16"/>
        <v>98.589667234860201</v>
      </c>
    </row>
    <row r="75" spans="1:11" ht="16.5" customHeight="1" x14ac:dyDescent="0.2">
      <c r="A75" s="16" t="s">
        <v>37</v>
      </c>
      <c r="B75" s="15" t="s">
        <v>36</v>
      </c>
      <c r="C75" s="14">
        <v>407033.8</v>
      </c>
      <c r="D75" s="13">
        <f>C75-E75</f>
        <v>395482.2</v>
      </c>
      <c r="E75" s="13">
        <v>11551.6</v>
      </c>
      <c r="F75" s="14">
        <v>406987.4</v>
      </c>
      <c r="G75" s="13">
        <f t="shared" si="9"/>
        <v>395482.24000000005</v>
      </c>
      <c r="H75" s="13">
        <v>11505.16</v>
      </c>
      <c r="I75" s="12">
        <f t="shared" si="12"/>
        <v>99.988600455293891</v>
      </c>
      <c r="J75" s="12">
        <f t="shared" si="14"/>
        <v>100.00001011423525</v>
      </c>
      <c r="K75" s="12">
        <f t="shared" si="16"/>
        <v>99.597977769313346</v>
      </c>
    </row>
    <row r="76" spans="1:11" ht="15" customHeight="1" x14ac:dyDescent="0.2">
      <c r="A76" s="16" t="s">
        <v>35</v>
      </c>
      <c r="B76" s="15" t="s">
        <v>34</v>
      </c>
      <c r="C76" s="14">
        <v>4539909.9000000004</v>
      </c>
      <c r="D76" s="13">
        <f>C76-E76</f>
        <v>4498109.9000000004</v>
      </c>
      <c r="E76" s="13">
        <v>41800</v>
      </c>
      <c r="F76" s="14">
        <v>4539909.9000000004</v>
      </c>
      <c r="G76" s="13">
        <f t="shared" si="9"/>
        <v>4498109.9000000004</v>
      </c>
      <c r="H76" s="13">
        <v>41800</v>
      </c>
      <c r="I76" s="12">
        <f t="shared" si="12"/>
        <v>100</v>
      </c>
      <c r="J76" s="12">
        <f t="shared" si="14"/>
        <v>100</v>
      </c>
      <c r="K76" s="12">
        <f t="shared" si="16"/>
        <v>100</v>
      </c>
    </row>
    <row r="77" spans="1:11" ht="15.75" customHeight="1" x14ac:dyDescent="0.2">
      <c r="A77" s="16" t="s">
        <v>33</v>
      </c>
      <c r="B77" s="15" t="s">
        <v>32</v>
      </c>
      <c r="C77" s="14">
        <v>19932933.199999999</v>
      </c>
      <c r="D77" s="13">
        <f>C77-E77</f>
        <v>16968328.739999998</v>
      </c>
      <c r="E77" s="14">
        <f>2569869.66+394734.8</f>
        <v>2964604.46</v>
      </c>
      <c r="F77" s="14">
        <v>19717087.399999999</v>
      </c>
      <c r="G77" s="13">
        <f t="shared" si="9"/>
        <v>16793726.899999999</v>
      </c>
      <c r="H77" s="14">
        <f>377676.6+2545683.9</f>
        <v>2923360.5</v>
      </c>
      <c r="I77" s="12">
        <f t="shared" si="12"/>
        <v>98.917139801582238</v>
      </c>
      <c r="J77" s="12">
        <f t="shared" si="14"/>
        <v>98.971013335046933</v>
      </c>
      <c r="K77" s="12">
        <f t="shared" si="16"/>
        <v>98.608787089256424</v>
      </c>
    </row>
    <row r="78" spans="1:11" ht="15" customHeight="1" x14ac:dyDescent="0.2">
      <c r="A78" s="16" t="s">
        <v>31</v>
      </c>
      <c r="B78" s="15" t="s">
        <v>30</v>
      </c>
      <c r="C78" s="14">
        <v>3059890.5</v>
      </c>
      <c r="D78" s="13">
        <f>C78-E78</f>
        <v>2232822.79</v>
      </c>
      <c r="E78" s="13">
        <v>827067.71</v>
      </c>
      <c r="F78" s="14">
        <v>3023965.5</v>
      </c>
      <c r="G78" s="13">
        <f t="shared" si="9"/>
        <v>2209894.7999999998</v>
      </c>
      <c r="H78" s="13">
        <v>814070.7</v>
      </c>
      <c r="I78" s="12">
        <f t="shared" si="12"/>
        <v>98.825938379167482</v>
      </c>
      <c r="J78" s="12">
        <f t="shared" si="14"/>
        <v>98.973138840095771</v>
      </c>
      <c r="K78" s="12">
        <f t="shared" si="16"/>
        <v>98.428543413936438</v>
      </c>
    </row>
    <row r="79" spans="1:11" ht="16.5" customHeight="1" x14ac:dyDescent="0.2">
      <c r="A79" s="16" t="s">
        <v>29</v>
      </c>
      <c r="B79" s="15" t="s">
        <v>28</v>
      </c>
      <c r="C79" s="14">
        <v>726510</v>
      </c>
      <c r="D79" s="13">
        <f>C79-E79</f>
        <v>722217.4</v>
      </c>
      <c r="E79" s="13">
        <v>4292.6000000000004</v>
      </c>
      <c r="F79" s="14">
        <v>683511.5</v>
      </c>
      <c r="G79" s="13">
        <f t="shared" si="9"/>
        <v>679219.66</v>
      </c>
      <c r="H79" s="13">
        <v>4291.84</v>
      </c>
      <c r="I79" s="12">
        <f t="shared" si="12"/>
        <v>94.08149922230939</v>
      </c>
      <c r="J79" s="12">
        <f t="shared" si="14"/>
        <v>94.046427017681935</v>
      </c>
      <c r="K79" s="12">
        <f t="shared" si="16"/>
        <v>99.982295112519211</v>
      </c>
    </row>
    <row r="80" spans="1:11" ht="15.75" customHeight="1" x14ac:dyDescent="0.2">
      <c r="A80" s="26" t="s">
        <v>27</v>
      </c>
      <c r="B80" s="25" t="s">
        <v>26</v>
      </c>
      <c r="C80" s="22">
        <f>SUM(C81:C84)</f>
        <v>2305707.7999999998</v>
      </c>
      <c r="D80" s="17">
        <f>SUM(D81:D84)</f>
        <v>1996887.4</v>
      </c>
      <c r="E80" s="17">
        <f>SUM(E81:E84)</f>
        <v>308820.40000000002</v>
      </c>
      <c r="F80" s="22">
        <f>SUM(F81:F84)</f>
        <v>2056931</v>
      </c>
      <c r="G80" s="17">
        <f t="shared" si="9"/>
        <v>1827404.07</v>
      </c>
      <c r="H80" s="17">
        <f>SUM(H81:H84)</f>
        <v>229526.93000000002</v>
      </c>
      <c r="I80" s="17">
        <f t="shared" si="12"/>
        <v>89.210393441874984</v>
      </c>
      <c r="J80" s="17">
        <f t="shared" si="14"/>
        <v>91.512624597661357</v>
      </c>
      <c r="K80" s="17">
        <f t="shared" si="16"/>
        <v>74.323759052186972</v>
      </c>
    </row>
    <row r="81" spans="1:11" ht="17.25" customHeight="1" x14ac:dyDescent="0.2">
      <c r="A81" s="24" t="s">
        <v>25</v>
      </c>
      <c r="B81" s="23" t="s">
        <v>24</v>
      </c>
      <c r="C81" s="14">
        <v>21480.400000000001</v>
      </c>
      <c r="D81" s="13">
        <f>C81-E81</f>
        <v>14833.000000000002</v>
      </c>
      <c r="E81" s="13">
        <v>6647.4</v>
      </c>
      <c r="F81" s="14">
        <v>21479</v>
      </c>
      <c r="G81" s="13">
        <f t="shared" si="9"/>
        <v>14832.279999999999</v>
      </c>
      <c r="H81" s="13">
        <v>6646.72</v>
      </c>
      <c r="I81" s="12">
        <f t="shared" si="12"/>
        <v>99.99348243049478</v>
      </c>
      <c r="J81" s="12">
        <f t="shared" si="14"/>
        <v>99.995145958336124</v>
      </c>
      <c r="K81" s="12">
        <f t="shared" si="16"/>
        <v>99.98977043656167</v>
      </c>
    </row>
    <row r="82" spans="1:11" ht="15" customHeight="1" x14ac:dyDescent="0.2">
      <c r="A82" s="24" t="s">
        <v>23</v>
      </c>
      <c r="B82" s="23" t="s">
        <v>22</v>
      </c>
      <c r="C82" s="14">
        <v>1824416.1</v>
      </c>
      <c r="D82" s="13">
        <f>C82-E82</f>
        <v>1525357.8</v>
      </c>
      <c r="E82" s="13">
        <v>299058.3</v>
      </c>
      <c r="F82" s="14">
        <v>1575645.4</v>
      </c>
      <c r="G82" s="13">
        <f t="shared" ref="G82:G94" si="17">F82-H82</f>
        <v>1355879.89</v>
      </c>
      <c r="H82" s="13">
        <v>219765.51</v>
      </c>
      <c r="I82" s="12">
        <f t="shared" si="12"/>
        <v>86.364366111436965</v>
      </c>
      <c r="J82" s="12">
        <f t="shared" si="14"/>
        <v>88.889301251155615</v>
      </c>
      <c r="K82" s="12">
        <f t="shared" si="16"/>
        <v>73.485842058220769</v>
      </c>
    </row>
    <row r="83" spans="1:11" ht="20.25" customHeight="1" x14ac:dyDescent="0.2">
      <c r="A83" s="24" t="s">
        <v>21</v>
      </c>
      <c r="B83" s="23" t="s">
        <v>20</v>
      </c>
      <c r="C83" s="14">
        <v>459811.3</v>
      </c>
      <c r="D83" s="13">
        <f>C83-E83</f>
        <v>456696.6</v>
      </c>
      <c r="E83" s="13">
        <v>3114.7</v>
      </c>
      <c r="F83" s="14">
        <v>459806.6</v>
      </c>
      <c r="G83" s="13">
        <f t="shared" si="17"/>
        <v>456691.89999999997</v>
      </c>
      <c r="H83" s="13">
        <v>3114.7</v>
      </c>
      <c r="I83" s="12">
        <f t="shared" si="12"/>
        <v>99.998977841562393</v>
      </c>
      <c r="J83" s="12">
        <f t="shared" si="14"/>
        <v>99.998970870376525</v>
      </c>
      <c r="K83" s="12">
        <f t="shared" si="16"/>
        <v>100</v>
      </c>
    </row>
    <row r="84" spans="1:11" hidden="1" x14ac:dyDescent="0.2">
      <c r="A84" s="24" t="s">
        <v>19</v>
      </c>
      <c r="B84" s="23" t="s">
        <v>18</v>
      </c>
      <c r="C84" s="14"/>
      <c r="D84" s="13">
        <f>C84-E84</f>
        <v>0</v>
      </c>
      <c r="E84" s="13"/>
      <c r="F84" s="14">
        <v>0</v>
      </c>
      <c r="G84" s="13">
        <f t="shared" si="17"/>
        <v>0</v>
      </c>
      <c r="H84" s="13"/>
      <c r="I84" s="12" t="e">
        <f t="shared" si="12"/>
        <v>#DIV/0!</v>
      </c>
      <c r="J84" s="12" t="e">
        <f t="shared" si="14"/>
        <v>#DIV/0!</v>
      </c>
      <c r="K84" s="12"/>
    </row>
    <row r="85" spans="1:11" ht="15.75" customHeight="1" x14ac:dyDescent="0.2">
      <c r="A85" s="26" t="s">
        <v>17</v>
      </c>
      <c r="B85" s="25" t="s">
        <v>16</v>
      </c>
      <c r="C85" s="22">
        <f>C86+C87</f>
        <v>386505.8</v>
      </c>
      <c r="D85" s="17">
        <f>D86+D87</f>
        <v>386505.8</v>
      </c>
      <c r="E85" s="17">
        <v>0</v>
      </c>
      <c r="F85" s="22">
        <f>F86+F87</f>
        <v>384360.4</v>
      </c>
      <c r="G85" s="17">
        <f t="shared" si="17"/>
        <v>384360.4</v>
      </c>
      <c r="H85" s="17">
        <v>0</v>
      </c>
      <c r="I85" s="17">
        <f t="shared" si="12"/>
        <v>99.444924241757832</v>
      </c>
      <c r="J85" s="17">
        <f t="shared" si="14"/>
        <v>99.444924241757832</v>
      </c>
      <c r="K85" s="12"/>
    </row>
    <row r="86" spans="1:11" ht="19.5" customHeight="1" x14ac:dyDescent="0.2">
      <c r="A86" s="24" t="s">
        <v>15</v>
      </c>
      <c r="B86" s="23" t="s">
        <v>14</v>
      </c>
      <c r="C86" s="14">
        <v>303551.59999999998</v>
      </c>
      <c r="D86" s="13">
        <f>C86-E86</f>
        <v>303551.59999999998</v>
      </c>
      <c r="E86" s="13">
        <v>0</v>
      </c>
      <c r="F86" s="14">
        <v>303495.5</v>
      </c>
      <c r="G86" s="13">
        <f t="shared" si="17"/>
        <v>303495.5</v>
      </c>
      <c r="H86" s="13">
        <v>0</v>
      </c>
      <c r="I86" s="12">
        <f t="shared" si="12"/>
        <v>99.981518792851048</v>
      </c>
      <c r="J86" s="12">
        <f t="shared" si="14"/>
        <v>99.981518792851048</v>
      </c>
      <c r="K86" s="12"/>
    </row>
    <row r="87" spans="1:11" ht="18.75" customHeight="1" x14ac:dyDescent="0.2">
      <c r="A87" s="24" t="s">
        <v>13</v>
      </c>
      <c r="B87" s="23" t="s">
        <v>12</v>
      </c>
      <c r="C87" s="14">
        <v>82954.2</v>
      </c>
      <c r="D87" s="13">
        <f>C87-E87</f>
        <v>82954.2</v>
      </c>
      <c r="E87" s="13">
        <v>0</v>
      </c>
      <c r="F87" s="14">
        <v>80864.899999999994</v>
      </c>
      <c r="G87" s="13">
        <f t="shared" si="17"/>
        <v>80864.899999999994</v>
      </c>
      <c r="H87" s="13">
        <v>0</v>
      </c>
      <c r="I87" s="12">
        <f t="shared" si="12"/>
        <v>97.481381292327569</v>
      </c>
      <c r="J87" s="12">
        <f t="shared" si="14"/>
        <v>97.481381292327569</v>
      </c>
      <c r="K87" s="12"/>
    </row>
    <row r="88" spans="1:11" ht="20.25" customHeight="1" x14ac:dyDescent="0.2">
      <c r="A88" s="21"/>
      <c r="B88" s="20" t="s">
        <v>11</v>
      </c>
      <c r="C88" s="22">
        <f>C54+C63+C66+C74+C80+C85</f>
        <v>89757815</v>
      </c>
      <c r="D88" s="17">
        <f>D54+D63+D66+D74+D80+D85</f>
        <v>82676479.129999995</v>
      </c>
      <c r="E88" s="17">
        <f>E54+E63+E66+E74+E80+E85</f>
        <v>7081335.870000001</v>
      </c>
      <c r="F88" s="22">
        <f>F54+F63+F66+F74+F80+F85</f>
        <v>88676089.200000003</v>
      </c>
      <c r="G88" s="17">
        <f t="shared" si="17"/>
        <v>81733798.370000005</v>
      </c>
      <c r="H88" s="17">
        <f>H54+H63+H66+H74+H80+H85</f>
        <v>6942290.8300000001</v>
      </c>
      <c r="I88" s="17">
        <f t="shared" si="12"/>
        <v>98.794839424288568</v>
      </c>
      <c r="J88" s="17">
        <f t="shared" si="14"/>
        <v>98.859795712251213</v>
      </c>
      <c r="K88" s="17">
        <f>H88/E88*100</f>
        <v>98.036457491176719</v>
      </c>
    </row>
    <row r="89" spans="1:11" ht="15.75" customHeight="1" x14ac:dyDescent="0.2">
      <c r="A89" s="21" t="s">
        <v>10</v>
      </c>
      <c r="B89" s="20" t="s">
        <v>8</v>
      </c>
      <c r="C89" s="19">
        <f>C90</f>
        <v>11622</v>
      </c>
      <c r="D89" s="18">
        <f>D90</f>
        <v>11622</v>
      </c>
      <c r="E89" s="18">
        <f>E90</f>
        <v>0</v>
      </c>
      <c r="F89" s="19">
        <f>F90</f>
        <v>11622</v>
      </c>
      <c r="G89" s="18">
        <f t="shared" si="17"/>
        <v>11622</v>
      </c>
      <c r="H89" s="18">
        <f>H90</f>
        <v>0</v>
      </c>
      <c r="I89" s="17">
        <f t="shared" si="12"/>
        <v>100</v>
      </c>
      <c r="J89" s="17">
        <f t="shared" si="14"/>
        <v>100</v>
      </c>
      <c r="K89" s="12"/>
    </row>
    <row r="90" spans="1:11" ht="21" customHeight="1" x14ac:dyDescent="0.2">
      <c r="A90" s="16" t="s">
        <v>9</v>
      </c>
      <c r="B90" s="15" t="s">
        <v>8</v>
      </c>
      <c r="C90" s="14">
        <v>11622</v>
      </c>
      <c r="D90" s="13">
        <f>C90-E90</f>
        <v>11622</v>
      </c>
      <c r="E90" s="13">
        <v>0</v>
      </c>
      <c r="F90" s="14">
        <v>11622</v>
      </c>
      <c r="G90" s="13">
        <f t="shared" si="17"/>
        <v>11622</v>
      </c>
      <c r="H90" s="13">
        <v>0</v>
      </c>
      <c r="I90" s="12">
        <f t="shared" si="12"/>
        <v>100</v>
      </c>
      <c r="J90" s="12">
        <f t="shared" si="14"/>
        <v>100</v>
      </c>
      <c r="K90" s="12"/>
    </row>
    <row r="91" spans="1:11" ht="33.75" customHeight="1" x14ac:dyDescent="0.2">
      <c r="A91" s="21" t="s">
        <v>7</v>
      </c>
      <c r="B91" s="20" t="s">
        <v>6</v>
      </c>
      <c r="C91" s="19">
        <f>C92+C93+C94</f>
        <v>4824340.3</v>
      </c>
      <c r="D91" s="18">
        <f>D92+D93+D94</f>
        <v>4769768.3</v>
      </c>
      <c r="E91" s="18">
        <f>E92+E93+E94</f>
        <v>54572</v>
      </c>
      <c r="F91" s="19">
        <f>F92+F93+F94</f>
        <v>4726288.8000000007</v>
      </c>
      <c r="G91" s="18">
        <f t="shared" si="17"/>
        <v>4671716.8000000007</v>
      </c>
      <c r="H91" s="18">
        <f>SUM(H92:H94)</f>
        <v>54572</v>
      </c>
      <c r="I91" s="17">
        <f t="shared" si="12"/>
        <v>97.967566674349257</v>
      </c>
      <c r="J91" s="17">
        <f t="shared" si="14"/>
        <v>97.944313144099709</v>
      </c>
      <c r="K91" s="17"/>
    </row>
    <row r="92" spans="1:11" ht="31.5" customHeight="1" x14ac:dyDescent="0.2">
      <c r="A92" s="16" t="s">
        <v>5</v>
      </c>
      <c r="B92" s="15" t="s">
        <v>4</v>
      </c>
      <c r="C92" s="14">
        <v>1004146.3</v>
      </c>
      <c r="D92" s="13">
        <f>C92-E92</f>
        <v>1004146.3</v>
      </c>
      <c r="E92" s="13">
        <v>0</v>
      </c>
      <c r="F92" s="14">
        <v>1004146.3</v>
      </c>
      <c r="G92" s="13">
        <f t="shared" si="17"/>
        <v>1004146.3</v>
      </c>
      <c r="H92" s="13">
        <v>0</v>
      </c>
      <c r="I92" s="12">
        <f t="shared" si="12"/>
        <v>100</v>
      </c>
      <c r="J92" s="12">
        <f t="shared" si="14"/>
        <v>100</v>
      </c>
      <c r="K92" s="12"/>
    </row>
    <row r="93" spans="1:11" ht="21.75" customHeight="1" x14ac:dyDescent="0.2">
      <c r="A93" s="16" t="s">
        <v>3</v>
      </c>
      <c r="B93" s="15" t="s">
        <v>2</v>
      </c>
      <c r="C93" s="14">
        <v>632436.19999999995</v>
      </c>
      <c r="D93" s="13">
        <f>C93-E93</f>
        <v>632436.19999999995</v>
      </c>
      <c r="E93" s="13">
        <v>0</v>
      </c>
      <c r="F93" s="14">
        <v>569937.4</v>
      </c>
      <c r="G93" s="13">
        <f t="shared" si="17"/>
        <v>569937.4</v>
      </c>
      <c r="H93" s="13">
        <v>0</v>
      </c>
      <c r="I93" s="12">
        <f t="shared" si="12"/>
        <v>90.117769982173698</v>
      </c>
      <c r="J93" s="12">
        <f t="shared" si="14"/>
        <v>90.117769982173698</v>
      </c>
      <c r="K93" s="12"/>
    </row>
    <row r="94" spans="1:11" ht="30" customHeight="1" x14ac:dyDescent="0.2">
      <c r="A94" s="16" t="s">
        <v>1</v>
      </c>
      <c r="B94" s="15" t="s">
        <v>0</v>
      </c>
      <c r="C94" s="14">
        <v>3187757.8</v>
      </c>
      <c r="D94" s="13">
        <f>C94-E94</f>
        <v>3133185.8</v>
      </c>
      <c r="E94" s="13">
        <v>54572</v>
      </c>
      <c r="F94" s="14">
        <v>3152205.1</v>
      </c>
      <c r="G94" s="13">
        <f t="shared" si="17"/>
        <v>3097633.1</v>
      </c>
      <c r="H94" s="13">
        <v>54572</v>
      </c>
      <c r="I94" s="12">
        <f t="shared" si="12"/>
        <v>98.884711379264772</v>
      </c>
      <c r="J94" s="12">
        <f t="shared" si="14"/>
        <v>98.865285933569595</v>
      </c>
      <c r="K94" s="12"/>
    </row>
    <row r="95" spans="1:11" ht="20.25" hidden="1" customHeight="1" x14ac:dyDescent="0.2">
      <c r="A95" s="11"/>
      <c r="B95" s="10"/>
      <c r="C95" s="9">
        <f>C8-C15</f>
        <v>-6090386.5100000203</v>
      </c>
      <c r="D95" s="8"/>
      <c r="E95" s="8">
        <f>E8-E15</f>
        <v>-190442.31000000052</v>
      </c>
      <c r="F95" s="9"/>
      <c r="G95" s="8"/>
      <c r="H95" s="8"/>
      <c r="I95" s="7"/>
      <c r="J95" s="7"/>
      <c r="K95" s="7"/>
    </row>
    <row r="96" spans="1:11" s="3" customFormat="1" ht="24.75" customHeight="1" x14ac:dyDescent="0.2">
      <c r="A96" s="2"/>
      <c r="B96" s="5"/>
      <c r="C96" s="4"/>
      <c r="D96" s="2"/>
      <c r="E96" s="6"/>
      <c r="G96" s="2"/>
      <c r="H96" s="2"/>
      <c r="I96" s="2"/>
      <c r="J96" s="2"/>
      <c r="K96" s="2"/>
    </row>
    <row r="97" spans="5:5" x14ac:dyDescent="0.2">
      <c r="E97" s="6"/>
    </row>
    <row r="100" spans="5:5" x14ac:dyDescent="0.2">
      <c r="E100" s="6"/>
    </row>
  </sheetData>
  <mergeCells count="15">
    <mergeCell ref="J1:K1"/>
    <mergeCell ref="H6:H7"/>
    <mergeCell ref="I6:I7"/>
    <mergeCell ref="J6:J7"/>
    <mergeCell ref="K6:K7"/>
    <mergeCell ref="A2:K2"/>
    <mergeCell ref="A3:K3"/>
    <mergeCell ref="A5:A7"/>
    <mergeCell ref="B5:B7"/>
    <mergeCell ref="C5:K5"/>
    <mergeCell ref="C6:C7"/>
    <mergeCell ref="D6:D7"/>
    <mergeCell ref="E6:E7"/>
    <mergeCell ref="F6:F7"/>
    <mergeCell ref="G6:G7"/>
  </mergeCells>
  <pageMargins left="0.78740157480314965" right="0.78740157480314965" top="0.78740157480314965" bottom="0.39370078740157483" header="0.31496062992125984" footer="0.31496062992125984"/>
  <pageSetup paperSize="9" scale="5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 год</vt:lpstr>
      <vt:lpstr>'2019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2020-03-17T14:06:45Z</cp:lastPrinted>
  <dcterms:created xsi:type="dcterms:W3CDTF">2020-03-10T12:27:47Z</dcterms:created>
  <dcterms:modified xsi:type="dcterms:W3CDTF">2020-03-17T14:08:04Z</dcterms:modified>
</cp:coreProperties>
</file>