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830"/>
  </bookViews>
  <sheets>
    <sheet name="Тариф на 2020 -2022 с НП" sheetId="10" r:id="rId1"/>
  </sheets>
  <calcPr calcId="145621" refMode="R1C1"/>
</workbook>
</file>

<file path=xl/calcChain.xml><?xml version="1.0" encoding="utf-8"?>
<calcChain xmlns="http://schemas.openxmlformats.org/spreadsheetml/2006/main">
  <c r="C6" i="10" l="1"/>
  <c r="D6" i="10"/>
  <c r="B6" i="10"/>
  <c r="B19" i="10" l="1"/>
  <c r="C16" i="10" l="1"/>
  <c r="D16" i="10" s="1"/>
  <c r="C38" i="10" l="1"/>
  <c r="D38" i="10"/>
  <c r="B38" i="10"/>
  <c r="B13" i="10" l="1"/>
  <c r="D30" i="10" l="1"/>
  <c r="D37" i="10"/>
  <c r="C37" i="10"/>
  <c r="D35" i="10"/>
  <c r="C35" i="10"/>
  <c r="B35" i="10"/>
  <c r="D34" i="10"/>
  <c r="C34" i="10"/>
  <c r="B32" i="10"/>
  <c r="B29" i="10"/>
  <c r="B18" i="10"/>
  <c r="B37" i="10" l="1"/>
  <c r="B17" i="10"/>
  <c r="C17" i="10" s="1"/>
  <c r="B15" i="10"/>
  <c r="B14" i="10"/>
  <c r="C13" i="10"/>
  <c r="C30" i="10"/>
  <c r="C29" i="10" l="1"/>
  <c r="D17" i="10"/>
  <c r="D36" i="10" s="1"/>
  <c r="C36" i="10"/>
  <c r="C32" i="10"/>
  <c r="B36" i="10"/>
  <c r="B33" i="10"/>
  <c r="C14" i="10"/>
  <c r="C12" i="10" s="1"/>
  <c r="C9" i="10" s="1"/>
  <c r="C20" i="10" s="1"/>
  <c r="B34" i="10"/>
  <c r="B30" i="10"/>
  <c r="D13" i="10"/>
  <c r="B12" i="10"/>
  <c r="B9" i="10" s="1"/>
  <c r="B20" i="10" s="1"/>
  <c r="B40" i="10" l="1"/>
  <c r="B22" i="10"/>
  <c r="B23" i="10"/>
  <c r="C22" i="10"/>
  <c r="C23" i="10"/>
  <c r="C21" i="10"/>
  <c r="C40" i="10"/>
  <c r="B21" i="10"/>
  <c r="C31" i="10"/>
  <c r="C33" i="10"/>
  <c r="D14" i="10"/>
  <c r="D33" i="10" s="1"/>
  <c r="D12" i="10"/>
  <c r="D31" i="10" s="1"/>
  <c r="D32" i="10"/>
  <c r="B31" i="10"/>
  <c r="D29" i="10"/>
  <c r="C24" i="10" l="1"/>
  <c r="B24" i="10"/>
  <c r="B39" i="10" s="1"/>
  <c r="C39" i="10"/>
  <c r="D9" i="10"/>
  <c r="D20" i="10" s="1"/>
  <c r="D23" i="10" l="1"/>
  <c r="D22" i="10"/>
  <c r="D21" i="10" s="1"/>
  <c r="D40" i="10"/>
  <c r="D24" i="10" l="1"/>
  <c r="D39" i="10"/>
</calcChain>
</file>

<file path=xl/sharedStrings.xml><?xml version="1.0" encoding="utf-8"?>
<sst xmlns="http://schemas.openxmlformats.org/spreadsheetml/2006/main" count="41" uniqueCount="27">
  <si>
    <t>Наименование</t>
  </si>
  <si>
    <t>Расходы на транспортирование отходов</t>
  </si>
  <si>
    <t>Расходы на обработку и захоронение отходов</t>
  </si>
  <si>
    <t>Собственные расходы регионального оператора</t>
  </si>
  <si>
    <t>Нормативная рентабельность (5%)</t>
  </si>
  <si>
    <t xml:space="preserve"> - в т.ч. аренда офиса</t>
  </si>
  <si>
    <t xml:space="preserve"> - в т.ч. ФОТ с отчислениями</t>
  </si>
  <si>
    <t xml:space="preserve"> - в т.ч. банковская гарантия</t>
  </si>
  <si>
    <t xml:space="preserve"> - в т.ч. комиссия ЕИРЦ</t>
  </si>
  <si>
    <t>2020 г.</t>
  </si>
  <si>
    <t>2021 г.</t>
  </si>
  <si>
    <t>2022 г.</t>
  </si>
  <si>
    <t xml:space="preserve"> - в т.ч. ремонт офиса</t>
  </si>
  <si>
    <t xml:space="preserve"> - в т.ч. приобретение ПО  рег. оператора</t>
  </si>
  <si>
    <t>Затраты тарифа Регионального Оператора по обращению с отходами в ЛО на 2020 - 2022  г. на 1 тонну</t>
  </si>
  <si>
    <t xml:space="preserve"> - в т.ч. оснащение полигонов доп. оборудованием для учета ТКО</t>
  </si>
  <si>
    <t xml:space="preserve">Выручка </t>
  </si>
  <si>
    <t xml:space="preserve"> - в т.ч. население</t>
  </si>
  <si>
    <t xml:space="preserve"> - в т.ч. коммерческие образователи</t>
  </si>
  <si>
    <t xml:space="preserve">Расходы  регионального оператора </t>
  </si>
  <si>
    <t>Прибыль до налогообложения</t>
  </si>
  <si>
    <t>Налог на прибыль</t>
  </si>
  <si>
    <t xml:space="preserve">   -  в т.ч. уплачиваемый в федеральный бюджет</t>
  </si>
  <si>
    <t xml:space="preserve">   -  в т.ч. уплачиваемый в региональный бюджет</t>
  </si>
  <si>
    <t>ИТОГО тариф регионального оператора в расчете на 1 тонну</t>
  </si>
  <si>
    <t xml:space="preserve">Чистая прибыль </t>
  </si>
  <si>
    <t>Затраты тарифа Регионального Оператора по обращению с отходами в ЛО на 2020 - 2022  г., тыс. руб. (с налогом на прибыль)                          ПРИЛОЖЕНИЕ1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</si>
</sst>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3" fontId="11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5" fontId="7" fillId="0" borderId="0" xfId="1" applyNumberFormat="1" applyFont="1" applyAlignment="1">
      <alignment horizontal="center"/>
    </xf>
    <xf numFmtId="4" fontId="10" fillId="0" borderId="0" xfId="0" applyNumberFormat="1" applyFont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Процентный" xfId="1" builtinId="5"/>
    <cellStyle name="Процентный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40"/>
  <sheetViews>
    <sheetView tabSelected="1" workbookViewId="0">
      <selection activeCell="A3" sqref="A3:D3"/>
    </sheetView>
  </sheetViews>
  <sheetFormatPr defaultRowHeight="16.5" outlineLevelRow="1" x14ac:dyDescent="0.25"/>
  <cols>
    <col min="1" max="1" width="89.140625" style="1" customWidth="1"/>
    <col min="2" max="4" width="30.7109375" style="1" customWidth="1"/>
    <col min="5" max="5" width="9.140625" style="1"/>
    <col min="6" max="6" width="37.7109375" style="1" customWidth="1"/>
    <col min="7" max="7" width="16.42578125" style="1" customWidth="1"/>
    <col min="8" max="16384" width="9.140625" style="1"/>
  </cols>
  <sheetData>
    <row r="3" spans="1:6" ht="48" customHeight="1" x14ac:dyDescent="0.25">
      <c r="A3" s="20" t="s">
        <v>26</v>
      </c>
      <c r="B3" s="20"/>
      <c r="C3" s="20"/>
      <c r="D3" s="20"/>
    </row>
    <row r="4" spans="1:6" x14ac:dyDescent="0.25">
      <c r="A4" s="2"/>
      <c r="B4" s="2"/>
      <c r="C4" s="2"/>
      <c r="D4" s="2"/>
    </row>
    <row r="5" spans="1:6" ht="18.75" x14ac:dyDescent="0.25">
      <c r="A5" s="7" t="s">
        <v>0</v>
      </c>
      <c r="B5" s="8" t="s">
        <v>9</v>
      </c>
      <c r="C5" s="8" t="s">
        <v>10</v>
      </c>
      <c r="D5" s="8" t="s">
        <v>11</v>
      </c>
    </row>
    <row r="6" spans="1:6" s="14" customFormat="1" ht="18.75" x14ac:dyDescent="0.3">
      <c r="A6" s="4" t="s">
        <v>16</v>
      </c>
      <c r="B6" s="6">
        <f>B7+B8</f>
        <v>4267733.0998088652</v>
      </c>
      <c r="C6" s="6">
        <f t="shared" ref="C6:D6" si="0">C7+C8</f>
        <v>4475722.5381408837</v>
      </c>
      <c r="D6" s="6">
        <f t="shared" si="0"/>
        <v>4691564.4536987552</v>
      </c>
      <c r="F6" s="11"/>
    </row>
    <row r="7" spans="1:6" s="11" customFormat="1" ht="18.75" x14ac:dyDescent="0.3">
      <c r="A7" s="9" t="s">
        <v>17</v>
      </c>
      <c r="B7" s="10">
        <v>3172430.3363910201</v>
      </c>
      <c r="C7" s="10">
        <v>3327039.8183764275</v>
      </c>
      <c r="D7" s="10">
        <v>3487486.459430716</v>
      </c>
    </row>
    <row r="8" spans="1:6" s="11" customFormat="1" ht="18.75" x14ac:dyDescent="0.3">
      <c r="A8" s="9" t="s">
        <v>18</v>
      </c>
      <c r="B8" s="10">
        <v>1095302.7634178451</v>
      </c>
      <c r="C8" s="10">
        <v>1148682.7197644566</v>
      </c>
      <c r="D8" s="10">
        <v>1204077.9942680392</v>
      </c>
    </row>
    <row r="9" spans="1:6" s="16" customFormat="1" ht="19.5" x14ac:dyDescent="0.35">
      <c r="A9" s="4" t="s">
        <v>19</v>
      </c>
      <c r="B9" s="15">
        <f>B10+B11+B12</f>
        <v>4010548.5475326185</v>
      </c>
      <c r="C9" s="15">
        <f t="shared" ref="C9:D9" si="1">C10+C11+C12</f>
        <v>4206004.0083818361</v>
      </c>
      <c r="D9" s="15">
        <f t="shared" si="1"/>
        <v>4408838.7360212114</v>
      </c>
      <c r="F9" s="11"/>
    </row>
    <row r="10" spans="1:6" ht="18.75" x14ac:dyDescent="0.3">
      <c r="A10" s="3" t="s">
        <v>1</v>
      </c>
      <c r="B10" s="5">
        <v>2839461.983364</v>
      </c>
      <c r="C10" s="5">
        <v>2953040.4626985602</v>
      </c>
      <c r="D10" s="5">
        <v>3071162.0812065029</v>
      </c>
      <c r="F10" s="11"/>
    </row>
    <row r="11" spans="1:6" ht="18.75" x14ac:dyDescent="0.3">
      <c r="A11" s="3" t="s">
        <v>2</v>
      </c>
      <c r="B11" s="5">
        <v>1039130.0793112186</v>
      </c>
      <c r="C11" s="5">
        <v>1133629.1657835799</v>
      </c>
      <c r="D11" s="5">
        <v>1213568.8997190243</v>
      </c>
      <c r="F11" s="11"/>
    </row>
    <row r="12" spans="1:6" ht="18.75" x14ac:dyDescent="0.3">
      <c r="A12" s="3" t="s">
        <v>3</v>
      </c>
      <c r="B12" s="5">
        <f>SUM(B13:B19)</f>
        <v>131956.48485740001</v>
      </c>
      <c r="C12" s="5">
        <f>SUM(C13:C19)</f>
        <v>119334.37989969601</v>
      </c>
      <c r="D12" s="5">
        <f>SUM(D13:D19)</f>
        <v>124107.75509568385</v>
      </c>
    </row>
    <row r="13" spans="1:6" s="11" customFormat="1" ht="18.75" outlineLevel="1" x14ac:dyDescent="0.3">
      <c r="A13" s="9" t="s">
        <v>6</v>
      </c>
      <c r="B13" s="10">
        <f>44164348.8/1000</f>
        <v>44164.3488</v>
      </c>
      <c r="C13" s="10">
        <f>B13*1.04</f>
        <v>45930.922751999999</v>
      </c>
      <c r="D13" s="5">
        <f>C13*1.04</f>
        <v>47768.159662079997</v>
      </c>
      <c r="F13" s="17"/>
    </row>
    <row r="14" spans="1:6" s="11" customFormat="1" ht="18.75" outlineLevel="1" x14ac:dyDescent="0.3">
      <c r="A14" s="9" t="s">
        <v>5</v>
      </c>
      <c r="B14" s="10">
        <f>(599456*12+244400*12)/1000</f>
        <v>10126.272000000001</v>
      </c>
      <c r="C14" s="10">
        <f>B14*1.04</f>
        <v>10531.322880000002</v>
      </c>
      <c r="D14" s="5">
        <f>C14*1.04</f>
        <v>10952.575795200002</v>
      </c>
    </row>
    <row r="15" spans="1:6" s="11" customFormat="1" ht="18.75" outlineLevel="1" x14ac:dyDescent="0.3">
      <c r="A15" s="9" t="s">
        <v>12</v>
      </c>
      <c r="B15" s="10">
        <f>5213972.8/1000</f>
        <v>5213.9727999999996</v>
      </c>
      <c r="C15" s="10">
        <v>0</v>
      </c>
      <c r="D15" s="5">
        <v>0</v>
      </c>
    </row>
    <row r="16" spans="1:6" s="11" customFormat="1" ht="18.75" outlineLevel="1" x14ac:dyDescent="0.3">
      <c r="A16" s="9" t="s">
        <v>7</v>
      </c>
      <c r="B16" s="10">
        <v>3371.7766499999998</v>
      </c>
      <c r="C16" s="10">
        <f>B16*1.04</f>
        <v>3506.6477159999999</v>
      </c>
      <c r="D16" s="5">
        <f>C16*1.04</f>
        <v>3646.9136246399999</v>
      </c>
    </row>
    <row r="17" spans="1:6" s="11" customFormat="1" ht="18.75" outlineLevel="1" x14ac:dyDescent="0.3">
      <c r="A17" s="9" t="s">
        <v>8</v>
      </c>
      <c r="B17" s="10">
        <f>3068935409/1000*1.86%</f>
        <v>57082.198607400009</v>
      </c>
      <c r="C17" s="10">
        <f>B17*1.04</f>
        <v>59365.486551696013</v>
      </c>
      <c r="D17" s="5">
        <f>C17*1.04</f>
        <v>61740.106013763856</v>
      </c>
      <c r="F17" s="17"/>
    </row>
    <row r="18" spans="1:6" s="11" customFormat="1" ht="18.75" outlineLevel="1" x14ac:dyDescent="0.3">
      <c r="A18" s="9" t="s">
        <v>13</v>
      </c>
      <c r="B18" s="10">
        <f>9900000/1000</f>
        <v>9900</v>
      </c>
      <c r="C18" s="10">
        <v>0</v>
      </c>
      <c r="D18" s="5">
        <v>0</v>
      </c>
    </row>
    <row r="19" spans="1:6" s="11" customFormat="1" ht="18.75" outlineLevel="1" x14ac:dyDescent="0.3">
      <c r="A19" s="9" t="s">
        <v>15</v>
      </c>
      <c r="B19" s="10">
        <f>727916/1000+600+150+90+80+50+400</f>
        <v>2097.9160000000002</v>
      </c>
      <c r="C19" s="10">
        <v>0</v>
      </c>
      <c r="D19" s="5">
        <v>0</v>
      </c>
    </row>
    <row r="20" spans="1:6" s="14" customFormat="1" ht="18.75" x14ac:dyDescent="0.3">
      <c r="A20" s="4" t="s">
        <v>20</v>
      </c>
      <c r="B20" s="6">
        <f>B6-B9</f>
        <v>257184.55227624672</v>
      </c>
      <c r="C20" s="6">
        <f t="shared" ref="C20:D20" si="2">C6-C9</f>
        <v>269718.52975904755</v>
      </c>
      <c r="D20" s="6">
        <f t="shared" si="2"/>
        <v>282725.71767754387</v>
      </c>
    </row>
    <row r="21" spans="1:6" s="14" customFormat="1" ht="18.75" x14ac:dyDescent="0.3">
      <c r="A21" s="4" t="s">
        <v>21</v>
      </c>
      <c r="B21" s="6">
        <f>B22+B23</f>
        <v>51436.910455249352</v>
      </c>
      <c r="C21" s="6">
        <f t="shared" ref="C21:D21" si="3">C22+C23</f>
        <v>53943.705951809519</v>
      </c>
      <c r="D21" s="6">
        <f t="shared" si="3"/>
        <v>56545.143535508781</v>
      </c>
    </row>
    <row r="22" spans="1:6" s="11" customFormat="1" ht="18.75" x14ac:dyDescent="0.3">
      <c r="A22" s="9" t="s">
        <v>22</v>
      </c>
      <c r="B22" s="10">
        <f>B20*3%</f>
        <v>7715.5365682874008</v>
      </c>
      <c r="C22" s="10">
        <f t="shared" ref="C22:D22" si="4">C20*3%</f>
        <v>8091.5558927714264</v>
      </c>
      <c r="D22" s="10">
        <f t="shared" si="4"/>
        <v>8481.7715303263158</v>
      </c>
      <c r="F22" s="18"/>
    </row>
    <row r="23" spans="1:6" s="11" customFormat="1" ht="18.75" x14ac:dyDescent="0.3">
      <c r="A23" s="9" t="s">
        <v>23</v>
      </c>
      <c r="B23" s="10">
        <f>B20*17%</f>
        <v>43721.373886961948</v>
      </c>
      <c r="C23" s="10">
        <f t="shared" ref="C23:D23" si="5">C20*17%</f>
        <v>45852.150059038089</v>
      </c>
      <c r="D23" s="10">
        <f t="shared" si="5"/>
        <v>48063.372005182464</v>
      </c>
    </row>
    <row r="24" spans="1:6" s="14" customFormat="1" ht="18.75" x14ac:dyDescent="0.3">
      <c r="A24" s="4" t="s">
        <v>25</v>
      </c>
      <c r="B24" s="6">
        <f>B20-B21</f>
        <v>205747.64182099735</v>
      </c>
      <c r="C24" s="6">
        <f t="shared" ref="C24:D24" si="6">C20-C21</f>
        <v>215774.82380723802</v>
      </c>
      <c r="D24" s="6">
        <f t="shared" si="6"/>
        <v>226180.5741420351</v>
      </c>
      <c r="F24" s="19"/>
    </row>
    <row r="26" spans="1:6" ht="39.75" customHeight="1" x14ac:dyDescent="0.25">
      <c r="A26" s="20" t="s">
        <v>14</v>
      </c>
      <c r="B26" s="20"/>
      <c r="C26" s="20"/>
      <c r="D26" s="20"/>
    </row>
    <row r="27" spans="1:6" x14ac:dyDescent="0.25">
      <c r="A27" s="2"/>
      <c r="B27" s="2"/>
      <c r="C27" s="2"/>
      <c r="D27" s="2"/>
      <c r="F27" s="12"/>
    </row>
    <row r="28" spans="1:6" ht="18.75" x14ac:dyDescent="0.25">
      <c r="A28" s="7" t="s">
        <v>0</v>
      </c>
      <c r="B28" s="8" t="s">
        <v>9</v>
      </c>
      <c r="C28" s="8" t="s">
        <v>10</v>
      </c>
      <c r="D28" s="8" t="s">
        <v>11</v>
      </c>
    </row>
    <row r="29" spans="1:6" ht="18.75" x14ac:dyDescent="0.3">
      <c r="A29" s="3" t="s">
        <v>1</v>
      </c>
      <c r="B29" s="5">
        <f t="shared" ref="B29:D38" si="7">B10/711.45</f>
        <v>3991.0914096057345</v>
      </c>
      <c r="C29" s="5">
        <f t="shared" si="7"/>
        <v>4150.7350659899639</v>
      </c>
      <c r="D29" s="5">
        <f t="shared" si="7"/>
        <v>4316.7644686295635</v>
      </c>
    </row>
    <row r="30" spans="1:6" ht="18.75" x14ac:dyDescent="0.3">
      <c r="A30" s="3" t="s">
        <v>2</v>
      </c>
      <c r="B30" s="5">
        <f t="shared" si="7"/>
        <v>1460.5806160815496</v>
      </c>
      <c r="C30" s="5">
        <f t="shared" si="7"/>
        <v>1593.4066565234098</v>
      </c>
      <c r="D30" s="5">
        <f t="shared" si="7"/>
        <v>1705.7683599958173</v>
      </c>
    </row>
    <row r="31" spans="1:6" ht="18.75" x14ac:dyDescent="0.3">
      <c r="A31" s="3" t="s">
        <v>3</v>
      </c>
      <c r="B31" s="5">
        <f t="shared" si="7"/>
        <v>185.47541620268464</v>
      </c>
      <c r="C31" s="5">
        <f t="shared" si="7"/>
        <v>167.73403598242464</v>
      </c>
      <c r="D31" s="5">
        <f t="shared" si="7"/>
        <v>174.44339742172161</v>
      </c>
    </row>
    <row r="32" spans="1:6" ht="18.75" x14ac:dyDescent="0.3">
      <c r="A32" s="9" t="s">
        <v>6</v>
      </c>
      <c r="B32" s="10">
        <f t="shared" si="7"/>
        <v>62.076532152646003</v>
      </c>
      <c r="C32" s="10">
        <f t="shared" si="7"/>
        <v>64.559593438751833</v>
      </c>
      <c r="D32" s="5">
        <f t="shared" si="7"/>
        <v>67.141977176301907</v>
      </c>
    </row>
    <row r="33" spans="1:4" ht="18.75" x14ac:dyDescent="0.3">
      <c r="A33" s="9" t="s">
        <v>5</v>
      </c>
      <c r="B33" s="10">
        <f t="shared" si="7"/>
        <v>14.233286949188278</v>
      </c>
      <c r="C33" s="10">
        <f t="shared" si="7"/>
        <v>14.80261842715581</v>
      </c>
      <c r="D33" s="5">
        <f t="shared" si="7"/>
        <v>15.394723164242043</v>
      </c>
    </row>
    <row r="34" spans="1:4" ht="18.75" x14ac:dyDescent="0.3">
      <c r="A34" s="9" t="s">
        <v>12</v>
      </c>
      <c r="B34" s="10">
        <f t="shared" si="7"/>
        <v>7.3286566870475776</v>
      </c>
      <c r="C34" s="10">
        <f t="shared" si="7"/>
        <v>0</v>
      </c>
      <c r="D34" s="5">
        <f t="shared" si="7"/>
        <v>0</v>
      </c>
    </row>
    <row r="35" spans="1:4" ht="18.75" x14ac:dyDescent="0.3">
      <c r="A35" s="9" t="s">
        <v>7</v>
      </c>
      <c r="B35" s="10">
        <f t="shared" si="7"/>
        <v>4.7393023402909549</v>
      </c>
      <c r="C35" s="10">
        <f t="shared" si="7"/>
        <v>4.9288744339025925</v>
      </c>
      <c r="D35" s="5">
        <f t="shared" si="7"/>
        <v>5.1260294112586964</v>
      </c>
    </row>
    <row r="36" spans="1:4" ht="18.75" x14ac:dyDescent="0.3">
      <c r="A36" s="9" t="s">
        <v>8</v>
      </c>
      <c r="B36" s="10">
        <f t="shared" si="7"/>
        <v>80.233605464052289</v>
      </c>
      <c r="C36" s="10">
        <f t="shared" si="7"/>
        <v>83.442949682614397</v>
      </c>
      <c r="D36" s="5">
        <f t="shared" si="7"/>
        <v>86.780667669918969</v>
      </c>
    </row>
    <row r="37" spans="1:4" ht="18.75" x14ac:dyDescent="0.3">
      <c r="A37" s="9" t="s">
        <v>13</v>
      </c>
      <c r="B37" s="10">
        <f t="shared" si="7"/>
        <v>13.915243516761542</v>
      </c>
      <c r="C37" s="10">
        <f t="shared" si="7"/>
        <v>0</v>
      </c>
      <c r="D37" s="5">
        <f t="shared" si="7"/>
        <v>0</v>
      </c>
    </row>
    <row r="38" spans="1:4" ht="18.75" x14ac:dyDescent="0.3">
      <c r="A38" s="9" t="s">
        <v>15</v>
      </c>
      <c r="B38" s="10">
        <f t="shared" si="7"/>
        <v>2.9487890926980111</v>
      </c>
      <c r="C38" s="10">
        <f t="shared" si="7"/>
        <v>0</v>
      </c>
      <c r="D38" s="5">
        <f t="shared" si="7"/>
        <v>0</v>
      </c>
    </row>
    <row r="39" spans="1:4" ht="18.75" x14ac:dyDescent="0.3">
      <c r="A39" s="3" t="s">
        <v>4</v>
      </c>
      <c r="B39" s="5">
        <f>B24/711.45</f>
        <v>289.19480191299084</v>
      </c>
      <c r="C39" s="5">
        <f t="shared" ref="C39:D39" si="8">C24/711.45</f>
        <v>303.28880990545787</v>
      </c>
      <c r="D39" s="5">
        <f t="shared" si="8"/>
        <v>317.91492605528862</v>
      </c>
    </row>
    <row r="40" spans="1:4" ht="18.75" x14ac:dyDescent="0.3">
      <c r="A40" s="4" t="s">
        <v>24</v>
      </c>
      <c r="B40" s="13">
        <f>(B9+B20)/711.45</f>
        <v>5998.6409442812073</v>
      </c>
      <c r="C40" s="13">
        <f t="shared" ref="C40:D40" si="9">(C9+C20)/711.45</f>
        <v>6290.986770877621</v>
      </c>
      <c r="D40" s="13">
        <f t="shared" si="9"/>
        <v>6594.369883616213</v>
      </c>
    </row>
  </sheetData>
  <mergeCells count="2">
    <mergeCell ref="A3:D3"/>
    <mergeCell ref="A26:D26"/>
  </mergeCells>
  <pageMargins left="0.7" right="0.7" top="0.75" bottom="0.75" header="0.3" footer="0.3"/>
  <pageSetup paperSize="9" scale="6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 на 2020 -2022 с НП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2019-10-10T08:15:47Z</dcterms:modified>
</cp:coreProperties>
</file>