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2695" windowHeight="9600"/>
  </bookViews>
  <sheets>
    <sheet name="безнадз" sheetId="1" r:id="rId1"/>
  </sheets>
  <definedNames>
    <definedName name="_xlnm.Print_Area" localSheetId="0">безнадз!$A$1:$AJ$39</definedName>
  </definedNames>
  <calcPr calcId="145621"/>
</workbook>
</file>

<file path=xl/calcChain.xml><?xml version="1.0" encoding="utf-8"?>
<calcChain xmlns="http://schemas.openxmlformats.org/spreadsheetml/2006/main">
  <c r="N39" i="1" l="1"/>
  <c r="M39" i="1"/>
  <c r="I39" i="1"/>
  <c r="H39" i="1"/>
  <c r="G39" i="1"/>
  <c r="F39" i="1"/>
  <c r="D39" i="1"/>
  <c r="C39" i="1"/>
  <c r="AC38" i="1"/>
  <c r="AF38" i="1" s="1"/>
  <c r="AI38" i="1" s="1"/>
  <c r="AA38" i="1"/>
  <c r="AD38" i="1" s="1"/>
  <c r="AG38" i="1" s="1"/>
  <c r="AJ38" i="1" s="1"/>
  <c r="Y38" i="1"/>
  <c r="AB38" i="1" s="1"/>
  <c r="AE38" i="1" s="1"/>
  <c r="AH38" i="1" s="1"/>
  <c r="S38" i="1"/>
  <c r="T38" i="1" s="1"/>
  <c r="V38" i="1" s="1"/>
  <c r="R38" i="1"/>
  <c r="K38" i="1"/>
  <c r="J38" i="1"/>
  <c r="AC37" i="1"/>
  <c r="AF37" i="1" s="1"/>
  <c r="AI37" i="1" s="1"/>
  <c r="AA37" i="1"/>
  <c r="AD37" i="1" s="1"/>
  <c r="AG37" i="1" s="1"/>
  <c r="AJ37" i="1" s="1"/>
  <c r="Y37" i="1"/>
  <c r="AB37" i="1" s="1"/>
  <c r="AE37" i="1" s="1"/>
  <c r="AH37" i="1" s="1"/>
  <c r="W37" i="1"/>
  <c r="X37" i="1" s="1"/>
  <c r="T37" i="1"/>
  <c r="U37" i="1" s="1"/>
  <c r="S37" i="1"/>
  <c r="P37" i="1"/>
  <c r="O37" i="1"/>
  <c r="K37" i="1"/>
  <c r="J37" i="1"/>
  <c r="AC36" i="1"/>
  <c r="AF36" i="1" s="1"/>
  <c r="AI36" i="1" s="1"/>
  <c r="AA36" i="1"/>
  <c r="AD36" i="1" s="1"/>
  <c r="AG36" i="1" s="1"/>
  <c r="AJ36" i="1" s="1"/>
  <c r="Y36" i="1"/>
  <c r="AB36" i="1" s="1"/>
  <c r="AE36" i="1" s="1"/>
  <c r="AH36" i="1" s="1"/>
  <c r="R36" i="1"/>
  <c r="S36" i="1" s="1"/>
  <c r="T36" i="1" s="1"/>
  <c r="K36" i="1"/>
  <c r="J36" i="1"/>
  <c r="AC35" i="1"/>
  <c r="AF35" i="1" s="1"/>
  <c r="AI35" i="1" s="1"/>
  <c r="AA35" i="1"/>
  <c r="AD35" i="1" s="1"/>
  <c r="AG35" i="1" s="1"/>
  <c r="AJ35" i="1" s="1"/>
  <c r="Y35" i="1"/>
  <c r="AB35" i="1" s="1"/>
  <c r="AE35" i="1" s="1"/>
  <c r="AH35" i="1" s="1"/>
  <c r="R35" i="1"/>
  <c r="S35" i="1" s="1"/>
  <c r="T35" i="1" s="1"/>
  <c r="K35" i="1"/>
  <c r="J35" i="1"/>
  <c r="AC34" i="1"/>
  <c r="AF34" i="1" s="1"/>
  <c r="AI34" i="1" s="1"/>
  <c r="AA34" i="1"/>
  <c r="AD34" i="1" s="1"/>
  <c r="AG34" i="1" s="1"/>
  <c r="AJ34" i="1" s="1"/>
  <c r="Y34" i="1"/>
  <c r="AB34" i="1" s="1"/>
  <c r="AE34" i="1" s="1"/>
  <c r="AH34" i="1" s="1"/>
  <c r="R34" i="1"/>
  <c r="S34" i="1" s="1"/>
  <c r="T34" i="1" s="1"/>
  <c r="K34" i="1"/>
  <c r="J34" i="1"/>
  <c r="L34" i="1" s="1"/>
  <c r="AC33" i="1"/>
  <c r="AF33" i="1" s="1"/>
  <c r="AI33" i="1" s="1"/>
  <c r="AA33" i="1"/>
  <c r="AD33" i="1" s="1"/>
  <c r="AG33" i="1" s="1"/>
  <c r="AJ33" i="1" s="1"/>
  <c r="Y33" i="1"/>
  <c r="AB33" i="1" s="1"/>
  <c r="AE33" i="1" s="1"/>
  <c r="AH33" i="1" s="1"/>
  <c r="S33" i="1"/>
  <c r="T33" i="1" s="1"/>
  <c r="R33" i="1"/>
  <c r="K33" i="1"/>
  <c r="J33" i="1"/>
  <c r="AC32" i="1"/>
  <c r="AF32" i="1" s="1"/>
  <c r="AI32" i="1" s="1"/>
  <c r="AA32" i="1"/>
  <c r="AD32" i="1" s="1"/>
  <c r="AG32" i="1" s="1"/>
  <c r="AJ32" i="1" s="1"/>
  <c r="Y32" i="1"/>
  <c r="AB32" i="1" s="1"/>
  <c r="AE32" i="1" s="1"/>
  <c r="AH32" i="1" s="1"/>
  <c r="R32" i="1"/>
  <c r="S32" i="1" s="1"/>
  <c r="T32" i="1" s="1"/>
  <c r="K32" i="1"/>
  <c r="J32" i="1"/>
  <c r="AC31" i="1"/>
  <c r="AF31" i="1" s="1"/>
  <c r="AI31" i="1" s="1"/>
  <c r="AA31" i="1"/>
  <c r="AD31" i="1" s="1"/>
  <c r="AG31" i="1" s="1"/>
  <c r="AJ31" i="1" s="1"/>
  <c r="Y31" i="1"/>
  <c r="AB31" i="1" s="1"/>
  <c r="AE31" i="1" s="1"/>
  <c r="AH31" i="1" s="1"/>
  <c r="R31" i="1"/>
  <c r="S31" i="1" s="1"/>
  <c r="T31" i="1" s="1"/>
  <c r="K31" i="1"/>
  <c r="J31" i="1"/>
  <c r="AC30" i="1"/>
  <c r="AF30" i="1" s="1"/>
  <c r="AI30" i="1" s="1"/>
  <c r="AA30" i="1"/>
  <c r="AD30" i="1" s="1"/>
  <c r="AG30" i="1" s="1"/>
  <c r="AJ30" i="1" s="1"/>
  <c r="Y30" i="1"/>
  <c r="AB30" i="1" s="1"/>
  <c r="AE30" i="1" s="1"/>
  <c r="AH30" i="1" s="1"/>
  <c r="S30" i="1"/>
  <c r="T30" i="1" s="1"/>
  <c r="V30" i="1" s="1"/>
  <c r="R30" i="1"/>
  <c r="K30" i="1"/>
  <c r="J30" i="1"/>
  <c r="AC29" i="1"/>
  <c r="AF29" i="1" s="1"/>
  <c r="AI29" i="1" s="1"/>
  <c r="AA29" i="1"/>
  <c r="AD29" i="1" s="1"/>
  <c r="AG29" i="1" s="1"/>
  <c r="AJ29" i="1" s="1"/>
  <c r="Y29" i="1"/>
  <c r="AB29" i="1" s="1"/>
  <c r="AE29" i="1" s="1"/>
  <c r="AH29" i="1" s="1"/>
  <c r="R29" i="1"/>
  <c r="S29" i="1" s="1"/>
  <c r="T29" i="1" s="1"/>
  <c r="V29" i="1" s="1"/>
  <c r="K29" i="1"/>
  <c r="J29" i="1"/>
  <c r="A29" i="1"/>
  <c r="A30" i="1" s="1"/>
  <c r="A31" i="1" s="1"/>
  <c r="A32" i="1" s="1"/>
  <c r="A33" i="1" s="1"/>
  <c r="A34" i="1" s="1"/>
  <c r="A35" i="1" s="1"/>
  <c r="A36" i="1" s="1"/>
  <c r="A37" i="1" s="1"/>
  <c r="AC28" i="1"/>
  <c r="AF28" i="1" s="1"/>
  <c r="AI28" i="1" s="1"/>
  <c r="AA28" i="1"/>
  <c r="AD28" i="1" s="1"/>
  <c r="AG28" i="1" s="1"/>
  <c r="AJ28" i="1" s="1"/>
  <c r="Y28" i="1"/>
  <c r="AB28" i="1" s="1"/>
  <c r="AE28" i="1" s="1"/>
  <c r="AH28" i="1" s="1"/>
  <c r="R28" i="1"/>
  <c r="S28" i="1" s="1"/>
  <c r="T28" i="1" s="1"/>
  <c r="V28" i="1" s="1"/>
  <c r="K28" i="1"/>
  <c r="J28" i="1"/>
  <c r="AC27" i="1"/>
  <c r="AF27" i="1" s="1"/>
  <c r="AI27" i="1" s="1"/>
  <c r="AA27" i="1"/>
  <c r="AD27" i="1" s="1"/>
  <c r="AG27" i="1" s="1"/>
  <c r="AJ27" i="1" s="1"/>
  <c r="Y27" i="1"/>
  <c r="AB27" i="1" s="1"/>
  <c r="AE27" i="1" s="1"/>
  <c r="AH27" i="1" s="1"/>
  <c r="W27" i="1"/>
  <c r="X27" i="1" s="1"/>
  <c r="S27" i="1"/>
  <c r="T27" i="1" s="1"/>
  <c r="U27" i="1" s="1"/>
  <c r="P27" i="1"/>
  <c r="O27" i="1"/>
  <c r="K27" i="1"/>
  <c r="J27" i="1"/>
  <c r="AC26" i="1"/>
  <c r="AF26" i="1" s="1"/>
  <c r="AI26" i="1" s="1"/>
  <c r="AA26" i="1"/>
  <c r="AD26" i="1" s="1"/>
  <c r="AG26" i="1" s="1"/>
  <c r="AJ26" i="1" s="1"/>
  <c r="Y26" i="1"/>
  <c r="AB26" i="1" s="1"/>
  <c r="AE26" i="1" s="1"/>
  <c r="AH26" i="1" s="1"/>
  <c r="R26" i="1"/>
  <c r="S26" i="1" s="1"/>
  <c r="T26" i="1" s="1"/>
  <c r="K26" i="1"/>
  <c r="J26" i="1"/>
  <c r="AC25" i="1"/>
  <c r="AF25" i="1" s="1"/>
  <c r="AI25" i="1" s="1"/>
  <c r="AA25" i="1"/>
  <c r="AD25" i="1" s="1"/>
  <c r="AG25" i="1" s="1"/>
  <c r="AJ25" i="1" s="1"/>
  <c r="Y25" i="1"/>
  <c r="AB25" i="1" s="1"/>
  <c r="AE25" i="1" s="1"/>
  <c r="AH25" i="1" s="1"/>
  <c r="R25" i="1"/>
  <c r="S25" i="1" s="1"/>
  <c r="T25" i="1" s="1"/>
  <c r="K25" i="1"/>
  <c r="J25" i="1"/>
  <c r="AC24" i="1"/>
  <c r="AF24" i="1" s="1"/>
  <c r="AI24" i="1" s="1"/>
  <c r="AA24" i="1"/>
  <c r="AD24" i="1" s="1"/>
  <c r="AG24" i="1" s="1"/>
  <c r="AJ24" i="1" s="1"/>
  <c r="Y24" i="1"/>
  <c r="AB24" i="1" s="1"/>
  <c r="AE24" i="1" s="1"/>
  <c r="AH24" i="1" s="1"/>
  <c r="R24" i="1"/>
  <c r="S24" i="1" s="1"/>
  <c r="T24" i="1" s="1"/>
  <c r="K24" i="1"/>
  <c r="J24" i="1"/>
  <c r="AC23" i="1"/>
  <c r="AF23" i="1" s="1"/>
  <c r="AI23" i="1" s="1"/>
  <c r="AA23" i="1"/>
  <c r="AD23" i="1" s="1"/>
  <c r="AG23" i="1" s="1"/>
  <c r="AJ23" i="1" s="1"/>
  <c r="Y23" i="1"/>
  <c r="AB23" i="1" s="1"/>
  <c r="AE23" i="1" s="1"/>
  <c r="AH23" i="1" s="1"/>
  <c r="R23" i="1"/>
  <c r="S23" i="1" s="1"/>
  <c r="T23" i="1" s="1"/>
  <c r="K23" i="1"/>
  <c r="J23" i="1"/>
  <c r="AC22" i="1"/>
  <c r="AF22" i="1" s="1"/>
  <c r="AI22" i="1" s="1"/>
  <c r="AA22" i="1"/>
  <c r="AD22" i="1" s="1"/>
  <c r="AG22" i="1" s="1"/>
  <c r="AJ22" i="1" s="1"/>
  <c r="Y22" i="1"/>
  <c r="AB22" i="1" s="1"/>
  <c r="AE22" i="1" s="1"/>
  <c r="AH22" i="1" s="1"/>
  <c r="R22" i="1"/>
  <c r="S22" i="1" s="1"/>
  <c r="T22" i="1" s="1"/>
  <c r="K22" i="1"/>
  <c r="J22" i="1"/>
  <c r="AC21" i="1"/>
  <c r="AF21" i="1" s="1"/>
  <c r="AI21" i="1" s="1"/>
  <c r="AA21" i="1"/>
  <c r="AD21" i="1" s="1"/>
  <c r="AG21" i="1" s="1"/>
  <c r="AJ21" i="1" s="1"/>
  <c r="Y21" i="1"/>
  <c r="AB21" i="1" s="1"/>
  <c r="AE21" i="1" s="1"/>
  <c r="AH21" i="1" s="1"/>
  <c r="R21" i="1"/>
  <c r="S21" i="1" s="1"/>
  <c r="T21" i="1" s="1"/>
  <c r="K21" i="1"/>
  <c r="J21" i="1"/>
  <c r="AC20" i="1"/>
  <c r="AF20" i="1" s="1"/>
  <c r="AI20" i="1" s="1"/>
  <c r="AA20" i="1"/>
  <c r="AD20" i="1" s="1"/>
  <c r="AG20" i="1" s="1"/>
  <c r="AJ20" i="1" s="1"/>
  <c r="Y20" i="1"/>
  <c r="AB20" i="1" s="1"/>
  <c r="AE20" i="1" s="1"/>
  <c r="AH20" i="1" s="1"/>
  <c r="R20" i="1"/>
  <c r="S20" i="1" s="1"/>
  <c r="T20" i="1" s="1"/>
  <c r="K20" i="1"/>
  <c r="J20" i="1"/>
  <c r="AC19" i="1"/>
  <c r="AF19" i="1" s="1"/>
  <c r="AI19" i="1" s="1"/>
  <c r="AA19" i="1"/>
  <c r="AD19" i="1" s="1"/>
  <c r="AG19" i="1" s="1"/>
  <c r="AJ19" i="1" s="1"/>
  <c r="Y19" i="1"/>
  <c r="AB19" i="1" s="1"/>
  <c r="AE19" i="1" s="1"/>
  <c r="AH19" i="1" s="1"/>
  <c r="R19" i="1"/>
  <c r="S19" i="1" s="1"/>
  <c r="T19" i="1" s="1"/>
  <c r="K19" i="1"/>
  <c r="J19" i="1"/>
  <c r="A19" i="1"/>
  <c r="A20" i="1" s="1"/>
  <c r="A21" i="1" s="1"/>
  <c r="A22" i="1" s="1"/>
  <c r="A23" i="1" s="1"/>
  <c r="A24" i="1" s="1"/>
  <c r="A25" i="1" s="1"/>
  <c r="A26" i="1" s="1"/>
  <c r="A27" i="1" s="1"/>
  <c r="AC18" i="1"/>
  <c r="AF18" i="1" s="1"/>
  <c r="AI18" i="1" s="1"/>
  <c r="AA18" i="1"/>
  <c r="AD18" i="1" s="1"/>
  <c r="AG18" i="1" s="1"/>
  <c r="AJ18" i="1" s="1"/>
  <c r="Y18" i="1"/>
  <c r="AB18" i="1" s="1"/>
  <c r="AE18" i="1" s="1"/>
  <c r="AH18" i="1" s="1"/>
  <c r="R18" i="1"/>
  <c r="S18" i="1" s="1"/>
  <c r="T18" i="1" s="1"/>
  <c r="K18" i="1"/>
  <c r="J18" i="1"/>
  <c r="AC17" i="1"/>
  <c r="AF17" i="1" s="1"/>
  <c r="AI17" i="1" s="1"/>
  <c r="AA17" i="1"/>
  <c r="AD17" i="1" s="1"/>
  <c r="AG17" i="1" s="1"/>
  <c r="AJ17" i="1" s="1"/>
  <c r="Y17" i="1"/>
  <c r="AB17" i="1" s="1"/>
  <c r="AE17" i="1" s="1"/>
  <c r="AH17" i="1" s="1"/>
  <c r="W17" i="1"/>
  <c r="X17" i="1" s="1"/>
  <c r="S17" i="1"/>
  <c r="T17" i="1" s="1"/>
  <c r="U17" i="1" s="1"/>
  <c r="P17" i="1"/>
  <c r="O17" i="1"/>
  <c r="K17" i="1"/>
  <c r="J17" i="1"/>
  <c r="AC16" i="1"/>
  <c r="AF16" i="1" s="1"/>
  <c r="AI16" i="1" s="1"/>
  <c r="AA16" i="1"/>
  <c r="AD16" i="1" s="1"/>
  <c r="AG16" i="1" s="1"/>
  <c r="AJ16" i="1" s="1"/>
  <c r="Y16" i="1"/>
  <c r="AB16" i="1" s="1"/>
  <c r="AE16" i="1" s="1"/>
  <c r="AH16" i="1" s="1"/>
  <c r="R16" i="1"/>
  <c r="S16" i="1" s="1"/>
  <c r="T16" i="1" s="1"/>
  <c r="K16" i="1"/>
  <c r="J16" i="1"/>
  <c r="L16" i="1" s="1"/>
  <c r="A16" i="1"/>
  <c r="A17" i="1" s="1"/>
  <c r="AC15" i="1"/>
  <c r="AF15" i="1" s="1"/>
  <c r="AI15" i="1" s="1"/>
  <c r="AA15" i="1"/>
  <c r="AD15" i="1" s="1"/>
  <c r="AG15" i="1" s="1"/>
  <c r="AJ15" i="1" s="1"/>
  <c r="Y15" i="1"/>
  <c r="AB15" i="1" s="1"/>
  <c r="AE15" i="1" s="1"/>
  <c r="AH15" i="1" s="1"/>
  <c r="R15" i="1"/>
  <c r="S15" i="1" s="1"/>
  <c r="T15" i="1" s="1"/>
  <c r="V15" i="1" s="1"/>
  <c r="K15" i="1"/>
  <c r="J15" i="1"/>
  <c r="AC14" i="1"/>
  <c r="AF14" i="1" s="1"/>
  <c r="AI14" i="1" s="1"/>
  <c r="AA14" i="1"/>
  <c r="AD14" i="1" s="1"/>
  <c r="AG14" i="1" s="1"/>
  <c r="AJ14" i="1" s="1"/>
  <c r="Y14" i="1"/>
  <c r="AB14" i="1" s="1"/>
  <c r="AE14" i="1" s="1"/>
  <c r="AH14" i="1" s="1"/>
  <c r="W14" i="1"/>
  <c r="X14" i="1" s="1"/>
  <c r="S14" i="1"/>
  <c r="T14" i="1" s="1"/>
  <c r="U14" i="1" s="1"/>
  <c r="P14" i="1"/>
  <c r="O14" i="1"/>
  <c r="K14" i="1"/>
  <c r="J14" i="1"/>
  <c r="A14" i="1"/>
  <c r="AC13" i="1"/>
  <c r="AF13" i="1" s="1"/>
  <c r="AI13" i="1" s="1"/>
  <c r="AA13" i="1"/>
  <c r="AD13" i="1" s="1"/>
  <c r="AG13" i="1" s="1"/>
  <c r="AJ13" i="1" s="1"/>
  <c r="Y13" i="1"/>
  <c r="AB13" i="1" s="1"/>
  <c r="AE13" i="1" s="1"/>
  <c r="AH13" i="1" s="1"/>
  <c r="R13" i="1"/>
  <c r="S13" i="1" s="1"/>
  <c r="T13" i="1" s="1"/>
  <c r="U13" i="1" s="1"/>
  <c r="K13" i="1"/>
  <c r="J13" i="1"/>
  <c r="AC12" i="1"/>
  <c r="AF12" i="1" s="1"/>
  <c r="AI12" i="1" s="1"/>
  <c r="AA12" i="1"/>
  <c r="AD12" i="1" s="1"/>
  <c r="AG12" i="1" s="1"/>
  <c r="AJ12" i="1" s="1"/>
  <c r="Y12" i="1"/>
  <c r="AB12" i="1" s="1"/>
  <c r="AE12" i="1" s="1"/>
  <c r="AH12" i="1" s="1"/>
  <c r="W12" i="1"/>
  <c r="X12" i="1" s="1"/>
  <c r="S12" i="1"/>
  <c r="T12" i="1" s="1"/>
  <c r="U12" i="1" s="1"/>
  <c r="P12" i="1"/>
  <c r="O12" i="1"/>
  <c r="K12" i="1"/>
  <c r="J12" i="1"/>
  <c r="AC11" i="1"/>
  <c r="AF11" i="1" s="1"/>
  <c r="AI11" i="1" s="1"/>
  <c r="AA11" i="1"/>
  <c r="AD11" i="1" s="1"/>
  <c r="AG11" i="1" s="1"/>
  <c r="AJ11" i="1" s="1"/>
  <c r="Y11" i="1"/>
  <c r="AB11" i="1" s="1"/>
  <c r="AE11" i="1" s="1"/>
  <c r="AH11" i="1" s="1"/>
  <c r="R11" i="1"/>
  <c r="S11" i="1" s="1"/>
  <c r="T11" i="1" s="1"/>
  <c r="K11" i="1"/>
  <c r="J11" i="1"/>
  <c r="L11" i="1" s="1"/>
  <c r="AC10" i="1"/>
  <c r="AF10" i="1" s="1"/>
  <c r="AI10" i="1" s="1"/>
  <c r="AA10" i="1"/>
  <c r="AD10" i="1" s="1"/>
  <c r="AG10" i="1" s="1"/>
  <c r="AJ10" i="1" s="1"/>
  <c r="Y10" i="1"/>
  <c r="AB10" i="1" s="1"/>
  <c r="AE10" i="1" s="1"/>
  <c r="AH10" i="1" s="1"/>
  <c r="R10" i="1"/>
  <c r="S10" i="1" s="1"/>
  <c r="T10" i="1" s="1"/>
  <c r="K10" i="1"/>
  <c r="J10" i="1"/>
  <c r="L10" i="1" s="1"/>
  <c r="AC9" i="1"/>
  <c r="AF9" i="1" s="1"/>
  <c r="AI9" i="1" s="1"/>
  <c r="AA9" i="1"/>
  <c r="AD9" i="1" s="1"/>
  <c r="AG9" i="1" s="1"/>
  <c r="AJ9" i="1" s="1"/>
  <c r="Y9" i="1"/>
  <c r="AB9" i="1" s="1"/>
  <c r="AE9" i="1" s="1"/>
  <c r="AH9" i="1" s="1"/>
  <c r="R9" i="1"/>
  <c r="S9" i="1" s="1"/>
  <c r="T9" i="1" s="1"/>
  <c r="K9" i="1"/>
  <c r="J9" i="1"/>
  <c r="L9" i="1" s="1"/>
  <c r="A9" i="1"/>
  <c r="A10" i="1" s="1"/>
  <c r="A11" i="1" s="1"/>
  <c r="A12" i="1" s="1"/>
  <c r="AC8" i="1"/>
  <c r="AF8" i="1" s="1"/>
  <c r="AI8" i="1" s="1"/>
  <c r="AA8" i="1"/>
  <c r="AD8" i="1" s="1"/>
  <c r="AG8" i="1" s="1"/>
  <c r="AJ8" i="1" s="1"/>
  <c r="Y8" i="1"/>
  <c r="AB8" i="1" s="1"/>
  <c r="AE8" i="1" s="1"/>
  <c r="AH8" i="1" s="1"/>
  <c r="R8" i="1"/>
  <c r="S8" i="1" s="1"/>
  <c r="T8" i="1" s="1"/>
  <c r="K8" i="1"/>
  <c r="J8" i="1"/>
  <c r="L19" i="1" l="1"/>
  <c r="L20" i="1"/>
  <c r="L21" i="1"/>
  <c r="L22" i="1"/>
  <c r="L23" i="1"/>
  <c r="L24" i="1"/>
  <c r="L25" i="1"/>
  <c r="L26" i="1"/>
  <c r="L27" i="1"/>
  <c r="L28" i="1"/>
  <c r="W28" i="1" s="1"/>
  <c r="X28" i="1" s="1"/>
  <c r="L32" i="1"/>
  <c r="L36" i="1"/>
  <c r="P39" i="1"/>
  <c r="L14" i="1"/>
  <c r="L15" i="1"/>
  <c r="W15" i="1" s="1"/>
  <c r="X15" i="1" s="1"/>
  <c r="L18" i="1"/>
  <c r="L29" i="1"/>
  <c r="W29" i="1" s="1"/>
  <c r="X29" i="1" s="1"/>
  <c r="L30" i="1"/>
  <c r="W30" i="1" s="1"/>
  <c r="X30" i="1" s="1"/>
  <c r="U30" i="1"/>
  <c r="L31" i="1"/>
  <c r="L33" i="1"/>
  <c r="L35" i="1"/>
  <c r="L38" i="1"/>
  <c r="W38" i="1" s="1"/>
  <c r="X38" i="1" s="1"/>
  <c r="AJ39" i="1"/>
  <c r="K39" i="1"/>
  <c r="L12" i="1"/>
  <c r="L17" i="1"/>
  <c r="L37" i="1"/>
  <c r="AH39" i="1"/>
  <c r="AI39" i="1"/>
  <c r="V9" i="1"/>
  <c r="W9" i="1" s="1"/>
  <c r="X9" i="1" s="1"/>
  <c r="U9" i="1"/>
  <c r="V10" i="1"/>
  <c r="W10" i="1" s="1"/>
  <c r="X10" i="1" s="1"/>
  <c r="U10" i="1"/>
  <c r="W11" i="1"/>
  <c r="X11" i="1" s="1"/>
  <c r="V11" i="1"/>
  <c r="U11" i="1"/>
  <c r="T39" i="1"/>
  <c r="U8" i="1"/>
  <c r="V8" i="1"/>
  <c r="J39" i="1"/>
  <c r="L8" i="1"/>
  <c r="L13" i="1"/>
  <c r="W13" i="1" s="1"/>
  <c r="X13" i="1" s="1"/>
  <c r="V13" i="1"/>
  <c r="U15" i="1"/>
  <c r="U16" i="1"/>
  <c r="V16" i="1"/>
  <c r="W16" i="1" s="1"/>
  <c r="X16" i="1" s="1"/>
  <c r="V18" i="1"/>
  <c r="W18" i="1" s="1"/>
  <c r="X18" i="1" s="1"/>
  <c r="U18" i="1"/>
  <c r="V19" i="1"/>
  <c r="W19" i="1" s="1"/>
  <c r="X19" i="1" s="1"/>
  <c r="U19" i="1"/>
  <c r="V20" i="1"/>
  <c r="W20" i="1" s="1"/>
  <c r="X20" i="1" s="1"/>
  <c r="U20" i="1"/>
  <c r="V21" i="1"/>
  <c r="W21" i="1" s="1"/>
  <c r="X21" i="1" s="1"/>
  <c r="U21" i="1"/>
  <c r="V22" i="1"/>
  <c r="W22" i="1" s="1"/>
  <c r="X22" i="1" s="1"/>
  <c r="U22" i="1"/>
  <c r="V23" i="1"/>
  <c r="W23" i="1" s="1"/>
  <c r="X23" i="1" s="1"/>
  <c r="U23" i="1"/>
  <c r="V24" i="1"/>
  <c r="W24" i="1" s="1"/>
  <c r="X24" i="1" s="1"/>
  <c r="U24" i="1"/>
  <c r="W25" i="1"/>
  <c r="X25" i="1" s="1"/>
  <c r="V25" i="1"/>
  <c r="U25" i="1"/>
  <c r="V26" i="1"/>
  <c r="W26" i="1" s="1"/>
  <c r="X26" i="1" s="1"/>
  <c r="U26" i="1"/>
  <c r="O39" i="1"/>
  <c r="U28" i="1"/>
  <c r="U29" i="1"/>
  <c r="U32" i="1"/>
  <c r="V32" i="1"/>
  <c r="W32" i="1" s="1"/>
  <c r="X32" i="1" s="1"/>
  <c r="U34" i="1"/>
  <c r="V34" i="1"/>
  <c r="U36" i="1"/>
  <c r="V36" i="1"/>
  <c r="W36" i="1" s="1"/>
  <c r="X36" i="1" s="1"/>
  <c r="U31" i="1"/>
  <c r="V31" i="1"/>
  <c r="W31" i="1" s="1"/>
  <c r="X31" i="1" s="1"/>
  <c r="U33" i="1"/>
  <c r="V33" i="1"/>
  <c r="W33" i="1" s="1"/>
  <c r="X33" i="1" s="1"/>
  <c r="W34" i="1"/>
  <c r="X34" i="1" s="1"/>
  <c r="U35" i="1"/>
  <c r="V35" i="1"/>
  <c r="W35" i="1" s="1"/>
  <c r="X35" i="1" s="1"/>
  <c r="U38" i="1"/>
  <c r="L39" i="1" l="1"/>
  <c r="W8" i="1"/>
  <c r="V39" i="1"/>
  <c r="U39" i="1"/>
  <c r="W39" i="1" l="1"/>
  <c r="X8" i="1"/>
  <c r="X39" i="1" s="1"/>
</calcChain>
</file>

<file path=xl/sharedStrings.xml><?xml version="1.0" encoding="utf-8"?>
<sst xmlns="http://schemas.openxmlformats.org/spreadsheetml/2006/main" count="118" uniqueCount="79">
  <si>
    <t>№ п/п</t>
  </si>
  <si>
    <t>Фонд оплаты труда муниципальных служащих и взносы по обязательному социальному страхованию</t>
  </si>
  <si>
    <t>Сумма затрат на содержание штатных работников (руб)</t>
  </si>
  <si>
    <t>Пикалевское городское поселение</t>
  </si>
  <si>
    <t>Волосовскнй муниципальный район</t>
  </si>
  <si>
    <t>Волховский муниципальный район</t>
  </si>
  <si>
    <t>Новоладожское городское поселение</t>
  </si>
  <si>
    <t>Всеволожское городское поселение</t>
  </si>
  <si>
    <t>Сертоловское городское поселение</t>
  </si>
  <si>
    <t>Высоцкое городское поселение</t>
  </si>
  <si>
    <t>Приморское городское поселение</t>
  </si>
  <si>
    <t>Светогорское городское поселение</t>
  </si>
  <si>
    <t>Гатчинский муниципальный район</t>
  </si>
  <si>
    <t>Коммунаровское городское поселение</t>
  </si>
  <si>
    <t>Ивангородское городское поселение</t>
  </si>
  <si>
    <t>Оградненское городское поселение</t>
  </si>
  <si>
    <t>Шлиссельбургское городское поселение</t>
  </si>
  <si>
    <t>Любанское городское поселение</t>
  </si>
  <si>
    <t>X</t>
  </si>
  <si>
    <t>Никольское городское поселение</t>
  </si>
  <si>
    <t>Приложение 26 к пояснительной записке 2020 года</t>
  </si>
  <si>
    <r>
      <rPr>
        <sz val="7"/>
        <rFont val="Times New Roman"/>
        <family val="1"/>
        <charset val="204"/>
      </rPr>
      <t>Наименование муниципального образования</t>
    </r>
  </si>
  <si>
    <t>Количество работников комиссии по делам несовершен но-летних,на 01.01.19 (чел.)</t>
  </si>
  <si>
    <t>кол-во детского населения (чел) на 01.05.19</t>
  </si>
  <si>
    <t>Ассигнования на содержание стециалистов на 2019 год утвержденные(руб.)</t>
  </si>
  <si>
    <r>
      <rPr>
        <sz val="7"/>
        <rFont val="Times New Roman"/>
        <family val="1"/>
        <charset val="204"/>
      </rPr>
      <t xml:space="preserve">Норматив расходов на содержание одного штатного работника комиссии </t>
    </r>
    <r>
      <rPr>
        <b/>
        <sz val="7"/>
        <rFont val="Times New Roman"/>
        <family val="1"/>
        <charset val="204"/>
      </rPr>
      <t>(руб)</t>
    </r>
  </si>
  <si>
    <t>Расчетный объем ФОТ с начислениями по старой редакции 125-оз (январь - апрель)</t>
  </si>
  <si>
    <t>Расчетный объем субвенций по старой редакции 125-оз</t>
  </si>
  <si>
    <t>Фактическое перечисление в МО на 01.05.2019</t>
  </si>
  <si>
    <t>Остаток субвенций подлежащих возвращению на 06.05.19</t>
  </si>
  <si>
    <t>Фактический расход по исключаемым МО</t>
  </si>
  <si>
    <t>Остаток субвенций подлежащий перераспределению (с учетом подлежащих возврату)</t>
  </si>
  <si>
    <t>Размер должностного оклада государственного гражданского служащего  на 2019 год по должности «Специалист первой категории» (До),руб.</t>
  </si>
  <si>
    <t>Годовой Фонд оплаты труда  государственного гражданского служащего (До х Z х Е), где Z=55,67 Е=1.302</t>
  </si>
  <si>
    <t>Расчетный ФОТ на 1 специалиста на 8 месяцев</t>
  </si>
  <si>
    <t>Фонд оплаты труда специалистов (До х Z х Е х Пi)(руб)</t>
  </si>
  <si>
    <t>Текущие расходы (коэффициент 1,05 к ФОТ)</t>
  </si>
  <si>
    <t>Расчетный объем субвенций с 01.05.2019 по 31.12.2019</t>
  </si>
  <si>
    <t>Объем субвенции на 2019 год с учетом расходов произведенных по состоянию на 01.05.2019 года 
(13=12+8)</t>
  </si>
  <si>
    <t xml:space="preserve">недостающая необходимая потребность с учетом перераспределения на 2019 год уточнение 2
</t>
  </si>
  <si>
    <t>Размер должностного оклада государственного гражданского служащего   по должности «Специалист первой категории» (До),руб.</t>
  </si>
  <si>
    <t xml:space="preserve">Сумма субвенций на осуществление отдельных государственных полномочий ФОТi х 1,05, руб. Коэффициент увеличения (доля текущих расходов от фонда оплаты труда) при осуществлении деятельности в сфере профилактики безнадз. и прав-ний несовершен. (1,05)руб </t>
  </si>
  <si>
    <t>2020 год</t>
  </si>
  <si>
    <t>2021 год</t>
  </si>
  <si>
    <t>2022 год</t>
  </si>
  <si>
    <t>5=6+7</t>
  </si>
  <si>
    <t>8=6/12*4</t>
  </si>
  <si>
    <t>9=7/12*4</t>
  </si>
  <si>
    <t>10=8+9</t>
  </si>
  <si>
    <t>16=15с*55,67*1,302</t>
  </si>
  <si>
    <t>17=16/12мес*8мес</t>
  </si>
  <si>
    <t>18=17*3</t>
  </si>
  <si>
    <t>19=18*0,05</t>
  </si>
  <si>
    <t>20=18+19</t>
  </si>
  <si>
    <t>21=10+20</t>
  </si>
  <si>
    <r>
      <rPr>
        <b/>
        <sz val="11"/>
        <rFont val="Times New Roman"/>
        <family val="1"/>
        <charset val="204"/>
      </rPr>
      <t>Бокситогорский муниципальный район</t>
    </r>
  </si>
  <si>
    <r>
      <rPr>
        <b/>
        <sz val="7"/>
        <rFont val="Times New Roman"/>
        <family val="1"/>
        <charset val="204"/>
      </rPr>
      <t>25 195,0</t>
    </r>
  </si>
  <si>
    <r>
      <rPr>
        <sz val="7"/>
        <rFont val="Times New Roman"/>
        <family val="1"/>
        <charset val="204"/>
      </rPr>
      <t>25 195,0</t>
    </r>
  </si>
  <si>
    <r>
      <rPr>
        <b/>
        <sz val="11"/>
        <rFont val="Times New Roman"/>
        <family val="1"/>
        <charset val="204"/>
      </rPr>
      <t>Всеволожский муниципальный район</t>
    </r>
  </si>
  <si>
    <r>
      <rPr>
        <b/>
        <sz val="11"/>
        <rFont val="Times New Roman"/>
        <family val="1"/>
        <charset val="204"/>
      </rPr>
      <t>Выборгский муниципальный район</t>
    </r>
  </si>
  <si>
    <r>
      <rPr>
        <b/>
        <sz val="11"/>
        <rFont val="Times New Roman"/>
        <family val="1"/>
        <charset val="204"/>
      </rPr>
      <t>Кингисеппский муниципальный район</t>
    </r>
  </si>
  <si>
    <r>
      <rPr>
        <b/>
        <sz val="11"/>
        <rFont val="Times New Roman"/>
        <family val="1"/>
        <charset val="204"/>
      </rPr>
      <t>Кнришскнй муниципальный район</t>
    </r>
  </si>
  <si>
    <r>
      <rPr>
        <b/>
        <sz val="11"/>
        <rFont val="Times New Roman"/>
        <family val="1"/>
        <charset val="204"/>
      </rPr>
      <t>Кировский муниципальный район</t>
    </r>
  </si>
  <si>
    <r>
      <rPr>
        <b/>
        <sz val="11"/>
        <rFont val="Times New Roman"/>
        <family val="1"/>
        <charset val="204"/>
      </rPr>
      <t>Лодейнокольский муниципальный район</t>
    </r>
  </si>
  <si>
    <r>
      <rPr>
        <b/>
        <sz val="11"/>
        <rFont val="Times New Roman"/>
        <family val="1"/>
        <charset val="204"/>
      </rPr>
      <t>Ломоносовский муниципальный район</t>
    </r>
  </si>
  <si>
    <r>
      <rPr>
        <b/>
        <sz val="7"/>
        <rFont val="Times New Roman"/>
        <family val="1"/>
        <charset val="204"/>
      </rPr>
      <t>25195,0</t>
    </r>
  </si>
  <si>
    <r>
      <rPr>
        <b/>
        <sz val="11"/>
        <rFont val="Times New Roman"/>
        <family val="1"/>
        <charset val="204"/>
      </rPr>
      <t>Лужский муниципальный район</t>
    </r>
  </si>
  <si>
    <r>
      <rPr>
        <b/>
        <sz val="7"/>
        <rFont val="Times New Roman"/>
        <family val="1"/>
        <charset val="204"/>
      </rPr>
      <t>25 195,9</t>
    </r>
  </si>
  <si>
    <r>
      <rPr>
        <b/>
        <sz val="11"/>
        <rFont val="Times New Roman"/>
        <family val="1"/>
        <charset val="204"/>
      </rPr>
      <t>Подпорожскнй муниципальный район</t>
    </r>
  </si>
  <si>
    <r>
      <rPr>
        <b/>
        <sz val="11"/>
        <rFont val="Times New Roman"/>
        <family val="1"/>
        <charset val="204"/>
      </rPr>
      <t>Приозерский муниципальный район</t>
    </r>
  </si>
  <si>
    <r>
      <rPr>
        <b/>
        <sz val="11"/>
        <rFont val="Times New Roman"/>
        <family val="1"/>
        <charset val="204"/>
      </rPr>
      <t>Сланцевский муниципальный район</t>
    </r>
  </si>
  <si>
    <r>
      <rPr>
        <b/>
        <sz val="11"/>
        <rFont val="Times New Roman"/>
        <family val="1"/>
        <charset val="204"/>
      </rPr>
      <t>Сосновоборский городской округ</t>
    </r>
  </si>
  <si>
    <r>
      <rPr>
        <b/>
        <sz val="11"/>
        <rFont val="Times New Roman"/>
        <family val="1"/>
        <charset val="204"/>
      </rPr>
      <t>Тихвинский муниципальный район</t>
    </r>
  </si>
  <si>
    <r>
      <rPr>
        <b/>
        <sz val="11"/>
        <rFont val="Times New Roman"/>
        <family val="1"/>
        <charset val="204"/>
      </rPr>
      <t>Тосненский муниципальный район</t>
    </r>
  </si>
  <si>
    <r>
      <t xml:space="preserve">Сумма затрат на содержание штатных работников </t>
    </r>
    <r>
      <rPr>
        <b/>
        <sz val="7"/>
        <rFont val="Times New Roman"/>
        <family val="1"/>
        <charset val="204"/>
      </rPr>
      <t>(руб)</t>
    </r>
  </si>
  <si>
    <r>
      <rPr>
        <sz val="7"/>
        <rFont val="Times New Roman"/>
        <family val="1"/>
        <charset val="204"/>
      </rPr>
      <t>X</t>
    </r>
  </si>
  <si>
    <t>Количество работников комиссии по делам несовершенно-летних на 01.05.19 (чел.)</t>
  </si>
  <si>
    <r>
      <rPr>
        <b/>
        <sz val="11"/>
        <rFont val="Times New Roman"/>
        <family val="1"/>
        <charset val="204"/>
      </rPr>
      <t>Итого</t>
    </r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</si>
  <si>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 в сфере профилактики безнадзорности и правонарушений несовершеннолетних на 2020 год и плановый период 2021 и 2022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</si>
</sst>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5" formatCode="_-* #,##0.0\ _₽_-;\-* #,##0.0\ _₽_-;_-* &quot;-&quot;?\ _₽_-;_-@_-"/>
    <numFmt numFmtId="166" formatCode="_-* #,##0\ _₽_-;\-* #,##0\ _₽_-;_-* &quot;-&quot;?\ _₽_-;_-@_-"/>
    <numFmt numFmtId="167" formatCode="_-* #,##0.0\ _₽_-;\-* #,##0.0\ _₽_-;_-* &quot;-&quot;??\ _₽_-;_-@_-"/>
  </numFmts>
  <fonts count="13" x14ac:knownFonts="1">
    <font>
      <sz val="10"/>
      <name val="Arial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5">
    <xf numFmtId="0" fontId="0" fillId="0" borderId="0" xfId="0"/>
    <xf numFmtId="0" fontId="5" fillId="0" borderId="1" xfId="0" applyFont="1" applyBorder="1" applyAlignment="1">
      <alignment vertical="top"/>
    </xf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167" fontId="1" fillId="0" borderId="2" xfId="1" applyNumberFormat="1" applyFont="1" applyBorder="1" applyAlignment="1">
      <alignment horizontal="center" vertical="top"/>
    </xf>
    <xf numFmtId="0" fontId="11" fillId="0" borderId="0" xfId="0" applyFont="1"/>
    <xf numFmtId="165" fontId="11" fillId="0" borderId="3" xfId="0" applyNumberFormat="1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5" fontId="11" fillId="0" borderId="7" xfId="0" applyNumberFormat="1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166" fontId="11" fillId="0" borderId="2" xfId="0" applyNumberFormat="1" applyFont="1" applyBorder="1"/>
    <xf numFmtId="167" fontId="1" fillId="0" borderId="2" xfId="1" applyNumberFormat="1" applyFont="1" applyBorder="1" applyAlignment="1">
      <alignment horizontal="center" vertical="center"/>
    </xf>
    <xf numFmtId="165" fontId="11" fillId="0" borderId="2" xfId="0" applyNumberFormat="1" applyFont="1" applyBorder="1"/>
    <xf numFmtId="0" fontId="1" fillId="0" borderId="2" xfId="0" applyFont="1" applyBorder="1" applyAlignment="1">
      <alignment horizontal="center"/>
    </xf>
    <xf numFmtId="167" fontId="1" fillId="0" borderId="2" xfId="1" applyNumberFormat="1" applyFont="1" applyBorder="1" applyAlignment="1">
      <alignment horizontal="center"/>
    </xf>
    <xf numFmtId="0" fontId="6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center"/>
    </xf>
    <xf numFmtId="167" fontId="1" fillId="3" borderId="2" xfId="1" applyNumberFormat="1" applyFont="1" applyFill="1" applyBorder="1" applyAlignment="1">
      <alignment horizontal="center"/>
    </xf>
    <xf numFmtId="167" fontId="1" fillId="3" borderId="2" xfId="1" applyNumberFormat="1" applyFont="1" applyFill="1" applyBorder="1" applyAlignment="1">
      <alignment horizontal="center" vertical="top"/>
    </xf>
    <xf numFmtId="167" fontId="1" fillId="3" borderId="2" xfId="1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167" fontId="1" fillId="2" borderId="2" xfId="1" applyNumberFormat="1" applyFont="1" applyFill="1" applyBorder="1" applyAlignment="1">
      <alignment horizontal="center" vertical="top"/>
    </xf>
    <xf numFmtId="167" fontId="11" fillId="0" borderId="2" xfId="1" applyNumberFormat="1" applyFont="1" applyBorder="1" applyAlignment="1">
      <alignment horizontal="center" vertical="top"/>
    </xf>
    <xf numFmtId="167" fontId="3" fillId="2" borderId="2" xfId="1" applyNumberFormat="1" applyFont="1" applyFill="1" applyBorder="1" applyAlignment="1">
      <alignment horizontal="center" vertical="top"/>
    </xf>
    <xf numFmtId="0" fontId="11" fillId="0" borderId="2" xfId="0" applyFont="1" applyBorder="1"/>
    <xf numFmtId="0" fontId="11" fillId="0" borderId="0" xfId="0" applyFont="1" applyAlignment="1">
      <alignment wrapText="1"/>
    </xf>
    <xf numFmtId="167" fontId="11" fillId="0" borderId="0" xfId="1" applyNumberFormat="1" applyFont="1"/>
    <xf numFmtId="167" fontId="11" fillId="0" borderId="0" xfId="1" applyNumberFormat="1" applyFont="1" applyAlignment="1">
      <alignment wrapText="1"/>
    </xf>
    <xf numFmtId="167" fontId="11" fillId="0" borderId="0" xfId="0" applyNumberFormat="1" applyFont="1"/>
    <xf numFmtId="165" fontId="11" fillId="0" borderId="0" xfId="0" applyNumberFormat="1" applyFont="1"/>
    <xf numFmtId="0" fontId="6" fillId="0" borderId="2" xfId="0" applyFont="1" applyBorder="1" applyAlignment="1">
      <alignment horizontal="left" vertical="top"/>
    </xf>
    <xf numFmtId="0" fontId="2" fillId="0" borderId="8" xfId="0" applyFont="1" applyFill="1" applyBorder="1" applyAlignment="1">
      <alignment vertical="center"/>
    </xf>
    <xf numFmtId="165" fontId="12" fillId="0" borderId="2" xfId="0" applyNumberFormat="1" applyFont="1" applyFill="1" applyBorder="1"/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120" zoomScaleNormal="120" workbookViewId="0">
      <selection activeCell="Y5" sqref="Y5:AA5"/>
    </sheetView>
  </sheetViews>
  <sheetFormatPr defaultRowHeight="12.75" x14ac:dyDescent="0.2"/>
  <cols>
    <col min="1" max="1" width="3.85546875" style="13" customWidth="1"/>
    <col min="2" max="2" width="37.85546875" style="13" customWidth="1"/>
    <col min="3" max="3" width="10.140625" style="13" hidden="1" customWidth="1"/>
    <col min="4" max="5" width="13.28515625" style="13" customWidth="1"/>
    <col min="6" max="12" width="15.85546875" style="13" hidden="1" customWidth="1"/>
    <col min="13" max="13" width="14.42578125" style="13" hidden="1" customWidth="1"/>
    <col min="14" max="15" width="13.5703125" style="13" hidden="1" customWidth="1"/>
    <col min="16" max="16" width="14.28515625" style="13" hidden="1" customWidth="1"/>
    <col min="17" max="17" width="24" style="13" hidden="1" customWidth="1"/>
    <col min="18" max="18" width="15.140625" style="13" hidden="1" customWidth="1"/>
    <col min="19" max="19" width="14.42578125" style="13" hidden="1" customWidth="1"/>
    <col min="20" max="21" width="15.42578125" style="13" hidden="1" customWidth="1"/>
    <col min="22" max="22" width="16" style="13" hidden="1" customWidth="1"/>
    <col min="23" max="23" width="16.7109375" style="13" hidden="1" customWidth="1"/>
    <col min="24" max="24" width="17" style="13" hidden="1" customWidth="1"/>
    <col min="25" max="27" width="13.28515625" style="13" customWidth="1"/>
    <col min="28" max="33" width="14.140625" style="13" customWidth="1"/>
    <col min="34" max="34" width="15" style="13" customWidth="1"/>
    <col min="35" max="36" width="14.140625" style="13" customWidth="1"/>
    <col min="37" max="16384" width="9.140625" style="13"/>
  </cols>
  <sheetData>
    <row r="1" spans="1:38" ht="18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2" t="s">
        <v>20</v>
      </c>
    </row>
    <row r="2" spans="1:38" ht="18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8" ht="45.75" customHeight="1" x14ac:dyDescent="0.2">
      <c r="A3" s="3" t="s">
        <v>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8" ht="13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8" ht="88.5" customHeight="1" x14ac:dyDescent="0.2">
      <c r="A5" s="14" t="s">
        <v>0</v>
      </c>
      <c r="B5" s="14" t="s">
        <v>21</v>
      </c>
      <c r="C5" s="15" t="s">
        <v>22</v>
      </c>
      <c r="D5" s="14" t="s">
        <v>76</v>
      </c>
      <c r="E5" s="14" t="s">
        <v>23</v>
      </c>
      <c r="F5" s="5" t="s">
        <v>24</v>
      </c>
      <c r="G5" s="5" t="s">
        <v>1</v>
      </c>
      <c r="H5" s="16" t="s">
        <v>25</v>
      </c>
      <c r="I5" s="5" t="s">
        <v>74</v>
      </c>
      <c r="J5" s="16" t="s">
        <v>26</v>
      </c>
      <c r="K5" s="16" t="s">
        <v>2</v>
      </c>
      <c r="L5" s="16" t="s">
        <v>27</v>
      </c>
      <c r="M5" s="5" t="s">
        <v>28</v>
      </c>
      <c r="N5" s="5" t="s">
        <v>29</v>
      </c>
      <c r="O5" s="5" t="s">
        <v>30</v>
      </c>
      <c r="P5" s="6" t="s">
        <v>31</v>
      </c>
      <c r="Q5" s="7" t="s">
        <v>32</v>
      </c>
      <c r="R5" s="7" t="s">
        <v>33</v>
      </c>
      <c r="S5" s="8" t="s">
        <v>34</v>
      </c>
      <c r="T5" s="9" t="s">
        <v>35</v>
      </c>
      <c r="U5" s="9" t="s">
        <v>36</v>
      </c>
      <c r="V5" s="7" t="s">
        <v>37</v>
      </c>
      <c r="W5" s="7" t="s">
        <v>38</v>
      </c>
      <c r="X5" s="7" t="s">
        <v>39</v>
      </c>
      <c r="Y5" s="17" t="s">
        <v>40</v>
      </c>
      <c r="Z5" s="17"/>
      <c r="AA5" s="17"/>
      <c r="AB5" s="17" t="s">
        <v>33</v>
      </c>
      <c r="AC5" s="17"/>
      <c r="AD5" s="17"/>
      <c r="AE5" s="17" t="s">
        <v>35</v>
      </c>
      <c r="AF5" s="17"/>
      <c r="AG5" s="17"/>
      <c r="AH5" s="18" t="s">
        <v>41</v>
      </c>
      <c r="AI5" s="19"/>
      <c r="AJ5" s="20"/>
    </row>
    <row r="6" spans="1:38" ht="15.75" customHeight="1" x14ac:dyDescent="0.2">
      <c r="A6" s="21"/>
      <c r="B6" s="21"/>
      <c r="C6" s="22"/>
      <c r="D6" s="21"/>
      <c r="E6" s="21"/>
      <c r="F6" s="5"/>
      <c r="G6" s="5"/>
      <c r="H6" s="16"/>
      <c r="I6" s="5"/>
      <c r="J6" s="16"/>
      <c r="K6" s="16"/>
      <c r="L6" s="16"/>
      <c r="M6" s="5"/>
      <c r="N6" s="5"/>
      <c r="O6" s="5"/>
      <c r="P6" s="6"/>
      <c r="Q6" s="7"/>
      <c r="R6" s="7"/>
      <c r="S6" s="8"/>
      <c r="T6" s="9"/>
      <c r="U6" s="9"/>
      <c r="V6" s="7"/>
      <c r="W6" s="7"/>
      <c r="X6" s="7"/>
      <c r="Y6" s="23" t="s">
        <v>42</v>
      </c>
      <c r="Z6" s="23" t="s">
        <v>43</v>
      </c>
      <c r="AA6" s="23" t="s">
        <v>44</v>
      </c>
      <c r="AB6" s="23" t="s">
        <v>42</v>
      </c>
      <c r="AC6" s="23" t="s">
        <v>43</v>
      </c>
      <c r="AD6" s="23" t="s">
        <v>44</v>
      </c>
      <c r="AE6" s="23" t="s">
        <v>42</v>
      </c>
      <c r="AF6" s="23" t="s">
        <v>43</v>
      </c>
      <c r="AG6" s="23" t="s">
        <v>44</v>
      </c>
      <c r="AH6" s="23" t="s">
        <v>42</v>
      </c>
      <c r="AI6" s="23" t="s">
        <v>43</v>
      </c>
      <c r="AJ6" s="23" t="s">
        <v>44</v>
      </c>
    </row>
    <row r="7" spans="1:38" s="54" customFormat="1" ht="14.25" customHeight="1" x14ac:dyDescent="0.2">
      <c r="A7" s="51"/>
      <c r="B7" s="52">
        <v>1</v>
      </c>
      <c r="C7" s="52">
        <v>2</v>
      </c>
      <c r="D7" s="52">
        <v>2</v>
      </c>
      <c r="E7" s="52">
        <v>3</v>
      </c>
      <c r="F7" s="52" t="s">
        <v>45</v>
      </c>
      <c r="G7" s="52">
        <v>6</v>
      </c>
      <c r="H7" s="52"/>
      <c r="I7" s="52">
        <v>7</v>
      </c>
      <c r="J7" s="52" t="s">
        <v>46</v>
      </c>
      <c r="K7" s="52" t="s">
        <v>47</v>
      </c>
      <c r="L7" s="52" t="s">
        <v>48</v>
      </c>
      <c r="M7" s="52">
        <v>11</v>
      </c>
      <c r="N7" s="52">
        <v>12</v>
      </c>
      <c r="O7" s="52">
        <v>13</v>
      </c>
      <c r="P7" s="52">
        <v>14</v>
      </c>
      <c r="Q7" s="52">
        <v>15</v>
      </c>
      <c r="R7" s="52" t="s">
        <v>49</v>
      </c>
      <c r="S7" s="52" t="s">
        <v>50</v>
      </c>
      <c r="T7" s="52" t="s">
        <v>51</v>
      </c>
      <c r="U7" s="52" t="s">
        <v>52</v>
      </c>
      <c r="V7" s="52" t="s">
        <v>53</v>
      </c>
      <c r="W7" s="52" t="s">
        <v>54</v>
      </c>
      <c r="X7" s="52">
        <v>17</v>
      </c>
      <c r="Y7" s="52">
        <v>4</v>
      </c>
      <c r="Z7" s="52">
        <v>5</v>
      </c>
      <c r="AA7" s="52">
        <v>6</v>
      </c>
      <c r="AB7" s="52">
        <v>7</v>
      </c>
      <c r="AC7" s="52">
        <v>8</v>
      </c>
      <c r="AD7" s="52">
        <v>9</v>
      </c>
      <c r="AE7" s="52">
        <v>10</v>
      </c>
      <c r="AF7" s="52">
        <v>11</v>
      </c>
      <c r="AG7" s="52">
        <v>12</v>
      </c>
      <c r="AH7" s="52">
        <v>13</v>
      </c>
      <c r="AI7" s="52">
        <v>14</v>
      </c>
      <c r="AJ7" s="52">
        <v>15</v>
      </c>
      <c r="AK7" s="49"/>
      <c r="AL7" s="53"/>
    </row>
    <row r="8" spans="1:38" ht="28.5" x14ac:dyDescent="0.2">
      <c r="A8" s="24">
        <v>1</v>
      </c>
      <c r="B8" s="25" t="s">
        <v>55</v>
      </c>
      <c r="C8" s="26">
        <v>2</v>
      </c>
      <c r="D8" s="27">
        <v>2</v>
      </c>
      <c r="E8" s="27">
        <v>4898</v>
      </c>
      <c r="F8" s="28">
        <v>1352614</v>
      </c>
      <c r="G8" s="28">
        <v>1302224.1523200001</v>
      </c>
      <c r="H8" s="28" t="s">
        <v>56</v>
      </c>
      <c r="I8" s="28">
        <v>50390</v>
      </c>
      <c r="J8" s="28">
        <f>G8/12*4</f>
        <v>434074.71744000004</v>
      </c>
      <c r="K8" s="28">
        <f>I8/12*4</f>
        <v>16796.666666666668</v>
      </c>
      <c r="L8" s="28">
        <f>J8+K8</f>
        <v>450871.38410666672</v>
      </c>
      <c r="M8" s="28">
        <v>676307</v>
      </c>
      <c r="N8" s="28"/>
      <c r="O8" s="28"/>
      <c r="P8" s="28"/>
      <c r="Q8" s="28">
        <v>12051.8</v>
      </c>
      <c r="R8" s="28">
        <f>Q8*55.67*1.302</f>
        <v>873542.66521200002</v>
      </c>
      <c r="S8" s="28">
        <f>R8/12*8</f>
        <v>582361.77680800005</v>
      </c>
      <c r="T8" s="28">
        <f>S8*D8</f>
        <v>1164723.5536160001</v>
      </c>
      <c r="U8" s="28">
        <f>T8*0.05</f>
        <v>58236.177680800007</v>
      </c>
      <c r="V8" s="28">
        <f>T8*1.05</f>
        <v>1222959.7312968001</v>
      </c>
      <c r="W8" s="28">
        <f>L8+V8</f>
        <v>1673831.1154034669</v>
      </c>
      <c r="X8" s="28">
        <f>W8-F8</f>
        <v>321217.11540346686</v>
      </c>
      <c r="Y8" s="27">
        <f>Q8*1.04</f>
        <v>12533.871999999999</v>
      </c>
      <c r="Z8" s="27">
        <v>13035.22688</v>
      </c>
      <c r="AA8" s="27">
        <f>Z8*1.04</f>
        <v>13556.635955200001</v>
      </c>
      <c r="AB8" s="27">
        <f>Y8*55.67*1.302</f>
        <v>908484.37182047998</v>
      </c>
      <c r="AC8" s="27">
        <f>Z8*55.67*1.302</f>
        <v>944823.74669329927</v>
      </c>
      <c r="AD8" s="27">
        <f>AA8*55.67*1.302</f>
        <v>982616.69656103139</v>
      </c>
      <c r="AE8" s="27">
        <f>AB8*D8</f>
        <v>1816968.74364096</v>
      </c>
      <c r="AF8" s="27">
        <f>AC8*D8</f>
        <v>1889647.4933865985</v>
      </c>
      <c r="AG8" s="27">
        <f>AD8*D8</f>
        <v>1965233.3931220628</v>
      </c>
      <c r="AH8" s="29">
        <f>ROUND(AE8*1.05,0)</f>
        <v>1907817</v>
      </c>
      <c r="AI8" s="29">
        <f>ROUND(AF8*1.05,0)</f>
        <v>1984130</v>
      </c>
      <c r="AJ8" s="29">
        <f>ROUND(AG8*1.05,0)</f>
        <v>2063495</v>
      </c>
    </row>
    <row r="9" spans="1:38" ht="15" x14ac:dyDescent="0.25">
      <c r="A9" s="24">
        <f>A8+1</f>
        <v>2</v>
      </c>
      <c r="B9" s="10" t="s">
        <v>3</v>
      </c>
      <c r="C9" s="30">
        <v>1</v>
      </c>
      <c r="D9" s="27">
        <v>2</v>
      </c>
      <c r="E9" s="27">
        <v>4021</v>
      </c>
      <c r="F9" s="31">
        <v>631362</v>
      </c>
      <c r="G9" s="31">
        <v>606167.45280000009</v>
      </c>
      <c r="H9" s="31" t="s">
        <v>57</v>
      </c>
      <c r="I9" s="31">
        <v>25195</v>
      </c>
      <c r="J9" s="31">
        <f t="shared" ref="J9:J38" si="0">G9/12*4</f>
        <v>202055.81760000004</v>
      </c>
      <c r="K9" s="31">
        <f t="shared" ref="K9:K38" si="1">I9/12*4</f>
        <v>8398.3333333333339</v>
      </c>
      <c r="L9" s="31">
        <f t="shared" ref="L9:L38" si="2">J9+K9</f>
        <v>210454.15093333338</v>
      </c>
      <c r="M9" s="31">
        <v>315681</v>
      </c>
      <c r="N9" s="31"/>
      <c r="O9" s="31"/>
      <c r="P9" s="31"/>
      <c r="Q9" s="28">
        <v>12051.8</v>
      </c>
      <c r="R9" s="28">
        <f t="shared" ref="R9:R11" si="3">Q9*55.67*1.302</f>
        <v>873542.66521200002</v>
      </c>
      <c r="S9" s="28">
        <f t="shared" ref="S9:S37" si="4">R9/12*8</f>
        <v>582361.77680800005</v>
      </c>
      <c r="T9" s="28">
        <f t="shared" ref="T9:T37" si="5">S9*D9</f>
        <v>1164723.5536160001</v>
      </c>
      <c r="U9" s="31">
        <f t="shared" ref="U9:U38" si="6">T9*0.05</f>
        <v>58236.177680800007</v>
      </c>
      <c r="V9" s="31">
        <f>T9*1.05</f>
        <v>1222959.7312968001</v>
      </c>
      <c r="W9" s="31">
        <f t="shared" ref="W9:W11" si="7">L9+V9</f>
        <v>1433413.8822301335</v>
      </c>
      <c r="X9" s="28">
        <f t="shared" ref="X9:X38" si="8">W9-F9</f>
        <v>802051.88223013352</v>
      </c>
      <c r="Y9" s="27">
        <f t="shared" ref="Y9:Y38" si="9">Q9*1.04</f>
        <v>12533.871999999999</v>
      </c>
      <c r="Z9" s="27">
        <v>13035.22688</v>
      </c>
      <c r="AA9" s="27">
        <f t="shared" ref="AA9:AA38" si="10">Z9*1.04</f>
        <v>13556.635955200001</v>
      </c>
      <c r="AB9" s="27">
        <f t="shared" ref="AB9:AD38" si="11">Y9*55.67*1.302</f>
        <v>908484.37182047998</v>
      </c>
      <c r="AC9" s="27">
        <f t="shared" si="11"/>
        <v>944823.74669329927</v>
      </c>
      <c r="AD9" s="27">
        <f t="shared" si="11"/>
        <v>982616.69656103139</v>
      </c>
      <c r="AE9" s="27">
        <f t="shared" ref="AE9:AE38" si="12">AB9*D9</f>
        <v>1816968.74364096</v>
      </c>
      <c r="AF9" s="27">
        <f t="shared" ref="AF9:AF38" si="13">AC9*D9</f>
        <v>1889647.4933865985</v>
      </c>
      <c r="AG9" s="27">
        <f t="shared" ref="AG9:AG38" si="14">AD9*D9</f>
        <v>1965233.3931220628</v>
      </c>
      <c r="AH9" s="29">
        <f t="shared" ref="AH9:AJ38" si="15">ROUND(AE9*1.05,0)</f>
        <v>1907817</v>
      </c>
      <c r="AI9" s="29">
        <f t="shared" si="15"/>
        <v>1984130</v>
      </c>
      <c r="AJ9" s="29">
        <f t="shared" si="15"/>
        <v>2063495</v>
      </c>
    </row>
    <row r="10" spans="1:38" ht="15.75" customHeight="1" x14ac:dyDescent="0.2">
      <c r="A10" s="24">
        <f t="shared" ref="A10:A37" si="16">A9+1</f>
        <v>3</v>
      </c>
      <c r="B10" s="11" t="s">
        <v>4</v>
      </c>
      <c r="C10" s="30">
        <v>2</v>
      </c>
      <c r="D10" s="27">
        <v>2</v>
      </c>
      <c r="E10" s="27">
        <v>9282</v>
      </c>
      <c r="F10" s="31">
        <v>1352614</v>
      </c>
      <c r="G10" s="31">
        <v>1302224.1523200001</v>
      </c>
      <c r="H10" s="31" t="s">
        <v>56</v>
      </c>
      <c r="I10" s="31">
        <v>50390</v>
      </c>
      <c r="J10" s="31">
        <f t="shared" si="0"/>
        <v>434074.71744000004</v>
      </c>
      <c r="K10" s="31">
        <f t="shared" si="1"/>
        <v>16796.666666666668</v>
      </c>
      <c r="L10" s="31">
        <f t="shared" si="2"/>
        <v>450871.38410666672</v>
      </c>
      <c r="M10" s="31">
        <v>676307</v>
      </c>
      <c r="N10" s="31"/>
      <c r="O10" s="31"/>
      <c r="P10" s="31"/>
      <c r="Q10" s="28">
        <v>12051.8</v>
      </c>
      <c r="R10" s="28">
        <f t="shared" si="3"/>
        <v>873542.66521200002</v>
      </c>
      <c r="S10" s="28">
        <f t="shared" si="4"/>
        <v>582361.77680800005</v>
      </c>
      <c r="T10" s="28">
        <f t="shared" si="5"/>
        <v>1164723.5536160001</v>
      </c>
      <c r="U10" s="31">
        <f t="shared" si="6"/>
        <v>58236.177680800007</v>
      </c>
      <c r="V10" s="31">
        <f>T10*1.05</f>
        <v>1222959.7312968001</v>
      </c>
      <c r="W10" s="31">
        <f t="shared" si="7"/>
        <v>1673831.1154034669</v>
      </c>
      <c r="X10" s="28">
        <f t="shared" si="8"/>
        <v>321217.11540346686</v>
      </c>
      <c r="Y10" s="27">
        <f t="shared" si="9"/>
        <v>12533.871999999999</v>
      </c>
      <c r="Z10" s="27">
        <v>13035.22688</v>
      </c>
      <c r="AA10" s="27">
        <f t="shared" si="10"/>
        <v>13556.635955200001</v>
      </c>
      <c r="AB10" s="27">
        <f t="shared" si="11"/>
        <v>908484.37182047998</v>
      </c>
      <c r="AC10" s="27">
        <f t="shared" si="11"/>
        <v>944823.74669329927</v>
      </c>
      <c r="AD10" s="27">
        <f t="shared" si="11"/>
        <v>982616.69656103139</v>
      </c>
      <c r="AE10" s="27">
        <f t="shared" si="12"/>
        <v>1816968.74364096</v>
      </c>
      <c r="AF10" s="27">
        <f t="shared" si="13"/>
        <v>1889647.4933865985</v>
      </c>
      <c r="AG10" s="27">
        <f t="shared" si="14"/>
        <v>1965233.3931220628</v>
      </c>
      <c r="AH10" s="29">
        <f t="shared" si="15"/>
        <v>1907817</v>
      </c>
      <c r="AI10" s="29">
        <f t="shared" si="15"/>
        <v>1984130</v>
      </c>
      <c r="AJ10" s="29">
        <f t="shared" si="15"/>
        <v>2063495</v>
      </c>
    </row>
    <row r="11" spans="1:38" ht="14.25" x14ac:dyDescent="0.2">
      <c r="A11" s="24">
        <f t="shared" si="16"/>
        <v>4</v>
      </c>
      <c r="B11" s="11" t="s">
        <v>5</v>
      </c>
      <c r="C11" s="30">
        <v>4</v>
      </c>
      <c r="D11" s="27">
        <v>4</v>
      </c>
      <c r="E11" s="27">
        <v>14832</v>
      </c>
      <c r="F11" s="31">
        <v>2750075</v>
      </c>
      <c r="G11" s="31">
        <v>2649295.4342400003</v>
      </c>
      <c r="H11" s="31" t="s">
        <v>56</v>
      </c>
      <c r="I11" s="31">
        <v>100780</v>
      </c>
      <c r="J11" s="31">
        <f t="shared" si="0"/>
        <v>883098.47808000015</v>
      </c>
      <c r="K11" s="31">
        <f t="shared" si="1"/>
        <v>33593.333333333336</v>
      </c>
      <c r="L11" s="31">
        <f t="shared" si="2"/>
        <v>916691.81141333352</v>
      </c>
      <c r="M11" s="31">
        <v>1375037.5</v>
      </c>
      <c r="N11" s="31"/>
      <c r="O11" s="31"/>
      <c r="P11" s="31"/>
      <c r="Q11" s="28">
        <v>12051.8</v>
      </c>
      <c r="R11" s="28">
        <f t="shared" si="3"/>
        <v>873542.66521200002</v>
      </c>
      <c r="S11" s="28">
        <f t="shared" si="4"/>
        <v>582361.77680800005</v>
      </c>
      <c r="T11" s="28">
        <f t="shared" si="5"/>
        <v>2329447.1072320002</v>
      </c>
      <c r="U11" s="31">
        <f t="shared" si="6"/>
        <v>116472.35536160001</v>
      </c>
      <c r="V11" s="31">
        <f>T11*1.05</f>
        <v>2445919.4625936002</v>
      </c>
      <c r="W11" s="31">
        <f t="shared" si="7"/>
        <v>3362611.2740069339</v>
      </c>
      <c r="X11" s="28">
        <f t="shared" si="8"/>
        <v>612536.27400693391</v>
      </c>
      <c r="Y11" s="27">
        <f t="shared" si="9"/>
        <v>12533.871999999999</v>
      </c>
      <c r="Z11" s="27">
        <v>13035.22688</v>
      </c>
      <c r="AA11" s="27">
        <f t="shared" si="10"/>
        <v>13556.635955200001</v>
      </c>
      <c r="AB11" s="27">
        <f t="shared" si="11"/>
        <v>908484.37182047998</v>
      </c>
      <c r="AC11" s="27">
        <f t="shared" si="11"/>
        <v>944823.74669329927</v>
      </c>
      <c r="AD11" s="27">
        <f t="shared" si="11"/>
        <v>982616.69656103139</v>
      </c>
      <c r="AE11" s="27">
        <f t="shared" si="12"/>
        <v>3633937.4872819199</v>
      </c>
      <c r="AF11" s="27">
        <f t="shared" si="13"/>
        <v>3779294.9867731971</v>
      </c>
      <c r="AG11" s="27">
        <f t="shared" si="14"/>
        <v>3930466.7862441256</v>
      </c>
      <c r="AH11" s="29">
        <f>ROUND(AE11*1.05+1,0)</f>
        <v>3815635</v>
      </c>
      <c r="AI11" s="29">
        <f t="shared" si="15"/>
        <v>3968260</v>
      </c>
      <c r="AJ11" s="29">
        <f t="shared" si="15"/>
        <v>4126990</v>
      </c>
    </row>
    <row r="12" spans="1:38" ht="15" hidden="1" x14ac:dyDescent="0.25">
      <c r="A12" s="24">
        <f t="shared" si="16"/>
        <v>5</v>
      </c>
      <c r="B12" s="32" t="s">
        <v>6</v>
      </c>
      <c r="C12" s="33">
        <v>1</v>
      </c>
      <c r="D12" s="27"/>
      <c r="E12" s="27"/>
      <c r="F12" s="34">
        <v>570754</v>
      </c>
      <c r="G12" s="34">
        <v>545558.83199999994</v>
      </c>
      <c r="H12" s="34" t="s">
        <v>57</v>
      </c>
      <c r="I12" s="34">
        <v>25195</v>
      </c>
      <c r="J12" s="34">
        <f t="shared" si="0"/>
        <v>181852.94399999999</v>
      </c>
      <c r="K12" s="34">
        <f t="shared" si="1"/>
        <v>8398.3333333333339</v>
      </c>
      <c r="L12" s="34">
        <f t="shared" si="2"/>
        <v>190251.27733333333</v>
      </c>
      <c r="M12" s="34">
        <v>285377</v>
      </c>
      <c r="N12" s="34">
        <v>64965.52</v>
      </c>
      <c r="O12" s="34">
        <f>M12-N12</f>
        <v>220411.48</v>
      </c>
      <c r="P12" s="34">
        <f>285377+N12</f>
        <v>350342.52</v>
      </c>
      <c r="Q12" s="34">
        <v>0</v>
      </c>
      <c r="R12" s="34"/>
      <c r="S12" s="34">
        <f t="shared" si="4"/>
        <v>0</v>
      </c>
      <c r="T12" s="34">
        <f t="shared" si="5"/>
        <v>0</v>
      </c>
      <c r="U12" s="34">
        <f t="shared" si="6"/>
        <v>0</v>
      </c>
      <c r="V12" s="34">
        <v>0</v>
      </c>
      <c r="W12" s="34">
        <f>M12-N12</f>
        <v>220411.48</v>
      </c>
      <c r="X12" s="34">
        <f t="shared" si="8"/>
        <v>-350342.52</v>
      </c>
      <c r="Y12" s="27">
        <f t="shared" si="9"/>
        <v>0</v>
      </c>
      <c r="Z12" s="27">
        <v>0</v>
      </c>
      <c r="AA12" s="27">
        <f t="shared" si="10"/>
        <v>0</v>
      </c>
      <c r="AB12" s="27">
        <f t="shared" si="11"/>
        <v>0</v>
      </c>
      <c r="AC12" s="27">
        <f t="shared" si="11"/>
        <v>0</v>
      </c>
      <c r="AD12" s="27">
        <f t="shared" si="11"/>
        <v>0</v>
      </c>
      <c r="AE12" s="27">
        <f t="shared" si="12"/>
        <v>0</v>
      </c>
      <c r="AF12" s="27">
        <f t="shared" si="13"/>
        <v>0</v>
      </c>
      <c r="AG12" s="27">
        <f t="shared" si="14"/>
        <v>0</v>
      </c>
      <c r="AH12" s="29">
        <f t="shared" si="15"/>
        <v>0</v>
      </c>
      <c r="AI12" s="29">
        <f t="shared" si="15"/>
        <v>0</v>
      </c>
      <c r="AJ12" s="29">
        <f t="shared" si="15"/>
        <v>0</v>
      </c>
    </row>
    <row r="13" spans="1:38" ht="15.75" customHeight="1" x14ac:dyDescent="0.2">
      <c r="A13" s="24">
        <v>5</v>
      </c>
      <c r="B13" s="10" t="s">
        <v>58</v>
      </c>
      <c r="C13" s="30">
        <v>6</v>
      </c>
      <c r="D13" s="27">
        <v>10</v>
      </c>
      <c r="E13" s="27">
        <v>48037</v>
      </c>
      <c r="F13" s="31">
        <v>4192384</v>
      </c>
      <c r="G13" s="31">
        <v>4041213.8457599999</v>
      </c>
      <c r="H13" s="31" t="s">
        <v>56</v>
      </c>
      <c r="I13" s="31">
        <v>151170</v>
      </c>
      <c r="J13" s="31">
        <f t="shared" si="0"/>
        <v>1347071.28192</v>
      </c>
      <c r="K13" s="31">
        <f t="shared" si="1"/>
        <v>50390</v>
      </c>
      <c r="L13" s="31">
        <f t="shared" si="2"/>
        <v>1397461.28192</v>
      </c>
      <c r="M13" s="31">
        <v>2096192</v>
      </c>
      <c r="N13" s="31"/>
      <c r="O13" s="31"/>
      <c r="P13" s="31"/>
      <c r="Q13" s="28">
        <v>12051.8</v>
      </c>
      <c r="R13" s="28">
        <f>Q13*55.67*1.302</f>
        <v>873542.66521200002</v>
      </c>
      <c r="S13" s="28">
        <f t="shared" si="4"/>
        <v>582361.77680800005</v>
      </c>
      <c r="T13" s="28">
        <f t="shared" si="5"/>
        <v>5823617.7680800008</v>
      </c>
      <c r="U13" s="31">
        <f t="shared" si="6"/>
        <v>291180.88840400003</v>
      </c>
      <c r="V13" s="31">
        <f>T13*1.05</f>
        <v>6114798.6564840013</v>
      </c>
      <c r="W13" s="31">
        <f>L13+V13</f>
        <v>7512259.9384040013</v>
      </c>
      <c r="X13" s="31">
        <f t="shared" si="8"/>
        <v>3319875.9384040013</v>
      </c>
      <c r="Y13" s="27">
        <f t="shared" si="9"/>
        <v>12533.871999999999</v>
      </c>
      <c r="Z13" s="27">
        <v>13035.22688</v>
      </c>
      <c r="AA13" s="27">
        <f t="shared" si="10"/>
        <v>13556.635955200001</v>
      </c>
      <c r="AB13" s="27">
        <f t="shared" si="11"/>
        <v>908484.37182047998</v>
      </c>
      <c r="AC13" s="27">
        <f t="shared" si="11"/>
        <v>944823.74669329927</v>
      </c>
      <c r="AD13" s="27">
        <f t="shared" si="11"/>
        <v>982616.69656103139</v>
      </c>
      <c r="AE13" s="27">
        <f t="shared" si="12"/>
        <v>9084843.7182048</v>
      </c>
      <c r="AF13" s="27">
        <f t="shared" si="13"/>
        <v>9448237.4669329934</v>
      </c>
      <c r="AG13" s="27">
        <f t="shared" si="14"/>
        <v>9826166.9656103142</v>
      </c>
      <c r="AH13" s="29">
        <f t="shared" si="15"/>
        <v>9539086</v>
      </c>
      <c r="AI13" s="29">
        <f>ROUND(AF13*1.05+1,0)</f>
        <v>9920650</v>
      </c>
      <c r="AJ13" s="29">
        <f>ROUND(AG13*1.05+1,0)</f>
        <v>10317476</v>
      </c>
    </row>
    <row r="14" spans="1:38" ht="15" hidden="1" x14ac:dyDescent="0.25">
      <c r="A14" s="24">
        <f t="shared" si="16"/>
        <v>6</v>
      </c>
      <c r="B14" s="32" t="s">
        <v>7</v>
      </c>
      <c r="C14" s="33">
        <v>2</v>
      </c>
      <c r="D14" s="27"/>
      <c r="E14" s="27"/>
      <c r="F14" s="34">
        <v>1330126</v>
      </c>
      <c r="G14" s="34">
        <v>1279735.5916800001</v>
      </c>
      <c r="H14" s="34" t="s">
        <v>57</v>
      </c>
      <c r="I14" s="34">
        <v>50390</v>
      </c>
      <c r="J14" s="34">
        <f t="shared" si="0"/>
        <v>426578.53056000004</v>
      </c>
      <c r="K14" s="34">
        <f t="shared" si="1"/>
        <v>16796.666666666668</v>
      </c>
      <c r="L14" s="34">
        <f t="shared" si="2"/>
        <v>443375.19722666673</v>
      </c>
      <c r="M14" s="34">
        <v>665063</v>
      </c>
      <c r="N14" s="34">
        <v>123590.39</v>
      </c>
      <c r="O14" s="34">
        <f>M14-N14</f>
        <v>541472.61</v>
      </c>
      <c r="P14" s="34">
        <f>665063+N14</f>
        <v>788653.39</v>
      </c>
      <c r="Q14" s="34">
        <v>0</v>
      </c>
      <c r="R14" s="34"/>
      <c r="S14" s="34">
        <f t="shared" si="4"/>
        <v>0</v>
      </c>
      <c r="T14" s="34">
        <f t="shared" si="5"/>
        <v>0</v>
      </c>
      <c r="U14" s="34">
        <f t="shared" si="6"/>
        <v>0</v>
      </c>
      <c r="V14" s="34">
        <v>0</v>
      </c>
      <c r="W14" s="34">
        <f>M14-N14</f>
        <v>541472.61</v>
      </c>
      <c r="X14" s="34">
        <f t="shared" si="8"/>
        <v>-788653.39</v>
      </c>
      <c r="Y14" s="27">
        <f t="shared" si="9"/>
        <v>0</v>
      </c>
      <c r="Z14" s="27">
        <v>0</v>
      </c>
      <c r="AA14" s="27">
        <f t="shared" si="10"/>
        <v>0</v>
      </c>
      <c r="AB14" s="27">
        <f t="shared" si="11"/>
        <v>0</v>
      </c>
      <c r="AC14" s="27">
        <f t="shared" si="11"/>
        <v>0</v>
      </c>
      <c r="AD14" s="27">
        <f t="shared" si="11"/>
        <v>0</v>
      </c>
      <c r="AE14" s="27">
        <f t="shared" si="12"/>
        <v>0</v>
      </c>
      <c r="AF14" s="27">
        <f t="shared" si="13"/>
        <v>0</v>
      </c>
      <c r="AG14" s="27">
        <f t="shared" si="14"/>
        <v>0</v>
      </c>
      <c r="AH14" s="29">
        <f t="shared" si="15"/>
        <v>0</v>
      </c>
      <c r="AI14" s="29">
        <f t="shared" si="15"/>
        <v>0</v>
      </c>
      <c r="AJ14" s="29">
        <f t="shared" si="15"/>
        <v>0</v>
      </c>
    </row>
    <row r="15" spans="1:38" ht="15" x14ac:dyDescent="0.25">
      <c r="A15" s="24">
        <v>6</v>
      </c>
      <c r="B15" s="10" t="s">
        <v>8</v>
      </c>
      <c r="C15" s="30">
        <v>2</v>
      </c>
      <c r="D15" s="27">
        <v>2</v>
      </c>
      <c r="E15" s="27">
        <v>8018</v>
      </c>
      <c r="F15" s="31">
        <v>1262725</v>
      </c>
      <c r="G15" s="31">
        <v>1212334.9056000002</v>
      </c>
      <c r="H15" s="31" t="s">
        <v>57</v>
      </c>
      <c r="I15" s="31">
        <v>50390</v>
      </c>
      <c r="J15" s="31">
        <f t="shared" si="0"/>
        <v>404111.63520000008</v>
      </c>
      <c r="K15" s="31">
        <f t="shared" si="1"/>
        <v>16796.666666666668</v>
      </c>
      <c r="L15" s="31">
        <f t="shared" si="2"/>
        <v>420908.30186666676</v>
      </c>
      <c r="M15" s="31">
        <v>631362.5</v>
      </c>
      <c r="N15" s="31"/>
      <c r="O15" s="31"/>
      <c r="P15" s="31"/>
      <c r="Q15" s="28">
        <v>12051.8</v>
      </c>
      <c r="R15" s="28">
        <f t="shared" ref="R15:R16" si="17">Q15*55.67*1.302</f>
        <v>873542.66521200002</v>
      </c>
      <c r="S15" s="28">
        <f t="shared" si="4"/>
        <v>582361.77680800005</v>
      </c>
      <c r="T15" s="28">
        <f t="shared" si="5"/>
        <v>1164723.5536160001</v>
      </c>
      <c r="U15" s="31">
        <f t="shared" si="6"/>
        <v>58236.177680800007</v>
      </c>
      <c r="V15" s="31">
        <f>T15*1.05</f>
        <v>1222959.7312968001</v>
      </c>
      <c r="W15" s="31">
        <f t="shared" ref="W15:W16" si="18">L15+V15</f>
        <v>1643868.033163467</v>
      </c>
      <c r="X15" s="31">
        <f t="shared" si="8"/>
        <v>381143.03316346696</v>
      </c>
      <c r="Y15" s="27">
        <f t="shared" si="9"/>
        <v>12533.871999999999</v>
      </c>
      <c r="Z15" s="27">
        <v>13035.22688</v>
      </c>
      <c r="AA15" s="27">
        <f t="shared" si="10"/>
        <v>13556.635955200001</v>
      </c>
      <c r="AB15" s="27">
        <f t="shared" si="11"/>
        <v>908484.37182047998</v>
      </c>
      <c r="AC15" s="27">
        <f t="shared" si="11"/>
        <v>944823.74669329927</v>
      </c>
      <c r="AD15" s="27">
        <f t="shared" si="11"/>
        <v>982616.69656103139</v>
      </c>
      <c r="AE15" s="27">
        <f t="shared" si="12"/>
        <v>1816968.74364096</v>
      </c>
      <c r="AF15" s="27">
        <f t="shared" si="13"/>
        <v>1889647.4933865985</v>
      </c>
      <c r="AG15" s="27">
        <f t="shared" si="14"/>
        <v>1965233.3931220628</v>
      </c>
      <c r="AH15" s="29">
        <f t="shared" si="15"/>
        <v>1907817</v>
      </c>
      <c r="AI15" s="29">
        <f t="shared" si="15"/>
        <v>1984130</v>
      </c>
      <c r="AJ15" s="29">
        <f t="shared" si="15"/>
        <v>2063495</v>
      </c>
    </row>
    <row r="16" spans="1:38" ht="14.25" x14ac:dyDescent="0.2">
      <c r="A16" s="24">
        <f t="shared" si="16"/>
        <v>7</v>
      </c>
      <c r="B16" s="10" t="s">
        <v>59</v>
      </c>
      <c r="C16" s="30">
        <v>5</v>
      </c>
      <c r="D16" s="27">
        <v>6</v>
      </c>
      <c r="E16" s="27">
        <v>26509</v>
      </c>
      <c r="F16" s="31">
        <v>3493653</v>
      </c>
      <c r="G16" s="31">
        <v>3367678.2047999999</v>
      </c>
      <c r="H16" s="31" t="s">
        <v>57</v>
      </c>
      <c r="I16" s="31">
        <v>125975</v>
      </c>
      <c r="J16" s="31">
        <f t="shared" si="0"/>
        <v>1122559.4016</v>
      </c>
      <c r="K16" s="31">
        <f t="shared" si="1"/>
        <v>41991.666666666664</v>
      </c>
      <c r="L16" s="31">
        <f t="shared" si="2"/>
        <v>1164551.0682666667</v>
      </c>
      <c r="M16" s="31">
        <v>1746826.5</v>
      </c>
      <c r="N16" s="31"/>
      <c r="O16" s="31"/>
      <c r="P16" s="31"/>
      <c r="Q16" s="28">
        <v>12051.8</v>
      </c>
      <c r="R16" s="28">
        <f t="shared" si="17"/>
        <v>873542.66521200002</v>
      </c>
      <c r="S16" s="28">
        <f t="shared" si="4"/>
        <v>582361.77680800005</v>
      </c>
      <c r="T16" s="28">
        <f t="shared" si="5"/>
        <v>3494170.6608480001</v>
      </c>
      <c r="U16" s="31">
        <f t="shared" si="6"/>
        <v>174708.53304240003</v>
      </c>
      <c r="V16" s="31">
        <f>T16*1.05</f>
        <v>3668879.1938904002</v>
      </c>
      <c r="W16" s="31">
        <f t="shared" si="18"/>
        <v>4833430.2621570667</v>
      </c>
      <c r="X16" s="31">
        <f t="shared" si="8"/>
        <v>1339777.2621570667</v>
      </c>
      <c r="Y16" s="27">
        <f t="shared" si="9"/>
        <v>12533.871999999999</v>
      </c>
      <c r="Z16" s="27">
        <v>13035.22688</v>
      </c>
      <c r="AA16" s="27">
        <f t="shared" si="10"/>
        <v>13556.635955200001</v>
      </c>
      <c r="AB16" s="27">
        <f t="shared" si="11"/>
        <v>908484.37182047998</v>
      </c>
      <c r="AC16" s="27">
        <f t="shared" si="11"/>
        <v>944823.74669329927</v>
      </c>
      <c r="AD16" s="27">
        <f t="shared" si="11"/>
        <v>982616.69656103139</v>
      </c>
      <c r="AE16" s="27">
        <f t="shared" si="12"/>
        <v>5450906.2309228797</v>
      </c>
      <c r="AF16" s="27">
        <f t="shared" si="13"/>
        <v>5668942.4801597958</v>
      </c>
      <c r="AG16" s="27">
        <f t="shared" si="14"/>
        <v>5895700.1793661881</v>
      </c>
      <c r="AH16" s="29">
        <f t="shared" si="15"/>
        <v>5723452</v>
      </c>
      <c r="AI16" s="29">
        <f t="shared" si="15"/>
        <v>5952390</v>
      </c>
      <c r="AJ16" s="29">
        <f t="shared" si="15"/>
        <v>6190485</v>
      </c>
    </row>
    <row r="17" spans="1:36" ht="15" hidden="1" x14ac:dyDescent="0.25">
      <c r="A17" s="24">
        <f t="shared" si="16"/>
        <v>8</v>
      </c>
      <c r="B17" s="32" t="s">
        <v>9</v>
      </c>
      <c r="C17" s="33">
        <v>1</v>
      </c>
      <c r="D17" s="27"/>
      <c r="E17" s="27"/>
      <c r="F17" s="35">
        <v>570754</v>
      </c>
      <c r="G17" s="35">
        <v>545558.83199999994</v>
      </c>
      <c r="H17" s="35" t="s">
        <v>57</v>
      </c>
      <c r="I17" s="35">
        <v>25195</v>
      </c>
      <c r="J17" s="35">
        <f t="shared" si="0"/>
        <v>181852.94399999999</v>
      </c>
      <c r="K17" s="35">
        <f t="shared" si="1"/>
        <v>8398.3333333333339</v>
      </c>
      <c r="L17" s="35">
        <f t="shared" si="2"/>
        <v>190251.27733333333</v>
      </c>
      <c r="M17" s="35">
        <v>285377</v>
      </c>
      <c r="N17" s="35">
        <v>28234.400000000001</v>
      </c>
      <c r="O17" s="35">
        <f>M17-N17</f>
        <v>257142.6</v>
      </c>
      <c r="P17" s="35">
        <f>285377+N17</f>
        <v>313611.40000000002</v>
      </c>
      <c r="Q17" s="36">
        <v>0</v>
      </c>
      <c r="R17" s="36"/>
      <c r="S17" s="36">
        <f t="shared" si="4"/>
        <v>0</v>
      </c>
      <c r="T17" s="36">
        <f t="shared" si="5"/>
        <v>0</v>
      </c>
      <c r="U17" s="34">
        <f t="shared" si="6"/>
        <v>0</v>
      </c>
      <c r="V17" s="34">
        <v>0</v>
      </c>
      <c r="W17" s="34">
        <f>M17-N17</f>
        <v>257142.6</v>
      </c>
      <c r="X17" s="34">
        <f t="shared" si="8"/>
        <v>-313611.40000000002</v>
      </c>
      <c r="Y17" s="27">
        <f t="shared" si="9"/>
        <v>0</v>
      </c>
      <c r="Z17" s="27">
        <v>0</v>
      </c>
      <c r="AA17" s="27">
        <f t="shared" si="10"/>
        <v>0</v>
      </c>
      <c r="AB17" s="27">
        <f t="shared" si="11"/>
        <v>0</v>
      </c>
      <c r="AC17" s="27">
        <f t="shared" si="11"/>
        <v>0</v>
      </c>
      <c r="AD17" s="27">
        <f t="shared" si="11"/>
        <v>0</v>
      </c>
      <c r="AE17" s="27">
        <f t="shared" si="12"/>
        <v>0</v>
      </c>
      <c r="AF17" s="27">
        <f t="shared" si="13"/>
        <v>0</v>
      </c>
      <c r="AG17" s="27">
        <f t="shared" si="14"/>
        <v>0</v>
      </c>
      <c r="AH17" s="29">
        <f t="shared" si="15"/>
        <v>0</v>
      </c>
      <c r="AI17" s="29">
        <f t="shared" si="15"/>
        <v>0</v>
      </c>
      <c r="AJ17" s="29">
        <f t="shared" si="15"/>
        <v>0</v>
      </c>
    </row>
    <row r="18" spans="1:36" ht="15" x14ac:dyDescent="0.25">
      <c r="A18" s="24">
        <v>8</v>
      </c>
      <c r="B18" s="10" t="s">
        <v>10</v>
      </c>
      <c r="C18" s="30">
        <v>1</v>
      </c>
      <c r="D18" s="27">
        <v>2</v>
      </c>
      <c r="E18" s="27">
        <v>1488</v>
      </c>
      <c r="F18" s="31">
        <v>608955</v>
      </c>
      <c r="G18" s="31">
        <v>583760.13696000003</v>
      </c>
      <c r="H18" s="31" t="s">
        <v>57</v>
      </c>
      <c r="I18" s="31">
        <v>25195</v>
      </c>
      <c r="J18" s="31">
        <f t="shared" si="0"/>
        <v>194586.71232000002</v>
      </c>
      <c r="K18" s="31">
        <f t="shared" si="1"/>
        <v>8398.3333333333339</v>
      </c>
      <c r="L18" s="31">
        <f t="shared" si="2"/>
        <v>202985.04565333336</v>
      </c>
      <c r="M18" s="31">
        <v>304477.5</v>
      </c>
      <c r="N18" s="31"/>
      <c r="O18" s="31"/>
      <c r="P18" s="31"/>
      <c r="Q18" s="28">
        <v>12051.8</v>
      </c>
      <c r="R18" s="28">
        <f t="shared" ref="R18:R26" si="19">Q18*55.67*1.302</f>
        <v>873542.66521200002</v>
      </c>
      <c r="S18" s="28">
        <f t="shared" si="4"/>
        <v>582361.77680800005</v>
      </c>
      <c r="T18" s="28">
        <f t="shared" si="5"/>
        <v>1164723.5536160001</v>
      </c>
      <c r="U18" s="31">
        <f t="shared" si="6"/>
        <v>58236.177680800007</v>
      </c>
      <c r="V18" s="31">
        <f t="shared" ref="V18:V26" si="20">T18*1.05</f>
        <v>1222959.7312968001</v>
      </c>
      <c r="W18" s="31">
        <f t="shared" ref="W18:W26" si="21">L18+V18</f>
        <v>1425944.7769501335</v>
      </c>
      <c r="X18" s="31">
        <f t="shared" si="8"/>
        <v>816989.7769501335</v>
      </c>
      <c r="Y18" s="27">
        <f t="shared" si="9"/>
        <v>12533.871999999999</v>
      </c>
      <c r="Z18" s="27">
        <v>13035.22688</v>
      </c>
      <c r="AA18" s="27">
        <f t="shared" si="10"/>
        <v>13556.635955200001</v>
      </c>
      <c r="AB18" s="27">
        <f t="shared" si="11"/>
        <v>908484.37182047998</v>
      </c>
      <c r="AC18" s="27">
        <f t="shared" si="11"/>
        <v>944823.74669329927</v>
      </c>
      <c r="AD18" s="27">
        <f t="shared" si="11"/>
        <v>982616.69656103139</v>
      </c>
      <c r="AE18" s="27">
        <f t="shared" si="12"/>
        <v>1816968.74364096</v>
      </c>
      <c r="AF18" s="27">
        <f t="shared" si="13"/>
        <v>1889647.4933865985</v>
      </c>
      <c r="AG18" s="27">
        <f t="shared" si="14"/>
        <v>1965233.3931220628</v>
      </c>
      <c r="AH18" s="29">
        <f t="shared" si="15"/>
        <v>1907817</v>
      </c>
      <c r="AI18" s="29">
        <f t="shared" si="15"/>
        <v>1984130</v>
      </c>
      <c r="AJ18" s="29">
        <f t="shared" si="15"/>
        <v>2063495</v>
      </c>
    </row>
    <row r="19" spans="1:36" ht="15" x14ac:dyDescent="0.25">
      <c r="A19" s="24">
        <f t="shared" si="16"/>
        <v>9</v>
      </c>
      <c r="B19" s="10" t="s">
        <v>11</v>
      </c>
      <c r="C19" s="30">
        <v>2</v>
      </c>
      <c r="D19" s="27">
        <v>2</v>
      </c>
      <c r="E19" s="27">
        <v>5071</v>
      </c>
      <c r="F19" s="31">
        <v>1262725</v>
      </c>
      <c r="G19" s="31">
        <v>1212334.9056000002</v>
      </c>
      <c r="H19" s="31" t="s">
        <v>57</v>
      </c>
      <c r="I19" s="31">
        <v>50390</v>
      </c>
      <c r="J19" s="31">
        <f t="shared" si="0"/>
        <v>404111.63520000008</v>
      </c>
      <c r="K19" s="31">
        <f t="shared" si="1"/>
        <v>16796.666666666668</v>
      </c>
      <c r="L19" s="31">
        <f t="shared" si="2"/>
        <v>420908.30186666676</v>
      </c>
      <c r="M19" s="31">
        <v>631362.5</v>
      </c>
      <c r="N19" s="31"/>
      <c r="O19" s="31"/>
      <c r="P19" s="31"/>
      <c r="Q19" s="28">
        <v>12051.8</v>
      </c>
      <c r="R19" s="28">
        <f t="shared" si="19"/>
        <v>873542.66521200002</v>
      </c>
      <c r="S19" s="28">
        <f t="shared" si="4"/>
        <v>582361.77680800005</v>
      </c>
      <c r="T19" s="28">
        <f t="shared" si="5"/>
        <v>1164723.5536160001</v>
      </c>
      <c r="U19" s="31">
        <f t="shared" si="6"/>
        <v>58236.177680800007</v>
      </c>
      <c r="V19" s="31">
        <f t="shared" si="20"/>
        <v>1222959.7312968001</v>
      </c>
      <c r="W19" s="31">
        <f t="shared" si="21"/>
        <v>1643868.033163467</v>
      </c>
      <c r="X19" s="31">
        <f t="shared" si="8"/>
        <v>381143.03316346696</v>
      </c>
      <c r="Y19" s="27">
        <f t="shared" si="9"/>
        <v>12533.871999999999</v>
      </c>
      <c r="Z19" s="27">
        <v>13035.22688</v>
      </c>
      <c r="AA19" s="27">
        <f t="shared" si="10"/>
        <v>13556.635955200001</v>
      </c>
      <c r="AB19" s="27">
        <f t="shared" si="11"/>
        <v>908484.37182047998</v>
      </c>
      <c r="AC19" s="27">
        <f t="shared" si="11"/>
        <v>944823.74669329927</v>
      </c>
      <c r="AD19" s="27">
        <f t="shared" si="11"/>
        <v>982616.69656103139</v>
      </c>
      <c r="AE19" s="27">
        <f t="shared" si="12"/>
        <v>1816968.74364096</v>
      </c>
      <c r="AF19" s="27">
        <f t="shared" si="13"/>
        <v>1889647.4933865985</v>
      </c>
      <c r="AG19" s="27">
        <f t="shared" si="14"/>
        <v>1965233.3931220628</v>
      </c>
      <c r="AH19" s="29">
        <f t="shared" si="15"/>
        <v>1907817</v>
      </c>
      <c r="AI19" s="29">
        <f t="shared" si="15"/>
        <v>1984130</v>
      </c>
      <c r="AJ19" s="29">
        <f t="shared" si="15"/>
        <v>2063495</v>
      </c>
    </row>
    <row r="20" spans="1:36" ht="14.25" x14ac:dyDescent="0.2">
      <c r="A20" s="24">
        <f t="shared" si="16"/>
        <v>10</v>
      </c>
      <c r="B20" s="11" t="s">
        <v>12</v>
      </c>
      <c r="C20" s="30">
        <v>8</v>
      </c>
      <c r="D20" s="27">
        <v>8</v>
      </c>
      <c r="E20" s="27">
        <v>35454</v>
      </c>
      <c r="F20" s="31">
        <v>5589845</v>
      </c>
      <c r="G20" s="31">
        <v>5388285.1276799999</v>
      </c>
      <c r="H20" s="31" t="s">
        <v>56</v>
      </c>
      <c r="I20" s="31">
        <v>201560</v>
      </c>
      <c r="J20" s="31">
        <f t="shared" si="0"/>
        <v>1796095.04256</v>
      </c>
      <c r="K20" s="31">
        <f t="shared" si="1"/>
        <v>67186.666666666672</v>
      </c>
      <c r="L20" s="31">
        <f t="shared" si="2"/>
        <v>1863281.7092266667</v>
      </c>
      <c r="M20" s="31">
        <v>2794922.5</v>
      </c>
      <c r="N20" s="31"/>
      <c r="O20" s="31"/>
      <c r="P20" s="31"/>
      <c r="Q20" s="28">
        <v>12051.8</v>
      </c>
      <c r="R20" s="28">
        <f t="shared" si="19"/>
        <v>873542.66521200002</v>
      </c>
      <c r="S20" s="28">
        <f t="shared" si="4"/>
        <v>582361.77680800005</v>
      </c>
      <c r="T20" s="28">
        <f t="shared" si="5"/>
        <v>4658894.2144640004</v>
      </c>
      <c r="U20" s="31">
        <f t="shared" si="6"/>
        <v>232944.71072320003</v>
      </c>
      <c r="V20" s="31">
        <f t="shared" si="20"/>
        <v>4891838.9251872003</v>
      </c>
      <c r="W20" s="31">
        <f t="shared" si="21"/>
        <v>6755120.6344138673</v>
      </c>
      <c r="X20" s="31">
        <f t="shared" si="8"/>
        <v>1165275.6344138673</v>
      </c>
      <c r="Y20" s="27">
        <f t="shared" si="9"/>
        <v>12533.871999999999</v>
      </c>
      <c r="Z20" s="27">
        <v>13035.22688</v>
      </c>
      <c r="AA20" s="27">
        <f t="shared" si="10"/>
        <v>13556.635955200001</v>
      </c>
      <c r="AB20" s="27">
        <f t="shared" si="11"/>
        <v>908484.37182047998</v>
      </c>
      <c r="AC20" s="27">
        <f t="shared" si="11"/>
        <v>944823.74669329927</v>
      </c>
      <c r="AD20" s="27">
        <f t="shared" si="11"/>
        <v>982616.69656103139</v>
      </c>
      <c r="AE20" s="27">
        <f t="shared" si="12"/>
        <v>7267874.9745638398</v>
      </c>
      <c r="AF20" s="27">
        <f t="shared" si="13"/>
        <v>7558589.9735463941</v>
      </c>
      <c r="AG20" s="27">
        <f t="shared" si="14"/>
        <v>7860933.5724882511</v>
      </c>
      <c r="AH20" s="29">
        <f t="shared" si="15"/>
        <v>7631269</v>
      </c>
      <c r="AI20" s="29">
        <f>ROUND(AF20*1.05+1,0)</f>
        <v>7936520</v>
      </c>
      <c r="AJ20" s="29">
        <f>ROUND(AG20*1.05+1,0)</f>
        <v>8253981</v>
      </c>
    </row>
    <row r="21" spans="1:36" ht="15" x14ac:dyDescent="0.25">
      <c r="A21" s="24">
        <f t="shared" si="16"/>
        <v>11</v>
      </c>
      <c r="B21" s="10" t="s">
        <v>13</v>
      </c>
      <c r="C21" s="30">
        <v>1</v>
      </c>
      <c r="D21" s="27">
        <v>2</v>
      </c>
      <c r="E21" s="27">
        <v>3580</v>
      </c>
      <c r="F21" s="31">
        <v>631362</v>
      </c>
      <c r="G21" s="31">
        <v>606167.45280000009</v>
      </c>
      <c r="H21" s="31" t="s">
        <v>57</v>
      </c>
      <c r="I21" s="31">
        <v>25195</v>
      </c>
      <c r="J21" s="31">
        <f t="shared" si="0"/>
        <v>202055.81760000004</v>
      </c>
      <c r="K21" s="31">
        <f t="shared" si="1"/>
        <v>8398.3333333333339</v>
      </c>
      <c r="L21" s="31">
        <f t="shared" si="2"/>
        <v>210454.15093333338</v>
      </c>
      <c r="M21" s="31">
        <v>315681</v>
      </c>
      <c r="N21" s="31"/>
      <c r="O21" s="31"/>
      <c r="P21" s="31"/>
      <c r="Q21" s="28">
        <v>12051.8</v>
      </c>
      <c r="R21" s="28">
        <f t="shared" si="19"/>
        <v>873542.66521200002</v>
      </c>
      <c r="S21" s="28">
        <f t="shared" si="4"/>
        <v>582361.77680800005</v>
      </c>
      <c r="T21" s="28">
        <f t="shared" si="5"/>
        <v>1164723.5536160001</v>
      </c>
      <c r="U21" s="31">
        <f t="shared" si="6"/>
        <v>58236.177680800007</v>
      </c>
      <c r="V21" s="31">
        <f t="shared" si="20"/>
        <v>1222959.7312968001</v>
      </c>
      <c r="W21" s="31">
        <f t="shared" si="21"/>
        <v>1433413.8822301335</v>
      </c>
      <c r="X21" s="31">
        <f t="shared" si="8"/>
        <v>802051.88223013352</v>
      </c>
      <c r="Y21" s="27">
        <f t="shared" si="9"/>
        <v>12533.871999999999</v>
      </c>
      <c r="Z21" s="27">
        <v>13035.22688</v>
      </c>
      <c r="AA21" s="27">
        <f t="shared" si="10"/>
        <v>13556.635955200001</v>
      </c>
      <c r="AB21" s="27">
        <f t="shared" si="11"/>
        <v>908484.37182047998</v>
      </c>
      <c r="AC21" s="27">
        <f t="shared" si="11"/>
        <v>944823.74669329927</v>
      </c>
      <c r="AD21" s="27">
        <f t="shared" si="11"/>
        <v>982616.69656103139</v>
      </c>
      <c r="AE21" s="27">
        <f t="shared" si="12"/>
        <v>1816968.74364096</v>
      </c>
      <c r="AF21" s="27">
        <f t="shared" si="13"/>
        <v>1889647.4933865985</v>
      </c>
      <c r="AG21" s="27">
        <f t="shared" si="14"/>
        <v>1965233.3931220628</v>
      </c>
      <c r="AH21" s="29">
        <f t="shared" si="15"/>
        <v>1907817</v>
      </c>
      <c r="AI21" s="29">
        <f t="shared" si="15"/>
        <v>1984130</v>
      </c>
      <c r="AJ21" s="29">
        <f t="shared" si="15"/>
        <v>2063495</v>
      </c>
    </row>
    <row r="22" spans="1:36" ht="28.5" x14ac:dyDescent="0.2">
      <c r="A22" s="24">
        <f t="shared" si="16"/>
        <v>12</v>
      </c>
      <c r="B22" s="10" t="s">
        <v>60</v>
      </c>
      <c r="C22" s="30">
        <v>3</v>
      </c>
      <c r="D22" s="27">
        <v>3</v>
      </c>
      <c r="E22" s="27">
        <v>11962</v>
      </c>
      <c r="F22" s="31">
        <v>2028921</v>
      </c>
      <c r="G22" s="31">
        <v>1953336.2284800003</v>
      </c>
      <c r="H22" s="31" t="s">
        <v>56</v>
      </c>
      <c r="I22" s="31">
        <v>75585</v>
      </c>
      <c r="J22" s="31">
        <f t="shared" si="0"/>
        <v>651112.07616000006</v>
      </c>
      <c r="K22" s="31">
        <f t="shared" si="1"/>
        <v>25195</v>
      </c>
      <c r="L22" s="31">
        <f t="shared" si="2"/>
        <v>676307.07616000006</v>
      </c>
      <c r="M22" s="31">
        <v>1014460.5</v>
      </c>
      <c r="N22" s="31"/>
      <c r="O22" s="31"/>
      <c r="P22" s="31"/>
      <c r="Q22" s="28">
        <v>12051.8</v>
      </c>
      <c r="R22" s="28">
        <f t="shared" si="19"/>
        <v>873542.66521200002</v>
      </c>
      <c r="S22" s="28">
        <f t="shared" si="4"/>
        <v>582361.77680800005</v>
      </c>
      <c r="T22" s="28">
        <f t="shared" si="5"/>
        <v>1747085.330424</v>
      </c>
      <c r="U22" s="31">
        <f t="shared" si="6"/>
        <v>87354.266521200014</v>
      </c>
      <c r="V22" s="31">
        <f t="shared" si="20"/>
        <v>1834439.5969452001</v>
      </c>
      <c r="W22" s="31">
        <f t="shared" si="21"/>
        <v>2510746.6731052003</v>
      </c>
      <c r="X22" s="31">
        <f t="shared" si="8"/>
        <v>481825.67310520029</v>
      </c>
      <c r="Y22" s="27">
        <f t="shared" si="9"/>
        <v>12533.871999999999</v>
      </c>
      <c r="Z22" s="27">
        <v>13035.22688</v>
      </c>
      <c r="AA22" s="27">
        <f t="shared" si="10"/>
        <v>13556.635955200001</v>
      </c>
      <c r="AB22" s="27">
        <f t="shared" si="11"/>
        <v>908484.37182047998</v>
      </c>
      <c r="AC22" s="27">
        <f t="shared" si="11"/>
        <v>944823.74669329927</v>
      </c>
      <c r="AD22" s="27">
        <f t="shared" si="11"/>
        <v>982616.69656103139</v>
      </c>
      <c r="AE22" s="27">
        <f t="shared" si="12"/>
        <v>2725453.1154614398</v>
      </c>
      <c r="AF22" s="27">
        <f t="shared" si="13"/>
        <v>2834471.2400798979</v>
      </c>
      <c r="AG22" s="27">
        <f t="shared" si="14"/>
        <v>2947850.0896830941</v>
      </c>
      <c r="AH22" s="29">
        <f t="shared" si="15"/>
        <v>2861726</v>
      </c>
      <c r="AI22" s="29">
        <f t="shared" si="15"/>
        <v>2976195</v>
      </c>
      <c r="AJ22" s="29">
        <f t="shared" si="15"/>
        <v>3095243</v>
      </c>
    </row>
    <row r="23" spans="1:36" ht="15" x14ac:dyDescent="0.25">
      <c r="A23" s="24">
        <f t="shared" si="16"/>
        <v>13</v>
      </c>
      <c r="B23" s="10" t="s">
        <v>14</v>
      </c>
      <c r="C23" s="30">
        <v>1</v>
      </c>
      <c r="D23" s="27">
        <v>2</v>
      </c>
      <c r="E23" s="27">
        <v>1945</v>
      </c>
      <c r="F23" s="31">
        <v>608955</v>
      </c>
      <c r="G23" s="31">
        <v>583760.13696000003</v>
      </c>
      <c r="H23" s="31" t="s">
        <v>57</v>
      </c>
      <c r="I23" s="31">
        <v>25195</v>
      </c>
      <c r="J23" s="31">
        <f t="shared" si="0"/>
        <v>194586.71232000002</v>
      </c>
      <c r="K23" s="31">
        <f t="shared" si="1"/>
        <v>8398.3333333333339</v>
      </c>
      <c r="L23" s="31">
        <f t="shared" si="2"/>
        <v>202985.04565333336</v>
      </c>
      <c r="M23" s="31">
        <v>304477.5</v>
      </c>
      <c r="N23" s="31"/>
      <c r="O23" s="31"/>
      <c r="P23" s="31"/>
      <c r="Q23" s="28">
        <v>12051.8</v>
      </c>
      <c r="R23" s="28">
        <f t="shared" si="19"/>
        <v>873542.66521200002</v>
      </c>
      <c r="S23" s="28">
        <f t="shared" si="4"/>
        <v>582361.77680800005</v>
      </c>
      <c r="T23" s="28">
        <f t="shared" si="5"/>
        <v>1164723.5536160001</v>
      </c>
      <c r="U23" s="31">
        <f t="shared" si="6"/>
        <v>58236.177680800007</v>
      </c>
      <c r="V23" s="31">
        <f t="shared" si="20"/>
        <v>1222959.7312968001</v>
      </c>
      <c r="W23" s="31">
        <f t="shared" si="21"/>
        <v>1425944.7769501335</v>
      </c>
      <c r="X23" s="31">
        <f t="shared" si="8"/>
        <v>816989.7769501335</v>
      </c>
      <c r="Y23" s="27">
        <f t="shared" si="9"/>
        <v>12533.871999999999</v>
      </c>
      <c r="Z23" s="27">
        <v>13035.22688</v>
      </c>
      <c r="AA23" s="27">
        <f t="shared" si="10"/>
        <v>13556.635955200001</v>
      </c>
      <c r="AB23" s="27">
        <f t="shared" si="11"/>
        <v>908484.37182047998</v>
      </c>
      <c r="AC23" s="27">
        <f t="shared" si="11"/>
        <v>944823.74669329927</v>
      </c>
      <c r="AD23" s="27">
        <f t="shared" si="11"/>
        <v>982616.69656103139</v>
      </c>
      <c r="AE23" s="27">
        <f t="shared" si="12"/>
        <v>1816968.74364096</v>
      </c>
      <c r="AF23" s="27">
        <f t="shared" si="13"/>
        <v>1889647.4933865985</v>
      </c>
      <c r="AG23" s="27">
        <f t="shared" si="14"/>
        <v>1965233.3931220628</v>
      </c>
      <c r="AH23" s="29">
        <f t="shared" si="15"/>
        <v>1907817</v>
      </c>
      <c r="AI23" s="29">
        <f t="shared" si="15"/>
        <v>1984130</v>
      </c>
      <c r="AJ23" s="29">
        <f t="shared" si="15"/>
        <v>2063495</v>
      </c>
    </row>
    <row r="24" spans="1:36" ht="14.25" x14ac:dyDescent="0.2">
      <c r="A24" s="24">
        <f t="shared" si="16"/>
        <v>14</v>
      </c>
      <c r="B24" s="10" t="s">
        <v>61</v>
      </c>
      <c r="C24" s="30">
        <v>2</v>
      </c>
      <c r="D24" s="27">
        <v>3</v>
      </c>
      <c r="E24" s="27">
        <v>12142</v>
      </c>
      <c r="F24" s="31">
        <v>1352614</v>
      </c>
      <c r="G24" s="31">
        <v>1302224.1523200001</v>
      </c>
      <c r="H24" s="31" t="s">
        <v>56</v>
      </c>
      <c r="I24" s="31">
        <v>50390</v>
      </c>
      <c r="J24" s="31">
        <f t="shared" si="0"/>
        <v>434074.71744000004</v>
      </c>
      <c r="K24" s="31">
        <f t="shared" si="1"/>
        <v>16796.666666666668</v>
      </c>
      <c r="L24" s="31">
        <f t="shared" si="2"/>
        <v>450871.38410666672</v>
      </c>
      <c r="M24" s="31">
        <v>676307</v>
      </c>
      <c r="N24" s="31"/>
      <c r="O24" s="31"/>
      <c r="P24" s="31"/>
      <c r="Q24" s="28">
        <v>12051.8</v>
      </c>
      <c r="R24" s="28">
        <f t="shared" si="19"/>
        <v>873542.66521200002</v>
      </c>
      <c r="S24" s="28">
        <f t="shared" si="4"/>
        <v>582361.77680800005</v>
      </c>
      <c r="T24" s="28">
        <f t="shared" si="5"/>
        <v>1747085.330424</v>
      </c>
      <c r="U24" s="31">
        <f t="shared" si="6"/>
        <v>87354.266521200014</v>
      </c>
      <c r="V24" s="31">
        <f t="shared" si="20"/>
        <v>1834439.5969452001</v>
      </c>
      <c r="W24" s="31">
        <f t="shared" si="21"/>
        <v>2285310.9810518669</v>
      </c>
      <c r="X24" s="31">
        <f t="shared" si="8"/>
        <v>932696.9810518669</v>
      </c>
      <c r="Y24" s="27">
        <f t="shared" si="9"/>
        <v>12533.871999999999</v>
      </c>
      <c r="Z24" s="27">
        <v>13035.22688</v>
      </c>
      <c r="AA24" s="27">
        <f t="shared" si="10"/>
        <v>13556.635955200001</v>
      </c>
      <c r="AB24" s="27">
        <f t="shared" si="11"/>
        <v>908484.37182047998</v>
      </c>
      <c r="AC24" s="27">
        <f t="shared" si="11"/>
        <v>944823.74669329927</v>
      </c>
      <c r="AD24" s="27">
        <f t="shared" si="11"/>
        <v>982616.69656103139</v>
      </c>
      <c r="AE24" s="27">
        <f t="shared" si="12"/>
        <v>2725453.1154614398</v>
      </c>
      <c r="AF24" s="27">
        <f t="shared" si="13"/>
        <v>2834471.2400798979</v>
      </c>
      <c r="AG24" s="27">
        <f t="shared" si="14"/>
        <v>2947850.0896830941</v>
      </c>
      <c r="AH24" s="29">
        <f t="shared" si="15"/>
        <v>2861726</v>
      </c>
      <c r="AI24" s="29">
        <f t="shared" si="15"/>
        <v>2976195</v>
      </c>
      <c r="AJ24" s="29">
        <f t="shared" si="15"/>
        <v>3095243</v>
      </c>
    </row>
    <row r="25" spans="1:36" ht="14.25" x14ac:dyDescent="0.2">
      <c r="A25" s="24">
        <f t="shared" si="16"/>
        <v>15</v>
      </c>
      <c r="B25" s="10" t="s">
        <v>62</v>
      </c>
      <c r="C25" s="30">
        <v>2</v>
      </c>
      <c r="D25" s="27">
        <v>3</v>
      </c>
      <c r="E25" s="27">
        <v>11507</v>
      </c>
      <c r="F25" s="31">
        <v>1375038</v>
      </c>
      <c r="G25" s="31">
        <v>1324647.7171200002</v>
      </c>
      <c r="H25" s="31" t="s">
        <v>56</v>
      </c>
      <c r="I25" s="31">
        <v>50390</v>
      </c>
      <c r="J25" s="31">
        <f t="shared" si="0"/>
        <v>441549.23904000007</v>
      </c>
      <c r="K25" s="31">
        <f t="shared" si="1"/>
        <v>16796.666666666668</v>
      </c>
      <c r="L25" s="31">
        <f t="shared" si="2"/>
        <v>458345.90570666676</v>
      </c>
      <c r="M25" s="31">
        <v>687519</v>
      </c>
      <c r="N25" s="31"/>
      <c r="O25" s="31"/>
      <c r="P25" s="31"/>
      <c r="Q25" s="28">
        <v>12051.8</v>
      </c>
      <c r="R25" s="28">
        <f t="shared" si="19"/>
        <v>873542.66521200002</v>
      </c>
      <c r="S25" s="28">
        <f t="shared" si="4"/>
        <v>582361.77680800005</v>
      </c>
      <c r="T25" s="28">
        <f t="shared" si="5"/>
        <v>1747085.330424</v>
      </c>
      <c r="U25" s="31">
        <f t="shared" si="6"/>
        <v>87354.266521200014</v>
      </c>
      <c r="V25" s="31">
        <f t="shared" si="20"/>
        <v>1834439.5969452001</v>
      </c>
      <c r="W25" s="31">
        <f t="shared" si="21"/>
        <v>2292785.502651867</v>
      </c>
      <c r="X25" s="31">
        <f t="shared" si="8"/>
        <v>917747.50265186699</v>
      </c>
      <c r="Y25" s="27">
        <f t="shared" si="9"/>
        <v>12533.871999999999</v>
      </c>
      <c r="Z25" s="27">
        <v>13035.22688</v>
      </c>
      <c r="AA25" s="27">
        <f t="shared" si="10"/>
        <v>13556.635955200001</v>
      </c>
      <c r="AB25" s="27">
        <f t="shared" si="11"/>
        <v>908484.37182047998</v>
      </c>
      <c r="AC25" s="27">
        <f t="shared" si="11"/>
        <v>944823.74669329927</v>
      </c>
      <c r="AD25" s="27">
        <f t="shared" si="11"/>
        <v>982616.69656103139</v>
      </c>
      <c r="AE25" s="27">
        <f t="shared" si="12"/>
        <v>2725453.1154614398</v>
      </c>
      <c r="AF25" s="27">
        <f t="shared" si="13"/>
        <v>2834471.2400798979</v>
      </c>
      <c r="AG25" s="27">
        <f t="shared" si="14"/>
        <v>2947850.0896830941</v>
      </c>
      <c r="AH25" s="29">
        <f t="shared" si="15"/>
        <v>2861726</v>
      </c>
      <c r="AI25" s="29">
        <f t="shared" si="15"/>
        <v>2976195</v>
      </c>
      <c r="AJ25" s="29">
        <f t="shared" si="15"/>
        <v>3095243</v>
      </c>
    </row>
    <row r="26" spans="1:36" ht="15" x14ac:dyDescent="0.25">
      <c r="A26" s="24">
        <f t="shared" si="16"/>
        <v>16</v>
      </c>
      <c r="B26" s="10" t="s">
        <v>15</v>
      </c>
      <c r="C26" s="30">
        <v>1</v>
      </c>
      <c r="D26" s="27">
        <v>2</v>
      </c>
      <c r="E26" s="27">
        <v>5266</v>
      </c>
      <c r="F26" s="31">
        <v>631362</v>
      </c>
      <c r="G26" s="31">
        <v>606167.45280000009</v>
      </c>
      <c r="H26" s="31" t="s">
        <v>57</v>
      </c>
      <c r="I26" s="31">
        <v>25195</v>
      </c>
      <c r="J26" s="31">
        <f t="shared" si="0"/>
        <v>202055.81760000004</v>
      </c>
      <c r="K26" s="31">
        <f t="shared" si="1"/>
        <v>8398.3333333333339</v>
      </c>
      <c r="L26" s="31">
        <f t="shared" si="2"/>
        <v>210454.15093333338</v>
      </c>
      <c r="M26" s="31">
        <v>315681</v>
      </c>
      <c r="N26" s="31"/>
      <c r="O26" s="31"/>
      <c r="P26" s="31"/>
      <c r="Q26" s="28">
        <v>12051.8</v>
      </c>
      <c r="R26" s="28">
        <f t="shared" si="19"/>
        <v>873542.66521200002</v>
      </c>
      <c r="S26" s="28">
        <f t="shared" si="4"/>
        <v>582361.77680800005</v>
      </c>
      <c r="T26" s="28">
        <f t="shared" si="5"/>
        <v>1164723.5536160001</v>
      </c>
      <c r="U26" s="31">
        <f t="shared" si="6"/>
        <v>58236.177680800007</v>
      </c>
      <c r="V26" s="31">
        <f t="shared" si="20"/>
        <v>1222959.7312968001</v>
      </c>
      <c r="W26" s="31">
        <f t="shared" si="21"/>
        <v>1433413.8822301335</v>
      </c>
      <c r="X26" s="31">
        <f t="shared" si="8"/>
        <v>802051.88223013352</v>
      </c>
      <c r="Y26" s="27">
        <f t="shared" si="9"/>
        <v>12533.871999999999</v>
      </c>
      <c r="Z26" s="27">
        <v>13035.22688</v>
      </c>
      <c r="AA26" s="27">
        <f t="shared" si="10"/>
        <v>13556.635955200001</v>
      </c>
      <c r="AB26" s="27">
        <f t="shared" si="11"/>
        <v>908484.37182047998</v>
      </c>
      <c r="AC26" s="27">
        <f t="shared" si="11"/>
        <v>944823.74669329927</v>
      </c>
      <c r="AD26" s="27">
        <f t="shared" si="11"/>
        <v>982616.69656103139</v>
      </c>
      <c r="AE26" s="27">
        <f t="shared" si="12"/>
        <v>1816968.74364096</v>
      </c>
      <c r="AF26" s="27">
        <f t="shared" si="13"/>
        <v>1889647.4933865985</v>
      </c>
      <c r="AG26" s="27">
        <f t="shared" si="14"/>
        <v>1965233.3931220628</v>
      </c>
      <c r="AH26" s="29">
        <f t="shared" si="15"/>
        <v>1907817</v>
      </c>
      <c r="AI26" s="29">
        <f t="shared" si="15"/>
        <v>1984130</v>
      </c>
      <c r="AJ26" s="29">
        <f t="shared" si="15"/>
        <v>2063495</v>
      </c>
    </row>
    <row r="27" spans="1:36" ht="30" hidden="1" x14ac:dyDescent="0.25">
      <c r="A27" s="24">
        <f t="shared" si="16"/>
        <v>17</v>
      </c>
      <c r="B27" s="32" t="s">
        <v>16</v>
      </c>
      <c r="C27" s="33">
        <v>1</v>
      </c>
      <c r="D27" s="27"/>
      <c r="E27" s="27"/>
      <c r="F27" s="34">
        <v>608955</v>
      </c>
      <c r="G27" s="34">
        <v>583760.13696000003</v>
      </c>
      <c r="H27" s="34" t="s">
        <v>57</v>
      </c>
      <c r="I27" s="34">
        <v>25195</v>
      </c>
      <c r="J27" s="34">
        <f t="shared" si="0"/>
        <v>194586.71232000002</v>
      </c>
      <c r="K27" s="34">
        <f t="shared" si="1"/>
        <v>8398.3333333333339</v>
      </c>
      <c r="L27" s="34">
        <f t="shared" si="2"/>
        <v>202985.04565333336</v>
      </c>
      <c r="M27" s="34">
        <v>304477.5</v>
      </c>
      <c r="N27" s="34">
        <v>4713.76</v>
      </c>
      <c r="O27" s="34">
        <f>M27-N27</f>
        <v>299763.74</v>
      </c>
      <c r="P27" s="34">
        <f>304478+N27</f>
        <v>309191.76</v>
      </c>
      <c r="Q27" s="36"/>
      <c r="R27" s="36"/>
      <c r="S27" s="36">
        <f t="shared" si="4"/>
        <v>0</v>
      </c>
      <c r="T27" s="36">
        <f t="shared" si="5"/>
        <v>0</v>
      </c>
      <c r="U27" s="34">
        <f t="shared" si="6"/>
        <v>0</v>
      </c>
      <c r="V27" s="34"/>
      <c r="W27" s="34">
        <f>M27-N27</f>
        <v>299763.74</v>
      </c>
      <c r="X27" s="34">
        <f t="shared" si="8"/>
        <v>-309191.26</v>
      </c>
      <c r="Y27" s="27">
        <f t="shared" si="9"/>
        <v>0</v>
      </c>
      <c r="Z27" s="27">
        <v>0</v>
      </c>
      <c r="AA27" s="27">
        <f t="shared" si="10"/>
        <v>0</v>
      </c>
      <c r="AB27" s="27">
        <f t="shared" si="11"/>
        <v>0</v>
      </c>
      <c r="AC27" s="27">
        <f t="shared" si="11"/>
        <v>0</v>
      </c>
      <c r="AD27" s="27">
        <f t="shared" si="11"/>
        <v>0</v>
      </c>
      <c r="AE27" s="27">
        <f t="shared" si="12"/>
        <v>0</v>
      </c>
      <c r="AF27" s="27">
        <f t="shared" si="13"/>
        <v>0</v>
      </c>
      <c r="AG27" s="27">
        <f t="shared" si="14"/>
        <v>0</v>
      </c>
      <c r="AH27" s="29">
        <f t="shared" si="15"/>
        <v>0</v>
      </c>
      <c r="AI27" s="29">
        <f t="shared" si="15"/>
        <v>0</v>
      </c>
      <c r="AJ27" s="29">
        <f t="shared" si="15"/>
        <v>0</v>
      </c>
    </row>
    <row r="28" spans="1:36" ht="28.5" x14ac:dyDescent="0.2">
      <c r="A28" s="24">
        <v>17</v>
      </c>
      <c r="B28" s="10" t="s">
        <v>63</v>
      </c>
      <c r="C28" s="30">
        <v>2</v>
      </c>
      <c r="D28" s="27">
        <v>2</v>
      </c>
      <c r="E28" s="27">
        <v>5095</v>
      </c>
      <c r="F28" s="31">
        <v>1352614</v>
      </c>
      <c r="G28" s="31">
        <v>1302224.1523200001</v>
      </c>
      <c r="H28" s="31" t="s">
        <v>56</v>
      </c>
      <c r="I28" s="31">
        <v>50390</v>
      </c>
      <c r="J28" s="31">
        <f t="shared" si="0"/>
        <v>434074.71744000004</v>
      </c>
      <c r="K28" s="31">
        <f t="shared" si="1"/>
        <v>16796.666666666668</v>
      </c>
      <c r="L28" s="31">
        <f t="shared" si="2"/>
        <v>450871.38410666672</v>
      </c>
      <c r="M28" s="31">
        <v>676307</v>
      </c>
      <c r="N28" s="31"/>
      <c r="O28" s="31"/>
      <c r="P28" s="31"/>
      <c r="Q28" s="28">
        <v>12051.8</v>
      </c>
      <c r="R28" s="28">
        <f t="shared" ref="R28:R36" si="22">Q28*55.67*1.302</f>
        <v>873542.66521200002</v>
      </c>
      <c r="S28" s="28">
        <f t="shared" si="4"/>
        <v>582361.77680800005</v>
      </c>
      <c r="T28" s="28">
        <f t="shared" si="5"/>
        <v>1164723.5536160001</v>
      </c>
      <c r="U28" s="31">
        <f t="shared" si="6"/>
        <v>58236.177680800007</v>
      </c>
      <c r="V28" s="31">
        <f t="shared" ref="V28:V36" si="23">T28*1.05</f>
        <v>1222959.7312968001</v>
      </c>
      <c r="W28" s="31">
        <f t="shared" ref="W28:W36" si="24">L28+V28</f>
        <v>1673831.1154034669</v>
      </c>
      <c r="X28" s="31">
        <f t="shared" si="8"/>
        <v>321217.11540346686</v>
      </c>
      <c r="Y28" s="27">
        <f t="shared" si="9"/>
        <v>12533.871999999999</v>
      </c>
      <c r="Z28" s="27">
        <v>13035.22688</v>
      </c>
      <c r="AA28" s="27">
        <f t="shared" si="10"/>
        <v>13556.635955200001</v>
      </c>
      <c r="AB28" s="27">
        <f t="shared" si="11"/>
        <v>908484.37182047998</v>
      </c>
      <c r="AC28" s="27">
        <f t="shared" si="11"/>
        <v>944823.74669329927</v>
      </c>
      <c r="AD28" s="27">
        <f t="shared" si="11"/>
        <v>982616.69656103139</v>
      </c>
      <c r="AE28" s="27">
        <f t="shared" si="12"/>
        <v>1816968.74364096</v>
      </c>
      <c r="AF28" s="27">
        <f t="shared" si="13"/>
        <v>1889647.4933865985</v>
      </c>
      <c r="AG28" s="27">
        <f t="shared" si="14"/>
        <v>1965233.3931220628</v>
      </c>
      <c r="AH28" s="29">
        <f t="shared" si="15"/>
        <v>1907817</v>
      </c>
      <c r="AI28" s="29">
        <f t="shared" si="15"/>
        <v>1984130</v>
      </c>
      <c r="AJ28" s="29">
        <f t="shared" si="15"/>
        <v>2063495</v>
      </c>
    </row>
    <row r="29" spans="1:36" ht="28.5" x14ac:dyDescent="0.2">
      <c r="A29" s="24">
        <f t="shared" si="16"/>
        <v>18</v>
      </c>
      <c r="B29" s="10" t="s">
        <v>64</v>
      </c>
      <c r="C29" s="30">
        <v>2</v>
      </c>
      <c r="D29" s="27">
        <v>3</v>
      </c>
      <c r="E29" s="27">
        <v>10702</v>
      </c>
      <c r="F29" s="31">
        <v>1352614</v>
      </c>
      <c r="G29" s="31">
        <v>1302224.1523200001</v>
      </c>
      <c r="H29" s="31" t="s">
        <v>65</v>
      </c>
      <c r="I29" s="31">
        <v>50390</v>
      </c>
      <c r="J29" s="31">
        <f t="shared" si="0"/>
        <v>434074.71744000004</v>
      </c>
      <c r="K29" s="31">
        <f t="shared" si="1"/>
        <v>16796.666666666668</v>
      </c>
      <c r="L29" s="31">
        <f t="shared" si="2"/>
        <v>450871.38410666672</v>
      </c>
      <c r="M29" s="31">
        <v>676307</v>
      </c>
      <c r="N29" s="31"/>
      <c r="O29" s="31"/>
      <c r="P29" s="31"/>
      <c r="Q29" s="28">
        <v>12051.8</v>
      </c>
      <c r="R29" s="28">
        <f t="shared" si="22"/>
        <v>873542.66521200002</v>
      </c>
      <c r="S29" s="28">
        <f t="shared" si="4"/>
        <v>582361.77680800005</v>
      </c>
      <c r="T29" s="28">
        <f t="shared" si="5"/>
        <v>1747085.330424</v>
      </c>
      <c r="U29" s="31">
        <f t="shared" si="6"/>
        <v>87354.266521200014</v>
      </c>
      <c r="V29" s="31">
        <f t="shared" si="23"/>
        <v>1834439.5969452001</v>
      </c>
      <c r="W29" s="31">
        <f t="shared" si="24"/>
        <v>2285310.9810518669</v>
      </c>
      <c r="X29" s="31">
        <f t="shared" si="8"/>
        <v>932696.9810518669</v>
      </c>
      <c r="Y29" s="27">
        <f t="shared" si="9"/>
        <v>12533.871999999999</v>
      </c>
      <c r="Z29" s="27">
        <v>13035.22688</v>
      </c>
      <c r="AA29" s="27">
        <f t="shared" si="10"/>
        <v>13556.635955200001</v>
      </c>
      <c r="AB29" s="27">
        <f t="shared" si="11"/>
        <v>908484.37182047998</v>
      </c>
      <c r="AC29" s="27">
        <f t="shared" si="11"/>
        <v>944823.74669329927</v>
      </c>
      <c r="AD29" s="27">
        <f t="shared" si="11"/>
        <v>982616.69656103139</v>
      </c>
      <c r="AE29" s="27">
        <f t="shared" si="12"/>
        <v>2725453.1154614398</v>
      </c>
      <c r="AF29" s="27">
        <f t="shared" si="13"/>
        <v>2834471.2400798979</v>
      </c>
      <c r="AG29" s="27">
        <f t="shared" si="14"/>
        <v>2947850.0896830941</v>
      </c>
      <c r="AH29" s="29">
        <f t="shared" si="15"/>
        <v>2861726</v>
      </c>
      <c r="AI29" s="29">
        <f t="shared" si="15"/>
        <v>2976195</v>
      </c>
      <c r="AJ29" s="29">
        <f t="shared" si="15"/>
        <v>3095243</v>
      </c>
    </row>
    <row r="30" spans="1:36" ht="14.25" x14ac:dyDescent="0.2">
      <c r="A30" s="24">
        <f t="shared" si="16"/>
        <v>19</v>
      </c>
      <c r="B30" s="10" t="s">
        <v>66</v>
      </c>
      <c r="C30" s="30">
        <v>3</v>
      </c>
      <c r="D30" s="27">
        <v>3</v>
      </c>
      <c r="E30" s="27">
        <v>12001</v>
      </c>
      <c r="F30" s="31">
        <v>2028921</v>
      </c>
      <c r="G30" s="31">
        <v>1953336.2284800003</v>
      </c>
      <c r="H30" s="31" t="s">
        <v>67</v>
      </c>
      <c r="I30" s="31">
        <v>75585</v>
      </c>
      <c r="J30" s="31">
        <f t="shared" si="0"/>
        <v>651112.07616000006</v>
      </c>
      <c r="K30" s="31">
        <f t="shared" si="1"/>
        <v>25195</v>
      </c>
      <c r="L30" s="31">
        <f t="shared" si="2"/>
        <v>676307.07616000006</v>
      </c>
      <c r="M30" s="31">
        <v>1014460.5</v>
      </c>
      <c r="N30" s="31"/>
      <c r="O30" s="31"/>
      <c r="P30" s="31"/>
      <c r="Q30" s="28">
        <v>12051.8</v>
      </c>
      <c r="R30" s="28">
        <f t="shared" si="22"/>
        <v>873542.66521200002</v>
      </c>
      <c r="S30" s="28">
        <f t="shared" si="4"/>
        <v>582361.77680800005</v>
      </c>
      <c r="T30" s="28">
        <f t="shared" si="5"/>
        <v>1747085.330424</v>
      </c>
      <c r="U30" s="31">
        <f t="shared" si="6"/>
        <v>87354.266521200014</v>
      </c>
      <c r="V30" s="31">
        <f t="shared" si="23"/>
        <v>1834439.5969452001</v>
      </c>
      <c r="W30" s="31">
        <f t="shared" si="24"/>
        <v>2510746.6731052003</v>
      </c>
      <c r="X30" s="31">
        <f t="shared" si="8"/>
        <v>481825.67310520029</v>
      </c>
      <c r="Y30" s="27">
        <f t="shared" si="9"/>
        <v>12533.871999999999</v>
      </c>
      <c r="Z30" s="27">
        <v>13035.22688</v>
      </c>
      <c r="AA30" s="27">
        <f t="shared" si="10"/>
        <v>13556.635955200001</v>
      </c>
      <c r="AB30" s="27">
        <f t="shared" si="11"/>
        <v>908484.37182047998</v>
      </c>
      <c r="AC30" s="27">
        <f t="shared" si="11"/>
        <v>944823.74669329927</v>
      </c>
      <c r="AD30" s="27">
        <f t="shared" si="11"/>
        <v>982616.69656103139</v>
      </c>
      <c r="AE30" s="27">
        <f t="shared" si="12"/>
        <v>2725453.1154614398</v>
      </c>
      <c r="AF30" s="27">
        <f t="shared" si="13"/>
        <v>2834471.2400798979</v>
      </c>
      <c r="AG30" s="27">
        <f t="shared" si="14"/>
        <v>2947850.0896830941</v>
      </c>
      <c r="AH30" s="29">
        <f t="shared" si="15"/>
        <v>2861726</v>
      </c>
      <c r="AI30" s="29">
        <f t="shared" si="15"/>
        <v>2976195</v>
      </c>
      <c r="AJ30" s="29">
        <f t="shared" si="15"/>
        <v>3095243</v>
      </c>
    </row>
    <row r="31" spans="1:36" ht="28.5" x14ac:dyDescent="0.2">
      <c r="A31" s="24">
        <f t="shared" si="16"/>
        <v>20</v>
      </c>
      <c r="B31" s="10" t="s">
        <v>68</v>
      </c>
      <c r="C31" s="30">
        <v>2</v>
      </c>
      <c r="D31" s="27">
        <v>2</v>
      </c>
      <c r="E31" s="27">
        <v>5223</v>
      </c>
      <c r="F31" s="31">
        <v>1352614</v>
      </c>
      <c r="G31" s="31">
        <v>1302224.1523200001</v>
      </c>
      <c r="H31" s="31" t="s">
        <v>67</v>
      </c>
      <c r="I31" s="31">
        <v>50390</v>
      </c>
      <c r="J31" s="31">
        <f t="shared" si="0"/>
        <v>434074.71744000004</v>
      </c>
      <c r="K31" s="31">
        <f t="shared" si="1"/>
        <v>16796.666666666668</v>
      </c>
      <c r="L31" s="31">
        <f t="shared" si="2"/>
        <v>450871.38410666672</v>
      </c>
      <c r="M31" s="31">
        <v>676307</v>
      </c>
      <c r="N31" s="31"/>
      <c r="O31" s="31"/>
      <c r="P31" s="31"/>
      <c r="Q31" s="28">
        <v>12051.8</v>
      </c>
      <c r="R31" s="28">
        <f t="shared" si="22"/>
        <v>873542.66521200002</v>
      </c>
      <c r="S31" s="28">
        <f t="shared" si="4"/>
        <v>582361.77680800005</v>
      </c>
      <c r="T31" s="28">
        <f t="shared" si="5"/>
        <v>1164723.5536160001</v>
      </c>
      <c r="U31" s="31">
        <f t="shared" si="6"/>
        <v>58236.177680800007</v>
      </c>
      <c r="V31" s="31">
        <f t="shared" si="23"/>
        <v>1222959.7312968001</v>
      </c>
      <c r="W31" s="31">
        <f t="shared" si="24"/>
        <v>1673831.1154034669</v>
      </c>
      <c r="X31" s="31">
        <f t="shared" si="8"/>
        <v>321217.11540346686</v>
      </c>
      <c r="Y31" s="27">
        <f t="shared" si="9"/>
        <v>12533.871999999999</v>
      </c>
      <c r="Z31" s="27">
        <v>13035.22688</v>
      </c>
      <c r="AA31" s="27">
        <f t="shared" si="10"/>
        <v>13556.635955200001</v>
      </c>
      <c r="AB31" s="27">
        <f t="shared" si="11"/>
        <v>908484.37182047998</v>
      </c>
      <c r="AC31" s="27">
        <f t="shared" si="11"/>
        <v>944823.74669329927</v>
      </c>
      <c r="AD31" s="27">
        <f t="shared" si="11"/>
        <v>982616.69656103139</v>
      </c>
      <c r="AE31" s="27">
        <f t="shared" si="12"/>
        <v>1816968.74364096</v>
      </c>
      <c r="AF31" s="27">
        <f t="shared" si="13"/>
        <v>1889647.4933865985</v>
      </c>
      <c r="AG31" s="27">
        <f t="shared" si="14"/>
        <v>1965233.3931220628</v>
      </c>
      <c r="AH31" s="29">
        <f t="shared" si="15"/>
        <v>1907817</v>
      </c>
      <c r="AI31" s="29">
        <f t="shared" si="15"/>
        <v>1984130</v>
      </c>
      <c r="AJ31" s="29">
        <f t="shared" si="15"/>
        <v>2063495</v>
      </c>
    </row>
    <row r="32" spans="1:36" ht="17.25" customHeight="1" x14ac:dyDescent="0.2">
      <c r="A32" s="24">
        <f t="shared" si="16"/>
        <v>21</v>
      </c>
      <c r="B32" s="10" t="s">
        <v>69</v>
      </c>
      <c r="C32" s="30">
        <v>2</v>
      </c>
      <c r="D32" s="27">
        <v>3</v>
      </c>
      <c r="E32" s="27">
        <v>10438</v>
      </c>
      <c r="F32" s="31">
        <v>1352614</v>
      </c>
      <c r="G32" s="31">
        <v>1302224.1523200001</v>
      </c>
      <c r="H32" s="31" t="s">
        <v>67</v>
      </c>
      <c r="I32" s="31">
        <v>50390</v>
      </c>
      <c r="J32" s="31">
        <f t="shared" si="0"/>
        <v>434074.71744000004</v>
      </c>
      <c r="K32" s="31">
        <f t="shared" si="1"/>
        <v>16796.666666666668</v>
      </c>
      <c r="L32" s="31">
        <f t="shared" si="2"/>
        <v>450871.38410666672</v>
      </c>
      <c r="M32" s="31">
        <v>676307</v>
      </c>
      <c r="N32" s="31"/>
      <c r="O32" s="31"/>
      <c r="P32" s="31"/>
      <c r="Q32" s="28">
        <v>12051.8</v>
      </c>
      <c r="R32" s="28">
        <f t="shared" si="22"/>
        <v>873542.66521200002</v>
      </c>
      <c r="S32" s="28">
        <f t="shared" si="4"/>
        <v>582361.77680800005</v>
      </c>
      <c r="T32" s="28">
        <f t="shared" si="5"/>
        <v>1747085.330424</v>
      </c>
      <c r="U32" s="31">
        <f t="shared" si="6"/>
        <v>87354.266521200014</v>
      </c>
      <c r="V32" s="31">
        <f t="shared" si="23"/>
        <v>1834439.5969452001</v>
      </c>
      <c r="W32" s="31">
        <f t="shared" si="24"/>
        <v>2285310.9810518669</v>
      </c>
      <c r="X32" s="31">
        <f t="shared" si="8"/>
        <v>932696.9810518669</v>
      </c>
      <c r="Y32" s="27">
        <f t="shared" si="9"/>
        <v>12533.871999999999</v>
      </c>
      <c r="Z32" s="27">
        <v>13035.22688</v>
      </c>
      <c r="AA32" s="27">
        <f t="shared" si="10"/>
        <v>13556.635955200001</v>
      </c>
      <c r="AB32" s="27">
        <f t="shared" si="11"/>
        <v>908484.37182047998</v>
      </c>
      <c r="AC32" s="27">
        <f t="shared" si="11"/>
        <v>944823.74669329927</v>
      </c>
      <c r="AD32" s="27">
        <f t="shared" si="11"/>
        <v>982616.69656103139</v>
      </c>
      <c r="AE32" s="27">
        <f t="shared" si="12"/>
        <v>2725453.1154614398</v>
      </c>
      <c r="AF32" s="27">
        <f t="shared" si="13"/>
        <v>2834471.2400798979</v>
      </c>
      <c r="AG32" s="27">
        <f t="shared" si="14"/>
        <v>2947850.0896830941</v>
      </c>
      <c r="AH32" s="29">
        <f t="shared" si="15"/>
        <v>2861726</v>
      </c>
      <c r="AI32" s="29">
        <f t="shared" si="15"/>
        <v>2976195</v>
      </c>
      <c r="AJ32" s="29">
        <f t="shared" si="15"/>
        <v>3095243</v>
      </c>
    </row>
    <row r="33" spans="1:36" ht="16.5" customHeight="1" x14ac:dyDescent="0.2">
      <c r="A33" s="24">
        <f t="shared" si="16"/>
        <v>22</v>
      </c>
      <c r="B33" s="10" t="s">
        <v>70</v>
      </c>
      <c r="C33" s="30">
        <v>2</v>
      </c>
      <c r="D33" s="27">
        <v>2</v>
      </c>
      <c r="E33" s="27">
        <v>7192</v>
      </c>
      <c r="F33" s="31">
        <v>1352614</v>
      </c>
      <c r="G33" s="31">
        <v>1302224.1523200001</v>
      </c>
      <c r="H33" s="31" t="s">
        <v>56</v>
      </c>
      <c r="I33" s="31">
        <v>50390</v>
      </c>
      <c r="J33" s="31">
        <f t="shared" si="0"/>
        <v>434074.71744000004</v>
      </c>
      <c r="K33" s="31">
        <f t="shared" si="1"/>
        <v>16796.666666666668</v>
      </c>
      <c r="L33" s="31">
        <f t="shared" si="2"/>
        <v>450871.38410666672</v>
      </c>
      <c r="M33" s="31">
        <v>676307</v>
      </c>
      <c r="N33" s="31"/>
      <c r="O33" s="31"/>
      <c r="P33" s="31"/>
      <c r="Q33" s="28">
        <v>12051.8</v>
      </c>
      <c r="R33" s="28">
        <f t="shared" si="22"/>
        <v>873542.66521200002</v>
      </c>
      <c r="S33" s="28">
        <f t="shared" si="4"/>
        <v>582361.77680800005</v>
      </c>
      <c r="T33" s="28">
        <f t="shared" si="5"/>
        <v>1164723.5536160001</v>
      </c>
      <c r="U33" s="31">
        <f t="shared" si="6"/>
        <v>58236.177680800007</v>
      </c>
      <c r="V33" s="31">
        <f t="shared" si="23"/>
        <v>1222959.7312968001</v>
      </c>
      <c r="W33" s="31">
        <f t="shared" si="24"/>
        <v>1673831.1154034669</v>
      </c>
      <c r="X33" s="31">
        <f t="shared" si="8"/>
        <v>321217.11540346686</v>
      </c>
      <c r="Y33" s="27">
        <f t="shared" si="9"/>
        <v>12533.871999999999</v>
      </c>
      <c r="Z33" s="27">
        <v>13035.22688</v>
      </c>
      <c r="AA33" s="27">
        <f t="shared" si="10"/>
        <v>13556.635955200001</v>
      </c>
      <c r="AB33" s="27">
        <f t="shared" si="11"/>
        <v>908484.37182047998</v>
      </c>
      <c r="AC33" s="27">
        <f t="shared" si="11"/>
        <v>944823.74669329927</v>
      </c>
      <c r="AD33" s="27">
        <f t="shared" si="11"/>
        <v>982616.69656103139</v>
      </c>
      <c r="AE33" s="27">
        <f t="shared" si="12"/>
        <v>1816968.74364096</v>
      </c>
      <c r="AF33" s="27">
        <f t="shared" si="13"/>
        <v>1889647.4933865985</v>
      </c>
      <c r="AG33" s="27">
        <f t="shared" si="14"/>
        <v>1965233.3931220628</v>
      </c>
      <c r="AH33" s="29">
        <f t="shared" si="15"/>
        <v>1907817</v>
      </c>
      <c r="AI33" s="29">
        <f t="shared" si="15"/>
        <v>1984130</v>
      </c>
      <c r="AJ33" s="29">
        <f t="shared" si="15"/>
        <v>2063495</v>
      </c>
    </row>
    <row r="34" spans="1:36" ht="14.25" x14ac:dyDescent="0.2">
      <c r="A34" s="24">
        <f t="shared" si="16"/>
        <v>23</v>
      </c>
      <c r="B34" s="10" t="s">
        <v>71</v>
      </c>
      <c r="C34" s="30">
        <v>2</v>
      </c>
      <c r="D34" s="27">
        <v>3</v>
      </c>
      <c r="E34" s="27">
        <v>11121</v>
      </c>
      <c r="F34" s="31">
        <v>1352614</v>
      </c>
      <c r="G34" s="31">
        <v>1302224.1523200001</v>
      </c>
      <c r="H34" s="31" t="s">
        <v>56</v>
      </c>
      <c r="I34" s="31">
        <v>50390</v>
      </c>
      <c r="J34" s="31">
        <f t="shared" si="0"/>
        <v>434074.71744000004</v>
      </c>
      <c r="K34" s="31">
        <f t="shared" si="1"/>
        <v>16796.666666666668</v>
      </c>
      <c r="L34" s="31">
        <f t="shared" si="2"/>
        <v>450871.38410666672</v>
      </c>
      <c r="M34" s="31">
        <v>676307</v>
      </c>
      <c r="N34" s="31"/>
      <c r="O34" s="31"/>
      <c r="P34" s="31"/>
      <c r="Q34" s="28">
        <v>12051.8</v>
      </c>
      <c r="R34" s="28">
        <f t="shared" si="22"/>
        <v>873542.66521200002</v>
      </c>
      <c r="S34" s="28">
        <f t="shared" si="4"/>
        <v>582361.77680800005</v>
      </c>
      <c r="T34" s="28">
        <f t="shared" si="5"/>
        <v>1747085.330424</v>
      </c>
      <c r="U34" s="31">
        <f t="shared" si="6"/>
        <v>87354.266521200014</v>
      </c>
      <c r="V34" s="31">
        <f t="shared" si="23"/>
        <v>1834439.5969452001</v>
      </c>
      <c r="W34" s="31">
        <f t="shared" si="24"/>
        <v>2285310.9810518669</v>
      </c>
      <c r="X34" s="31">
        <f t="shared" si="8"/>
        <v>932696.9810518669</v>
      </c>
      <c r="Y34" s="27">
        <f t="shared" si="9"/>
        <v>12533.871999999999</v>
      </c>
      <c r="Z34" s="27">
        <v>13035.22688</v>
      </c>
      <c r="AA34" s="27">
        <f t="shared" si="10"/>
        <v>13556.635955200001</v>
      </c>
      <c r="AB34" s="27">
        <f t="shared" si="11"/>
        <v>908484.37182047998</v>
      </c>
      <c r="AC34" s="27">
        <f t="shared" si="11"/>
        <v>944823.74669329927</v>
      </c>
      <c r="AD34" s="27">
        <f t="shared" si="11"/>
        <v>982616.69656103139</v>
      </c>
      <c r="AE34" s="27">
        <f t="shared" si="12"/>
        <v>2725453.1154614398</v>
      </c>
      <c r="AF34" s="27">
        <f t="shared" si="13"/>
        <v>2834471.2400798979</v>
      </c>
      <c r="AG34" s="27">
        <f t="shared" si="14"/>
        <v>2947850.0896830941</v>
      </c>
      <c r="AH34" s="29">
        <f t="shared" si="15"/>
        <v>2861726</v>
      </c>
      <c r="AI34" s="29">
        <f t="shared" si="15"/>
        <v>2976195</v>
      </c>
      <c r="AJ34" s="29">
        <f t="shared" si="15"/>
        <v>3095243</v>
      </c>
    </row>
    <row r="35" spans="1:36" ht="14.25" x14ac:dyDescent="0.2">
      <c r="A35" s="24">
        <f t="shared" si="16"/>
        <v>24</v>
      </c>
      <c r="B35" s="10" t="s">
        <v>72</v>
      </c>
      <c r="C35" s="30">
        <v>3</v>
      </c>
      <c r="D35" s="27">
        <v>3</v>
      </c>
      <c r="E35" s="27">
        <v>12475</v>
      </c>
      <c r="F35" s="31">
        <v>2028921</v>
      </c>
      <c r="G35" s="31">
        <v>1953336.2284800003</v>
      </c>
      <c r="H35" s="31" t="s">
        <v>56</v>
      </c>
      <c r="I35" s="31">
        <v>75585</v>
      </c>
      <c r="J35" s="31">
        <f t="shared" si="0"/>
        <v>651112.07616000006</v>
      </c>
      <c r="K35" s="31">
        <f t="shared" si="1"/>
        <v>25195</v>
      </c>
      <c r="L35" s="31">
        <f t="shared" si="2"/>
        <v>676307.07616000006</v>
      </c>
      <c r="M35" s="31">
        <v>1014460.5</v>
      </c>
      <c r="N35" s="31"/>
      <c r="O35" s="31"/>
      <c r="P35" s="31"/>
      <c r="Q35" s="28">
        <v>12051.8</v>
      </c>
      <c r="R35" s="28">
        <f t="shared" si="22"/>
        <v>873542.66521200002</v>
      </c>
      <c r="S35" s="28">
        <f t="shared" si="4"/>
        <v>582361.77680800005</v>
      </c>
      <c r="T35" s="28">
        <f t="shared" si="5"/>
        <v>1747085.330424</v>
      </c>
      <c r="U35" s="31">
        <f t="shared" si="6"/>
        <v>87354.266521200014</v>
      </c>
      <c r="V35" s="31">
        <f t="shared" si="23"/>
        <v>1834439.5969452001</v>
      </c>
      <c r="W35" s="31">
        <f t="shared" si="24"/>
        <v>2510746.6731052003</v>
      </c>
      <c r="X35" s="31">
        <f t="shared" si="8"/>
        <v>481825.67310520029</v>
      </c>
      <c r="Y35" s="27">
        <f t="shared" si="9"/>
        <v>12533.871999999999</v>
      </c>
      <c r="Z35" s="27">
        <v>13035.22688</v>
      </c>
      <c r="AA35" s="27">
        <f t="shared" si="10"/>
        <v>13556.635955200001</v>
      </c>
      <c r="AB35" s="27">
        <f t="shared" si="11"/>
        <v>908484.37182047998</v>
      </c>
      <c r="AC35" s="27">
        <f t="shared" si="11"/>
        <v>944823.74669329927</v>
      </c>
      <c r="AD35" s="27">
        <f t="shared" si="11"/>
        <v>982616.69656103139</v>
      </c>
      <c r="AE35" s="27">
        <f t="shared" si="12"/>
        <v>2725453.1154614398</v>
      </c>
      <c r="AF35" s="27">
        <f t="shared" si="13"/>
        <v>2834471.2400798979</v>
      </c>
      <c r="AG35" s="27">
        <f t="shared" si="14"/>
        <v>2947850.0896830941</v>
      </c>
      <c r="AH35" s="29">
        <f t="shared" si="15"/>
        <v>2861726</v>
      </c>
      <c r="AI35" s="29">
        <f t="shared" si="15"/>
        <v>2976195</v>
      </c>
      <c r="AJ35" s="29">
        <f t="shared" si="15"/>
        <v>3095243</v>
      </c>
    </row>
    <row r="36" spans="1:36" ht="14.25" x14ac:dyDescent="0.2">
      <c r="A36" s="24">
        <f t="shared" si="16"/>
        <v>25</v>
      </c>
      <c r="B36" s="10" t="s">
        <v>73</v>
      </c>
      <c r="C36" s="30">
        <v>3</v>
      </c>
      <c r="D36" s="27">
        <v>4</v>
      </c>
      <c r="E36" s="27">
        <v>15897</v>
      </c>
      <c r="F36" s="31">
        <v>2062557</v>
      </c>
      <c r="G36" s="31">
        <v>1986971.57568</v>
      </c>
      <c r="H36" s="31" t="s">
        <v>57</v>
      </c>
      <c r="I36" s="31">
        <v>75585</v>
      </c>
      <c r="J36" s="31">
        <f t="shared" si="0"/>
        <v>662323.85855999996</v>
      </c>
      <c r="K36" s="31">
        <f t="shared" si="1"/>
        <v>25195</v>
      </c>
      <c r="L36" s="31">
        <f t="shared" si="2"/>
        <v>687518.85855999996</v>
      </c>
      <c r="M36" s="31">
        <v>1031278.5</v>
      </c>
      <c r="N36" s="31"/>
      <c r="O36" s="31"/>
      <c r="P36" s="31"/>
      <c r="Q36" s="28">
        <v>12051.8</v>
      </c>
      <c r="R36" s="28">
        <f t="shared" si="22"/>
        <v>873542.66521200002</v>
      </c>
      <c r="S36" s="28">
        <f t="shared" si="4"/>
        <v>582361.77680800005</v>
      </c>
      <c r="T36" s="28">
        <f t="shared" si="5"/>
        <v>2329447.1072320002</v>
      </c>
      <c r="U36" s="31">
        <f t="shared" si="6"/>
        <v>116472.35536160001</v>
      </c>
      <c r="V36" s="31">
        <f t="shared" si="23"/>
        <v>2445919.4625936002</v>
      </c>
      <c r="W36" s="31">
        <f t="shared" si="24"/>
        <v>3133438.3211536002</v>
      </c>
      <c r="X36" s="31">
        <f t="shared" si="8"/>
        <v>1070881.3211536002</v>
      </c>
      <c r="Y36" s="27">
        <f t="shared" si="9"/>
        <v>12533.871999999999</v>
      </c>
      <c r="Z36" s="27">
        <v>13035.22688</v>
      </c>
      <c r="AA36" s="27">
        <f t="shared" si="10"/>
        <v>13556.635955200001</v>
      </c>
      <c r="AB36" s="27">
        <f t="shared" si="11"/>
        <v>908484.37182047998</v>
      </c>
      <c r="AC36" s="27">
        <f t="shared" si="11"/>
        <v>944823.74669329927</v>
      </c>
      <c r="AD36" s="27">
        <f t="shared" si="11"/>
        <v>982616.69656103139</v>
      </c>
      <c r="AE36" s="27">
        <f t="shared" si="12"/>
        <v>3633937.4872819199</v>
      </c>
      <c r="AF36" s="27">
        <f t="shared" si="13"/>
        <v>3779294.9867731971</v>
      </c>
      <c r="AG36" s="27">
        <f t="shared" si="14"/>
        <v>3930466.7862441256</v>
      </c>
      <c r="AH36" s="29">
        <f>ROUND(AE36*1.05+1,0)</f>
        <v>3815635</v>
      </c>
      <c r="AI36" s="29">
        <f t="shared" si="15"/>
        <v>3968260</v>
      </c>
      <c r="AJ36" s="29">
        <f t="shared" si="15"/>
        <v>4126990</v>
      </c>
    </row>
    <row r="37" spans="1:36" ht="15" hidden="1" x14ac:dyDescent="0.25">
      <c r="A37" s="24">
        <f t="shared" si="16"/>
        <v>26</v>
      </c>
      <c r="B37" s="32" t="s">
        <v>17</v>
      </c>
      <c r="C37" s="33">
        <v>1</v>
      </c>
      <c r="D37" s="27"/>
      <c r="E37" s="27"/>
      <c r="F37" s="34">
        <v>570754</v>
      </c>
      <c r="G37" s="34">
        <v>545558.83199999994</v>
      </c>
      <c r="H37" s="34" t="s">
        <v>57</v>
      </c>
      <c r="I37" s="34">
        <v>25195</v>
      </c>
      <c r="J37" s="34">
        <f t="shared" si="0"/>
        <v>181852.94399999999</v>
      </c>
      <c r="K37" s="34">
        <f t="shared" si="1"/>
        <v>8398.3333333333339</v>
      </c>
      <c r="L37" s="34">
        <f t="shared" si="2"/>
        <v>190251.27733333333</v>
      </c>
      <c r="M37" s="34">
        <v>285377</v>
      </c>
      <c r="N37" s="34">
        <v>0</v>
      </c>
      <c r="O37" s="34">
        <f>M37-N37</f>
        <v>285377</v>
      </c>
      <c r="P37" s="34">
        <f>285377+N37</f>
        <v>285377</v>
      </c>
      <c r="Q37" s="34">
        <v>0</v>
      </c>
      <c r="R37" s="34"/>
      <c r="S37" s="34">
        <f t="shared" si="4"/>
        <v>0</v>
      </c>
      <c r="T37" s="34">
        <f t="shared" si="5"/>
        <v>0</v>
      </c>
      <c r="U37" s="34">
        <f t="shared" si="6"/>
        <v>0</v>
      </c>
      <c r="V37" s="34">
        <v>0</v>
      </c>
      <c r="W37" s="34">
        <f>M37-N37</f>
        <v>285377</v>
      </c>
      <c r="X37" s="34">
        <f t="shared" si="8"/>
        <v>-285377</v>
      </c>
      <c r="Y37" s="27">
        <f t="shared" si="9"/>
        <v>0</v>
      </c>
      <c r="Z37" s="27">
        <v>0</v>
      </c>
      <c r="AA37" s="27">
        <f t="shared" si="10"/>
        <v>0</v>
      </c>
      <c r="AB37" s="27">
        <f t="shared" si="11"/>
        <v>0</v>
      </c>
      <c r="AC37" s="27">
        <f t="shared" si="11"/>
        <v>0</v>
      </c>
      <c r="AD37" s="27">
        <f t="shared" si="11"/>
        <v>0</v>
      </c>
      <c r="AE37" s="27">
        <f t="shared" si="12"/>
        <v>0</v>
      </c>
      <c r="AF37" s="27">
        <f t="shared" si="13"/>
        <v>0</v>
      </c>
      <c r="AG37" s="27">
        <f t="shared" si="14"/>
        <v>0</v>
      </c>
      <c r="AH37" s="29">
        <f t="shared" si="15"/>
        <v>0</v>
      </c>
      <c r="AI37" s="29">
        <f t="shared" si="15"/>
        <v>0</v>
      </c>
      <c r="AJ37" s="29">
        <f t="shared" si="15"/>
        <v>0</v>
      </c>
    </row>
    <row r="38" spans="1:36" ht="15" x14ac:dyDescent="0.25">
      <c r="A38" s="24">
        <v>26</v>
      </c>
      <c r="B38" s="10" t="s">
        <v>19</v>
      </c>
      <c r="C38" s="30">
        <v>2</v>
      </c>
      <c r="D38" s="27">
        <v>2</v>
      </c>
      <c r="E38" s="27">
        <v>4170</v>
      </c>
      <c r="F38" s="31">
        <v>1262725</v>
      </c>
      <c r="G38" s="31">
        <v>1212334.9056000002</v>
      </c>
      <c r="H38" s="31" t="s">
        <v>57</v>
      </c>
      <c r="I38" s="31">
        <v>50390</v>
      </c>
      <c r="J38" s="31">
        <f t="shared" si="0"/>
        <v>404111.63520000008</v>
      </c>
      <c r="K38" s="31">
        <f t="shared" si="1"/>
        <v>16796.666666666668</v>
      </c>
      <c r="L38" s="31">
        <f t="shared" si="2"/>
        <v>420908.30186666676</v>
      </c>
      <c r="M38" s="31">
        <v>631362.5</v>
      </c>
      <c r="N38" s="31"/>
      <c r="O38" s="31"/>
      <c r="P38" s="31"/>
      <c r="Q38" s="28">
        <v>12051.8</v>
      </c>
      <c r="R38" s="28">
        <f>Q38*55.67*1.302</f>
        <v>873542.66521200002</v>
      </c>
      <c r="S38" s="28">
        <f>873542.7/12*8</f>
        <v>582361.79999999993</v>
      </c>
      <c r="T38" s="28">
        <f>S38*C38</f>
        <v>1164723.5999999999</v>
      </c>
      <c r="U38" s="31">
        <f t="shared" si="6"/>
        <v>58236.179999999993</v>
      </c>
      <c r="V38" s="31">
        <f>T38*1.05</f>
        <v>1222959.7799999998</v>
      </c>
      <c r="W38" s="31">
        <f>L38+V38</f>
        <v>1643868.0818666667</v>
      </c>
      <c r="X38" s="31">
        <f t="shared" si="8"/>
        <v>381143.08186666667</v>
      </c>
      <c r="Y38" s="27">
        <f t="shared" si="9"/>
        <v>12533.871999999999</v>
      </c>
      <c r="Z38" s="27">
        <v>13035.22688</v>
      </c>
      <c r="AA38" s="27">
        <f t="shared" si="10"/>
        <v>13556.635955200001</v>
      </c>
      <c r="AB38" s="27">
        <f t="shared" si="11"/>
        <v>908484.37182047998</v>
      </c>
      <c r="AC38" s="27">
        <f t="shared" si="11"/>
        <v>944823.74669329927</v>
      </c>
      <c r="AD38" s="27">
        <f t="shared" si="11"/>
        <v>982616.69656103139</v>
      </c>
      <c r="AE38" s="27">
        <f t="shared" si="12"/>
        <v>1816968.74364096</v>
      </c>
      <c r="AF38" s="27">
        <f t="shared" si="13"/>
        <v>1889647.4933865985</v>
      </c>
      <c r="AG38" s="27">
        <f t="shared" si="14"/>
        <v>1965233.3931220628</v>
      </c>
      <c r="AH38" s="29">
        <f t="shared" si="15"/>
        <v>1907817</v>
      </c>
      <c r="AI38" s="29">
        <f t="shared" si="15"/>
        <v>1984130</v>
      </c>
      <c r="AJ38" s="29">
        <f t="shared" si="15"/>
        <v>2063495</v>
      </c>
    </row>
    <row r="39" spans="1:36" ht="15" x14ac:dyDescent="0.2">
      <c r="A39" s="37"/>
      <c r="B39" s="48" t="s">
        <v>77</v>
      </c>
      <c r="C39" s="38">
        <f>C8+C9+C10+C11+C12+C13+C14+C15+C16+C17+C18+C19+C20+C21+C22+C23+C24+C25+C26+C27+C28+C29+C30+C31+C32+C33+C34+C35+C36+C37+C38</f>
        <v>72</v>
      </c>
      <c r="D39" s="27">
        <f>D8+D9+D10+D11+D12+D13+D14+D15+D16+D17+D18+D19+D20+D21+D22+D23+D24+D25+D26+D27+D28+D29+D30+D31+D32+D33+D34+D35+D36+D37+D38</f>
        <v>82</v>
      </c>
      <c r="E39" s="27"/>
      <c r="F39" s="12">
        <f>SUM(F8:F38)</f>
        <v>48275355</v>
      </c>
      <c r="G39" s="12">
        <f t="shared" ref="G39:P39" si="25">SUM(G8:G38)</f>
        <v>46461317.535360008</v>
      </c>
      <c r="H39" s="12">
        <f t="shared" si="25"/>
        <v>0</v>
      </c>
      <c r="I39" s="28">
        <f t="shared" si="25"/>
        <v>1814040</v>
      </c>
      <c r="J39" s="12">
        <f t="shared" si="25"/>
        <v>15487105.845120002</v>
      </c>
      <c r="K39" s="12">
        <f t="shared" si="25"/>
        <v>604680</v>
      </c>
      <c r="L39" s="12">
        <f t="shared" si="25"/>
        <v>16091785.845119998</v>
      </c>
      <c r="M39" s="12">
        <f t="shared" si="25"/>
        <v>24137677.5</v>
      </c>
      <c r="N39" s="12">
        <f t="shared" si="25"/>
        <v>221504.07</v>
      </c>
      <c r="O39" s="12">
        <f t="shared" si="25"/>
        <v>1604167.43</v>
      </c>
      <c r="P39" s="39">
        <f t="shared" si="25"/>
        <v>2047176.07</v>
      </c>
      <c r="Q39" s="40" t="s">
        <v>75</v>
      </c>
      <c r="R39" s="40" t="s">
        <v>75</v>
      </c>
      <c r="S39" s="12" t="s">
        <v>18</v>
      </c>
      <c r="T39" s="12">
        <f t="shared" ref="T39:X39" si="26">SUM(T8:T38)</f>
        <v>47753665.744640008</v>
      </c>
      <c r="U39" s="12">
        <f t="shared" si="26"/>
        <v>2387683.2872320004</v>
      </c>
      <c r="V39" s="12">
        <f t="shared" si="26"/>
        <v>50141349.031872004</v>
      </c>
      <c r="W39" s="12">
        <f t="shared" si="26"/>
        <v>66620188.232112035</v>
      </c>
      <c r="X39" s="41">
        <f t="shared" si="26"/>
        <v>18344833.232112005</v>
      </c>
      <c r="Y39" s="29"/>
      <c r="Z39" s="29"/>
      <c r="AA39" s="29"/>
      <c r="AB39" s="42"/>
      <c r="AC39" s="42"/>
      <c r="AD39" s="42"/>
      <c r="AE39" s="42"/>
      <c r="AF39" s="42"/>
      <c r="AG39" s="42"/>
      <c r="AH39" s="50">
        <f>SUM(AH8:AH38)</f>
        <v>78220506</v>
      </c>
      <c r="AI39" s="50">
        <f t="shared" ref="AI39:AJ39" si="27">SUM(AI8:AI38)</f>
        <v>81349330</v>
      </c>
      <c r="AJ39" s="50">
        <f t="shared" si="27"/>
        <v>84603301</v>
      </c>
    </row>
    <row r="40" spans="1:36" x14ac:dyDescent="0.2">
      <c r="B40" s="44"/>
      <c r="C40" s="44"/>
      <c r="D40" s="44"/>
      <c r="G40" s="44"/>
      <c r="H40" s="45"/>
      <c r="I40" s="45"/>
      <c r="J40" s="45"/>
      <c r="K40" s="43"/>
      <c r="L40" s="43"/>
      <c r="M40" s="44"/>
      <c r="N40" s="44"/>
      <c r="O40" s="44"/>
      <c r="P40" s="46"/>
      <c r="Q40" s="47"/>
      <c r="R40" s="47"/>
    </row>
    <row r="41" spans="1:36" x14ac:dyDescent="0.2">
      <c r="F41" s="44"/>
      <c r="G41" s="44"/>
      <c r="H41" s="44"/>
      <c r="I41" s="44"/>
      <c r="J41" s="44"/>
      <c r="M41" s="44"/>
      <c r="N41" s="44"/>
      <c r="O41" s="44"/>
      <c r="P41" s="47"/>
      <c r="Q41" s="47"/>
      <c r="R41" s="47"/>
    </row>
    <row r="42" spans="1:36" x14ac:dyDescent="0.2">
      <c r="G42" s="44"/>
      <c r="H42" s="44"/>
      <c r="I42" s="44"/>
      <c r="J42" s="44"/>
    </row>
    <row r="43" spans="1:36" x14ac:dyDescent="0.2">
      <c r="E43" s="43"/>
      <c r="F43" s="44"/>
      <c r="G43" s="44"/>
      <c r="H43" s="44"/>
      <c r="I43" s="44"/>
      <c r="J43" s="44"/>
      <c r="K43" s="44"/>
      <c r="L43" s="44"/>
      <c r="M43" s="47"/>
      <c r="N43" s="47"/>
      <c r="O43" s="47"/>
      <c r="P43" s="47"/>
    </row>
    <row r="44" spans="1:36" x14ac:dyDescent="0.2">
      <c r="G44" s="44"/>
    </row>
    <row r="45" spans="1:36" x14ac:dyDescent="0.2">
      <c r="H45" s="44"/>
      <c r="I45" s="44"/>
      <c r="J45" s="44"/>
      <c r="K45" s="44"/>
      <c r="L45" s="44"/>
    </row>
  </sheetData>
  <mergeCells count="10">
    <mergeCell ref="A3:AJ3"/>
    <mergeCell ref="A4:AJ4"/>
    <mergeCell ref="A5:A6"/>
    <mergeCell ref="B5:B6"/>
    <mergeCell ref="D5:D6"/>
    <mergeCell ref="E5:E6"/>
    <mergeCell ref="Y5:AA5"/>
    <mergeCell ref="AB5:AD5"/>
    <mergeCell ref="AE5:AG5"/>
    <mergeCell ref="AH5:AJ5"/>
  </mergeCells>
  <pageMargins left="0.31496062992125984" right="0.31496062992125984" top="0.55118110236220474" bottom="0.35433070866141736" header="0.31496062992125984" footer="0.31496062992125984"/>
  <pageSetup paperSize="9" scale="6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безнадз</vt:lpstr>
      <vt:lpstr>безнадз!Область_печати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Михайловна Рвачева</dc:creator>
  <cp:lastModifiedBy>Старостина Рузанна Левоновна</cp:lastModifiedBy>
  <cp:lastPrinted>2019-08-26T08:00:56Z</cp:lastPrinted>
  <dcterms:created xsi:type="dcterms:W3CDTF">2017-08-24T12:29:50Z</dcterms:created>
  <dcterms:modified xsi:type="dcterms:W3CDTF">2019-08-26T08:01:03Z</dcterms:modified>
</cp:coreProperties>
</file>