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565"/>
  </bookViews>
  <sheets>
    <sheet name="2018 год" sheetId="1" r:id="rId1"/>
  </sheets>
  <calcPr calcId="145621"/>
</workbook>
</file>

<file path=xl/calcChain.xml><?xml version="1.0" encoding="utf-8"?>
<calcChain xmlns="http://schemas.openxmlformats.org/spreadsheetml/2006/main">
  <c r="K97" i="1" l="1"/>
  <c r="I97" i="1"/>
  <c r="G97" i="1"/>
  <c r="D97" i="1"/>
  <c r="I96" i="1"/>
  <c r="G96" i="1"/>
  <c r="D96" i="1"/>
  <c r="I95" i="1"/>
  <c r="G95" i="1"/>
  <c r="J95" i="1" s="1"/>
  <c r="D95" i="1"/>
  <c r="H94" i="1"/>
  <c r="F94" i="1"/>
  <c r="E94" i="1"/>
  <c r="D94" i="1"/>
  <c r="C94" i="1"/>
  <c r="I93" i="1"/>
  <c r="I92" i="1" s="1"/>
  <c r="G93" i="1"/>
  <c r="J93" i="1" s="1"/>
  <c r="D93" i="1"/>
  <c r="D92" i="1" s="1"/>
  <c r="H92" i="1"/>
  <c r="F92" i="1"/>
  <c r="E92" i="1"/>
  <c r="C92" i="1"/>
  <c r="I90" i="1"/>
  <c r="G90" i="1"/>
  <c r="D90" i="1"/>
  <c r="I89" i="1"/>
  <c r="G89" i="1"/>
  <c r="D89" i="1"/>
  <c r="J89" i="1" s="1"/>
  <c r="H88" i="1"/>
  <c r="G88" i="1"/>
  <c r="F88" i="1"/>
  <c r="E88" i="1"/>
  <c r="C88" i="1"/>
  <c r="I87" i="1"/>
  <c r="G87" i="1"/>
  <c r="D87" i="1"/>
  <c r="J87" i="1" s="1"/>
  <c r="K86" i="1"/>
  <c r="I86" i="1"/>
  <c r="G86" i="1"/>
  <c r="J86" i="1" s="1"/>
  <c r="D86" i="1"/>
  <c r="K85" i="1"/>
  <c r="I85" i="1"/>
  <c r="G85" i="1"/>
  <c r="J85" i="1" s="1"/>
  <c r="D85" i="1"/>
  <c r="K84" i="1"/>
  <c r="I84" i="1"/>
  <c r="G84" i="1"/>
  <c r="J84" i="1" s="1"/>
  <c r="D84" i="1"/>
  <c r="I83" i="1"/>
  <c r="H83" i="1"/>
  <c r="G83" i="1"/>
  <c r="F83" i="1"/>
  <c r="E83" i="1"/>
  <c r="K83" i="1" s="1"/>
  <c r="C83" i="1"/>
  <c r="K82" i="1"/>
  <c r="I82" i="1"/>
  <c r="G82" i="1"/>
  <c r="J82" i="1" s="1"/>
  <c r="D82" i="1"/>
  <c r="K81" i="1"/>
  <c r="I81" i="1"/>
  <c r="G81" i="1"/>
  <c r="D81" i="1"/>
  <c r="K80" i="1"/>
  <c r="I80" i="1"/>
  <c r="G80" i="1"/>
  <c r="D80" i="1"/>
  <c r="I79" i="1"/>
  <c r="G79" i="1"/>
  <c r="J79" i="1" s="1"/>
  <c r="D79" i="1"/>
  <c r="K78" i="1"/>
  <c r="I78" i="1"/>
  <c r="G78" i="1"/>
  <c r="D78" i="1"/>
  <c r="H77" i="1"/>
  <c r="F77" i="1"/>
  <c r="E77" i="1"/>
  <c r="C77" i="1"/>
  <c r="K76" i="1"/>
  <c r="I76" i="1"/>
  <c r="G76" i="1"/>
  <c r="J76" i="1" s="1"/>
  <c r="D76" i="1"/>
  <c r="I75" i="1"/>
  <c r="G75" i="1"/>
  <c r="D75" i="1"/>
  <c r="I74" i="1"/>
  <c r="G74" i="1"/>
  <c r="J74" i="1" s="1"/>
  <c r="D74" i="1"/>
  <c r="I73" i="1"/>
  <c r="G73" i="1"/>
  <c r="D73" i="1"/>
  <c r="I72" i="1"/>
  <c r="G72" i="1"/>
  <c r="J72" i="1" s="1"/>
  <c r="D72" i="1"/>
  <c r="K71" i="1"/>
  <c r="I71" i="1"/>
  <c r="G71" i="1"/>
  <c r="J71" i="1" s="1"/>
  <c r="D71" i="1"/>
  <c r="K70" i="1"/>
  <c r="I70" i="1"/>
  <c r="G70" i="1"/>
  <c r="D70" i="1"/>
  <c r="H69" i="1"/>
  <c r="F69" i="1"/>
  <c r="E69" i="1"/>
  <c r="C69" i="1"/>
  <c r="K68" i="1"/>
  <c r="I68" i="1"/>
  <c r="G68" i="1"/>
  <c r="J68" i="1" s="1"/>
  <c r="D68" i="1"/>
  <c r="I67" i="1"/>
  <c r="G67" i="1"/>
  <c r="D67" i="1"/>
  <c r="K66" i="1"/>
  <c r="I66" i="1"/>
  <c r="G66" i="1"/>
  <c r="D66" i="1"/>
  <c r="H65" i="1"/>
  <c r="F65" i="1"/>
  <c r="I65" i="1" s="1"/>
  <c r="E65" i="1"/>
  <c r="C65" i="1"/>
  <c r="K64" i="1"/>
  <c r="I64" i="1"/>
  <c r="G64" i="1"/>
  <c r="J64" i="1" s="1"/>
  <c r="D64" i="1"/>
  <c r="K63" i="1"/>
  <c r="I63" i="1"/>
  <c r="G63" i="1"/>
  <c r="J63" i="1" s="1"/>
  <c r="D63" i="1"/>
  <c r="I62" i="1"/>
  <c r="G62" i="1"/>
  <c r="D62" i="1"/>
  <c r="I61" i="1"/>
  <c r="G61" i="1"/>
  <c r="J61" i="1" s="1"/>
  <c r="D61" i="1"/>
  <c r="I60" i="1"/>
  <c r="G60" i="1"/>
  <c r="D60" i="1"/>
  <c r="K59" i="1"/>
  <c r="I59" i="1"/>
  <c r="G59" i="1"/>
  <c r="D59" i="1"/>
  <c r="K58" i="1"/>
  <c r="I58" i="1"/>
  <c r="G58" i="1"/>
  <c r="D58" i="1"/>
  <c r="J58" i="1" s="1"/>
  <c r="K57" i="1"/>
  <c r="I57" i="1"/>
  <c r="G57" i="1"/>
  <c r="J57" i="1" s="1"/>
  <c r="D57" i="1"/>
  <c r="H56" i="1"/>
  <c r="G56" i="1"/>
  <c r="F56" i="1"/>
  <c r="F91" i="1" s="1"/>
  <c r="E56" i="1"/>
  <c r="E91" i="1" s="1"/>
  <c r="C56" i="1"/>
  <c r="C91" i="1" s="1"/>
  <c r="K55" i="1"/>
  <c r="I55" i="1"/>
  <c r="G55" i="1"/>
  <c r="J55" i="1" s="1"/>
  <c r="D55" i="1"/>
  <c r="I54" i="1"/>
  <c r="G54" i="1"/>
  <c r="D54" i="1"/>
  <c r="K53" i="1"/>
  <c r="I53" i="1"/>
  <c r="G53" i="1"/>
  <c r="D53" i="1"/>
  <c r="J53" i="1" s="1"/>
  <c r="H52" i="1"/>
  <c r="F52" i="1"/>
  <c r="G52" i="1" s="1"/>
  <c r="E52" i="1"/>
  <c r="D52" i="1"/>
  <c r="C52" i="1"/>
  <c r="I51" i="1"/>
  <c r="G51" i="1"/>
  <c r="J51" i="1" s="1"/>
  <c r="D51" i="1"/>
  <c r="K50" i="1"/>
  <c r="I50" i="1"/>
  <c r="G50" i="1"/>
  <c r="J50" i="1" s="1"/>
  <c r="D50" i="1"/>
  <c r="K49" i="1"/>
  <c r="I49" i="1"/>
  <c r="G49" i="1"/>
  <c r="J49" i="1" s="1"/>
  <c r="D49" i="1"/>
  <c r="I48" i="1"/>
  <c r="G48" i="1"/>
  <c r="D48" i="1"/>
  <c r="H47" i="1"/>
  <c r="F47" i="1"/>
  <c r="I47" i="1" s="1"/>
  <c r="E47" i="1"/>
  <c r="C47" i="1"/>
  <c r="K46" i="1"/>
  <c r="I46" i="1"/>
  <c r="G46" i="1"/>
  <c r="J46" i="1" s="1"/>
  <c r="D46" i="1"/>
  <c r="I45" i="1"/>
  <c r="G45" i="1"/>
  <c r="J45" i="1" s="1"/>
  <c r="D45" i="1"/>
  <c r="I44" i="1"/>
  <c r="G44" i="1"/>
  <c r="J44" i="1" s="1"/>
  <c r="D44" i="1"/>
  <c r="K43" i="1"/>
  <c r="I43" i="1"/>
  <c r="G43" i="1"/>
  <c r="J43" i="1" s="1"/>
  <c r="D43" i="1"/>
  <c r="I42" i="1"/>
  <c r="G42" i="1"/>
  <c r="D42" i="1"/>
  <c r="K41" i="1"/>
  <c r="I41" i="1"/>
  <c r="G41" i="1"/>
  <c r="D41" i="1"/>
  <c r="K40" i="1"/>
  <c r="I40" i="1"/>
  <c r="G40" i="1"/>
  <c r="D40" i="1"/>
  <c r="J40" i="1" s="1"/>
  <c r="K39" i="1"/>
  <c r="I39" i="1"/>
  <c r="G39" i="1"/>
  <c r="J39" i="1" s="1"/>
  <c r="D39" i="1"/>
  <c r="I38" i="1"/>
  <c r="G38" i="1"/>
  <c r="J38" i="1" s="1"/>
  <c r="D38" i="1"/>
  <c r="K37" i="1"/>
  <c r="I37" i="1"/>
  <c r="G37" i="1"/>
  <c r="J37" i="1" s="1"/>
  <c r="D37" i="1"/>
  <c r="H36" i="1"/>
  <c r="F36" i="1"/>
  <c r="E36" i="1"/>
  <c r="C36" i="1"/>
  <c r="I35" i="1"/>
  <c r="G35" i="1"/>
  <c r="J35" i="1" s="1"/>
  <c r="D35" i="1"/>
  <c r="I34" i="1"/>
  <c r="G34" i="1"/>
  <c r="D34" i="1"/>
  <c r="D32" i="1" s="1"/>
  <c r="I33" i="1"/>
  <c r="G33" i="1"/>
  <c r="G32" i="1" s="1"/>
  <c r="D33" i="1"/>
  <c r="H32" i="1"/>
  <c r="F32" i="1"/>
  <c r="E32" i="1"/>
  <c r="C32" i="1"/>
  <c r="K31" i="1"/>
  <c r="I31" i="1"/>
  <c r="G31" i="1"/>
  <c r="D31" i="1"/>
  <c r="H30" i="1"/>
  <c r="F30" i="1"/>
  <c r="I30" i="1" s="1"/>
  <c r="E30" i="1"/>
  <c r="D30" i="1"/>
  <c r="C30" i="1"/>
  <c r="K29" i="1"/>
  <c r="I29" i="1"/>
  <c r="G29" i="1"/>
  <c r="D29" i="1"/>
  <c r="I28" i="1"/>
  <c r="G28" i="1"/>
  <c r="D28" i="1"/>
  <c r="I27" i="1"/>
  <c r="G27" i="1"/>
  <c r="J27" i="1" s="1"/>
  <c r="D27" i="1"/>
  <c r="I26" i="1"/>
  <c r="G26" i="1"/>
  <c r="D26" i="1"/>
  <c r="I25" i="1"/>
  <c r="G25" i="1"/>
  <c r="J25" i="1" s="1"/>
  <c r="D25" i="1"/>
  <c r="I24" i="1"/>
  <c r="G24" i="1"/>
  <c r="D24" i="1"/>
  <c r="K23" i="1"/>
  <c r="I23" i="1"/>
  <c r="G23" i="1"/>
  <c r="J23" i="1" s="1"/>
  <c r="D23" i="1"/>
  <c r="I22" i="1"/>
  <c r="G22" i="1"/>
  <c r="J22" i="1" s="1"/>
  <c r="D22" i="1"/>
  <c r="K21" i="1"/>
  <c r="I21" i="1"/>
  <c r="G21" i="1"/>
  <c r="D21" i="1"/>
  <c r="I20" i="1"/>
  <c r="G20" i="1"/>
  <c r="D20" i="1"/>
  <c r="J20" i="1" s="1"/>
  <c r="H19" i="1"/>
  <c r="F19" i="1"/>
  <c r="I19" i="1" s="1"/>
  <c r="E19" i="1"/>
  <c r="D19" i="1"/>
  <c r="C19" i="1"/>
  <c r="C16" i="1"/>
  <c r="H14" i="1"/>
  <c r="F14" i="1"/>
  <c r="E14" i="1"/>
  <c r="C14" i="1"/>
  <c r="H13" i="1"/>
  <c r="F13" i="1" s="1"/>
  <c r="E13" i="1"/>
  <c r="E9" i="1" s="1"/>
  <c r="F12" i="1"/>
  <c r="C12" i="1"/>
  <c r="H9" i="1"/>
  <c r="G9" i="1"/>
  <c r="F10" i="1" s="1"/>
  <c r="D9" i="1"/>
  <c r="C10" i="1" l="1"/>
  <c r="H16" i="1"/>
  <c r="J21" i="1"/>
  <c r="J24" i="1"/>
  <c r="J26" i="1"/>
  <c r="J28" i="1"/>
  <c r="J29" i="1"/>
  <c r="K30" i="1"/>
  <c r="I32" i="1"/>
  <c r="J34" i="1"/>
  <c r="D36" i="1"/>
  <c r="I36" i="1"/>
  <c r="J41" i="1"/>
  <c r="J42" i="1"/>
  <c r="K47" i="1"/>
  <c r="G47" i="1"/>
  <c r="J48" i="1"/>
  <c r="D47" i="1"/>
  <c r="K52" i="1"/>
  <c r="J54" i="1"/>
  <c r="H91" i="1"/>
  <c r="K91" i="1" s="1"/>
  <c r="J59" i="1"/>
  <c r="J60" i="1"/>
  <c r="J62" i="1"/>
  <c r="K65" i="1"/>
  <c r="G65" i="1"/>
  <c r="J66" i="1"/>
  <c r="J67" i="1"/>
  <c r="G69" i="1"/>
  <c r="J70" i="1"/>
  <c r="D69" i="1"/>
  <c r="J73" i="1"/>
  <c r="J75" i="1"/>
  <c r="G77" i="1"/>
  <c r="J78" i="1"/>
  <c r="J80" i="1"/>
  <c r="J81" i="1"/>
  <c r="D83" i="1"/>
  <c r="I88" i="1"/>
  <c r="J90" i="1"/>
  <c r="G92" i="1"/>
  <c r="J92" i="1" s="1"/>
  <c r="I94" i="1"/>
  <c r="J96" i="1"/>
  <c r="J32" i="1"/>
  <c r="K36" i="1"/>
  <c r="J52" i="1"/>
  <c r="K56" i="1"/>
  <c r="D65" i="1"/>
  <c r="K69" i="1"/>
  <c r="K77" i="1"/>
  <c r="D77" i="1"/>
  <c r="J77" i="1" s="1"/>
  <c r="J83" i="1"/>
  <c r="K94" i="1"/>
  <c r="J97" i="1"/>
  <c r="F9" i="1"/>
  <c r="J47" i="1"/>
  <c r="I91" i="1"/>
  <c r="I12" i="1"/>
  <c r="E16" i="1"/>
  <c r="K16" i="1" s="1"/>
  <c r="J33" i="1"/>
  <c r="I56" i="1"/>
  <c r="G91" i="1"/>
  <c r="C13" i="1"/>
  <c r="I13" i="1" s="1"/>
  <c r="F16" i="1"/>
  <c r="I16" i="1" s="1"/>
  <c r="G19" i="1"/>
  <c r="K19" i="1"/>
  <c r="G30" i="1"/>
  <c r="G36" i="1"/>
  <c r="J36" i="1" s="1"/>
  <c r="I52" i="1"/>
  <c r="I69" i="1"/>
  <c r="I77" i="1"/>
  <c r="D88" i="1"/>
  <c r="J88" i="1" s="1"/>
  <c r="G94" i="1"/>
  <c r="J94" i="1" s="1"/>
  <c r="D56" i="1"/>
  <c r="D91" i="1" s="1"/>
  <c r="J65" i="1" l="1"/>
  <c r="J69" i="1"/>
  <c r="J91" i="1"/>
  <c r="C9" i="1"/>
  <c r="I9" i="1" s="1"/>
  <c r="G16" i="1"/>
  <c r="J19" i="1"/>
  <c r="J56" i="1"/>
  <c r="D16" i="1"/>
  <c r="C17" i="1" s="1"/>
  <c r="J16" i="1" l="1"/>
  <c r="F17" i="1"/>
</calcChain>
</file>

<file path=xl/sharedStrings.xml><?xml version="1.0" encoding="utf-8"?>
<sst xmlns="http://schemas.openxmlformats.org/spreadsheetml/2006/main" count="182" uniqueCount="177">
  <si>
    <t>Информация об исполнении областного бюджета Ленинградской области на 01.01.2019. (за счет собственных средств и безвозмездных поступлений текущего года)</t>
  </si>
  <si>
    <t>тыс. руб.</t>
  </si>
  <si>
    <t>Раздел, подраздел</t>
  </si>
  <si>
    <t>Наименование раздела, подраздела</t>
  </si>
  <si>
    <t>на 01.01.2019.</t>
  </si>
  <si>
    <t>Назначено на год, всего</t>
  </si>
  <si>
    <t>в т.ч. за счет собственных средств</t>
  </si>
  <si>
    <t>в т.ч. за счет безвозмездных поступлений</t>
  </si>
  <si>
    <t>Исполнено, всего</t>
  </si>
  <si>
    <t>% исполнения плана года</t>
  </si>
  <si>
    <t>% исполнения расходов  за счет собственных средств</t>
  </si>
  <si>
    <t>% исполнения расходов за счет безвозмездных поступлений</t>
  </si>
  <si>
    <t>ДОХОДЫ (всего)</t>
  </si>
  <si>
    <t>проверка формул</t>
  </si>
  <si>
    <t>в том числе:</t>
  </si>
  <si>
    <t>Налоговые и неналоговые доходы</t>
  </si>
  <si>
    <t>Безвозмездные поступления от других бюджетов, корпорации, прочие</t>
  </si>
  <si>
    <t>Доходы от возврата остатков межбюджетных трансфертов прошлых лет, возврат остатков межбюджетных трансфертов прошлых лет</t>
  </si>
  <si>
    <t>РАСХОДЫ (всего)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</si>
  <si>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</si>
  <si>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</si>
  <si>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</si>
  <si>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</si>
  <si>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</si>
  <si>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</si>
  <si>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</si>
  <si>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</si>
  <si>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</si>
  <si>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</si>
  <si>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</si>
  <si>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Обсепечение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</si>
  <si>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</si>
  <si>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</si>
  <si>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0108</t>
  </si>
  <si>
    <t>Международные отношения и международное сотрудничество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</si>
  <si>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</si>
  <si>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</si>
  <si>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</si>
  <si>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</si>
  <si>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</si>
  <si>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</si>
  <si>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</si>
  <si>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</si>
  <si>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</si>
  <si>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</si>
  <si>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</si>
  <si>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</si>
  <si>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</si>
  <si>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</si>
  <si>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</si>
  <si>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</si>
  <si>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</si>
  <si>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</si>
  <si>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</si>
  <si>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</si>
  <si>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</si>
  <si>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</si>
  <si>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</si>
  <si>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</si>
  <si>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</si>
  <si>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</si>
  <si>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</si>
  <si>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</si>
  <si>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</si>
  <si>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</si>
  <si>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</si>
  <si>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</si>
  <si>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</si>
  <si>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</si>
  <si>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</si>
  <si>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</si>
  <si>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</si>
  <si>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</si>
  <si>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</si>
  <si>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</si>
  <si>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</si>
  <si>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</si>
  <si>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</si>
  <si>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</si>
  <si>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</si>
  <si>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</si>
  <si>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</si>
  <si>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</si>
  <si>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</si>
  <si>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</si>
  <si>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</si>
  <si>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</si>
  <si>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</si>
  <si>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</si>
  <si>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</si>
  <si>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</si>
  <si>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</si>
  <si>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</si>
  <si>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</si>
  <si>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</si>
  <si>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</si>
  <si>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</si>
  <si>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</si>
  <si>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</si>
  <si>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</si>
  <si>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</si>
  <si>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</si>
  <si>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</si>
  <si>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</si>
  <si>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</si>
  <si>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</si>
  <si>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Высшее и послевузовское профессиональное образование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</si>
  <si>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</si>
  <si>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</si>
  <si>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</si>
  <si>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</si>
  <si>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</si>
  <si>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</si>
  <si>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</si>
  <si>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</si>
  <si>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</si>
  <si>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</si>
  <si>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</si>
  <si>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</si>
  <si>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</si>
  <si>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</si>
  <si>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</si>
  <si>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</si>
  <si>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</si>
  <si>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</si>
  <si>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</si>
  <si>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</si>
  <si>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</si>
  <si>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</si>
  <si>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</si>
  <si>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</si>
  <si>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</si>
  <si>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</si>
  <si>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</si>
  <si>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</si>
  <si>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</si>
  <si>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</si>
  <si>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</si>
  <si>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</si>
  <si>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</si>
  <si>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</si>
  <si>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</si>
  <si>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</si>
  <si>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</si>
  <si>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</si>
  <si>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</si>
  <si>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</si>
  <si>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</si>
  <si>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</si>
  <si>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</si>
  <si>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</si>
  <si>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</si>
  <si>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</si>
  <si>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</si>
  <si>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</si>
  <si>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</si>
  <si>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</si>
  <si>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</si>
  <si>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</si>
  <si>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</si>
  <si>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</si>
  <si>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</si>
  <si>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</si>
  <si>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ВСЕГО ПО СОЦИАЛЬНО-КУЛЬТУРНОЙ СФЕРЕ</t>
  </si>
  <si>
    <t>1300</t>
  </si>
  <si>
    <t>Обслуживание внутреннего государственного и муниципального долга</t>
  </si>
  <si>
    <t>1301</t>
  </si>
  <si>
    <t>1400</t>
  </si>
  <si>
    <t>Межбюджетные трансферты общего характера бюджетам субъектов Российской Федерации и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</si>
  <si>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</si>
  <si>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</si>
  <si>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</si>
  <si>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</si>
  <si>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</si>
  <si>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</si>
  <si>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Приложение 5</t>
  </si>
  <si>
    <t>(по данным годового отчета)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</si>
</sst>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0"/>
      <name val="Arial Cyr"/>
      <charset val="204"/>
    </font>
    <font>
      <sz val="10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8"/>
      <name val="Arial Cyr"/>
      <charset val="204"/>
    </font>
    <font>
      <i/>
      <sz val="10"/>
      <color theme="1"/>
      <name val="Times New Roman"/>
      <family val="1"/>
    </font>
    <font>
      <sz val="10"/>
      <name val="Arial"/>
      <family val="2"/>
      <charset val="204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9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164" fontId="1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shrinkToFit="1"/>
    </xf>
    <xf numFmtId="0" fontId="1" fillId="0" borderId="0" xfId="0" applyFont="1" applyBorder="1" applyAlignment="1">
      <alignment horizontal="center" vertical="top" shrinkToFit="1"/>
    </xf>
    <xf numFmtId="0" fontId="4" fillId="0" borderId="0" xfId="0" applyFont="1" applyAlignment="1">
      <alignment horizontal="right" vertical="top" shrinkToFit="1"/>
    </xf>
    <xf numFmtId="0" fontId="1" fillId="0" borderId="1" xfId="0" applyFont="1" applyBorder="1" applyAlignment="1">
      <alignment horizontal="center" vertical="top" wrapText="1" shrinkToFit="1"/>
    </xf>
    <xf numFmtId="0" fontId="6" fillId="0" borderId="1" xfId="0" applyFont="1" applyBorder="1" applyAlignment="1">
      <alignment horizontal="left" vertical="top" wrapText="1" shrinkToFit="1"/>
    </xf>
    <xf numFmtId="164" fontId="6" fillId="2" borderId="1" xfId="1" applyNumberFormat="1" applyFont="1" applyFill="1" applyBorder="1" applyAlignment="1">
      <alignment horizontal="center" vertical="top" wrapText="1" shrinkToFit="1"/>
    </xf>
    <xf numFmtId="164" fontId="6" fillId="0" borderId="1" xfId="1" applyNumberFormat="1" applyFont="1" applyBorder="1" applyAlignment="1">
      <alignment horizontal="center" vertical="top" wrapText="1" shrinkToFit="1"/>
    </xf>
    <xf numFmtId="164" fontId="6" fillId="0" borderId="1" xfId="0" applyNumberFormat="1" applyFont="1" applyBorder="1" applyAlignment="1">
      <alignment horizontal="center" vertical="top" wrapText="1" shrinkToFit="1"/>
    </xf>
    <xf numFmtId="0" fontId="6" fillId="0" borderId="1" xfId="0" applyFont="1" applyBorder="1" applyAlignment="1">
      <alignment horizontal="right" vertical="top" wrapText="1" shrinkToFit="1"/>
    </xf>
    <xf numFmtId="0" fontId="1" fillId="0" borderId="1" xfId="0" applyFont="1" applyBorder="1" applyAlignment="1">
      <alignment horizontal="left" vertical="top" wrapText="1" shrinkToFit="1"/>
    </xf>
    <xf numFmtId="164" fontId="1" fillId="2" borderId="1" xfId="0" applyNumberFormat="1" applyFont="1" applyFill="1" applyBorder="1" applyAlignment="1">
      <alignment horizontal="center" vertical="top" wrapText="1" shrinkToFit="1"/>
    </xf>
    <xf numFmtId="4" fontId="1" fillId="0" borderId="1" xfId="0" applyNumberFormat="1" applyFont="1" applyBorder="1" applyAlignment="1">
      <alignment horizontal="center" vertical="top" wrapText="1" shrinkToFit="1"/>
    </xf>
    <xf numFmtId="0" fontId="8" fillId="0" borderId="1" xfId="0" applyFont="1" applyBorder="1" applyAlignment="1">
      <alignment horizontal="left" vertical="top" wrapText="1" shrinkToFit="1"/>
    </xf>
    <xf numFmtId="164" fontId="1" fillId="2" borderId="1" xfId="1" applyNumberFormat="1" applyFont="1" applyFill="1" applyBorder="1" applyAlignment="1">
      <alignment horizontal="center" vertical="top" wrapText="1" shrinkToFit="1"/>
    </xf>
    <xf numFmtId="164" fontId="1" fillId="0" borderId="1" xfId="1" applyNumberFormat="1" applyFont="1" applyBorder="1" applyAlignment="1">
      <alignment horizontal="center" vertical="top" wrapText="1" shrinkToFit="1"/>
    </xf>
    <xf numFmtId="164" fontId="1" fillId="0" borderId="1" xfId="0" applyNumberFormat="1" applyFont="1" applyBorder="1" applyAlignment="1">
      <alignment horizontal="center" vertical="top" wrapText="1" shrinkToFit="1"/>
    </xf>
    <xf numFmtId="4" fontId="6" fillId="0" borderId="1" xfId="0" applyNumberFormat="1" applyFont="1" applyBorder="1" applyAlignment="1">
      <alignment horizontal="center" vertical="top" wrapText="1" shrinkToFit="1"/>
    </xf>
    <xf numFmtId="4" fontId="1" fillId="2" borderId="1" xfId="0" applyNumberFormat="1" applyFont="1" applyFill="1" applyBorder="1" applyAlignment="1">
      <alignment horizontal="center" vertical="top" wrapText="1" shrinkToFit="1"/>
    </xf>
    <xf numFmtId="164" fontId="6" fillId="2" borderId="1" xfId="0" applyNumberFormat="1" applyFont="1" applyFill="1" applyBorder="1" applyAlignment="1">
      <alignment horizontal="center" vertical="top" wrapText="1" shrinkToFit="1"/>
    </xf>
    <xf numFmtId="164" fontId="1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top" wrapText="1" shrinkToFit="1"/>
    </xf>
    <xf numFmtId="49" fontId="1" fillId="0" borderId="1" xfId="0" applyNumberFormat="1" applyFont="1" applyBorder="1" applyAlignment="1">
      <alignment horizontal="center" vertical="top" wrapText="1" shrinkToFit="1"/>
    </xf>
    <xf numFmtId="164" fontId="1" fillId="2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0" xfId="0" applyNumberFormat="1" applyFont="1" applyAlignment="1">
      <alignment horizontal="center" vertical="top"/>
    </xf>
    <xf numFmtId="0" fontId="1" fillId="0" borderId="1" xfId="0" applyNumberFormat="1" applyFont="1" applyBorder="1" applyAlignment="1">
      <alignment horizontal="center" vertical="top" wrapText="1" shrinkToFit="1"/>
    </xf>
    <xf numFmtId="0" fontId="2" fillId="0" borderId="0" xfId="0" applyFont="1" applyAlignment="1">
      <alignment horizontal="center" vertical="top" shrinkToFit="1"/>
    </xf>
    <xf numFmtId="0" fontId="3" fillId="0" borderId="0" xfId="0" applyFont="1" applyBorder="1" applyAlignment="1">
      <alignment horizontal="center" vertical="top" shrinkToFit="1"/>
    </xf>
    <xf numFmtId="0" fontId="1" fillId="0" borderId="2" xfId="0" applyNumberFormat="1" applyFont="1" applyBorder="1" applyAlignment="1">
      <alignment horizontal="center" vertical="top" wrapText="1" shrinkToFit="1"/>
    </xf>
    <xf numFmtId="0" fontId="1" fillId="0" borderId="6" xfId="0" applyNumberFormat="1" applyFont="1" applyBorder="1" applyAlignment="1">
      <alignment horizontal="center" vertical="top" wrapText="1" shrinkToFit="1"/>
    </xf>
    <xf numFmtId="0" fontId="1" fillId="0" borderId="7" xfId="0" applyNumberFormat="1" applyFont="1" applyBorder="1" applyAlignment="1">
      <alignment horizontal="center" vertical="top" wrapText="1" shrinkToFit="1"/>
    </xf>
    <xf numFmtId="0" fontId="5" fillId="0" borderId="3" xfId="0" applyNumberFormat="1" applyFont="1" applyBorder="1" applyAlignment="1">
      <alignment horizontal="center" vertical="top" wrapText="1" shrinkToFit="1"/>
    </xf>
    <xf numFmtId="0" fontId="5" fillId="0" borderId="4" xfId="0" applyNumberFormat="1" applyFont="1" applyBorder="1" applyAlignment="1">
      <alignment horizontal="center" vertical="top" wrapText="1" shrinkToFit="1"/>
    </xf>
    <xf numFmtId="0" fontId="5" fillId="0" borderId="5" xfId="0" applyNumberFormat="1" applyFont="1" applyBorder="1" applyAlignment="1">
      <alignment horizontal="center" vertical="top" wrapText="1" shrinkToFit="1"/>
    </xf>
    <xf numFmtId="164" fontId="5" fillId="2" borderId="1" xfId="0" applyNumberFormat="1" applyFont="1" applyFill="1" applyBorder="1" applyAlignment="1">
      <alignment horizontal="center" vertical="top" wrapText="1" shrinkToFit="1"/>
    </xf>
    <xf numFmtId="0" fontId="10" fillId="0" borderId="0" xfId="0" applyFont="1" applyAlignment="1">
      <alignment vertical="top"/>
    </xf>
  </cellXfs>
  <cellStyles count="3">
    <cellStyle name="Обычный" xfId="0" builtinId="0"/>
    <cellStyle name="Обычный 2" xfId="2"/>
    <cellStyle name="Обычный_на 01.03.09г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N99"/>
  <sheetViews>
    <sheetView tabSelected="1" topLeftCell="A2" zoomScale="80" zoomScaleNormal="80" workbookViewId="0">
      <selection activeCell="J2" sqref="J2"/>
    </sheetView>
  </sheetViews>
  <sheetFormatPr defaultRowHeight="12.75" x14ac:dyDescent="0.2"/>
  <cols>
    <col min="1" max="1" width="9.28515625" style="1" customWidth="1"/>
    <col min="2" max="2" width="86.5703125" style="2" customWidth="1"/>
    <col min="3" max="3" width="19.28515625" style="3" customWidth="1"/>
    <col min="4" max="4" width="19.5703125" style="1" customWidth="1"/>
    <col min="5" max="5" width="17.7109375" style="1" customWidth="1"/>
    <col min="6" max="6" width="18.5703125" style="4" customWidth="1"/>
    <col min="7" max="7" width="19.42578125" style="1" customWidth="1"/>
    <col min="8" max="8" width="17.85546875" style="1" customWidth="1"/>
    <col min="9" max="9" width="15.140625" style="1" customWidth="1"/>
    <col min="10" max="10" width="19.5703125" style="1" customWidth="1"/>
    <col min="11" max="11" width="17.28515625" style="1" customWidth="1"/>
    <col min="12" max="12" width="9.140625" style="5" customWidth="1"/>
    <col min="13" max="16384" width="9.140625" style="5"/>
  </cols>
  <sheetData>
    <row r="1" spans="1:14" hidden="1" x14ac:dyDescent="0.2"/>
    <row r="2" spans="1:14" ht="23.25" customHeight="1" x14ac:dyDescent="0.2">
      <c r="K2" s="44" t="s">
        <v>175</v>
      </c>
    </row>
    <row r="3" spans="1:14" ht="25.5" customHeight="1" x14ac:dyDescent="0.2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4" ht="15.75" x14ac:dyDescent="0.2">
      <c r="A4" s="36" t="s">
        <v>176</v>
      </c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4" ht="15.75" x14ac:dyDescent="0.2">
      <c r="A5" s="6"/>
      <c r="G5" s="7"/>
      <c r="H5" s="7"/>
      <c r="I5" s="6"/>
      <c r="J5" s="6"/>
      <c r="K5" s="8" t="s">
        <v>1</v>
      </c>
    </row>
    <row r="6" spans="1:14" ht="18.75" customHeight="1" x14ac:dyDescent="0.2">
      <c r="A6" s="34" t="s">
        <v>2</v>
      </c>
      <c r="B6" s="37" t="s">
        <v>3</v>
      </c>
      <c r="C6" s="40" t="s">
        <v>4</v>
      </c>
      <c r="D6" s="41"/>
      <c r="E6" s="41"/>
      <c r="F6" s="41"/>
      <c r="G6" s="41"/>
      <c r="H6" s="41"/>
      <c r="I6" s="41"/>
      <c r="J6" s="41"/>
      <c r="K6" s="42"/>
    </row>
    <row r="7" spans="1:14" ht="13.15" customHeight="1" x14ac:dyDescent="0.2">
      <c r="A7" s="34"/>
      <c r="B7" s="38"/>
      <c r="C7" s="43" t="s">
        <v>5</v>
      </c>
      <c r="D7" s="34" t="s">
        <v>6</v>
      </c>
      <c r="E7" s="34" t="s">
        <v>7</v>
      </c>
      <c r="F7" s="43" t="s">
        <v>8</v>
      </c>
      <c r="G7" s="34" t="s">
        <v>6</v>
      </c>
      <c r="H7" s="34" t="s">
        <v>7</v>
      </c>
      <c r="I7" s="34" t="s">
        <v>9</v>
      </c>
      <c r="J7" s="34" t="s">
        <v>10</v>
      </c>
      <c r="K7" s="34" t="s">
        <v>11</v>
      </c>
    </row>
    <row r="8" spans="1:14" ht="45" customHeight="1" x14ac:dyDescent="0.2">
      <c r="A8" s="34"/>
      <c r="B8" s="39"/>
      <c r="C8" s="43"/>
      <c r="D8" s="34"/>
      <c r="E8" s="34"/>
      <c r="F8" s="43"/>
      <c r="G8" s="34"/>
      <c r="H8" s="34"/>
      <c r="I8" s="34"/>
      <c r="J8" s="34"/>
      <c r="K8" s="34"/>
    </row>
    <row r="9" spans="1:14" ht="18.75" customHeight="1" x14ac:dyDescent="0.2">
      <c r="A9" s="9"/>
      <c r="B9" s="10" t="s">
        <v>12</v>
      </c>
      <c r="C9" s="11">
        <f t="shared" ref="C9:H9" si="0">C12+C13+C14</f>
        <v>127771665.2</v>
      </c>
      <c r="D9" s="12">
        <f t="shared" si="0"/>
        <v>118655137</v>
      </c>
      <c r="E9" s="12">
        <f t="shared" si="0"/>
        <v>9116528.1999999993</v>
      </c>
      <c r="F9" s="11">
        <f>F12+F13+F14</f>
        <v>137227062.90000001</v>
      </c>
      <c r="G9" s="12">
        <f>G12+G13+G14</f>
        <v>125698185.8</v>
      </c>
      <c r="H9" s="12">
        <f t="shared" si="0"/>
        <v>11528877.1</v>
      </c>
      <c r="I9" s="13">
        <f>F9/C9*100</f>
        <v>107.4002304698773</v>
      </c>
      <c r="J9" s="13"/>
      <c r="K9" s="13"/>
    </row>
    <row r="10" spans="1:14" hidden="1" x14ac:dyDescent="0.2">
      <c r="A10" s="9"/>
      <c r="B10" s="14" t="s">
        <v>13</v>
      </c>
      <c r="C10" s="11">
        <f>D9+E9</f>
        <v>127771665.2</v>
      </c>
      <c r="D10" s="12"/>
      <c r="E10" s="12"/>
      <c r="F10" s="11">
        <f>G9+H9</f>
        <v>137227062.90000001</v>
      </c>
      <c r="G10" s="12"/>
      <c r="H10" s="12"/>
      <c r="I10" s="13"/>
      <c r="J10" s="13"/>
      <c r="K10" s="13"/>
    </row>
    <row r="11" spans="1:14" ht="17.25" customHeight="1" x14ac:dyDescent="0.2">
      <c r="A11" s="9"/>
      <c r="B11" s="15" t="s">
        <v>14</v>
      </c>
      <c r="C11" s="16"/>
      <c r="D11" s="17"/>
      <c r="E11" s="12"/>
      <c r="F11" s="11"/>
      <c r="G11" s="12"/>
      <c r="H11" s="12"/>
      <c r="I11" s="13"/>
      <c r="J11" s="13"/>
      <c r="K11" s="13"/>
    </row>
    <row r="12" spans="1:14" ht="16.5" customHeight="1" x14ac:dyDescent="0.2">
      <c r="A12" s="9"/>
      <c r="B12" s="18" t="s">
        <v>15</v>
      </c>
      <c r="C12" s="19">
        <f>D12</f>
        <v>118655137</v>
      </c>
      <c r="D12" s="20">
        <v>118655137</v>
      </c>
      <c r="E12" s="20"/>
      <c r="F12" s="19">
        <f>G12</f>
        <v>125698185.8</v>
      </c>
      <c r="G12" s="20">
        <v>125698185.8</v>
      </c>
      <c r="H12" s="20"/>
      <c r="I12" s="21">
        <f>F12/C12*100</f>
        <v>105.93573019935918</v>
      </c>
      <c r="J12" s="21"/>
      <c r="K12" s="21"/>
    </row>
    <row r="13" spans="1:14" ht="19.5" customHeight="1" x14ac:dyDescent="0.2">
      <c r="A13" s="9"/>
      <c r="B13" s="18" t="s">
        <v>16</v>
      </c>
      <c r="C13" s="19">
        <f>E13</f>
        <v>8728717.6999999993</v>
      </c>
      <c r="D13" s="20"/>
      <c r="E13" s="20">
        <f>9116528.2-E14</f>
        <v>8728717.6999999993</v>
      </c>
      <c r="F13" s="19">
        <f>H13</f>
        <v>11033126.699999999</v>
      </c>
      <c r="G13" s="20"/>
      <c r="H13" s="20">
        <f>11528877.1-H14</f>
        <v>11033126.699999999</v>
      </c>
      <c r="I13" s="21">
        <f>F13/C13*100</f>
        <v>126.40031536361865</v>
      </c>
      <c r="J13" s="21"/>
      <c r="K13" s="21"/>
    </row>
    <row r="14" spans="1:14" ht="33" customHeight="1" x14ac:dyDescent="0.2">
      <c r="A14" s="9"/>
      <c r="B14" s="18" t="s">
        <v>17</v>
      </c>
      <c r="C14" s="19">
        <f>E14</f>
        <v>387810.5</v>
      </c>
      <c r="D14" s="20"/>
      <c r="E14" s="20">
        <f>387810.5</f>
        <v>387810.5</v>
      </c>
      <c r="F14" s="19">
        <f>H14</f>
        <v>495750.39999999997</v>
      </c>
      <c r="G14" s="20"/>
      <c r="H14" s="20">
        <f>644367.2-148616.8</f>
        <v>495750.39999999997</v>
      </c>
      <c r="I14" s="21"/>
      <c r="J14" s="21"/>
      <c r="K14" s="21"/>
    </row>
    <row r="15" spans="1:14" x14ac:dyDescent="0.2">
      <c r="A15" s="9"/>
      <c r="B15" s="18"/>
      <c r="C15" s="16"/>
      <c r="D15" s="17"/>
      <c r="E15" s="22"/>
      <c r="F15" s="23"/>
      <c r="G15" s="20"/>
      <c r="H15" s="20"/>
      <c r="I15" s="21"/>
      <c r="J15" s="21"/>
      <c r="K15" s="21"/>
    </row>
    <row r="16" spans="1:14" ht="16.5" customHeight="1" x14ac:dyDescent="0.2">
      <c r="A16" s="9"/>
      <c r="B16" s="10" t="s">
        <v>18</v>
      </c>
      <c r="C16" s="24">
        <f t="shared" ref="C16:H16" si="1">C19+C30+C32+C36+C47+C52+C56+C65+C77+C69+C83+C88+C92+C94</f>
        <v>127654852.07999998</v>
      </c>
      <c r="D16" s="13">
        <f t="shared" si="1"/>
        <v>119360383.37999998</v>
      </c>
      <c r="E16" s="13">
        <f t="shared" si="1"/>
        <v>8294468.6999999993</v>
      </c>
      <c r="F16" s="24">
        <f t="shared" si="1"/>
        <v>124021525.79000001</v>
      </c>
      <c r="G16" s="13">
        <f t="shared" si="1"/>
        <v>115961196.19</v>
      </c>
      <c r="H16" s="13">
        <f t="shared" si="1"/>
        <v>8060329.5999999996</v>
      </c>
      <c r="I16" s="13">
        <f>F16/C16*100</f>
        <v>97.153789119019933</v>
      </c>
      <c r="J16" s="13">
        <f>G16/D16*100</f>
        <v>97.152164651500655</v>
      </c>
      <c r="K16" s="13">
        <f>H16/E16*100</f>
        <v>97.17716579001619</v>
      </c>
      <c r="N16" s="25"/>
    </row>
    <row r="17" spans="1:11" hidden="1" x14ac:dyDescent="0.2">
      <c r="A17" s="9"/>
      <c r="B17" s="14" t="s">
        <v>13</v>
      </c>
      <c r="C17" s="24">
        <f>D16+E16</f>
        <v>127654852.07999998</v>
      </c>
      <c r="D17" s="13"/>
      <c r="E17" s="13"/>
      <c r="F17" s="24">
        <f>G16+H16</f>
        <v>124021525.78999999</v>
      </c>
      <c r="G17" s="13"/>
      <c r="H17" s="13"/>
      <c r="I17" s="13"/>
      <c r="J17" s="13"/>
      <c r="K17" s="13"/>
    </row>
    <row r="18" spans="1:11" ht="16.5" customHeight="1" x14ac:dyDescent="0.2">
      <c r="A18" s="9"/>
      <c r="B18" s="15" t="s">
        <v>14</v>
      </c>
      <c r="C18" s="16"/>
      <c r="D18" s="21"/>
      <c r="E18" s="21"/>
      <c r="F18" s="16"/>
      <c r="G18" s="21"/>
      <c r="H18" s="21"/>
      <c r="I18" s="13"/>
      <c r="J18" s="21"/>
      <c r="K18" s="21"/>
    </row>
    <row r="19" spans="1:11" ht="20.25" customHeight="1" x14ac:dyDescent="0.2">
      <c r="A19" s="26" t="s">
        <v>19</v>
      </c>
      <c r="B19" s="10" t="s">
        <v>20</v>
      </c>
      <c r="C19" s="11">
        <f>SUM(C20:C29)</f>
        <v>7737081.5100000007</v>
      </c>
      <c r="D19" s="12">
        <f>SUM(D20:D29)</f>
        <v>7617756.71</v>
      </c>
      <c r="E19" s="12">
        <f>SUM(E20:E29)</f>
        <v>119324.79999999999</v>
      </c>
      <c r="F19" s="11">
        <f>SUM(F20:F29)</f>
        <v>7246339.3900000006</v>
      </c>
      <c r="G19" s="12">
        <f t="shared" ref="G19:G85" si="2">F19-H19</f>
        <v>7127237.6900000004</v>
      </c>
      <c r="H19" s="12">
        <f>SUM(H20:H29)</f>
        <v>119101.7</v>
      </c>
      <c r="I19" s="13">
        <f>F19/C19*100</f>
        <v>93.65727090549936</v>
      </c>
      <c r="J19" s="13">
        <f>G19/D19*100</f>
        <v>93.560846865113405</v>
      </c>
      <c r="K19" s="13">
        <f>H19/E19*100</f>
        <v>99.813031322910248</v>
      </c>
    </row>
    <row r="20" spans="1:11" ht="32.25" customHeight="1" x14ac:dyDescent="0.2">
      <c r="A20" s="27" t="s">
        <v>21</v>
      </c>
      <c r="B20" s="15" t="s">
        <v>22</v>
      </c>
      <c r="C20" s="28">
        <v>6797.94</v>
      </c>
      <c r="D20" s="20">
        <f t="shared" ref="D20:D85" si="3">C20-E20</f>
        <v>6797.94</v>
      </c>
      <c r="E20" s="20"/>
      <c r="F20" s="28">
        <v>6498.48</v>
      </c>
      <c r="G20" s="20">
        <f t="shared" si="2"/>
        <v>6498.48</v>
      </c>
      <c r="H20" s="20"/>
      <c r="I20" s="21">
        <f t="shared" ref="I20:J37" si="4">F20/C20*100</f>
        <v>95.594841966831126</v>
      </c>
      <c r="J20" s="21">
        <f t="shared" si="4"/>
        <v>95.594841966831126</v>
      </c>
      <c r="K20" s="21"/>
    </row>
    <row r="21" spans="1:11" ht="31.5" customHeight="1" x14ac:dyDescent="0.2">
      <c r="A21" s="27" t="s">
        <v>23</v>
      </c>
      <c r="B21" s="15" t="s">
        <v>24</v>
      </c>
      <c r="C21" s="28">
        <v>620560.14</v>
      </c>
      <c r="D21" s="20">
        <f t="shared" si="3"/>
        <v>605702.34</v>
      </c>
      <c r="E21" s="20">
        <v>14857.8</v>
      </c>
      <c r="F21" s="28">
        <v>580408.21</v>
      </c>
      <c r="G21" s="20">
        <f t="shared" si="2"/>
        <v>565773.51</v>
      </c>
      <c r="H21" s="20">
        <v>14634.7</v>
      </c>
      <c r="I21" s="21">
        <f t="shared" si="4"/>
        <v>93.529727835887101</v>
      </c>
      <c r="J21" s="21">
        <f t="shared" si="4"/>
        <v>93.40784617077756</v>
      </c>
      <c r="K21" s="21">
        <f>H21/E21*100</f>
        <v>98.498431800131925</v>
      </c>
    </row>
    <row r="22" spans="1:11" ht="33.75" customHeight="1" x14ac:dyDescent="0.2">
      <c r="A22" s="27" t="s">
        <v>25</v>
      </c>
      <c r="B22" s="15" t="s">
        <v>26</v>
      </c>
      <c r="C22" s="28">
        <v>2831891.84</v>
      </c>
      <c r="D22" s="20">
        <f t="shared" si="3"/>
        <v>2831891.84</v>
      </c>
      <c r="E22" s="20"/>
      <c r="F22" s="28">
        <v>2786461.56</v>
      </c>
      <c r="G22" s="20">
        <f t="shared" si="2"/>
        <v>2786461.56</v>
      </c>
      <c r="H22" s="20"/>
      <c r="I22" s="21">
        <f t="shared" si="4"/>
        <v>98.395762177131743</v>
      </c>
      <c r="J22" s="21">
        <f t="shared" si="4"/>
        <v>98.395762177131743</v>
      </c>
      <c r="K22" s="21"/>
    </row>
    <row r="23" spans="1:11" ht="18.75" customHeight="1" x14ac:dyDescent="0.2">
      <c r="A23" s="27" t="s">
        <v>27</v>
      </c>
      <c r="B23" s="15" t="s">
        <v>28</v>
      </c>
      <c r="C23" s="28">
        <v>298693.45</v>
      </c>
      <c r="D23" s="20">
        <f t="shared" si="3"/>
        <v>296435.85000000003</v>
      </c>
      <c r="E23" s="20">
        <v>2257.6</v>
      </c>
      <c r="F23" s="28">
        <v>295266.59999999998</v>
      </c>
      <c r="G23" s="20">
        <f t="shared" si="2"/>
        <v>293009</v>
      </c>
      <c r="H23" s="20">
        <v>2257.6</v>
      </c>
      <c r="I23" s="21">
        <f t="shared" si="4"/>
        <v>98.852720071364118</v>
      </c>
      <c r="J23" s="21">
        <f t="shared" si="4"/>
        <v>98.843982601969344</v>
      </c>
      <c r="K23" s="21">
        <f>H23/E23*100</f>
        <v>100</v>
      </c>
    </row>
    <row r="24" spans="1:11" ht="35.25" customHeight="1" x14ac:dyDescent="0.2">
      <c r="A24" s="27" t="s">
        <v>29</v>
      </c>
      <c r="B24" s="15" t="s">
        <v>30</v>
      </c>
      <c r="C24" s="28">
        <v>76400.38</v>
      </c>
      <c r="D24" s="20">
        <f t="shared" si="3"/>
        <v>76400.38</v>
      </c>
      <c r="E24" s="20"/>
      <c r="F24" s="28">
        <v>75767.7</v>
      </c>
      <c r="G24" s="20">
        <f t="shared" si="2"/>
        <v>75767.7</v>
      </c>
      <c r="H24" s="20"/>
      <c r="I24" s="21">
        <f t="shared" si="4"/>
        <v>99.171888935630932</v>
      </c>
      <c r="J24" s="21">
        <f t="shared" si="4"/>
        <v>99.171888935630932</v>
      </c>
      <c r="K24" s="21"/>
    </row>
    <row r="25" spans="1:11" ht="17.25" customHeight="1" x14ac:dyDescent="0.2">
      <c r="A25" s="27" t="s">
        <v>31</v>
      </c>
      <c r="B25" s="15" t="s">
        <v>32</v>
      </c>
      <c r="C25" s="28">
        <v>83665.100000000006</v>
      </c>
      <c r="D25" s="20">
        <f t="shared" si="3"/>
        <v>83665.100000000006</v>
      </c>
      <c r="E25" s="20"/>
      <c r="F25" s="28">
        <v>82088.77</v>
      </c>
      <c r="G25" s="20">
        <f t="shared" si="2"/>
        <v>82088.77</v>
      </c>
      <c r="H25" s="20"/>
      <c r="I25" s="21">
        <f t="shared" si="4"/>
        <v>98.115904959176532</v>
      </c>
      <c r="J25" s="21">
        <f t="shared" si="4"/>
        <v>98.115904959176532</v>
      </c>
      <c r="K25" s="21"/>
    </row>
    <row r="26" spans="1:11" ht="17.25" customHeight="1" x14ac:dyDescent="0.2">
      <c r="A26" s="27" t="s">
        <v>33</v>
      </c>
      <c r="B26" s="15" t="s">
        <v>34</v>
      </c>
      <c r="C26" s="28">
        <v>147.6</v>
      </c>
      <c r="D26" s="20">
        <f t="shared" si="3"/>
        <v>147.6</v>
      </c>
      <c r="E26" s="20"/>
      <c r="F26" s="28">
        <v>147.6</v>
      </c>
      <c r="G26" s="20">
        <f t="shared" si="2"/>
        <v>147.6</v>
      </c>
      <c r="H26" s="20"/>
      <c r="I26" s="21">
        <f t="shared" si="4"/>
        <v>100</v>
      </c>
      <c r="J26" s="21">
        <f t="shared" si="4"/>
        <v>100</v>
      </c>
      <c r="K26" s="21"/>
    </row>
    <row r="27" spans="1:11" ht="16.5" customHeight="1" x14ac:dyDescent="0.2">
      <c r="A27" s="27" t="s">
        <v>35</v>
      </c>
      <c r="B27" s="15" t="s">
        <v>36</v>
      </c>
      <c r="C27" s="28">
        <v>263912.34999999998</v>
      </c>
      <c r="D27" s="20">
        <f t="shared" si="3"/>
        <v>263912.34999999998</v>
      </c>
      <c r="E27" s="20"/>
      <c r="F27" s="28">
        <v>0</v>
      </c>
      <c r="G27" s="20">
        <f t="shared" si="2"/>
        <v>0</v>
      </c>
      <c r="H27" s="20"/>
      <c r="I27" s="21">
        <f t="shared" si="4"/>
        <v>0</v>
      </c>
      <c r="J27" s="21">
        <f t="shared" si="4"/>
        <v>0</v>
      </c>
      <c r="K27" s="21"/>
    </row>
    <row r="28" spans="1:11" ht="15.75" customHeight="1" x14ac:dyDescent="0.2">
      <c r="A28" s="27" t="s">
        <v>37</v>
      </c>
      <c r="B28" s="15" t="s">
        <v>38</v>
      </c>
      <c r="C28" s="28">
        <v>15700</v>
      </c>
      <c r="D28" s="20">
        <f t="shared" si="3"/>
        <v>15700</v>
      </c>
      <c r="E28" s="20"/>
      <c r="F28" s="28">
        <v>15700</v>
      </c>
      <c r="G28" s="20">
        <f t="shared" si="2"/>
        <v>15700</v>
      </c>
      <c r="H28" s="20"/>
      <c r="I28" s="21">
        <f t="shared" si="4"/>
        <v>100</v>
      </c>
      <c r="J28" s="21">
        <f t="shared" si="4"/>
        <v>100</v>
      </c>
      <c r="K28" s="21"/>
    </row>
    <row r="29" spans="1:11" ht="18.75" customHeight="1" x14ac:dyDescent="0.2">
      <c r="A29" s="27" t="s">
        <v>39</v>
      </c>
      <c r="B29" s="15" t="s">
        <v>40</v>
      </c>
      <c r="C29" s="28">
        <v>3539312.71</v>
      </c>
      <c r="D29" s="20">
        <f t="shared" si="3"/>
        <v>3437103.31</v>
      </c>
      <c r="E29" s="20">
        <v>102209.4</v>
      </c>
      <c r="F29" s="28">
        <v>3404000.47</v>
      </c>
      <c r="G29" s="20">
        <f t="shared" si="2"/>
        <v>3301791.0700000003</v>
      </c>
      <c r="H29" s="20">
        <v>102209.4</v>
      </c>
      <c r="I29" s="21">
        <f t="shared" si="4"/>
        <v>96.176878080942458</v>
      </c>
      <c r="J29" s="21">
        <f t="shared" si="4"/>
        <v>96.063189616491343</v>
      </c>
      <c r="K29" s="21">
        <f>H29/E29*100</f>
        <v>100</v>
      </c>
    </row>
    <row r="30" spans="1:11" ht="18.75" customHeight="1" x14ac:dyDescent="0.2">
      <c r="A30" s="26" t="s">
        <v>41</v>
      </c>
      <c r="B30" s="10" t="s">
        <v>42</v>
      </c>
      <c r="C30" s="11">
        <f>C31</f>
        <v>67896.2</v>
      </c>
      <c r="D30" s="12">
        <f t="shared" si="3"/>
        <v>0</v>
      </c>
      <c r="E30" s="12">
        <f>E31</f>
        <v>67896.2</v>
      </c>
      <c r="F30" s="11">
        <f>F31</f>
        <v>67896.2</v>
      </c>
      <c r="G30" s="12">
        <f t="shared" si="2"/>
        <v>0</v>
      </c>
      <c r="H30" s="12">
        <f>H31</f>
        <v>67896.2</v>
      </c>
      <c r="I30" s="13">
        <f t="shared" si="4"/>
        <v>100</v>
      </c>
      <c r="J30" s="21"/>
      <c r="K30" s="13">
        <f>H30/E30*100</f>
        <v>100</v>
      </c>
    </row>
    <row r="31" spans="1:11" ht="19.5" customHeight="1" x14ac:dyDescent="0.2">
      <c r="A31" s="27" t="s">
        <v>43</v>
      </c>
      <c r="B31" s="15" t="s">
        <v>44</v>
      </c>
      <c r="C31" s="19">
        <v>67896.2</v>
      </c>
      <c r="D31" s="20">
        <f t="shared" si="3"/>
        <v>0</v>
      </c>
      <c r="E31" s="20">
        <v>67896.2</v>
      </c>
      <c r="F31" s="19">
        <v>67896.2</v>
      </c>
      <c r="G31" s="20">
        <f t="shared" si="2"/>
        <v>0</v>
      </c>
      <c r="H31" s="20">
        <v>67896.2</v>
      </c>
      <c r="I31" s="21">
        <f t="shared" si="4"/>
        <v>100</v>
      </c>
      <c r="J31" s="21"/>
      <c r="K31" s="21">
        <f>H31/E31*100</f>
        <v>100</v>
      </c>
    </row>
    <row r="32" spans="1:11" ht="20.25" customHeight="1" x14ac:dyDescent="0.2">
      <c r="A32" s="26" t="s">
        <v>45</v>
      </c>
      <c r="B32" s="10" t="s">
        <v>46</v>
      </c>
      <c r="C32" s="11">
        <f>C33+C34+C35</f>
        <v>2102548.1399999997</v>
      </c>
      <c r="D32" s="12">
        <f>D33+D34+D35</f>
        <v>2102548.1399999997</v>
      </c>
      <c r="E32" s="12">
        <f>SUM(E33:E35)</f>
        <v>0</v>
      </c>
      <c r="F32" s="11">
        <f>F33+F34+F35</f>
        <v>2025723.45</v>
      </c>
      <c r="G32" s="12">
        <f>G33+G34+G35</f>
        <v>2025723.45</v>
      </c>
      <c r="H32" s="12">
        <f>SUM(H33:H35)</f>
        <v>0</v>
      </c>
      <c r="I32" s="13">
        <f t="shared" si="4"/>
        <v>96.34611505256666</v>
      </c>
      <c r="J32" s="13">
        <f>G32/D32*100</f>
        <v>96.34611505256666</v>
      </c>
      <c r="K32" s="13"/>
    </row>
    <row r="33" spans="1:11" ht="27.75" customHeight="1" x14ac:dyDescent="0.2">
      <c r="A33" s="27" t="s">
        <v>47</v>
      </c>
      <c r="B33" s="15" t="s">
        <v>48</v>
      </c>
      <c r="C33" s="28">
        <v>449672.14</v>
      </c>
      <c r="D33" s="20">
        <f t="shared" si="3"/>
        <v>449672.14</v>
      </c>
      <c r="E33" s="20"/>
      <c r="F33" s="19">
        <v>391191.94</v>
      </c>
      <c r="G33" s="20">
        <f t="shared" si="2"/>
        <v>391191.94</v>
      </c>
      <c r="H33" s="20"/>
      <c r="I33" s="21">
        <f t="shared" si="4"/>
        <v>86.994924791204539</v>
      </c>
      <c r="J33" s="21">
        <f t="shared" si="4"/>
        <v>86.994924791204539</v>
      </c>
      <c r="K33" s="21"/>
    </row>
    <row r="34" spans="1:11" ht="19.5" customHeight="1" x14ac:dyDescent="0.2">
      <c r="A34" s="27" t="s">
        <v>49</v>
      </c>
      <c r="B34" s="15" t="s">
        <v>50</v>
      </c>
      <c r="C34" s="28">
        <v>1258514.72</v>
      </c>
      <c r="D34" s="20">
        <f t="shared" si="3"/>
        <v>1258514.72</v>
      </c>
      <c r="E34" s="20"/>
      <c r="F34" s="19">
        <v>1253481.25</v>
      </c>
      <c r="G34" s="20">
        <f t="shared" si="2"/>
        <v>1253481.25</v>
      </c>
      <c r="H34" s="20"/>
      <c r="I34" s="21">
        <f t="shared" si="4"/>
        <v>99.600046791665648</v>
      </c>
      <c r="J34" s="21">
        <f t="shared" si="4"/>
        <v>99.600046791665648</v>
      </c>
      <c r="K34" s="21"/>
    </row>
    <row r="35" spans="1:11" ht="22.5" customHeight="1" x14ac:dyDescent="0.2">
      <c r="A35" s="27" t="s">
        <v>51</v>
      </c>
      <c r="B35" s="15" t="s">
        <v>52</v>
      </c>
      <c r="C35" s="28">
        <v>394361.28</v>
      </c>
      <c r="D35" s="20">
        <f t="shared" si="3"/>
        <v>394361.28</v>
      </c>
      <c r="E35" s="20"/>
      <c r="F35" s="19">
        <v>381050.26</v>
      </c>
      <c r="G35" s="20">
        <f t="shared" si="2"/>
        <v>381050.26</v>
      </c>
      <c r="H35" s="20"/>
      <c r="I35" s="21">
        <f t="shared" si="4"/>
        <v>96.624663557233603</v>
      </c>
      <c r="J35" s="21">
        <f t="shared" si="4"/>
        <v>96.624663557233603</v>
      </c>
      <c r="K35" s="21"/>
    </row>
    <row r="36" spans="1:11" x14ac:dyDescent="0.2">
      <c r="A36" s="26" t="s">
        <v>53</v>
      </c>
      <c r="B36" s="10" t="s">
        <v>54</v>
      </c>
      <c r="C36" s="11">
        <f>C37+C38+C39+C40+C41+C42+C43+C44+C45+C46</f>
        <v>22782591.640000001</v>
      </c>
      <c r="D36" s="12">
        <f>D37+D38+D39+D40+D41+D42+D43+D44+D45+D46</f>
        <v>20320037.539999999</v>
      </c>
      <c r="E36" s="12">
        <f>SUM(E37:E46)</f>
        <v>2462554.1</v>
      </c>
      <c r="F36" s="11">
        <f>SUM(F37:F46)</f>
        <v>22055381.68</v>
      </c>
      <c r="G36" s="12">
        <f t="shared" si="2"/>
        <v>19616332.379999999</v>
      </c>
      <c r="H36" s="12">
        <f>SUM(H37:H46)</f>
        <v>2439049.2999999998</v>
      </c>
      <c r="I36" s="13">
        <f t="shared" si="4"/>
        <v>96.80804549591619</v>
      </c>
      <c r="J36" s="13">
        <f t="shared" si="4"/>
        <v>96.536890453008482</v>
      </c>
      <c r="K36" s="13">
        <f>H36/E36*100</f>
        <v>99.045511325010068</v>
      </c>
    </row>
    <row r="37" spans="1:11" x14ac:dyDescent="0.2">
      <c r="A37" s="27" t="s">
        <v>55</v>
      </c>
      <c r="B37" s="15" t="s">
        <v>56</v>
      </c>
      <c r="C37" s="28">
        <v>58326.03</v>
      </c>
      <c r="D37" s="20">
        <f>C37-E37</f>
        <v>57514.43</v>
      </c>
      <c r="E37" s="20">
        <v>811.6</v>
      </c>
      <c r="F37" s="28">
        <v>58039.11</v>
      </c>
      <c r="G37" s="20">
        <f t="shared" si="2"/>
        <v>57227.51</v>
      </c>
      <c r="H37" s="20">
        <v>811.6</v>
      </c>
      <c r="I37" s="21">
        <f t="shared" si="4"/>
        <v>99.508075553916498</v>
      </c>
      <c r="J37" s="21">
        <f t="shared" si="4"/>
        <v>99.501133889356126</v>
      </c>
      <c r="K37" s="21">
        <f>H37/E37*100</f>
        <v>100</v>
      </c>
    </row>
    <row r="38" spans="1:11" x14ac:dyDescent="0.2">
      <c r="A38" s="27" t="s">
        <v>57</v>
      </c>
      <c r="B38" s="15" t="s">
        <v>58</v>
      </c>
      <c r="C38" s="28">
        <v>7119.5</v>
      </c>
      <c r="D38" s="20">
        <f>C38-E38</f>
        <v>7119.5</v>
      </c>
      <c r="E38" s="20"/>
      <c r="F38" s="28">
        <v>7119.5</v>
      </c>
      <c r="G38" s="20">
        <f t="shared" si="2"/>
        <v>7119.5</v>
      </c>
      <c r="H38" s="20"/>
      <c r="I38" s="21">
        <f t="shared" ref="I38:K71" si="5">F38/C38*100</f>
        <v>100</v>
      </c>
      <c r="J38" s="21">
        <f t="shared" si="5"/>
        <v>100</v>
      </c>
      <c r="K38" s="21"/>
    </row>
    <row r="39" spans="1:11" x14ac:dyDescent="0.2">
      <c r="A39" s="27" t="s">
        <v>59</v>
      </c>
      <c r="B39" s="15" t="s">
        <v>60</v>
      </c>
      <c r="C39" s="28">
        <v>4886268.59</v>
      </c>
      <c r="D39" s="20">
        <f t="shared" si="3"/>
        <v>3550000.79</v>
      </c>
      <c r="E39" s="20">
        <v>1336267.8</v>
      </c>
      <c r="F39" s="28">
        <v>4868614.6399999997</v>
      </c>
      <c r="G39" s="20">
        <f t="shared" si="2"/>
        <v>3532447.1399999997</v>
      </c>
      <c r="H39" s="20">
        <v>1336167.5</v>
      </c>
      <c r="I39" s="21">
        <f t="shared" si="5"/>
        <v>99.638702832747882</v>
      </c>
      <c r="J39" s="21">
        <f t="shared" si="5"/>
        <v>99.505531095952222</v>
      </c>
      <c r="K39" s="21">
        <f>H39/E39*100</f>
        <v>99.992494019537105</v>
      </c>
    </row>
    <row r="40" spans="1:11" x14ac:dyDescent="0.2">
      <c r="A40" s="27" t="s">
        <v>61</v>
      </c>
      <c r="B40" s="15" t="s">
        <v>62</v>
      </c>
      <c r="C40" s="28">
        <v>60373.24</v>
      </c>
      <c r="D40" s="20">
        <f t="shared" si="3"/>
        <v>39235.440000000002</v>
      </c>
      <c r="E40" s="20">
        <v>21137.8</v>
      </c>
      <c r="F40" s="28">
        <v>57372.14</v>
      </c>
      <c r="G40" s="20">
        <f t="shared" si="2"/>
        <v>38166.94</v>
      </c>
      <c r="H40" s="20">
        <v>19205.2</v>
      </c>
      <c r="I40" s="21">
        <f>F40/C40*100</f>
        <v>95.029089046736601</v>
      </c>
      <c r="J40" s="21">
        <f t="shared" si="5"/>
        <v>97.276696782296824</v>
      </c>
      <c r="K40" s="21">
        <f t="shared" si="5"/>
        <v>90.857137450444242</v>
      </c>
    </row>
    <row r="41" spans="1:11" x14ac:dyDescent="0.2">
      <c r="A41" s="27" t="s">
        <v>63</v>
      </c>
      <c r="B41" s="15" t="s">
        <v>64</v>
      </c>
      <c r="C41" s="28">
        <v>1295831.1100000001</v>
      </c>
      <c r="D41" s="20">
        <f t="shared" si="3"/>
        <v>903308.41000000015</v>
      </c>
      <c r="E41" s="20">
        <v>392522.7</v>
      </c>
      <c r="F41" s="28">
        <v>1291958.47</v>
      </c>
      <c r="G41" s="20">
        <f t="shared" si="2"/>
        <v>901923.16999999993</v>
      </c>
      <c r="H41" s="20">
        <v>390035.3</v>
      </c>
      <c r="I41" s="21">
        <f t="shared" si="5"/>
        <v>99.701146239651536</v>
      </c>
      <c r="J41" s="21">
        <f t="shared" si="5"/>
        <v>99.846648167484659</v>
      </c>
      <c r="K41" s="21">
        <f t="shared" si="5"/>
        <v>99.366304165338718</v>
      </c>
    </row>
    <row r="42" spans="1:11" x14ac:dyDescent="0.2">
      <c r="A42" s="27" t="s">
        <v>65</v>
      </c>
      <c r="B42" s="15" t="s">
        <v>66</v>
      </c>
      <c r="C42" s="28">
        <v>122735.67999999999</v>
      </c>
      <c r="D42" s="20">
        <f t="shared" si="3"/>
        <v>122735.67999999999</v>
      </c>
      <c r="E42" s="20"/>
      <c r="F42" s="28">
        <v>119167.5</v>
      </c>
      <c r="G42" s="20">
        <f t="shared" si="2"/>
        <v>119167.5</v>
      </c>
      <c r="H42" s="20"/>
      <c r="I42" s="21">
        <f t="shared" si="5"/>
        <v>97.092793228505357</v>
      </c>
      <c r="J42" s="21">
        <f t="shared" si="5"/>
        <v>97.092793228505357</v>
      </c>
      <c r="K42" s="21"/>
    </row>
    <row r="43" spans="1:11" x14ac:dyDescent="0.2">
      <c r="A43" s="27" t="s">
        <v>67</v>
      </c>
      <c r="B43" s="15" t="s">
        <v>68</v>
      </c>
      <c r="C43" s="28">
        <v>8941820.1400000006</v>
      </c>
      <c r="D43" s="20">
        <f t="shared" si="3"/>
        <v>8259306.8400000008</v>
      </c>
      <c r="E43" s="20">
        <v>682513.3</v>
      </c>
      <c r="F43" s="28">
        <v>8484384.5399999991</v>
      </c>
      <c r="G43" s="20">
        <f t="shared" si="2"/>
        <v>7820752.8399999989</v>
      </c>
      <c r="H43" s="20">
        <v>663631.69999999995</v>
      </c>
      <c r="I43" s="21">
        <f t="shared" si="5"/>
        <v>94.884312222365935</v>
      </c>
      <c r="J43" s="21">
        <f t="shared" si="5"/>
        <v>94.690183952531285</v>
      </c>
      <c r="K43" s="21">
        <f t="shared" si="5"/>
        <v>97.233519112374793</v>
      </c>
    </row>
    <row r="44" spans="1:11" x14ac:dyDescent="0.2">
      <c r="A44" s="27" t="s">
        <v>69</v>
      </c>
      <c r="B44" s="15" t="s">
        <v>70</v>
      </c>
      <c r="C44" s="28">
        <v>972478.13</v>
      </c>
      <c r="D44" s="20">
        <f t="shared" si="3"/>
        <v>972478.13</v>
      </c>
      <c r="E44" s="20"/>
      <c r="F44" s="28">
        <v>831457.83</v>
      </c>
      <c r="G44" s="20">
        <f t="shared" si="2"/>
        <v>831457.83</v>
      </c>
      <c r="H44" s="20"/>
      <c r="I44" s="21">
        <f t="shared" si="5"/>
        <v>85.498871835811869</v>
      </c>
      <c r="J44" s="21">
        <f t="shared" si="5"/>
        <v>85.498871835811869</v>
      </c>
      <c r="K44" s="21"/>
    </row>
    <row r="45" spans="1:11" x14ac:dyDescent="0.2">
      <c r="A45" s="27" t="s">
        <v>71</v>
      </c>
      <c r="B45" s="15" t="s">
        <v>72</v>
      </c>
      <c r="C45" s="28">
        <v>4800</v>
      </c>
      <c r="D45" s="20">
        <f t="shared" si="3"/>
        <v>4800</v>
      </c>
      <c r="E45" s="20"/>
      <c r="F45" s="28">
        <v>4800</v>
      </c>
      <c r="G45" s="20">
        <f t="shared" si="2"/>
        <v>4800</v>
      </c>
      <c r="H45" s="20"/>
      <c r="I45" s="21">
        <f t="shared" si="5"/>
        <v>100</v>
      </c>
      <c r="J45" s="21">
        <f t="shared" si="5"/>
        <v>100</v>
      </c>
      <c r="K45" s="21"/>
    </row>
    <row r="46" spans="1:11" x14ac:dyDescent="0.2">
      <c r="A46" s="27" t="s">
        <v>73</v>
      </c>
      <c r="B46" s="15" t="s">
        <v>74</v>
      </c>
      <c r="C46" s="28">
        <v>6432839.2199999997</v>
      </c>
      <c r="D46" s="20">
        <f t="shared" si="3"/>
        <v>6403538.3199999994</v>
      </c>
      <c r="E46" s="20">
        <v>29300.9</v>
      </c>
      <c r="F46" s="28">
        <v>6332467.9500000002</v>
      </c>
      <c r="G46" s="20">
        <f t="shared" si="2"/>
        <v>6303269.9500000002</v>
      </c>
      <c r="H46" s="20">
        <v>29198</v>
      </c>
      <c r="I46" s="21">
        <f t="shared" si="5"/>
        <v>98.439704979910886</v>
      </c>
      <c r="J46" s="21">
        <f t="shared" si="5"/>
        <v>98.434172406108146</v>
      </c>
      <c r="K46" s="21">
        <f>H46/E46*100</f>
        <v>99.648816247965073</v>
      </c>
    </row>
    <row r="47" spans="1:11" x14ac:dyDescent="0.2">
      <c r="A47" s="26" t="s">
        <v>75</v>
      </c>
      <c r="B47" s="10" t="s">
        <v>76</v>
      </c>
      <c r="C47" s="11">
        <f>SUM(C48:C51)</f>
        <v>10665300.649999999</v>
      </c>
      <c r="D47" s="12">
        <f>SUM(D48:D51)</f>
        <v>10296584.249999998</v>
      </c>
      <c r="E47" s="12">
        <f>SUM(E48:E51)</f>
        <v>368716.39999999997</v>
      </c>
      <c r="F47" s="11">
        <f>SUM(F48:F51)</f>
        <v>9972375.9399999995</v>
      </c>
      <c r="G47" s="12">
        <f t="shared" si="2"/>
        <v>9651294.2400000002</v>
      </c>
      <c r="H47" s="12">
        <f>SUM(H48:H51)</f>
        <v>321081.7</v>
      </c>
      <c r="I47" s="13">
        <f t="shared" si="5"/>
        <v>93.502998811383733</v>
      </c>
      <c r="J47" s="13">
        <f t="shared" si="5"/>
        <v>93.732970135217428</v>
      </c>
      <c r="K47" s="13">
        <f t="shared" si="5"/>
        <v>87.080938086833143</v>
      </c>
    </row>
    <row r="48" spans="1:11" x14ac:dyDescent="0.2">
      <c r="A48" s="27" t="s">
        <v>77</v>
      </c>
      <c r="B48" s="15" t="s">
        <v>78</v>
      </c>
      <c r="C48" s="28">
        <v>988446.2</v>
      </c>
      <c r="D48" s="20">
        <f t="shared" si="3"/>
        <v>988446.2</v>
      </c>
      <c r="E48" s="20"/>
      <c r="F48" s="28">
        <v>970794.03</v>
      </c>
      <c r="G48" s="20">
        <f t="shared" si="2"/>
        <v>970794.03</v>
      </c>
      <c r="H48" s="20"/>
      <c r="I48" s="21">
        <f t="shared" si="5"/>
        <v>98.214149642135311</v>
      </c>
      <c r="J48" s="21">
        <f t="shared" si="5"/>
        <v>98.214149642135311</v>
      </c>
      <c r="K48" s="21"/>
    </row>
    <row r="49" spans="1:11" x14ac:dyDescent="0.2">
      <c r="A49" s="27" t="s">
        <v>79</v>
      </c>
      <c r="B49" s="15" t="s">
        <v>80</v>
      </c>
      <c r="C49" s="28">
        <v>8542684.3200000003</v>
      </c>
      <c r="D49" s="20">
        <f t="shared" si="3"/>
        <v>8444392.5199999996</v>
      </c>
      <c r="E49" s="20">
        <v>98291.8</v>
      </c>
      <c r="F49" s="28">
        <v>7922177.9800000004</v>
      </c>
      <c r="G49" s="20">
        <f t="shared" si="2"/>
        <v>7869651.4800000004</v>
      </c>
      <c r="H49" s="20">
        <v>52526.5</v>
      </c>
      <c r="I49" s="21">
        <f t="shared" si="5"/>
        <v>92.736400916193517</v>
      </c>
      <c r="J49" s="21">
        <f t="shared" si="5"/>
        <v>93.193814254385245</v>
      </c>
      <c r="K49" s="21">
        <f t="shared" si="5"/>
        <v>53.439350993673941</v>
      </c>
    </row>
    <row r="50" spans="1:11" x14ac:dyDescent="0.2">
      <c r="A50" s="27" t="s">
        <v>81</v>
      </c>
      <c r="B50" s="15" t="s">
        <v>82</v>
      </c>
      <c r="C50" s="28">
        <v>1080450.76</v>
      </c>
      <c r="D50" s="20">
        <f t="shared" si="3"/>
        <v>810026.16</v>
      </c>
      <c r="E50" s="20">
        <v>270424.59999999998</v>
      </c>
      <c r="F50" s="28">
        <v>1025773.82</v>
      </c>
      <c r="G50" s="20">
        <f t="shared" si="2"/>
        <v>757218.61999999988</v>
      </c>
      <c r="H50" s="20">
        <v>268555.2</v>
      </c>
      <c r="I50" s="21">
        <f t="shared" si="5"/>
        <v>94.939432501301582</v>
      </c>
      <c r="J50" s="21">
        <f t="shared" si="5"/>
        <v>93.480761164552987</v>
      </c>
      <c r="K50" s="21">
        <f t="shared" si="5"/>
        <v>99.308716736569096</v>
      </c>
    </row>
    <row r="51" spans="1:11" ht="19.5" customHeight="1" x14ac:dyDescent="0.2">
      <c r="A51" s="27" t="s">
        <v>83</v>
      </c>
      <c r="B51" s="15" t="s">
        <v>84</v>
      </c>
      <c r="C51" s="28">
        <v>53719.37</v>
      </c>
      <c r="D51" s="20">
        <f t="shared" si="3"/>
        <v>53719.37</v>
      </c>
      <c r="E51" s="20"/>
      <c r="F51" s="28">
        <v>53630.11</v>
      </c>
      <c r="G51" s="20">
        <f t="shared" si="2"/>
        <v>53630.11</v>
      </c>
      <c r="H51" s="20"/>
      <c r="I51" s="21">
        <f t="shared" si="5"/>
        <v>99.833840195817629</v>
      </c>
      <c r="J51" s="21">
        <f t="shared" si="5"/>
        <v>99.833840195817629</v>
      </c>
      <c r="K51" s="21"/>
    </row>
    <row r="52" spans="1:11" ht="18.75" customHeight="1" x14ac:dyDescent="0.2">
      <c r="A52" s="26" t="s">
        <v>85</v>
      </c>
      <c r="B52" s="10" t="s">
        <v>86</v>
      </c>
      <c r="C52" s="11">
        <f>SUM(C53:C55)</f>
        <v>342449</v>
      </c>
      <c r="D52" s="12">
        <f>SUM(D53:D55)</f>
        <v>290775.40000000002</v>
      </c>
      <c r="E52" s="12">
        <f>SUM(E53:E55)</f>
        <v>51673.600000000006</v>
      </c>
      <c r="F52" s="11">
        <f>SUM(F53:F55)</f>
        <v>334874.77999999997</v>
      </c>
      <c r="G52" s="12">
        <f t="shared" si="2"/>
        <v>283201.17999999993</v>
      </c>
      <c r="H52" s="12">
        <f>SUM(H53:H55)</f>
        <v>51673.600000000006</v>
      </c>
      <c r="I52" s="13">
        <f t="shared" si="5"/>
        <v>97.788219559700849</v>
      </c>
      <c r="J52" s="13">
        <f t="shared" si="5"/>
        <v>97.39516479041896</v>
      </c>
      <c r="K52" s="13">
        <f>H52/E52*100</f>
        <v>100</v>
      </c>
    </row>
    <row r="53" spans="1:11" ht="15.75" customHeight="1" x14ac:dyDescent="0.2">
      <c r="A53" s="27" t="s">
        <v>87</v>
      </c>
      <c r="B53" s="15" t="s">
        <v>88</v>
      </c>
      <c r="C53" s="19">
        <v>106527.87</v>
      </c>
      <c r="D53" s="20">
        <f t="shared" si="3"/>
        <v>101453.56999999999</v>
      </c>
      <c r="E53" s="20">
        <v>5074.3</v>
      </c>
      <c r="F53" s="19">
        <v>106302.17</v>
      </c>
      <c r="G53" s="20">
        <f t="shared" si="2"/>
        <v>101227.87</v>
      </c>
      <c r="H53" s="20">
        <v>5074.3</v>
      </c>
      <c r="I53" s="21">
        <f t="shared" si="5"/>
        <v>99.788130561514095</v>
      </c>
      <c r="J53" s="21">
        <f t="shared" si="5"/>
        <v>99.77753370334824</v>
      </c>
      <c r="K53" s="21">
        <f t="shared" si="5"/>
        <v>100</v>
      </c>
    </row>
    <row r="54" spans="1:11" ht="16.5" customHeight="1" x14ac:dyDescent="0.2">
      <c r="A54" s="27" t="s">
        <v>89</v>
      </c>
      <c r="B54" s="15" t="s">
        <v>90</v>
      </c>
      <c r="C54" s="19">
        <v>360</v>
      </c>
      <c r="D54" s="20">
        <f t="shared" si="3"/>
        <v>360</v>
      </c>
      <c r="E54" s="20"/>
      <c r="F54" s="19">
        <v>360</v>
      </c>
      <c r="G54" s="20">
        <f t="shared" si="2"/>
        <v>360</v>
      </c>
      <c r="H54" s="20"/>
      <c r="I54" s="21">
        <f t="shared" si="5"/>
        <v>100</v>
      </c>
      <c r="J54" s="21">
        <f t="shared" si="5"/>
        <v>100</v>
      </c>
      <c r="K54" s="21"/>
    </row>
    <row r="55" spans="1:11" ht="18.75" customHeight="1" x14ac:dyDescent="0.2">
      <c r="A55" s="27" t="s">
        <v>91</v>
      </c>
      <c r="B55" s="15" t="s">
        <v>92</v>
      </c>
      <c r="C55" s="19">
        <v>235561.13</v>
      </c>
      <c r="D55" s="20">
        <f t="shared" si="3"/>
        <v>188961.83000000002</v>
      </c>
      <c r="E55" s="20">
        <v>46599.3</v>
      </c>
      <c r="F55" s="19">
        <v>228212.61</v>
      </c>
      <c r="G55" s="20">
        <f t="shared" si="2"/>
        <v>181613.31</v>
      </c>
      <c r="H55" s="20">
        <v>46599.3</v>
      </c>
      <c r="I55" s="21">
        <f t="shared" si="5"/>
        <v>96.880419108194957</v>
      </c>
      <c r="J55" s="21">
        <f t="shared" si="5"/>
        <v>96.111108788478589</v>
      </c>
      <c r="K55" s="21">
        <f t="shared" si="5"/>
        <v>100</v>
      </c>
    </row>
    <row r="56" spans="1:11" ht="20.25" customHeight="1" x14ac:dyDescent="0.2">
      <c r="A56" s="26" t="s">
        <v>93</v>
      </c>
      <c r="B56" s="10" t="s">
        <v>94</v>
      </c>
      <c r="C56" s="11">
        <f>C57+C58+C59+C60+C61+C62+C63+C64</f>
        <v>32512225.149999999</v>
      </c>
      <c r="D56" s="12">
        <f>D57+D58+D59+D60+D61+D62+D63+D64</f>
        <v>31424317.449999999</v>
      </c>
      <c r="E56" s="12">
        <f>SUM(E57:E64)</f>
        <v>1087907.7</v>
      </c>
      <c r="F56" s="11">
        <f>F57+F58+F59+F60+F61+F62+F63+F64</f>
        <v>32320239.130000003</v>
      </c>
      <c r="G56" s="12">
        <f t="shared" si="2"/>
        <v>31232331.530000001</v>
      </c>
      <c r="H56" s="12">
        <f>SUM(H57:H64)</f>
        <v>1087907.5999999999</v>
      </c>
      <c r="I56" s="13">
        <f t="shared" si="5"/>
        <v>99.409495907726281</v>
      </c>
      <c r="J56" s="13">
        <f t="shared" si="5"/>
        <v>99.389053015056021</v>
      </c>
      <c r="K56" s="13">
        <f>H56/E56*100</f>
        <v>99.999990808043719</v>
      </c>
    </row>
    <row r="57" spans="1:11" ht="18.75" customHeight="1" x14ac:dyDescent="0.2">
      <c r="A57" s="27" t="s">
        <v>95</v>
      </c>
      <c r="B57" s="15" t="s">
        <v>96</v>
      </c>
      <c r="C57" s="28">
        <v>11631203.039999999</v>
      </c>
      <c r="D57" s="20">
        <f t="shared" si="3"/>
        <v>11439342.84</v>
      </c>
      <c r="E57" s="20">
        <v>191860.2</v>
      </c>
      <c r="F57" s="28">
        <v>11511641.99</v>
      </c>
      <c r="G57" s="20">
        <f t="shared" si="2"/>
        <v>11319781.790000001</v>
      </c>
      <c r="H57" s="20">
        <v>191860.2</v>
      </c>
      <c r="I57" s="21">
        <f t="shared" si="5"/>
        <v>98.97206634955279</v>
      </c>
      <c r="J57" s="21">
        <f t="shared" si="5"/>
        <v>98.954825887533246</v>
      </c>
      <c r="K57" s="21">
        <f>H57/E57*100</f>
        <v>100</v>
      </c>
    </row>
    <row r="58" spans="1:11" ht="17.25" customHeight="1" x14ac:dyDescent="0.2">
      <c r="A58" s="27" t="s">
        <v>97</v>
      </c>
      <c r="B58" s="15" t="s">
        <v>98</v>
      </c>
      <c r="C58" s="28">
        <v>16027854.630000001</v>
      </c>
      <c r="D58" s="20">
        <f t="shared" si="3"/>
        <v>15143178.73</v>
      </c>
      <c r="E58" s="20">
        <v>884675.9</v>
      </c>
      <c r="F58" s="28">
        <v>15992032.17</v>
      </c>
      <c r="G58" s="20">
        <f t="shared" si="2"/>
        <v>15107356.369999999</v>
      </c>
      <c r="H58" s="20">
        <v>884675.8</v>
      </c>
      <c r="I58" s="21">
        <f t="shared" si="5"/>
        <v>99.77649872158841</v>
      </c>
      <c r="J58" s="21">
        <f t="shared" si="5"/>
        <v>99.763442269032765</v>
      </c>
      <c r="K58" s="21">
        <f>H58/E58*100</f>
        <v>99.999988696425433</v>
      </c>
    </row>
    <row r="59" spans="1:11" ht="15" customHeight="1" x14ac:dyDescent="0.2">
      <c r="A59" s="27" t="s">
        <v>99</v>
      </c>
      <c r="B59" s="15" t="s">
        <v>100</v>
      </c>
      <c r="C59" s="28">
        <v>254840.91</v>
      </c>
      <c r="D59" s="20">
        <f t="shared" si="3"/>
        <v>253813.91</v>
      </c>
      <c r="E59" s="20">
        <v>1027</v>
      </c>
      <c r="F59" s="28">
        <v>234691.91</v>
      </c>
      <c r="G59" s="20">
        <f t="shared" si="2"/>
        <v>233664.91</v>
      </c>
      <c r="H59" s="20">
        <v>1027</v>
      </c>
      <c r="I59" s="21">
        <f t="shared" si="5"/>
        <v>92.093498645880672</v>
      </c>
      <c r="J59" s="21">
        <f t="shared" si="5"/>
        <v>92.061506794485766</v>
      </c>
      <c r="K59" s="21">
        <f>H59/E59*100</f>
        <v>100</v>
      </c>
    </row>
    <row r="60" spans="1:11" ht="15.75" customHeight="1" x14ac:dyDescent="0.2">
      <c r="A60" s="27" t="s">
        <v>101</v>
      </c>
      <c r="B60" s="15" t="s">
        <v>102</v>
      </c>
      <c r="C60" s="28">
        <v>2713331.63</v>
      </c>
      <c r="D60" s="20">
        <f t="shared" si="3"/>
        <v>2713331.63</v>
      </c>
      <c r="E60" s="20"/>
      <c r="F60" s="28">
        <v>2710058.38</v>
      </c>
      <c r="G60" s="20">
        <f t="shared" si="2"/>
        <v>2710058.38</v>
      </c>
      <c r="H60" s="20"/>
      <c r="I60" s="21">
        <f t="shared" si="5"/>
        <v>99.879364174883406</v>
      </c>
      <c r="J60" s="21">
        <f t="shared" si="5"/>
        <v>99.879364174883406</v>
      </c>
      <c r="K60" s="21"/>
    </row>
    <row r="61" spans="1:11" ht="18.75" customHeight="1" x14ac:dyDescent="0.2">
      <c r="A61" s="27" t="s">
        <v>103</v>
      </c>
      <c r="B61" s="15" t="s">
        <v>104</v>
      </c>
      <c r="C61" s="28">
        <v>261771.8</v>
      </c>
      <c r="D61" s="20">
        <f t="shared" si="3"/>
        <v>261771.8</v>
      </c>
      <c r="E61" s="20"/>
      <c r="F61" s="28">
        <v>259538.79</v>
      </c>
      <c r="G61" s="20">
        <f t="shared" si="2"/>
        <v>259538.79</v>
      </c>
      <c r="H61" s="20"/>
      <c r="I61" s="21">
        <f t="shared" si="5"/>
        <v>99.146963118257972</v>
      </c>
      <c r="J61" s="21">
        <f t="shared" si="5"/>
        <v>99.146963118257972</v>
      </c>
      <c r="K61" s="21"/>
    </row>
    <row r="62" spans="1:11" ht="17.25" customHeight="1" x14ac:dyDescent="0.2">
      <c r="A62" s="27" t="s">
        <v>105</v>
      </c>
      <c r="B62" s="15" t="s">
        <v>106</v>
      </c>
      <c r="C62" s="28">
        <v>823397.4</v>
      </c>
      <c r="D62" s="20">
        <f t="shared" si="3"/>
        <v>823397.4</v>
      </c>
      <c r="E62" s="20"/>
      <c r="F62" s="28">
        <v>822307.1</v>
      </c>
      <c r="G62" s="20">
        <f t="shared" si="2"/>
        <v>822307.1</v>
      </c>
      <c r="H62" s="20"/>
      <c r="I62" s="21">
        <f t="shared" si="5"/>
        <v>99.867585202479376</v>
      </c>
      <c r="J62" s="21">
        <f t="shared" si="5"/>
        <v>99.867585202479376</v>
      </c>
      <c r="K62" s="21"/>
    </row>
    <row r="63" spans="1:11" ht="15.75" customHeight="1" x14ac:dyDescent="0.2">
      <c r="A63" s="27" t="s">
        <v>107</v>
      </c>
      <c r="B63" s="15" t="s">
        <v>108</v>
      </c>
      <c r="C63" s="28">
        <v>572379.99</v>
      </c>
      <c r="D63" s="20">
        <f t="shared" si="3"/>
        <v>569104.79</v>
      </c>
      <c r="E63" s="20">
        <v>3275.2</v>
      </c>
      <c r="F63" s="28">
        <v>566383.42000000004</v>
      </c>
      <c r="G63" s="20">
        <f t="shared" si="2"/>
        <v>563108.22000000009</v>
      </c>
      <c r="H63" s="20">
        <v>3275.2</v>
      </c>
      <c r="I63" s="21">
        <f t="shared" si="5"/>
        <v>98.952344577943762</v>
      </c>
      <c r="J63" s="21">
        <f t="shared" si="5"/>
        <v>98.94631531743039</v>
      </c>
      <c r="K63" s="21">
        <f>H63/E63*100</f>
        <v>100</v>
      </c>
    </row>
    <row r="64" spans="1:11" ht="17.25" customHeight="1" x14ac:dyDescent="0.2">
      <c r="A64" s="27" t="s">
        <v>109</v>
      </c>
      <c r="B64" s="15" t="s">
        <v>110</v>
      </c>
      <c r="C64" s="28">
        <v>227445.75</v>
      </c>
      <c r="D64" s="20">
        <f t="shared" si="3"/>
        <v>220376.35</v>
      </c>
      <c r="E64" s="20">
        <v>7069.4</v>
      </c>
      <c r="F64" s="28">
        <v>223585.37</v>
      </c>
      <c r="G64" s="20">
        <f t="shared" si="2"/>
        <v>216515.97</v>
      </c>
      <c r="H64" s="20">
        <v>7069.4</v>
      </c>
      <c r="I64" s="21">
        <f t="shared" si="5"/>
        <v>98.302724935506589</v>
      </c>
      <c r="J64" s="21">
        <f t="shared" si="5"/>
        <v>98.248278456377008</v>
      </c>
      <c r="K64" s="21">
        <f>H64/E64*100</f>
        <v>100</v>
      </c>
    </row>
    <row r="65" spans="1:11" ht="18.75" customHeight="1" x14ac:dyDescent="0.2">
      <c r="A65" s="26" t="s">
        <v>111</v>
      </c>
      <c r="B65" s="10" t="s">
        <v>112</v>
      </c>
      <c r="C65" s="11">
        <f>C66+C67+C68</f>
        <v>3326959.14</v>
      </c>
      <c r="D65" s="12">
        <f>D66+D67+D68</f>
        <v>3298009.14</v>
      </c>
      <c r="E65" s="12">
        <f>SUM(E66:E68)</f>
        <v>28950</v>
      </c>
      <c r="F65" s="11">
        <f>SUM(F66:F68)</f>
        <v>3004334.18</v>
      </c>
      <c r="G65" s="12">
        <f t="shared" si="2"/>
        <v>2975384.18</v>
      </c>
      <c r="H65" s="12">
        <f>SUM(H66:H68)</f>
        <v>28950</v>
      </c>
      <c r="I65" s="13">
        <f t="shared" si="5"/>
        <v>90.302707474790338</v>
      </c>
      <c r="J65" s="13">
        <f t="shared" si="5"/>
        <v>90.217584418216617</v>
      </c>
      <c r="K65" s="13">
        <f>H65/E65*100</f>
        <v>100</v>
      </c>
    </row>
    <row r="66" spans="1:11" ht="17.25" customHeight="1" x14ac:dyDescent="0.2">
      <c r="A66" s="27" t="s">
        <v>113</v>
      </c>
      <c r="B66" s="15" t="s">
        <v>114</v>
      </c>
      <c r="C66" s="19">
        <v>3317992.74</v>
      </c>
      <c r="D66" s="20">
        <f t="shared" si="3"/>
        <v>3293509.14</v>
      </c>
      <c r="E66" s="20">
        <v>24483.599999999999</v>
      </c>
      <c r="F66" s="19">
        <v>2995367.96</v>
      </c>
      <c r="G66" s="20">
        <f t="shared" si="2"/>
        <v>2970884.36</v>
      </c>
      <c r="H66" s="19">
        <v>24483.599999999999</v>
      </c>
      <c r="I66" s="21">
        <f t="shared" si="5"/>
        <v>90.276507356070951</v>
      </c>
      <c r="J66" s="21">
        <f t="shared" si="5"/>
        <v>90.204223936053808</v>
      </c>
      <c r="K66" s="21">
        <f>H66/E66*100</f>
        <v>100</v>
      </c>
    </row>
    <row r="67" spans="1:11" ht="16.5" customHeight="1" x14ac:dyDescent="0.2">
      <c r="A67" s="27" t="s">
        <v>115</v>
      </c>
      <c r="B67" s="15" t="s">
        <v>116</v>
      </c>
      <c r="C67" s="19">
        <v>2500</v>
      </c>
      <c r="D67" s="20">
        <f t="shared" si="3"/>
        <v>2500</v>
      </c>
      <c r="E67" s="20"/>
      <c r="F67" s="19">
        <v>2500</v>
      </c>
      <c r="G67" s="20">
        <f t="shared" si="2"/>
        <v>2500</v>
      </c>
      <c r="H67" s="20"/>
      <c r="I67" s="21">
        <f t="shared" si="5"/>
        <v>100</v>
      </c>
      <c r="J67" s="21">
        <f t="shared" si="5"/>
        <v>100</v>
      </c>
      <c r="K67" s="21"/>
    </row>
    <row r="68" spans="1:11" ht="17.25" customHeight="1" x14ac:dyDescent="0.2">
      <c r="A68" s="27" t="s">
        <v>117</v>
      </c>
      <c r="B68" s="15" t="s">
        <v>118</v>
      </c>
      <c r="C68" s="19">
        <v>6466.4</v>
      </c>
      <c r="D68" s="20">
        <f t="shared" si="3"/>
        <v>2000</v>
      </c>
      <c r="E68" s="20">
        <v>4466.3999999999996</v>
      </c>
      <c r="F68" s="19">
        <v>6466.22</v>
      </c>
      <c r="G68" s="20">
        <f t="shared" si="2"/>
        <v>1999.8200000000006</v>
      </c>
      <c r="H68" s="20">
        <v>4466.3999999999996</v>
      </c>
      <c r="I68" s="21">
        <f t="shared" si="5"/>
        <v>99.997216380056926</v>
      </c>
      <c r="J68" s="21">
        <f t="shared" si="5"/>
        <v>99.991000000000028</v>
      </c>
      <c r="K68" s="21">
        <f>H68/E68*100</f>
        <v>100</v>
      </c>
    </row>
    <row r="69" spans="1:11" ht="17.25" customHeight="1" x14ac:dyDescent="0.2">
      <c r="A69" s="26" t="s">
        <v>119</v>
      </c>
      <c r="B69" s="10" t="s">
        <v>120</v>
      </c>
      <c r="C69" s="11">
        <f>SUM(C70:C76)</f>
        <v>16646572.739999998</v>
      </c>
      <c r="D69" s="12">
        <f>SUM(D70:D76)</f>
        <v>15780420.239999998</v>
      </c>
      <c r="E69" s="12">
        <f>SUM(E70:E76)</f>
        <v>866152.5</v>
      </c>
      <c r="F69" s="11">
        <f>SUM(F70:F76)</f>
        <v>15974785.83</v>
      </c>
      <c r="G69" s="12">
        <f t="shared" si="2"/>
        <v>15117837.93</v>
      </c>
      <c r="H69" s="12">
        <f>SUM(H70:H76)</f>
        <v>856947.90000000014</v>
      </c>
      <c r="I69" s="13">
        <f t="shared" si="5"/>
        <v>95.964413092757752</v>
      </c>
      <c r="J69" s="13">
        <f t="shared" si="5"/>
        <v>95.801237863612187</v>
      </c>
      <c r="K69" s="13">
        <f>H69/E69*100</f>
        <v>98.937300302198523</v>
      </c>
    </row>
    <row r="70" spans="1:11" ht="16.5" customHeight="1" x14ac:dyDescent="0.2">
      <c r="A70" s="27" t="s">
        <v>121</v>
      </c>
      <c r="B70" s="15" t="s">
        <v>122</v>
      </c>
      <c r="C70" s="19">
        <v>5833488.2999999998</v>
      </c>
      <c r="D70" s="20">
        <f t="shared" si="3"/>
        <v>5671924.5</v>
      </c>
      <c r="E70" s="20">
        <v>161563.79999999999</v>
      </c>
      <c r="F70" s="19">
        <v>5248179.79</v>
      </c>
      <c r="G70" s="20">
        <f t="shared" si="2"/>
        <v>5086814.49</v>
      </c>
      <c r="H70" s="20">
        <v>161365.29999999999</v>
      </c>
      <c r="I70" s="21">
        <f t="shared" si="5"/>
        <v>89.966406378152854</v>
      </c>
      <c r="J70" s="21">
        <f t="shared" si="5"/>
        <v>89.684100872640329</v>
      </c>
      <c r="K70" s="21">
        <f>H70/E70*100</f>
        <v>99.877138319351246</v>
      </c>
    </row>
    <row r="71" spans="1:11" ht="16.5" customHeight="1" x14ac:dyDescent="0.2">
      <c r="A71" s="27" t="s">
        <v>123</v>
      </c>
      <c r="B71" s="15" t="s">
        <v>124</v>
      </c>
      <c r="C71" s="19">
        <v>3788995.37</v>
      </c>
      <c r="D71" s="20">
        <f t="shared" si="3"/>
        <v>3098452.47</v>
      </c>
      <c r="E71" s="20">
        <v>690542.9</v>
      </c>
      <c r="F71" s="19">
        <v>3715866.52</v>
      </c>
      <c r="G71" s="20">
        <f>F71-H71</f>
        <v>3034329.7199999997</v>
      </c>
      <c r="H71" s="20">
        <v>681536.8</v>
      </c>
      <c r="I71" s="21">
        <f t="shared" si="5"/>
        <v>98.069967290564406</v>
      </c>
      <c r="J71" s="21">
        <f t="shared" si="5"/>
        <v>97.930491088023672</v>
      </c>
      <c r="K71" s="21">
        <f t="shared" si="5"/>
        <v>98.695794280123664</v>
      </c>
    </row>
    <row r="72" spans="1:11" ht="16.5" customHeight="1" x14ac:dyDescent="0.2">
      <c r="A72" s="27" t="s">
        <v>125</v>
      </c>
      <c r="B72" s="15" t="s">
        <v>126</v>
      </c>
      <c r="C72" s="19">
        <v>46249.56</v>
      </c>
      <c r="D72" s="20">
        <f t="shared" si="3"/>
        <v>46249.56</v>
      </c>
      <c r="E72" s="20"/>
      <c r="F72" s="19">
        <v>46194.96</v>
      </c>
      <c r="G72" s="20">
        <f t="shared" si="2"/>
        <v>46194.96</v>
      </c>
      <c r="H72" s="20"/>
      <c r="I72" s="21">
        <f>F72/C72*100</f>
        <v>99.881944822826426</v>
      </c>
      <c r="J72" s="21">
        <f>G72/D72*100</f>
        <v>99.881944822826426</v>
      </c>
      <c r="K72" s="21"/>
    </row>
    <row r="73" spans="1:11" ht="16.5" customHeight="1" x14ac:dyDescent="0.2">
      <c r="A73" s="27" t="s">
        <v>127</v>
      </c>
      <c r="B73" s="15" t="s">
        <v>128</v>
      </c>
      <c r="C73" s="19">
        <v>191460.1</v>
      </c>
      <c r="D73" s="20">
        <f t="shared" si="3"/>
        <v>191460.1</v>
      </c>
      <c r="E73" s="20"/>
      <c r="F73" s="19">
        <v>190974.94</v>
      </c>
      <c r="G73" s="20">
        <f t="shared" si="2"/>
        <v>190974.94</v>
      </c>
      <c r="H73" s="20"/>
      <c r="I73" s="21">
        <f t="shared" ref="I73:K97" si="6">F73/C73*100</f>
        <v>99.746599944322597</v>
      </c>
      <c r="J73" s="21">
        <f t="shared" si="6"/>
        <v>99.746599944322597</v>
      </c>
      <c r="K73" s="21"/>
    </row>
    <row r="74" spans="1:11" ht="21" customHeight="1" x14ac:dyDescent="0.2">
      <c r="A74" s="27" t="s">
        <v>129</v>
      </c>
      <c r="B74" s="15" t="s">
        <v>130</v>
      </c>
      <c r="C74" s="19">
        <v>123825.37</v>
      </c>
      <c r="D74" s="20">
        <f t="shared" si="3"/>
        <v>123825.37</v>
      </c>
      <c r="E74" s="20"/>
      <c r="F74" s="19">
        <v>114633.04</v>
      </c>
      <c r="G74" s="20">
        <f t="shared" si="2"/>
        <v>114633.04</v>
      </c>
      <c r="H74" s="20"/>
      <c r="I74" s="21">
        <f t="shared" si="6"/>
        <v>92.576375907457404</v>
      </c>
      <c r="J74" s="21">
        <f t="shared" si="6"/>
        <v>92.576375907457404</v>
      </c>
      <c r="K74" s="13"/>
    </row>
    <row r="75" spans="1:11" ht="21" customHeight="1" x14ac:dyDescent="0.2">
      <c r="A75" s="27" t="s">
        <v>131</v>
      </c>
      <c r="B75" s="15" t="s">
        <v>132</v>
      </c>
      <c r="C75" s="19">
        <v>284304.7</v>
      </c>
      <c r="D75" s="20">
        <f t="shared" si="3"/>
        <v>284304.7</v>
      </c>
      <c r="E75" s="20"/>
      <c r="F75" s="19">
        <v>283976.57</v>
      </c>
      <c r="G75" s="20">
        <f t="shared" si="2"/>
        <v>283976.57</v>
      </c>
      <c r="H75" s="20"/>
      <c r="I75" s="21">
        <f t="shared" si="6"/>
        <v>99.884585094794417</v>
      </c>
      <c r="J75" s="21">
        <f t="shared" si="6"/>
        <v>99.884585094794417</v>
      </c>
      <c r="K75" s="21"/>
    </row>
    <row r="76" spans="1:11" ht="20.25" customHeight="1" x14ac:dyDescent="0.2">
      <c r="A76" s="27" t="s">
        <v>133</v>
      </c>
      <c r="B76" s="15" t="s">
        <v>134</v>
      </c>
      <c r="C76" s="19">
        <v>6378249.3399999999</v>
      </c>
      <c r="D76" s="20">
        <f t="shared" si="3"/>
        <v>6364203.54</v>
      </c>
      <c r="E76" s="20">
        <v>14045.8</v>
      </c>
      <c r="F76" s="19">
        <v>6374960.0099999998</v>
      </c>
      <c r="G76" s="20">
        <f t="shared" si="2"/>
        <v>6360914.21</v>
      </c>
      <c r="H76" s="20">
        <v>14045.8</v>
      </c>
      <c r="I76" s="21">
        <f t="shared" si="6"/>
        <v>99.948428952449831</v>
      </c>
      <c r="J76" s="21">
        <f t="shared" si="6"/>
        <v>99.948315135125299</v>
      </c>
      <c r="K76" s="21">
        <f>H76/E76*100</f>
        <v>100</v>
      </c>
    </row>
    <row r="77" spans="1:11" ht="16.5" customHeight="1" x14ac:dyDescent="0.2">
      <c r="A77" s="26" t="s">
        <v>135</v>
      </c>
      <c r="B77" s="10" t="s">
        <v>136</v>
      </c>
      <c r="C77" s="11">
        <f>C78+C79+C80+C81+C82</f>
        <v>25135186.689999998</v>
      </c>
      <c r="D77" s="12">
        <f>D78+D79+D80+D81+D82</f>
        <v>22006349.789999999</v>
      </c>
      <c r="E77" s="12">
        <f>E78+E79+E80+E81+E82</f>
        <v>3128836.9</v>
      </c>
      <c r="F77" s="11">
        <f>F78+F79+F80+F81+F82</f>
        <v>24731771.649999999</v>
      </c>
      <c r="G77" s="12">
        <f t="shared" si="2"/>
        <v>21756506.549999997</v>
      </c>
      <c r="H77" s="12">
        <f>SUM(H78:H82)</f>
        <v>2975265.1</v>
      </c>
      <c r="I77" s="13">
        <f t="shared" si="6"/>
        <v>98.395018724247237</v>
      </c>
      <c r="J77" s="13">
        <f t="shared" si="6"/>
        <v>98.864676593873213</v>
      </c>
      <c r="K77" s="13">
        <f t="shared" si="6"/>
        <v>95.091728814627572</v>
      </c>
    </row>
    <row r="78" spans="1:11" ht="16.5" customHeight="1" x14ac:dyDescent="0.2">
      <c r="A78" s="27" t="s">
        <v>137</v>
      </c>
      <c r="B78" s="15" t="s">
        <v>138</v>
      </c>
      <c r="C78" s="19">
        <v>390002.2</v>
      </c>
      <c r="D78" s="20">
        <f t="shared" si="3"/>
        <v>377482.2</v>
      </c>
      <c r="E78" s="20">
        <v>12520</v>
      </c>
      <c r="F78" s="19">
        <v>390002.2</v>
      </c>
      <c r="G78" s="20">
        <f t="shared" si="2"/>
        <v>377482.2</v>
      </c>
      <c r="H78" s="20">
        <v>12520</v>
      </c>
      <c r="I78" s="21">
        <f t="shared" si="6"/>
        <v>100</v>
      </c>
      <c r="J78" s="21">
        <f t="shared" si="6"/>
        <v>100</v>
      </c>
      <c r="K78" s="21">
        <f t="shared" si="6"/>
        <v>100</v>
      </c>
    </row>
    <row r="79" spans="1:11" ht="15" customHeight="1" x14ac:dyDescent="0.2">
      <c r="A79" s="27" t="s">
        <v>139</v>
      </c>
      <c r="B79" s="15" t="s">
        <v>140</v>
      </c>
      <c r="C79" s="19">
        <v>3996559.48</v>
      </c>
      <c r="D79" s="20">
        <f t="shared" si="3"/>
        <v>3996559.48</v>
      </c>
      <c r="E79" s="20"/>
      <c r="F79" s="19">
        <v>3994005.62</v>
      </c>
      <c r="G79" s="20">
        <f t="shared" si="2"/>
        <v>3994005.62</v>
      </c>
      <c r="H79" s="20"/>
      <c r="I79" s="21">
        <f t="shared" si="6"/>
        <v>99.936098536434145</v>
      </c>
      <c r="J79" s="21">
        <f t="shared" si="6"/>
        <v>99.936098536434145</v>
      </c>
      <c r="K79" s="21"/>
    </row>
    <row r="80" spans="1:11" ht="15.75" customHeight="1" x14ac:dyDescent="0.2">
      <c r="A80" s="27" t="s">
        <v>141</v>
      </c>
      <c r="B80" s="15" t="s">
        <v>142</v>
      </c>
      <c r="C80" s="19">
        <v>17509139.859999999</v>
      </c>
      <c r="D80" s="20">
        <f t="shared" si="3"/>
        <v>14746220.26</v>
      </c>
      <c r="E80" s="19">
        <v>2762919.6</v>
      </c>
      <c r="F80" s="19">
        <v>17231935.620000001</v>
      </c>
      <c r="G80" s="20">
        <f t="shared" si="2"/>
        <v>14584719.920000002</v>
      </c>
      <c r="H80" s="19">
        <v>2647215.7000000002</v>
      </c>
      <c r="I80" s="21">
        <f t="shared" si="6"/>
        <v>98.41680264012696</v>
      </c>
      <c r="J80" s="21">
        <f t="shared" si="6"/>
        <v>98.904801792239084</v>
      </c>
      <c r="K80" s="21">
        <f t="shared" si="6"/>
        <v>95.81225961117363</v>
      </c>
    </row>
    <row r="81" spans="1:11" ht="15" customHeight="1" x14ac:dyDescent="0.2">
      <c r="A81" s="27" t="s">
        <v>143</v>
      </c>
      <c r="B81" s="15" t="s">
        <v>144</v>
      </c>
      <c r="C81" s="19">
        <v>2705456.4</v>
      </c>
      <c r="D81" s="20">
        <f t="shared" si="3"/>
        <v>2352206.1</v>
      </c>
      <c r="E81" s="20">
        <v>353250.3</v>
      </c>
      <c r="F81" s="19">
        <v>2596731.67</v>
      </c>
      <c r="G81" s="20">
        <f t="shared" si="2"/>
        <v>2281349.27</v>
      </c>
      <c r="H81" s="20">
        <v>315382.40000000002</v>
      </c>
      <c r="I81" s="21">
        <f t="shared" si="6"/>
        <v>95.981279535682035</v>
      </c>
      <c r="J81" s="21">
        <f t="shared" si="6"/>
        <v>96.987643642281171</v>
      </c>
      <c r="K81" s="21">
        <f>H81/E81*100</f>
        <v>89.280150646722745</v>
      </c>
    </row>
    <row r="82" spans="1:11" ht="16.5" customHeight="1" x14ac:dyDescent="0.2">
      <c r="A82" s="27" t="s">
        <v>145</v>
      </c>
      <c r="B82" s="15" t="s">
        <v>146</v>
      </c>
      <c r="C82" s="19">
        <v>534028.75</v>
      </c>
      <c r="D82" s="20">
        <f t="shared" si="3"/>
        <v>533881.75</v>
      </c>
      <c r="E82" s="20">
        <v>147</v>
      </c>
      <c r="F82" s="19">
        <v>519096.54</v>
      </c>
      <c r="G82" s="20">
        <f t="shared" si="2"/>
        <v>518949.54</v>
      </c>
      <c r="H82" s="20">
        <v>147</v>
      </c>
      <c r="I82" s="21">
        <f>F82/C82*100</f>
        <v>97.203856533941291</v>
      </c>
      <c r="J82" s="21">
        <f t="shared" si="6"/>
        <v>97.203086638567427</v>
      </c>
      <c r="K82" s="21">
        <f>H82/E82*100</f>
        <v>100</v>
      </c>
    </row>
    <row r="83" spans="1:11" ht="15.75" customHeight="1" x14ac:dyDescent="0.2">
      <c r="A83" s="29" t="s">
        <v>147</v>
      </c>
      <c r="B83" s="30" t="s">
        <v>148</v>
      </c>
      <c r="C83" s="24">
        <f t="shared" ref="C83:H83" si="7">SUM(C84:C87)</f>
        <v>1796076.98</v>
      </c>
      <c r="D83" s="13">
        <f t="shared" si="7"/>
        <v>1684178.98</v>
      </c>
      <c r="E83" s="13">
        <f t="shared" si="7"/>
        <v>111898</v>
      </c>
      <c r="F83" s="24">
        <f t="shared" si="7"/>
        <v>1792479.31</v>
      </c>
      <c r="G83" s="13">
        <f t="shared" si="2"/>
        <v>1680581.31</v>
      </c>
      <c r="H83" s="13">
        <f t="shared" si="7"/>
        <v>111898</v>
      </c>
      <c r="I83" s="13">
        <f t="shared" si="6"/>
        <v>99.799692883987632</v>
      </c>
      <c r="J83" s="13">
        <f t="shared" si="6"/>
        <v>99.786384342595241</v>
      </c>
      <c r="K83" s="13">
        <f>H83/E83*100</f>
        <v>100</v>
      </c>
    </row>
    <row r="84" spans="1:11" ht="17.25" customHeight="1" x14ac:dyDescent="0.2">
      <c r="A84" s="31" t="s">
        <v>149</v>
      </c>
      <c r="B84" s="32" t="s">
        <v>150</v>
      </c>
      <c r="C84" s="19">
        <v>19356.900000000001</v>
      </c>
      <c r="D84" s="20">
        <f t="shared" si="3"/>
        <v>16358.900000000001</v>
      </c>
      <c r="E84" s="20">
        <v>2998</v>
      </c>
      <c r="F84" s="19">
        <v>19356.900000000001</v>
      </c>
      <c r="G84" s="20">
        <f t="shared" si="2"/>
        <v>16358.900000000001</v>
      </c>
      <c r="H84" s="20">
        <v>2998</v>
      </c>
      <c r="I84" s="21">
        <f t="shared" si="6"/>
        <v>100</v>
      </c>
      <c r="J84" s="21">
        <f t="shared" si="6"/>
        <v>100</v>
      </c>
      <c r="K84" s="21">
        <f t="shared" si="6"/>
        <v>100</v>
      </c>
    </row>
    <row r="85" spans="1:11" ht="15" customHeight="1" x14ac:dyDescent="0.2">
      <c r="A85" s="31" t="s">
        <v>151</v>
      </c>
      <c r="B85" s="32" t="s">
        <v>152</v>
      </c>
      <c r="C85" s="19">
        <v>1312010.25</v>
      </c>
      <c r="D85" s="20">
        <f t="shared" si="3"/>
        <v>1242010.25</v>
      </c>
      <c r="E85" s="20">
        <v>70000</v>
      </c>
      <c r="F85" s="19">
        <v>1308744.52</v>
      </c>
      <c r="G85" s="20">
        <f t="shared" si="2"/>
        <v>1238744.52</v>
      </c>
      <c r="H85" s="20">
        <v>70000</v>
      </c>
      <c r="I85" s="21">
        <f t="shared" si="6"/>
        <v>99.751089597051546</v>
      </c>
      <c r="J85" s="21">
        <f t="shared" si="6"/>
        <v>99.737060946155637</v>
      </c>
      <c r="K85" s="21">
        <f t="shared" si="6"/>
        <v>100</v>
      </c>
    </row>
    <row r="86" spans="1:11" ht="20.25" customHeight="1" x14ac:dyDescent="0.2">
      <c r="A86" s="31" t="s">
        <v>153</v>
      </c>
      <c r="B86" s="32" t="s">
        <v>154</v>
      </c>
      <c r="C86" s="19">
        <v>464709.83</v>
      </c>
      <c r="D86" s="20">
        <f>C86-E86</f>
        <v>425809.83</v>
      </c>
      <c r="E86" s="20">
        <v>38900</v>
      </c>
      <c r="F86" s="19">
        <v>464377.89</v>
      </c>
      <c r="G86" s="20">
        <f>F86-H86</f>
        <v>425477.89</v>
      </c>
      <c r="H86" s="20">
        <v>38900</v>
      </c>
      <c r="I86" s="21">
        <f t="shared" si="6"/>
        <v>99.928570480206972</v>
      </c>
      <c r="J86" s="21">
        <f t="shared" si="6"/>
        <v>99.922045012441345</v>
      </c>
      <c r="K86" s="21">
        <f t="shared" si="6"/>
        <v>100</v>
      </c>
    </row>
    <row r="87" spans="1:11" hidden="1" x14ac:dyDescent="0.2">
      <c r="A87" s="31" t="s">
        <v>155</v>
      </c>
      <c r="B87" s="32" t="s">
        <v>156</v>
      </c>
      <c r="C87" s="19"/>
      <c r="D87" s="20">
        <f>C87-E87</f>
        <v>0</v>
      </c>
      <c r="E87" s="20"/>
      <c r="F87" s="19">
        <v>0</v>
      </c>
      <c r="G87" s="20">
        <f>F87-H87</f>
        <v>0</v>
      </c>
      <c r="H87" s="20"/>
      <c r="I87" s="21" t="e">
        <f t="shared" si="6"/>
        <v>#DIV/0!</v>
      </c>
      <c r="J87" s="21" t="e">
        <f t="shared" si="6"/>
        <v>#DIV/0!</v>
      </c>
      <c r="K87" s="21"/>
    </row>
    <row r="88" spans="1:11" ht="15.75" customHeight="1" x14ac:dyDescent="0.2">
      <c r="A88" s="29" t="s">
        <v>157</v>
      </c>
      <c r="B88" s="30" t="s">
        <v>158</v>
      </c>
      <c r="C88" s="24">
        <f>C89+C90</f>
        <v>200825.1</v>
      </c>
      <c r="D88" s="13">
        <f>D89+D90</f>
        <v>200825.1</v>
      </c>
      <c r="E88" s="13">
        <f>E89+E90</f>
        <v>0</v>
      </c>
      <c r="F88" s="24">
        <f>F89+F90</f>
        <v>200768.58000000002</v>
      </c>
      <c r="G88" s="13">
        <f>F88-H88</f>
        <v>200768.58000000002</v>
      </c>
      <c r="H88" s="13">
        <f>SUM(H89:H90)</f>
        <v>0</v>
      </c>
      <c r="I88" s="13">
        <f t="shared" si="6"/>
        <v>99.971856107627985</v>
      </c>
      <c r="J88" s="13">
        <f t="shared" si="6"/>
        <v>99.971856107627985</v>
      </c>
      <c r="K88" s="21"/>
    </row>
    <row r="89" spans="1:11" ht="19.5" customHeight="1" x14ac:dyDescent="0.2">
      <c r="A89" s="31" t="s">
        <v>159</v>
      </c>
      <c r="B89" s="32" t="s">
        <v>160</v>
      </c>
      <c r="C89" s="19">
        <v>151594.53</v>
      </c>
      <c r="D89" s="20">
        <f>C89-E89</f>
        <v>151594.53</v>
      </c>
      <c r="E89" s="20"/>
      <c r="F89" s="19">
        <v>151594.53</v>
      </c>
      <c r="G89" s="20">
        <f>F89-H89</f>
        <v>151594.53</v>
      </c>
      <c r="H89" s="20"/>
      <c r="I89" s="21">
        <f t="shared" si="6"/>
        <v>100</v>
      </c>
      <c r="J89" s="21">
        <f t="shared" si="6"/>
        <v>100</v>
      </c>
      <c r="K89" s="21"/>
    </row>
    <row r="90" spans="1:11" ht="18.75" customHeight="1" x14ac:dyDescent="0.2">
      <c r="A90" s="31" t="s">
        <v>161</v>
      </c>
      <c r="B90" s="32" t="s">
        <v>162</v>
      </c>
      <c r="C90" s="19">
        <v>49230.57</v>
      </c>
      <c r="D90" s="20">
        <f>C90-E90</f>
        <v>49230.57</v>
      </c>
      <c r="E90" s="20"/>
      <c r="F90" s="19">
        <v>49174.05</v>
      </c>
      <c r="G90" s="20">
        <f>F90-H90</f>
        <v>49174.05</v>
      </c>
      <c r="H90" s="20"/>
      <c r="I90" s="21">
        <f t="shared" si="6"/>
        <v>99.88519328539158</v>
      </c>
      <c r="J90" s="21">
        <f t="shared" si="6"/>
        <v>99.88519328539158</v>
      </c>
      <c r="K90" s="21"/>
    </row>
    <row r="91" spans="1:11" ht="20.25" customHeight="1" x14ac:dyDescent="0.2">
      <c r="A91" s="26"/>
      <c r="B91" s="10" t="s">
        <v>163</v>
      </c>
      <c r="C91" s="24">
        <f t="shared" ref="C91:H91" si="8">C56+C65+C69+C77+C83+C88</f>
        <v>79617845.799999997</v>
      </c>
      <c r="D91" s="13">
        <f t="shared" si="8"/>
        <v>74394100.700000003</v>
      </c>
      <c r="E91" s="13">
        <f t="shared" si="8"/>
        <v>5223745.0999999996</v>
      </c>
      <c r="F91" s="24">
        <f t="shared" si="8"/>
        <v>78024378.679999992</v>
      </c>
      <c r="G91" s="13">
        <f t="shared" si="8"/>
        <v>72963410.079999998</v>
      </c>
      <c r="H91" s="13">
        <f t="shared" si="8"/>
        <v>5060968.5999999996</v>
      </c>
      <c r="I91" s="13">
        <f t="shared" si="6"/>
        <v>97.998605583975746</v>
      </c>
      <c r="J91" s="13">
        <f t="shared" si="6"/>
        <v>98.076876248871699</v>
      </c>
      <c r="K91" s="13">
        <f>H91/E91*100</f>
        <v>96.883911889192291</v>
      </c>
    </row>
    <row r="92" spans="1:11" ht="15.75" customHeight="1" x14ac:dyDescent="0.2">
      <c r="A92" s="26" t="s">
        <v>164</v>
      </c>
      <c r="B92" s="10" t="s">
        <v>165</v>
      </c>
      <c r="C92" s="11">
        <f>C93</f>
        <v>17052</v>
      </c>
      <c r="D92" s="12">
        <f>D93</f>
        <v>17052</v>
      </c>
      <c r="E92" s="12">
        <f>E93</f>
        <v>0</v>
      </c>
      <c r="F92" s="11">
        <f>F93</f>
        <v>17036.77</v>
      </c>
      <c r="G92" s="12">
        <f t="shared" ref="G92:G97" si="9">F92-H92</f>
        <v>17036.77</v>
      </c>
      <c r="H92" s="12">
        <f>H93</f>
        <v>0</v>
      </c>
      <c r="I92" s="12">
        <f>I93</f>
        <v>99.910684963640634</v>
      </c>
      <c r="J92" s="13">
        <f t="shared" si="6"/>
        <v>99.910684963640634</v>
      </c>
      <c r="K92" s="21"/>
    </row>
    <row r="93" spans="1:11" ht="21" customHeight="1" x14ac:dyDescent="0.2">
      <c r="A93" s="27" t="s">
        <v>166</v>
      </c>
      <c r="B93" s="15" t="s">
        <v>165</v>
      </c>
      <c r="C93" s="19">
        <v>17052</v>
      </c>
      <c r="D93" s="20">
        <f>C93-E93</f>
        <v>17052</v>
      </c>
      <c r="E93" s="20"/>
      <c r="F93" s="19">
        <v>17036.77</v>
      </c>
      <c r="G93" s="20">
        <f t="shared" si="9"/>
        <v>17036.77</v>
      </c>
      <c r="H93" s="20"/>
      <c r="I93" s="21">
        <f>F93/C93*100</f>
        <v>99.910684963640634</v>
      </c>
      <c r="J93" s="21">
        <f t="shared" si="6"/>
        <v>99.910684963640634</v>
      </c>
      <c r="K93" s="21"/>
    </row>
    <row r="94" spans="1:11" ht="33.75" customHeight="1" x14ac:dyDescent="0.2">
      <c r="A94" s="26" t="s">
        <v>167</v>
      </c>
      <c r="B94" s="10" t="s">
        <v>168</v>
      </c>
      <c r="C94" s="11">
        <f>C95+C96+C97</f>
        <v>4322087.1400000006</v>
      </c>
      <c r="D94" s="12">
        <f>D95+D96+D97</f>
        <v>4321528.6400000006</v>
      </c>
      <c r="E94" s="12">
        <f>E95+E96+E97</f>
        <v>558.5</v>
      </c>
      <c r="F94" s="11">
        <f>F95+F96+F97</f>
        <v>4277518.9000000004</v>
      </c>
      <c r="G94" s="12">
        <f t="shared" si="9"/>
        <v>4276960.4000000004</v>
      </c>
      <c r="H94" s="12">
        <f>SUM(H95:H97)</f>
        <v>558.5</v>
      </c>
      <c r="I94" s="13">
        <f>F94/C94*100</f>
        <v>98.968825973277347</v>
      </c>
      <c r="J94" s="13">
        <f t="shared" si="6"/>
        <v>98.968692707772959</v>
      </c>
      <c r="K94" s="13">
        <f>H94/E94*100</f>
        <v>100</v>
      </c>
    </row>
    <row r="95" spans="1:11" ht="31.5" customHeight="1" x14ac:dyDescent="0.2">
      <c r="A95" s="27" t="s">
        <v>169</v>
      </c>
      <c r="B95" s="15" t="s">
        <v>170</v>
      </c>
      <c r="C95" s="19">
        <v>680808.3</v>
      </c>
      <c r="D95" s="20">
        <f>C95-E95</f>
        <v>680808.3</v>
      </c>
      <c r="E95" s="20"/>
      <c r="F95" s="19">
        <v>680808.3</v>
      </c>
      <c r="G95" s="20">
        <f t="shared" si="9"/>
        <v>680808.3</v>
      </c>
      <c r="H95" s="20"/>
      <c r="I95" s="21">
        <f>F95/C95*100</f>
        <v>100</v>
      </c>
      <c r="J95" s="21">
        <f t="shared" si="6"/>
        <v>100</v>
      </c>
      <c r="K95" s="21"/>
    </row>
    <row r="96" spans="1:11" ht="21.75" customHeight="1" x14ac:dyDescent="0.2">
      <c r="A96" s="27" t="s">
        <v>171</v>
      </c>
      <c r="B96" s="15" t="s">
        <v>172</v>
      </c>
      <c r="C96" s="19">
        <v>640584.30000000005</v>
      </c>
      <c r="D96" s="20">
        <f>C96-E96</f>
        <v>640584.30000000005</v>
      </c>
      <c r="E96" s="20"/>
      <c r="F96" s="19">
        <v>617870.64</v>
      </c>
      <c r="G96" s="20">
        <f t="shared" si="9"/>
        <v>617870.64</v>
      </c>
      <c r="H96" s="20"/>
      <c r="I96" s="21">
        <f>F96/C96*100</f>
        <v>96.454227804209367</v>
      </c>
      <c r="J96" s="21">
        <f t="shared" si="6"/>
        <v>96.454227804209367</v>
      </c>
      <c r="K96" s="21"/>
    </row>
    <row r="97" spans="1:11" ht="20.25" customHeight="1" x14ac:dyDescent="0.2">
      <c r="A97" s="27" t="s">
        <v>173</v>
      </c>
      <c r="B97" s="15" t="s">
        <v>174</v>
      </c>
      <c r="C97" s="19">
        <v>3000694.54</v>
      </c>
      <c r="D97" s="20">
        <f>C97-E97</f>
        <v>3000136.04</v>
      </c>
      <c r="E97" s="20">
        <v>558.5</v>
      </c>
      <c r="F97" s="19">
        <v>2978839.96</v>
      </c>
      <c r="G97" s="20">
        <f t="shared" si="9"/>
        <v>2978281.46</v>
      </c>
      <c r="H97" s="20">
        <v>558.5</v>
      </c>
      <c r="I97" s="21">
        <f>F97/C97*100</f>
        <v>99.271682615185483</v>
      </c>
      <c r="J97" s="21">
        <f t="shared" si="6"/>
        <v>99.271547032913872</v>
      </c>
      <c r="K97" s="21">
        <f t="shared" si="6"/>
        <v>100</v>
      </c>
    </row>
    <row r="98" spans="1:11" s="4" customFormat="1" ht="25.5" customHeight="1" x14ac:dyDescent="0.2">
      <c r="A98" s="1"/>
      <c r="B98" s="2"/>
      <c r="C98" s="3"/>
      <c r="D98" s="1"/>
      <c r="E98" s="33"/>
      <c r="G98" s="1"/>
      <c r="H98" s="1"/>
      <c r="I98" s="1"/>
      <c r="J98" s="1"/>
      <c r="K98" s="1"/>
    </row>
    <row r="99" spans="1:11" s="4" customFormat="1" x14ac:dyDescent="0.2">
      <c r="A99" s="1"/>
      <c r="B99" s="2"/>
      <c r="C99" s="3"/>
      <c r="D99" s="1"/>
      <c r="E99" s="33"/>
      <c r="G99" s="1"/>
      <c r="H99" s="1"/>
      <c r="I99" s="1"/>
      <c r="J99" s="1"/>
      <c r="K99" s="1"/>
    </row>
  </sheetData>
  <mergeCells count="14">
    <mergeCell ref="H7:H8"/>
    <mergeCell ref="I7:I8"/>
    <mergeCell ref="J7:J8"/>
    <mergeCell ref="K7:K8"/>
    <mergeCell ref="A3:K3"/>
    <mergeCell ref="A4:K4"/>
    <mergeCell ref="A6:A8"/>
    <mergeCell ref="B6:B8"/>
    <mergeCell ref="C6:K6"/>
    <mergeCell ref="C7:C8"/>
    <mergeCell ref="D7:D8"/>
    <mergeCell ref="E7:E8"/>
    <mergeCell ref="F7:F8"/>
    <mergeCell ref="G7:G8"/>
  </mergeCells>
  <pageMargins left="0.70866141732283472" right="0.31496062992125984" top="0.74803149606299213" bottom="0.35433070866141736" header="0.31496062992125984" footer="0.11811023622047245"/>
  <pageSetup paperSize="9" scale="53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cp:lastModifiedBy>Васютина Ольга Валерьевна</cp:lastModifiedBy>
  <cp:lastPrinted>2019-03-11T13:04:02Z</cp:lastPrinted>
  <dcterms:created xsi:type="dcterms:W3CDTF">2019-02-27T12:16:19Z</dcterms:created>
  <dcterms:modified xsi:type="dcterms:W3CDTF">2019-03-11T13:13:07Z</dcterms:modified>
</cp:coreProperties>
</file>