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65" windowWidth="14805" windowHeight="7050"/>
  </bookViews>
  <sheets>
    <sheet name="2019-2021" sheetId="8" r:id="rId1"/>
  </sheets>
  <calcPr calcId="145621"/>
</workbook>
</file>

<file path=xl/calcChain.xml><?xml version="1.0" encoding="utf-8"?>
<calcChain xmlns="http://schemas.openxmlformats.org/spreadsheetml/2006/main">
  <c r="N20" i="8" l="1"/>
  <c r="R11" i="8" l="1"/>
  <c r="R10" i="8"/>
  <c r="O8" i="8" l="1"/>
  <c r="H9" i="8"/>
  <c r="F9" i="8"/>
  <c r="G8" i="8" s="1"/>
  <c r="C9" i="8"/>
  <c r="E8" i="8" s="1"/>
  <c r="I8" i="8" l="1"/>
  <c r="J8" i="8" s="1"/>
  <c r="L8" i="8" s="1"/>
  <c r="M8" i="8" l="1"/>
  <c r="P8" i="8"/>
  <c r="R8" i="8" s="1"/>
  <c r="F21" i="8"/>
  <c r="G18" i="8" s="1"/>
  <c r="G19" i="8" l="1"/>
  <c r="G20" i="8"/>
  <c r="H21" i="8"/>
  <c r="I20" i="8" s="1"/>
  <c r="C21" i="8"/>
  <c r="E20" i="8" l="1"/>
  <c r="J20" i="8" s="1"/>
  <c r="E18" i="8"/>
  <c r="I18" i="8"/>
  <c r="E19" i="8"/>
  <c r="J19" i="8" s="1"/>
  <c r="L19" i="8" s="1"/>
  <c r="N19" i="8" s="1"/>
  <c r="I19" i="8"/>
  <c r="J18" i="8" l="1"/>
  <c r="L18" i="8" s="1"/>
  <c r="N18" i="8" s="1"/>
  <c r="C24" i="8"/>
  <c r="N21" i="8" l="1"/>
  <c r="O18" i="8" s="1"/>
  <c r="L21" i="8"/>
  <c r="M17" i="8" s="1"/>
  <c r="O19" i="8" l="1"/>
  <c r="P19" i="8" s="1"/>
  <c r="Q19" i="8" s="1"/>
  <c r="O20" i="8"/>
  <c r="P20" i="8" s="1"/>
  <c r="Q20" i="8" s="1"/>
  <c r="O21" i="8" l="1"/>
  <c r="P18" i="8"/>
  <c r="P21" i="8" l="1"/>
  <c r="Q18" i="8"/>
</calcChain>
</file>

<file path=xl/sharedStrings.xml><?xml version="1.0" encoding="utf-8"?>
<sst xmlns="http://schemas.openxmlformats.org/spreadsheetml/2006/main" count="43" uniqueCount="24">
  <si>
    <t>Запрашиваемый размер субсидии</t>
  </si>
  <si>
    <t>Предпологаемое кол. соискателей</t>
  </si>
  <si>
    <r>
      <t>1-DS</t>
    </r>
    <r>
      <rPr>
        <b/>
        <sz val="8"/>
        <color theme="1"/>
        <rFont val="Times New Roman"/>
        <family val="1"/>
        <charset val="204"/>
      </rPr>
      <t>jmo</t>
    </r>
  </si>
  <si>
    <t>Расчетный размер субсидии</t>
  </si>
  <si>
    <t>Объем средств</t>
  </si>
  <si>
    <r>
      <t>К</t>
    </r>
    <r>
      <rPr>
        <b/>
        <sz val="8"/>
        <color theme="1"/>
        <rFont val="Times New Roman"/>
        <family val="1"/>
        <charset val="204"/>
      </rPr>
      <t>1jmo</t>
    </r>
  </si>
  <si>
    <r>
      <t>К</t>
    </r>
    <r>
      <rPr>
        <b/>
        <sz val="8"/>
        <color theme="1"/>
        <rFont val="Times New Roman"/>
        <family val="1"/>
        <charset val="204"/>
      </rPr>
      <t>2jmo</t>
    </r>
  </si>
  <si>
    <r>
      <t>К</t>
    </r>
    <r>
      <rPr>
        <b/>
        <sz val="8"/>
        <color theme="1"/>
        <rFont val="Times New Roman"/>
        <family val="1"/>
        <charset val="204"/>
      </rPr>
      <t>3jmo</t>
    </r>
  </si>
  <si>
    <t>№</t>
  </si>
  <si>
    <t>Остаток</t>
  </si>
  <si>
    <t>Остаток потербности</t>
  </si>
  <si>
    <t>ИТОГО</t>
  </si>
  <si>
    <t>Доп.</t>
  </si>
  <si>
    <t>МОНО</t>
  </si>
  <si>
    <t>Пикалёво</t>
  </si>
  <si>
    <t xml:space="preserve">Сланцы </t>
  </si>
  <si>
    <t>Сясьстрой</t>
  </si>
  <si>
    <t>Бальная оценка</t>
  </si>
  <si>
    <r>
      <t>S1</t>
    </r>
    <r>
      <rPr>
        <b/>
        <sz val="8"/>
        <color theme="1"/>
        <rFont val="Times New Roman"/>
        <family val="1"/>
        <charset val="204"/>
      </rPr>
      <t>jmo</t>
    </r>
  </si>
  <si>
    <t>2021 год</t>
  </si>
  <si>
    <t>Распределено ОЗ от 21.12.2017 N 82-оз</t>
  </si>
  <si>
    <t xml:space="preserve">Уточненный объем субсидии </t>
  </si>
  <si>
    <t>Приложение 64 к пояснительной записке 2019 года</t>
  </si>
  <si>
    <t>Расчет распределения субсидии бюджетам муниципальных образований Ленинградской области на государственную поддержку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(монопрофильные муниципальные образования)
на 2019 год и на плановый период 2020 и 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</si>
</sst>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1" fillId="2" borderId="0" xfId="0" applyFont="1" applyFill="1"/>
    <xf numFmtId="4" fontId="1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/>
    <xf numFmtId="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tabSelected="1" view="pageBreakPreview" zoomScale="60" zoomScaleNormal="85" workbookViewId="0">
      <selection activeCell="G7" sqref="G7"/>
    </sheetView>
  </sheetViews>
  <sheetFormatPr defaultRowHeight="15" x14ac:dyDescent="0.25"/>
  <cols>
    <col min="1" max="1" width="3.85546875" bestFit="1" customWidth="1"/>
    <col min="2" max="2" width="13.85546875" bestFit="1" customWidth="1"/>
    <col min="3" max="3" width="22.7109375" customWidth="1"/>
    <col min="4" max="4" width="12.7109375" bestFit="1" customWidth="1"/>
    <col min="5" max="5" width="7" bestFit="1" customWidth="1"/>
    <col min="6" max="6" width="25.85546875" customWidth="1"/>
    <col min="7" max="7" width="7" bestFit="1" customWidth="1"/>
    <col min="8" max="8" width="24.42578125" customWidth="1"/>
    <col min="9" max="9" width="7" bestFit="1" customWidth="1"/>
    <col min="10" max="10" width="13.28515625" customWidth="1"/>
    <col min="11" max="11" width="10" bestFit="1" customWidth="1"/>
    <col min="12" max="12" width="23.7109375" customWidth="1"/>
    <col min="13" max="13" width="14.28515625" bestFit="1" customWidth="1"/>
    <col min="14" max="14" width="17" bestFit="1" customWidth="1"/>
    <col min="15" max="15" width="12.7109375" bestFit="1" customWidth="1"/>
    <col min="16" max="16" width="14.28515625" bestFit="1" customWidth="1"/>
    <col min="17" max="17" width="20.42578125" customWidth="1"/>
    <col min="18" max="18" width="17.42578125" customWidth="1"/>
  </cols>
  <sheetData>
    <row r="1" spans="1:18" x14ac:dyDescent="0.25">
      <c r="R1" s="44" t="s">
        <v>22</v>
      </c>
    </row>
    <row r="2" spans="1:18" x14ac:dyDescent="0.25">
      <c r="R2" s="44"/>
    </row>
    <row r="3" spans="1:18" ht="73.5" customHeight="1" x14ac:dyDescent="0.25">
      <c r="A3" s="48" t="s">
        <v>23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</row>
    <row r="7" spans="1:18" ht="75" x14ac:dyDescent="0.25">
      <c r="A7" s="31" t="s">
        <v>8</v>
      </c>
      <c r="B7" s="4" t="s">
        <v>13</v>
      </c>
      <c r="C7" s="30" t="s">
        <v>0</v>
      </c>
      <c r="D7" s="30" t="s">
        <v>4</v>
      </c>
      <c r="E7" s="4" t="s">
        <v>5</v>
      </c>
      <c r="F7" s="5" t="s">
        <v>17</v>
      </c>
      <c r="G7" s="4" t="s">
        <v>6</v>
      </c>
      <c r="H7" s="5" t="s">
        <v>1</v>
      </c>
      <c r="I7" s="4" t="s">
        <v>7</v>
      </c>
      <c r="J7" s="4" t="s">
        <v>18</v>
      </c>
      <c r="K7" s="4" t="s">
        <v>2</v>
      </c>
      <c r="L7" s="5" t="s">
        <v>3</v>
      </c>
      <c r="M7" s="5" t="s">
        <v>9</v>
      </c>
      <c r="N7" s="5" t="s">
        <v>10</v>
      </c>
      <c r="O7" s="5" t="s">
        <v>12</v>
      </c>
      <c r="P7" s="4" t="s">
        <v>11</v>
      </c>
      <c r="Q7" s="37" t="s">
        <v>20</v>
      </c>
      <c r="R7" s="37" t="s">
        <v>21</v>
      </c>
    </row>
    <row r="8" spans="1:18" ht="18.75" x14ac:dyDescent="0.25">
      <c r="A8" s="9">
        <v>1</v>
      </c>
      <c r="B8" s="9" t="s">
        <v>14</v>
      </c>
      <c r="C8" s="27">
        <v>11300</v>
      </c>
      <c r="D8" s="30">
        <v>11300</v>
      </c>
      <c r="E8" s="28">
        <f>C8/C9</f>
        <v>1</v>
      </c>
      <c r="F8" s="27">
        <v>120</v>
      </c>
      <c r="G8" s="29">
        <f>F8/F9</f>
        <v>1</v>
      </c>
      <c r="H8" s="9">
        <v>14</v>
      </c>
      <c r="I8" s="29">
        <f>H8/H9</f>
        <v>1</v>
      </c>
      <c r="J8" s="14">
        <f>(60%*D8*E8)+(20%*D8*G8)+(20%*D8*I8)</f>
        <v>11300</v>
      </c>
      <c r="K8" s="29">
        <v>0.95</v>
      </c>
      <c r="L8" s="15">
        <f>J8*K8</f>
        <v>10735</v>
      </c>
      <c r="M8" s="16">
        <f>C8-L8</f>
        <v>565</v>
      </c>
      <c r="N8" s="16">
        <v>565</v>
      </c>
      <c r="O8" s="14">
        <f>N8*N8/N8</f>
        <v>565</v>
      </c>
      <c r="P8" s="17">
        <f>L8+O8</f>
        <v>11300</v>
      </c>
      <c r="Q8" s="17">
        <v>0</v>
      </c>
      <c r="R8" s="17">
        <f>P8</f>
        <v>11300</v>
      </c>
    </row>
    <row r="9" spans="1:18" ht="18.75" x14ac:dyDescent="0.25">
      <c r="A9" s="34"/>
      <c r="B9" s="2"/>
      <c r="C9" s="38">
        <f>SUM(C8:C8)</f>
        <v>11300</v>
      </c>
      <c r="D9" s="6"/>
      <c r="E9" s="2"/>
      <c r="F9" s="39">
        <f>SUM(F8:F8)</f>
        <v>120</v>
      </c>
      <c r="G9" s="34"/>
      <c r="H9" s="40">
        <f>SUM(H8:H8)</f>
        <v>14</v>
      </c>
      <c r="I9" s="2"/>
      <c r="J9" s="2"/>
      <c r="K9" s="34"/>
      <c r="L9" s="32"/>
      <c r="M9" s="35"/>
      <c r="N9" s="32"/>
      <c r="O9" s="33"/>
      <c r="P9" s="33"/>
      <c r="Q9" s="12"/>
      <c r="R9" s="17"/>
    </row>
    <row r="10" spans="1:18" ht="18.75" x14ac:dyDescent="0.25">
      <c r="A10" s="11"/>
      <c r="B10" s="43" t="s">
        <v>15</v>
      </c>
      <c r="C10" s="41"/>
      <c r="D10" s="41"/>
      <c r="E10" s="42"/>
      <c r="F10" s="42"/>
      <c r="G10" s="42"/>
      <c r="H10" s="41"/>
      <c r="I10" s="42"/>
      <c r="J10" s="42"/>
      <c r="K10" s="42"/>
      <c r="L10" s="42"/>
      <c r="M10" s="42"/>
      <c r="N10" s="42"/>
      <c r="O10" s="42"/>
      <c r="P10" s="42"/>
      <c r="Q10" s="17">
        <v>10000</v>
      </c>
      <c r="R10" s="17">
        <f>Q10</f>
        <v>10000</v>
      </c>
    </row>
    <row r="11" spans="1:18" ht="25.5" customHeight="1" x14ac:dyDescent="0.25">
      <c r="A11" s="11"/>
      <c r="B11" s="43" t="s">
        <v>16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17">
        <v>2500</v>
      </c>
      <c r="R11" s="17">
        <f>Q11</f>
        <v>2500</v>
      </c>
    </row>
    <row r="12" spans="1:18" ht="25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8" ht="25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8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8" s="1" customFormat="1" ht="37.5" customHeight="1" x14ac:dyDescent="0.3">
      <c r="A15" s="47" t="s">
        <v>19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</row>
    <row r="16" spans="1:18" s="1" customFormat="1" ht="56.25" customHeight="1" x14ac:dyDescent="0.3">
      <c r="A16" s="31" t="s">
        <v>8</v>
      </c>
      <c r="B16" s="4" t="s">
        <v>13</v>
      </c>
      <c r="C16" s="30" t="s">
        <v>0</v>
      </c>
      <c r="D16" s="30" t="s">
        <v>4</v>
      </c>
      <c r="E16" s="4" t="s">
        <v>5</v>
      </c>
      <c r="F16" s="5" t="s">
        <v>17</v>
      </c>
      <c r="G16" s="4" t="s">
        <v>6</v>
      </c>
      <c r="H16" s="5" t="s">
        <v>1</v>
      </c>
      <c r="I16" s="4" t="s">
        <v>7</v>
      </c>
      <c r="J16" s="4" t="s">
        <v>18</v>
      </c>
      <c r="K16" s="4" t="s">
        <v>2</v>
      </c>
      <c r="L16" s="5" t="s">
        <v>3</v>
      </c>
      <c r="M16" s="5" t="s">
        <v>9</v>
      </c>
      <c r="N16" s="5" t="s">
        <v>10</v>
      </c>
      <c r="O16" s="5" t="s">
        <v>12</v>
      </c>
      <c r="P16" s="4" t="s">
        <v>11</v>
      </c>
    </row>
    <row r="17" spans="1:17" s="26" customFormat="1" ht="18.75" hidden="1" x14ac:dyDescent="0.3">
      <c r="A17" s="18"/>
      <c r="B17" s="36"/>
      <c r="C17" s="19"/>
      <c r="D17" s="45">
        <v>23800</v>
      </c>
      <c r="E17" s="20"/>
      <c r="F17" s="19"/>
      <c r="G17" s="21"/>
      <c r="H17" s="18"/>
      <c r="I17" s="21"/>
      <c r="J17" s="21"/>
      <c r="K17" s="21"/>
      <c r="L17" s="22"/>
      <c r="M17" s="46">
        <f>C21-L21</f>
        <v>1622.3333333333358</v>
      </c>
      <c r="N17" s="23"/>
      <c r="O17" s="24"/>
      <c r="P17" s="25"/>
    </row>
    <row r="18" spans="1:17" s="13" customFormat="1" ht="49.5" customHeight="1" x14ac:dyDescent="0.3">
      <c r="A18" s="9">
        <v>1</v>
      </c>
      <c r="B18" s="9" t="s">
        <v>14</v>
      </c>
      <c r="C18" s="27">
        <v>11300</v>
      </c>
      <c r="D18" s="45"/>
      <c r="E18" s="28">
        <f>C18/C21</f>
        <v>0.47478991596638653</v>
      </c>
      <c r="F18" s="27">
        <v>120</v>
      </c>
      <c r="G18" s="29">
        <f>F18/F21</f>
        <v>0.5</v>
      </c>
      <c r="H18" s="9">
        <v>14</v>
      </c>
      <c r="I18" s="29">
        <f>H18/H21</f>
        <v>0.46666666666666667</v>
      </c>
      <c r="J18" s="14">
        <f>(60%*D17*E18)+(20%*D17*G18)+(20%*D17*I18)</f>
        <v>11381.333333333334</v>
      </c>
      <c r="K18" s="29">
        <v>0.95</v>
      </c>
      <c r="L18" s="15">
        <f>J18*K18</f>
        <v>10812.266666666666</v>
      </c>
      <c r="M18" s="46"/>
      <c r="N18" s="14">
        <f>C18-L18</f>
        <v>487.73333333333358</v>
      </c>
      <c r="O18" s="14">
        <f>N21*N18/N21</f>
        <v>487.73333333333358</v>
      </c>
      <c r="P18" s="17">
        <f>L18+O18</f>
        <v>11300</v>
      </c>
      <c r="Q18" s="13">
        <f>P18*0.05</f>
        <v>565</v>
      </c>
    </row>
    <row r="19" spans="1:17" s="13" customFormat="1" ht="42" customHeight="1" x14ac:dyDescent="0.3">
      <c r="A19" s="9">
        <v>2</v>
      </c>
      <c r="B19" s="9" t="s">
        <v>15</v>
      </c>
      <c r="C19" s="27">
        <v>10000</v>
      </c>
      <c r="D19" s="45"/>
      <c r="E19" s="28">
        <f>C19/C21</f>
        <v>0.42016806722689076</v>
      </c>
      <c r="F19" s="27">
        <v>80</v>
      </c>
      <c r="G19" s="29">
        <f>F19/F21</f>
        <v>0.33333333333333331</v>
      </c>
      <c r="H19" s="9">
        <v>11</v>
      </c>
      <c r="I19" s="29">
        <f>H19/H21</f>
        <v>0.36666666666666664</v>
      </c>
      <c r="J19" s="14">
        <f>(60%*D17*E19)+(20%*D17*G19)+(20%*D17*I19)</f>
        <v>9332</v>
      </c>
      <c r="K19" s="29">
        <v>0.95</v>
      </c>
      <c r="L19" s="15">
        <f t="shared" ref="L19" si="0">J19*K19</f>
        <v>8865.4</v>
      </c>
      <c r="M19" s="46"/>
      <c r="N19" s="14">
        <f>C19-L19</f>
        <v>1134.6000000000004</v>
      </c>
      <c r="O19" s="14">
        <f>N21*N19/N21</f>
        <v>1134.6000000000004</v>
      </c>
      <c r="P19" s="17">
        <f t="shared" ref="P19" si="1">L19+O19</f>
        <v>10000</v>
      </c>
      <c r="Q19" s="13">
        <f>P19*0.05</f>
        <v>500</v>
      </c>
    </row>
    <row r="20" spans="1:17" s="13" customFormat="1" ht="45" customHeight="1" x14ac:dyDescent="0.3">
      <c r="A20" s="9">
        <v>3</v>
      </c>
      <c r="B20" s="9" t="s">
        <v>16</v>
      </c>
      <c r="C20" s="27">
        <v>2500</v>
      </c>
      <c r="D20" s="45"/>
      <c r="E20" s="28">
        <f>C20/C21</f>
        <v>0.10504201680672269</v>
      </c>
      <c r="F20" s="27">
        <v>40</v>
      </c>
      <c r="G20" s="29">
        <f>F20/F21</f>
        <v>0.16666666666666666</v>
      </c>
      <c r="H20" s="9">
        <v>5</v>
      </c>
      <c r="I20" s="29">
        <f>H20/H21</f>
        <v>0.16666666666666666</v>
      </c>
      <c r="J20" s="14">
        <f>(60%*D17*E20)+(20%*D17*G20)+(20%*D17*I20)</f>
        <v>3086.6666666666661</v>
      </c>
      <c r="K20" s="29">
        <v>0.99</v>
      </c>
      <c r="L20" s="15">
        <v>2500</v>
      </c>
      <c r="M20" s="46"/>
      <c r="N20" s="14">
        <f t="shared" ref="N20" si="2">C20-L20</f>
        <v>0</v>
      </c>
      <c r="O20" s="14">
        <f>N21*N20/N21</f>
        <v>0</v>
      </c>
      <c r="P20" s="17">
        <f>L20+O20</f>
        <v>2500</v>
      </c>
      <c r="Q20" s="13">
        <f>P20*0.01</f>
        <v>25</v>
      </c>
    </row>
    <row r="21" spans="1:17" s="1" customFormat="1" ht="26.25" customHeight="1" x14ac:dyDescent="0.3">
      <c r="B21" s="3"/>
      <c r="C21" s="7">
        <f>SUM(C18:C20)</f>
        <v>23800</v>
      </c>
      <c r="D21" s="6"/>
      <c r="E21" s="3"/>
      <c r="F21" s="30">
        <f>SUM(F18:F20)</f>
        <v>240</v>
      </c>
      <c r="H21" s="5">
        <f>SUM(H18:H20)</f>
        <v>30</v>
      </c>
      <c r="I21" s="3"/>
      <c r="J21" s="3"/>
      <c r="L21" s="7">
        <f>SUM(L18:L20)</f>
        <v>22177.666666666664</v>
      </c>
      <c r="N21" s="7">
        <f>SUM(N18:N20)</f>
        <v>1622.3333333333339</v>
      </c>
      <c r="O21" s="8">
        <f>SUM(O18:O20)</f>
        <v>1622.3333333333339</v>
      </c>
      <c r="P21" s="16">
        <f>SUM(P18:P20)</f>
        <v>23800</v>
      </c>
    </row>
    <row r="22" spans="1:17" x14ac:dyDescent="0.25">
      <c r="C22" s="3"/>
      <c r="D22" s="3"/>
      <c r="H22" s="2"/>
    </row>
    <row r="24" spans="1:17" hidden="1" x14ac:dyDescent="0.25">
      <c r="C24" s="10">
        <f>D17-C21</f>
        <v>0</v>
      </c>
    </row>
  </sheetData>
  <mergeCells count="4">
    <mergeCell ref="D17:D20"/>
    <mergeCell ref="M17:M20"/>
    <mergeCell ref="A15:P15"/>
    <mergeCell ref="A3:R4"/>
  </mergeCells>
  <pageMargins left="0.11811023622047244" right="0.31496062992125984" top="0.3543307086614173" bottom="0.3543307086614173" header="0.31496062992125984" footer="0.31496062992125984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2019-2021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2018-10-15T12:33:47Z</dcterms:modified>
</cp:coreProperties>
</file>