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checkCompatibility="1" defaultThemeVersion="124226"/>
  <bookViews>
    <workbookView xWindow="-15" yWindow="-15" windowWidth="20370" windowHeight="11760" tabRatio="801"/>
  </bookViews>
  <sheets>
    <sheet name="УМБ школы" sheetId="190" r:id="rId1"/>
  </sheets>
  <definedNames>
    <definedName name="_xlnm.Print_Titles" localSheetId="0">'УМБ школы'!$A:$B</definedName>
    <definedName name="_xlnm.Print_Area" localSheetId="0">'УМБ школы'!$A$1:$CJ$27</definedName>
  </definedNames>
  <calcPr calcId="145621"/>
</workbook>
</file>

<file path=xl/calcChain.xml><?xml version="1.0" encoding="utf-8"?>
<calcChain xmlns="http://schemas.openxmlformats.org/spreadsheetml/2006/main">
  <c r="BY27" i="190" l="1"/>
  <c r="CB27" i="190"/>
  <c r="CC25" i="190"/>
  <c r="CC27" i="190" s="1"/>
  <c r="BZ25" i="190"/>
  <c r="CA25" i="190" s="1"/>
  <c r="CA27" i="190" s="1"/>
  <c r="BZ27" i="190" l="1"/>
  <c r="CJ26" i="190"/>
  <c r="CI26" i="190"/>
  <c r="CH26" i="190"/>
  <c r="CK9" i="190" l="1"/>
  <c r="CL9" i="190"/>
  <c r="CM9" i="190"/>
  <c r="CK10" i="190"/>
  <c r="CL10" i="190"/>
  <c r="CM10" i="190"/>
  <c r="CK11" i="190"/>
  <c r="CL11" i="190"/>
  <c r="CM11" i="190"/>
  <c r="CK12" i="190"/>
  <c r="CL12" i="190"/>
  <c r="CM12" i="190"/>
  <c r="CK13" i="190"/>
  <c r="CL13" i="190"/>
  <c r="CM13" i="190"/>
  <c r="CK14" i="190"/>
  <c r="CL14" i="190"/>
  <c r="CM14" i="190"/>
  <c r="CK15" i="190"/>
  <c r="CL15" i="190"/>
  <c r="CM15" i="190"/>
  <c r="CK16" i="190"/>
  <c r="CL16" i="190"/>
  <c r="CM16" i="190"/>
  <c r="CK17" i="190"/>
  <c r="CL17" i="190"/>
  <c r="CM17" i="190"/>
  <c r="CK18" i="190"/>
  <c r="CL18" i="190"/>
  <c r="CM18" i="190"/>
  <c r="CK19" i="190"/>
  <c r="CL19" i="190"/>
  <c r="CM19" i="190"/>
  <c r="CK20" i="190"/>
  <c r="CL20" i="190"/>
  <c r="CM20" i="190"/>
  <c r="CK21" i="190"/>
  <c r="CL21" i="190"/>
  <c r="CM21" i="190"/>
  <c r="CK22" i="190"/>
  <c r="CL22" i="190"/>
  <c r="CM22" i="190"/>
  <c r="CK23" i="190"/>
  <c r="CL23" i="190"/>
  <c r="CM23" i="190"/>
  <c r="CK24" i="190"/>
  <c r="CL24" i="190"/>
  <c r="CM24" i="190"/>
  <c r="CM8" i="190"/>
  <c r="CL8" i="190"/>
  <c r="CK8" i="190"/>
  <c r="BV27" i="190" l="1"/>
  <c r="BR27" i="190"/>
  <c r="BP27" i="190"/>
  <c r="BL27" i="190"/>
  <c r="BJ27" i="190"/>
  <c r="BF27" i="190"/>
  <c r="BD27" i="190"/>
  <c r="BB27" i="190"/>
  <c r="AY27" i="190"/>
  <c r="AX27" i="190"/>
  <c r="AU27" i="190"/>
  <c r="AT27" i="190"/>
  <c r="AQ27" i="190"/>
  <c r="AP27" i="190"/>
  <c r="I27" i="190"/>
  <c r="CL25" i="190"/>
  <c r="CL27" i="190" s="1"/>
  <c r="BW25" i="190"/>
  <c r="BS25" i="190"/>
  <c r="BQ25" i="190"/>
  <c r="BM25" i="190"/>
  <c r="BK25" i="190"/>
  <c r="BN25" i="190" s="1"/>
  <c r="BO25" i="190" s="1"/>
  <c r="BC25" i="190"/>
  <c r="AZ25" i="190"/>
  <c r="BA25" i="190" s="1"/>
  <c r="AV25" i="190"/>
  <c r="AW25" i="190" s="1"/>
  <c r="AR25" i="190"/>
  <c r="AS25" i="190" s="1"/>
  <c r="AN25" i="190"/>
  <c r="AO25" i="190" s="1"/>
  <c r="AJ25" i="190"/>
  <c r="AK25" i="190" s="1"/>
  <c r="AF25" i="190"/>
  <c r="AG25" i="190" s="1"/>
  <c r="AB25" i="190"/>
  <c r="AC25" i="190" s="1"/>
  <c r="X25" i="190"/>
  <c r="Y25" i="190" s="1"/>
  <c r="T25" i="190"/>
  <c r="U25" i="190" s="1"/>
  <c r="L25" i="190"/>
  <c r="CD25" i="190" s="1"/>
  <c r="CD27" i="190" s="1"/>
  <c r="J25" i="190"/>
  <c r="BS24" i="190"/>
  <c r="BQ24" i="190"/>
  <c r="BM24" i="190"/>
  <c r="BK24" i="190"/>
  <c r="BC24" i="190"/>
  <c r="AZ24" i="190"/>
  <c r="BA24" i="190" s="1"/>
  <c r="AV24" i="190"/>
  <c r="AW24" i="190" s="1"/>
  <c r="AR24" i="190"/>
  <c r="AS24" i="190" s="1"/>
  <c r="AN24" i="190"/>
  <c r="AO24" i="190" s="1"/>
  <c r="AJ24" i="190"/>
  <c r="AK24" i="190" s="1"/>
  <c r="AF24" i="190"/>
  <c r="AG24" i="190" s="1"/>
  <c r="AB24" i="190"/>
  <c r="AC24" i="190" s="1"/>
  <c r="X24" i="190"/>
  <c r="Y24" i="190" s="1"/>
  <c r="T24" i="190"/>
  <c r="U24" i="190" s="1"/>
  <c r="M24" i="190"/>
  <c r="L24" i="190"/>
  <c r="O24" i="190" s="1"/>
  <c r="P24" i="190" s="1"/>
  <c r="Q24" i="190" s="1"/>
  <c r="J24" i="190"/>
  <c r="K24" i="190" s="1"/>
  <c r="BS23" i="190"/>
  <c r="BQ23" i="190"/>
  <c r="BM23" i="190"/>
  <c r="BK23" i="190"/>
  <c r="BC23" i="190"/>
  <c r="AZ23" i="190"/>
  <c r="BA23" i="190" s="1"/>
  <c r="AV23" i="190"/>
  <c r="AW23" i="190" s="1"/>
  <c r="AR23" i="190"/>
  <c r="AS23" i="190" s="1"/>
  <c r="AO23" i="190"/>
  <c r="AK23" i="190"/>
  <c r="AG23" i="190"/>
  <c r="AB23" i="190"/>
  <c r="AC23" i="190" s="1"/>
  <c r="X23" i="190"/>
  <c r="Y23" i="190" s="1"/>
  <c r="T23" i="190"/>
  <c r="U23" i="190" s="1"/>
  <c r="O23" i="190"/>
  <c r="P23" i="190" s="1"/>
  <c r="Q23" i="190" s="1"/>
  <c r="M23" i="190"/>
  <c r="L23" i="190"/>
  <c r="J23" i="190"/>
  <c r="K23" i="190" s="1"/>
  <c r="BS22" i="190"/>
  <c r="BQ22" i="190"/>
  <c r="BM22" i="190"/>
  <c r="BK22" i="190"/>
  <c r="BN22" i="190" s="1"/>
  <c r="BO22" i="190" s="1"/>
  <c r="BC22" i="190"/>
  <c r="AZ22" i="190"/>
  <c r="BA22" i="190" s="1"/>
  <c r="AV22" i="190"/>
  <c r="AW22" i="190" s="1"/>
  <c r="AR22" i="190"/>
  <c r="AS22" i="190" s="1"/>
  <c r="AO22" i="190"/>
  <c r="AK22" i="190"/>
  <c r="AG22" i="190"/>
  <c r="AB22" i="190"/>
  <c r="AC22" i="190" s="1"/>
  <c r="X22" i="190"/>
  <c r="Y22" i="190" s="1"/>
  <c r="T22" i="190"/>
  <c r="U22" i="190" s="1"/>
  <c r="O22" i="190"/>
  <c r="P22" i="190" s="1"/>
  <c r="Q22" i="190" s="1"/>
  <c r="M22" i="190"/>
  <c r="L22" i="190"/>
  <c r="J22" i="190"/>
  <c r="K22" i="190" s="1"/>
  <c r="BS21" i="190"/>
  <c r="BQ21" i="190"/>
  <c r="BM21" i="190"/>
  <c r="BK21" i="190"/>
  <c r="BN21" i="190" s="1"/>
  <c r="BO21" i="190" s="1"/>
  <c r="BC21" i="190"/>
  <c r="AZ21" i="190"/>
  <c r="BA21" i="190" s="1"/>
  <c r="AV21" i="190"/>
  <c r="AW21" i="190" s="1"/>
  <c r="AR21" i="190"/>
  <c r="AS21" i="190" s="1"/>
  <c r="AO21" i="190"/>
  <c r="AK21" i="190"/>
  <c r="AG21" i="190"/>
  <c r="AC21" i="190"/>
  <c r="AB21" i="190"/>
  <c r="X21" i="190"/>
  <c r="Y21" i="190" s="1"/>
  <c r="U21" i="190"/>
  <c r="T21" i="190"/>
  <c r="L21" i="190"/>
  <c r="M21" i="190" s="1"/>
  <c r="J21" i="190"/>
  <c r="K21" i="190" s="1"/>
  <c r="BS20" i="190"/>
  <c r="BQ20" i="190"/>
  <c r="BM20" i="190"/>
  <c r="BK20" i="190"/>
  <c r="BC20" i="190"/>
  <c r="AZ20" i="190"/>
  <c r="BA20" i="190" s="1"/>
  <c r="AV20" i="190"/>
  <c r="AW20" i="190" s="1"/>
  <c r="AR20" i="190"/>
  <c r="AS20" i="190" s="1"/>
  <c r="AO20" i="190"/>
  <c r="AK20" i="190"/>
  <c r="AG20" i="190"/>
  <c r="AB20" i="190"/>
  <c r="AC20" i="190" s="1"/>
  <c r="Y20" i="190"/>
  <c r="X20" i="190"/>
  <c r="T20" i="190"/>
  <c r="U20" i="190" s="1"/>
  <c r="O20" i="190"/>
  <c r="P20" i="190" s="1"/>
  <c r="Q20" i="190" s="1"/>
  <c r="L20" i="190"/>
  <c r="M20" i="190" s="1"/>
  <c r="J20" i="190"/>
  <c r="K20" i="190" s="1"/>
  <c r="BS19" i="190"/>
  <c r="BQ19" i="190"/>
  <c r="BM19" i="190"/>
  <c r="BK19" i="190"/>
  <c r="BC19" i="190"/>
  <c r="AZ19" i="190"/>
  <c r="BA19" i="190" s="1"/>
  <c r="AV19" i="190"/>
  <c r="AW19" i="190" s="1"/>
  <c r="AR19" i="190"/>
  <c r="AS19" i="190" s="1"/>
  <c r="AO19" i="190"/>
  <c r="AK19" i="190"/>
  <c r="AG19" i="190"/>
  <c r="AC19" i="190"/>
  <c r="AB19" i="190"/>
  <c r="X19" i="190"/>
  <c r="Y19" i="190" s="1"/>
  <c r="U19" i="190"/>
  <c r="T19" i="190"/>
  <c r="L19" i="190"/>
  <c r="O19" i="190" s="1"/>
  <c r="P19" i="190" s="1"/>
  <c r="Q19" i="190" s="1"/>
  <c r="J19" i="190"/>
  <c r="K19" i="190" s="1"/>
  <c r="BS18" i="190"/>
  <c r="BQ18" i="190"/>
  <c r="BM18" i="190"/>
  <c r="BK18" i="190"/>
  <c r="BN18" i="190" s="1"/>
  <c r="BO18" i="190" s="1"/>
  <c r="BC18" i="190"/>
  <c r="AZ18" i="190"/>
  <c r="BA18" i="190" s="1"/>
  <c r="AV18" i="190"/>
  <c r="AW18" i="190" s="1"/>
  <c r="AR18" i="190"/>
  <c r="AS18" i="190" s="1"/>
  <c r="AN18" i="190"/>
  <c r="AO18" i="190" s="1"/>
  <c r="AJ18" i="190"/>
  <c r="AK18" i="190" s="1"/>
  <c r="AF18" i="190"/>
  <c r="AG18" i="190" s="1"/>
  <c r="AB18" i="190"/>
  <c r="AC18" i="190" s="1"/>
  <c r="X18" i="190"/>
  <c r="Y18" i="190" s="1"/>
  <c r="T18" i="190"/>
  <c r="U18" i="190" s="1"/>
  <c r="L18" i="190"/>
  <c r="J18" i="190"/>
  <c r="BS17" i="190"/>
  <c r="BQ17" i="190"/>
  <c r="BT17" i="190" s="1"/>
  <c r="BU17" i="190" s="1"/>
  <c r="BM17" i="190"/>
  <c r="BK17" i="190"/>
  <c r="BC17" i="190"/>
  <c r="AZ17" i="190"/>
  <c r="BA17" i="190" s="1"/>
  <c r="AV17" i="190"/>
  <c r="AW17" i="190" s="1"/>
  <c r="AR17" i="190"/>
  <c r="AS17" i="190" s="1"/>
  <c r="AO17" i="190"/>
  <c r="AK17" i="190"/>
  <c r="AG17" i="190"/>
  <c r="AB17" i="190"/>
  <c r="AC17" i="190" s="1"/>
  <c r="X17" i="190"/>
  <c r="Y17" i="190" s="1"/>
  <c r="T17" i="190"/>
  <c r="U17" i="190" s="1"/>
  <c r="L17" i="190"/>
  <c r="J17" i="190"/>
  <c r="BS16" i="190"/>
  <c r="BQ16" i="190"/>
  <c r="BM16" i="190"/>
  <c r="BK16" i="190"/>
  <c r="BN16" i="190" s="1"/>
  <c r="BO16" i="190" s="1"/>
  <c r="BC16" i="190"/>
  <c r="AZ16" i="190"/>
  <c r="BA16" i="190" s="1"/>
  <c r="AV16" i="190"/>
  <c r="AW16" i="190" s="1"/>
  <c r="AR16" i="190"/>
  <c r="AS16" i="190" s="1"/>
  <c r="AO16" i="190"/>
  <c r="AK16" i="190"/>
  <c r="AG16" i="190"/>
  <c r="AB16" i="190"/>
  <c r="AC16" i="190" s="1"/>
  <c r="X16" i="190"/>
  <c r="Y16" i="190" s="1"/>
  <c r="T16" i="190"/>
  <c r="U16" i="190" s="1"/>
  <c r="L16" i="190"/>
  <c r="J16" i="190"/>
  <c r="BS15" i="190"/>
  <c r="BQ15" i="190"/>
  <c r="BM15" i="190"/>
  <c r="BK15" i="190"/>
  <c r="BN15" i="190" s="1"/>
  <c r="BO15" i="190" s="1"/>
  <c r="BC15" i="190"/>
  <c r="AZ15" i="190"/>
  <c r="BA15" i="190" s="1"/>
  <c r="AW15" i="190"/>
  <c r="AV15" i="190"/>
  <c r="AR15" i="190"/>
  <c r="AS15" i="190" s="1"/>
  <c r="AO15" i="190"/>
  <c r="AK15" i="190"/>
  <c r="AG15" i="190"/>
  <c r="AB15" i="190"/>
  <c r="AC15" i="190" s="1"/>
  <c r="X15" i="190"/>
  <c r="Y15" i="190" s="1"/>
  <c r="T15" i="190"/>
  <c r="U15" i="190" s="1"/>
  <c r="L15" i="190"/>
  <c r="J15" i="190"/>
  <c r="K15" i="190" s="1"/>
  <c r="BS14" i="190"/>
  <c r="BQ14" i="190"/>
  <c r="BM14" i="190"/>
  <c r="BK14" i="190"/>
  <c r="BN14" i="190" s="1"/>
  <c r="BO14" i="190" s="1"/>
  <c r="BC14" i="190"/>
  <c r="AZ14" i="190"/>
  <c r="BA14" i="190" s="1"/>
  <c r="AW14" i="190"/>
  <c r="AV14" i="190"/>
  <c r="AR14" i="190"/>
  <c r="AS14" i="190" s="1"/>
  <c r="AO14" i="190"/>
  <c r="AN14" i="190"/>
  <c r="AJ14" i="190"/>
  <c r="AK14" i="190" s="1"/>
  <c r="AF14" i="190"/>
  <c r="AG14" i="190" s="1"/>
  <c r="AB14" i="190"/>
  <c r="AC14" i="190" s="1"/>
  <c r="X14" i="190"/>
  <c r="Y14" i="190" s="1"/>
  <c r="T14" i="190"/>
  <c r="O14" i="190"/>
  <c r="P14" i="190" s="1"/>
  <c r="Q14" i="190" s="1"/>
  <c r="L14" i="190"/>
  <c r="M14" i="190" s="1"/>
  <c r="J14" i="190"/>
  <c r="K14" i="190" s="1"/>
  <c r="BS13" i="190"/>
  <c r="BQ13" i="190"/>
  <c r="BM13" i="190"/>
  <c r="BK13" i="190"/>
  <c r="BC13" i="190"/>
  <c r="AZ13" i="190"/>
  <c r="BA13" i="190" s="1"/>
  <c r="AV13" i="190"/>
  <c r="AW13" i="190" s="1"/>
  <c r="AR13" i="190"/>
  <c r="AS13" i="190" s="1"/>
  <c r="AO13" i="190"/>
  <c r="AK13" i="190"/>
  <c r="AG13" i="190"/>
  <c r="AB13" i="190"/>
  <c r="AC13" i="190" s="1"/>
  <c r="X13" i="190"/>
  <c r="Y13" i="190" s="1"/>
  <c r="T13" i="190"/>
  <c r="U13" i="190" s="1"/>
  <c r="O13" i="190"/>
  <c r="P13" i="190" s="1"/>
  <c r="Q13" i="190" s="1"/>
  <c r="L13" i="190"/>
  <c r="M13" i="190" s="1"/>
  <c r="J13" i="190"/>
  <c r="K13" i="190" s="1"/>
  <c r="BS12" i="190"/>
  <c r="BQ12" i="190"/>
  <c r="BT12" i="190" s="1"/>
  <c r="BU12" i="190" s="1"/>
  <c r="BM12" i="190"/>
  <c r="BK12" i="190"/>
  <c r="BC12" i="190"/>
  <c r="AZ12" i="190"/>
  <c r="BA12" i="190" s="1"/>
  <c r="AV12" i="190"/>
  <c r="AW12" i="190" s="1"/>
  <c r="AR12" i="190"/>
  <c r="AS12" i="190" s="1"/>
  <c r="AO12" i="190"/>
  <c r="AK12" i="190"/>
  <c r="AG12" i="190"/>
  <c r="AB12" i="190"/>
  <c r="AC12" i="190" s="1"/>
  <c r="X12" i="190"/>
  <c r="Y12" i="190" s="1"/>
  <c r="T12" i="190"/>
  <c r="U12" i="190" s="1"/>
  <c r="L12" i="190"/>
  <c r="O12" i="190" s="1"/>
  <c r="P12" i="190" s="1"/>
  <c r="Q12" i="190" s="1"/>
  <c r="CJ12" i="190" s="1"/>
  <c r="J12" i="190"/>
  <c r="BS11" i="190"/>
  <c r="BQ11" i="190"/>
  <c r="BM11" i="190"/>
  <c r="BK11" i="190"/>
  <c r="BC11" i="190"/>
  <c r="AZ11" i="190"/>
  <c r="BA11" i="190" s="1"/>
  <c r="AV11" i="190"/>
  <c r="AW11" i="190" s="1"/>
  <c r="AR11" i="190"/>
  <c r="AS11" i="190" s="1"/>
  <c r="AO11" i="190"/>
  <c r="AK11" i="190"/>
  <c r="AG11" i="190"/>
  <c r="AB11" i="190"/>
  <c r="AC11" i="190" s="1"/>
  <c r="Y11" i="190"/>
  <c r="X11" i="190"/>
  <c r="T11" i="190"/>
  <c r="U11" i="190" s="1"/>
  <c r="O11" i="190"/>
  <c r="P11" i="190" s="1"/>
  <c r="Q11" i="190" s="1"/>
  <c r="M11" i="190"/>
  <c r="L11" i="190"/>
  <c r="J11" i="190"/>
  <c r="K11" i="190" s="1"/>
  <c r="BS10" i="190"/>
  <c r="BT10" i="190" s="1"/>
  <c r="BU10" i="190" s="1"/>
  <c r="BQ10" i="190"/>
  <c r="BM10" i="190"/>
  <c r="BK10" i="190"/>
  <c r="BC10" i="190"/>
  <c r="AZ10" i="190"/>
  <c r="AV10" i="190"/>
  <c r="AW10" i="190" s="1"/>
  <c r="AR10" i="190"/>
  <c r="AS10" i="190" s="1"/>
  <c r="AN10" i="190"/>
  <c r="AJ10" i="190"/>
  <c r="AF10" i="190"/>
  <c r="AB10" i="190"/>
  <c r="AC10" i="190" s="1"/>
  <c r="X10" i="190"/>
  <c r="Y10" i="190" s="1"/>
  <c r="T10" i="190"/>
  <c r="U10" i="190" s="1"/>
  <c r="L10" i="190"/>
  <c r="J10" i="190"/>
  <c r="BS9" i="190"/>
  <c r="BQ9" i="190"/>
  <c r="BT9" i="190" s="1"/>
  <c r="BU9" i="190" s="1"/>
  <c r="BM9" i="190"/>
  <c r="BK9" i="190"/>
  <c r="BE9" i="190"/>
  <c r="BC9" i="190"/>
  <c r="AZ9" i="190"/>
  <c r="BA9" i="190" s="1"/>
  <c r="AV9" i="190"/>
  <c r="AW9" i="190" s="1"/>
  <c r="AR9" i="190"/>
  <c r="AS9" i="190" s="1"/>
  <c r="AO9" i="190"/>
  <c r="AK9" i="190"/>
  <c r="AG9" i="190"/>
  <c r="AB9" i="190"/>
  <c r="AC9" i="190" s="1"/>
  <c r="X9" i="190"/>
  <c r="Y9" i="190" s="1"/>
  <c r="T9" i="190"/>
  <c r="U9" i="190" s="1"/>
  <c r="L9" i="190"/>
  <c r="J9" i="190"/>
  <c r="K9" i="190" s="1"/>
  <c r="BS8" i="190"/>
  <c r="BQ8" i="190"/>
  <c r="BT8" i="190" s="1"/>
  <c r="BN8" i="190"/>
  <c r="BM8" i="190"/>
  <c r="BK8" i="190"/>
  <c r="BE8" i="190"/>
  <c r="BC8" i="190"/>
  <c r="AZ8" i="190"/>
  <c r="BA8" i="190" s="1"/>
  <c r="AW8" i="190"/>
  <c r="AV8" i="190"/>
  <c r="AR8" i="190"/>
  <c r="AS8" i="190" s="1"/>
  <c r="AO8" i="190"/>
  <c r="AK8" i="190"/>
  <c r="AG8" i="190"/>
  <c r="AB8" i="190"/>
  <c r="X8" i="190"/>
  <c r="T8" i="190"/>
  <c r="L8" i="190"/>
  <c r="J8" i="190"/>
  <c r="K8" i="190" s="1"/>
  <c r="BG6" i="190"/>
  <c r="BG20" i="190" s="1"/>
  <c r="BE6" i="190"/>
  <c r="BE13" i="190" s="1"/>
  <c r="N14" i="190" l="1"/>
  <c r="CI14" i="190" s="1"/>
  <c r="CF14" i="190"/>
  <c r="N21" i="190"/>
  <c r="CI21" i="190" s="1"/>
  <c r="CF21" i="190"/>
  <c r="N20" i="190"/>
  <c r="BG8" i="190"/>
  <c r="BH8" i="190" s="1"/>
  <c r="BG9" i="190"/>
  <c r="BN9" i="190"/>
  <c r="BO9" i="190" s="1"/>
  <c r="BT11" i="190"/>
  <c r="BU11" i="190" s="1"/>
  <c r="K12" i="190"/>
  <c r="BT14" i="190"/>
  <c r="BU14" i="190" s="1"/>
  <c r="BT15" i="190"/>
  <c r="BU15" i="190" s="1"/>
  <c r="BN17" i="190"/>
  <c r="BO17" i="190" s="1"/>
  <c r="BN20" i="190"/>
  <c r="BO20" i="190" s="1"/>
  <c r="O21" i="190"/>
  <c r="P21" i="190" s="1"/>
  <c r="Q21" i="190" s="1"/>
  <c r="BG22" i="190"/>
  <c r="CM25" i="190"/>
  <c r="CM27" i="190" s="1"/>
  <c r="BG10" i="190"/>
  <c r="N11" i="190"/>
  <c r="CJ14" i="190"/>
  <c r="BT16" i="190"/>
  <c r="BU16" i="190" s="1"/>
  <c r="BG18" i="190"/>
  <c r="N22" i="190"/>
  <c r="CI22" i="190" s="1"/>
  <c r="CF22" i="190"/>
  <c r="N23" i="190"/>
  <c r="CI23" i="190" s="1"/>
  <c r="BN24" i="190"/>
  <c r="BO24" i="190" s="1"/>
  <c r="M12" i="190"/>
  <c r="M19" i="190"/>
  <c r="K25" i="190"/>
  <c r="BX25" i="190"/>
  <c r="BX27" i="190" s="1"/>
  <c r="CJ11" i="190"/>
  <c r="BN10" i="190"/>
  <c r="BO10" i="190" s="1"/>
  <c r="BE12" i="190"/>
  <c r="N24" i="190"/>
  <c r="CI24" i="190" s="1"/>
  <c r="CO24" i="190" s="1"/>
  <c r="CF24" i="190"/>
  <c r="BT24" i="190"/>
  <c r="BU24" i="190" s="1"/>
  <c r="CJ24" i="190" s="1"/>
  <c r="CP24" i="190" s="1"/>
  <c r="BQ27" i="190"/>
  <c r="CP11" i="190"/>
  <c r="AS27" i="190"/>
  <c r="BH9" i="190"/>
  <c r="CE9" i="190" s="1"/>
  <c r="BT13" i="190"/>
  <c r="BU13" i="190" s="1"/>
  <c r="CP14" i="190"/>
  <c r="BN23" i="190"/>
  <c r="BO23" i="190" s="1"/>
  <c r="AW27" i="190"/>
  <c r="CP12" i="190"/>
  <c r="BN19" i="190"/>
  <c r="BO19" i="190" s="1"/>
  <c r="CO21" i="190"/>
  <c r="AR27" i="190"/>
  <c r="CO14" i="190"/>
  <c r="CO22" i="190"/>
  <c r="CG13" i="190"/>
  <c r="CG11" i="190"/>
  <c r="BI9" i="190"/>
  <c r="X27" i="190"/>
  <c r="Y8" i="190"/>
  <c r="Y27" i="190" s="1"/>
  <c r="AF27" i="190"/>
  <c r="AG10" i="190"/>
  <c r="AG27" i="190" s="1"/>
  <c r="N13" i="190"/>
  <c r="CG14" i="190"/>
  <c r="J27" i="190"/>
  <c r="U8" i="190"/>
  <c r="T27" i="190"/>
  <c r="BK27" i="190"/>
  <c r="K10" i="190"/>
  <c r="AK10" i="190"/>
  <c r="AJ27" i="190"/>
  <c r="BA10" i="190"/>
  <c r="BA27" i="190" s="1"/>
  <c r="AZ27" i="190"/>
  <c r="N12" i="190"/>
  <c r="U14" i="190"/>
  <c r="L27" i="190"/>
  <c r="O8" i="190"/>
  <c r="M8" i="190"/>
  <c r="BU8" i="190"/>
  <c r="O9" i="190"/>
  <c r="P9" i="190" s="1"/>
  <c r="Q9" i="190" s="1"/>
  <c r="M9" i="190"/>
  <c r="O10" i="190"/>
  <c r="P10" i="190" s="1"/>
  <c r="M10" i="190"/>
  <c r="CF10" i="190" s="1"/>
  <c r="AN27" i="190"/>
  <c r="AO10" i="190"/>
  <c r="AO27" i="190" s="1"/>
  <c r="K16" i="190"/>
  <c r="BE23" i="190"/>
  <c r="BE22" i="190"/>
  <c r="BH22" i="190" s="1"/>
  <c r="CE22" i="190" s="1"/>
  <c r="BE21" i="190"/>
  <c r="BE20" i="190"/>
  <c r="BH20" i="190" s="1"/>
  <c r="CE20" i="190" s="1"/>
  <c r="BE19" i="190"/>
  <c r="BE18" i="190"/>
  <c r="BH18" i="190" s="1"/>
  <c r="CE18" i="190" s="1"/>
  <c r="BE25" i="190"/>
  <c r="BE16" i="190"/>
  <c r="BE17" i="190"/>
  <c r="BE14" i="190"/>
  <c r="BE10" i="190"/>
  <c r="BE24" i="190"/>
  <c r="BE15" i="190"/>
  <c r="AC8" i="190"/>
  <c r="AC27" i="190" s="1"/>
  <c r="AB27" i="190"/>
  <c r="BO8" i="190"/>
  <c r="BW27" i="190"/>
  <c r="BE11" i="190"/>
  <c r="CG12" i="190"/>
  <c r="M15" i="190"/>
  <c r="CF15" i="190" s="1"/>
  <c r="O15" i="190"/>
  <c r="P15" i="190" s="1"/>
  <c r="BG24" i="190"/>
  <c r="BG17" i="190"/>
  <c r="BG16" i="190"/>
  <c r="BG15" i="190"/>
  <c r="BG14" i="190"/>
  <c r="AK27" i="190"/>
  <c r="AV27" i="190"/>
  <c r="BC27" i="190"/>
  <c r="BG11" i="190"/>
  <c r="BG12" i="190"/>
  <c r="BH12" i="190" s="1"/>
  <c r="CE12" i="190" s="1"/>
  <c r="BG13" i="190"/>
  <c r="K17" i="190"/>
  <c r="BG19" i="190"/>
  <c r="BG23" i="190"/>
  <c r="CG24" i="190"/>
  <c r="M17" i="190"/>
  <c r="CF17" i="190" s="1"/>
  <c r="O17" i="190"/>
  <c r="P17" i="190" s="1"/>
  <c r="BM27" i="190"/>
  <c r="BS27" i="190"/>
  <c r="BH11" i="190"/>
  <c r="BI11" i="190" s="1"/>
  <c r="BN11" i="190"/>
  <c r="BO11" i="190" s="1"/>
  <c r="BN12" i="190"/>
  <c r="BO12" i="190" s="1"/>
  <c r="BH13" i="190"/>
  <c r="BI13" i="190" s="1"/>
  <c r="BN13" i="190"/>
  <c r="BO13" i="190" s="1"/>
  <c r="M16" i="190"/>
  <c r="CF16" i="190" s="1"/>
  <c r="O16" i="190"/>
  <c r="P16" i="190" s="1"/>
  <c r="K18" i="190"/>
  <c r="BG21" i="190"/>
  <c r="BH21" i="190" s="1"/>
  <c r="BI21" i="190" s="1"/>
  <c r="BG25" i="190"/>
  <c r="BT18" i="190"/>
  <c r="BU18" i="190" s="1"/>
  <c r="BT19" i="190"/>
  <c r="BU19" i="190" s="1"/>
  <c r="CJ19" i="190" s="1"/>
  <c r="BT20" i="190"/>
  <c r="BU20" i="190" s="1"/>
  <c r="BT21" i="190"/>
  <c r="BU21" i="190" s="1"/>
  <c r="BT22" i="190"/>
  <c r="BU22" i="190" s="1"/>
  <c r="BT23" i="190"/>
  <c r="BU23" i="190" s="1"/>
  <c r="CJ23" i="190" s="1"/>
  <c r="O25" i="190"/>
  <c r="P25" i="190" s="1"/>
  <c r="Q25" i="190" s="1"/>
  <c r="M25" i="190"/>
  <c r="BH25" i="190"/>
  <c r="BI25" i="190" s="1"/>
  <c r="M18" i="190"/>
  <c r="CF18" i="190" s="1"/>
  <c r="O18" i="190"/>
  <c r="P18" i="190" s="1"/>
  <c r="BH19" i="190"/>
  <c r="BI19" i="190" s="1"/>
  <c r="BH23" i="190"/>
  <c r="BI23" i="190" s="1"/>
  <c r="BT25" i="190"/>
  <c r="BU25" i="190" s="1"/>
  <c r="CE8" i="190" l="1"/>
  <c r="BI8" i="190"/>
  <c r="CH8" i="190" s="1"/>
  <c r="CH11" i="190"/>
  <c r="CN11" i="190" s="1"/>
  <c r="CI13" i="190"/>
  <c r="N19" i="190"/>
  <c r="CI19" i="190" s="1"/>
  <c r="CF19" i="190"/>
  <c r="CE11" i="190"/>
  <c r="CE19" i="190"/>
  <c r="CE13" i="190"/>
  <c r="CJ21" i="190"/>
  <c r="CO20" i="190"/>
  <c r="CI20" i="190"/>
  <c r="CN21" i="190"/>
  <c r="CH21" i="190"/>
  <c r="CH25" i="190"/>
  <c r="CG19" i="190"/>
  <c r="CN13" i="190"/>
  <c r="CH13" i="190"/>
  <c r="CF8" i="190"/>
  <c r="N8" i="190"/>
  <c r="CI8" i="190" s="1"/>
  <c r="CI12" i="190"/>
  <c r="CK25" i="190"/>
  <c r="CK27" i="190" s="1"/>
  <c r="CJ13" i="190"/>
  <c r="CP13" i="190" s="1"/>
  <c r="CP19" i="190"/>
  <c r="CH23" i="190"/>
  <c r="CN23" i="190" s="1"/>
  <c r="CN19" i="190"/>
  <c r="CH19" i="190"/>
  <c r="N25" i="190"/>
  <c r="CF25" i="190"/>
  <c r="CP21" i="190"/>
  <c r="BE27" i="190"/>
  <c r="N9" i="190"/>
  <c r="CF9" i="190"/>
  <c r="CN9" i="190"/>
  <c r="CH9" i="190"/>
  <c r="CE25" i="190"/>
  <c r="CJ22" i="190"/>
  <c r="CP22" i="190" s="1"/>
  <c r="CF11" i="190"/>
  <c r="CE23" i="190"/>
  <c r="CP23" i="190"/>
  <c r="CJ25" i="190"/>
  <c r="CP25" i="190" s="1"/>
  <c r="CJ9" i="190"/>
  <c r="CP9" i="190" s="1"/>
  <c r="CO19" i="190"/>
  <c r="CO23" i="190"/>
  <c r="CE21" i="190"/>
  <c r="CF12" i="190"/>
  <c r="CF23" i="190"/>
  <c r="CJ20" i="190"/>
  <c r="CP20" i="190" s="1"/>
  <c r="CI11" i="190"/>
  <c r="CO11" i="190" s="1"/>
  <c r="CF20" i="190"/>
  <c r="CF13" i="190"/>
  <c r="BG27" i="190"/>
  <c r="BH10" i="190"/>
  <c r="CE10" i="190" s="1"/>
  <c r="CO12" i="190"/>
  <c r="CG21" i="190"/>
  <c r="BH14" i="190"/>
  <c r="CO13" i="190"/>
  <c r="CG23" i="190"/>
  <c r="BH24" i="190"/>
  <c r="CE24" i="190" s="1"/>
  <c r="BH16" i="190"/>
  <c r="CD29" i="190"/>
  <c r="BI20" i="190"/>
  <c r="BI12" i="190"/>
  <c r="BI18" i="190"/>
  <c r="BI22" i="190"/>
  <c r="Q17" i="190"/>
  <c r="CG17" i="190"/>
  <c r="CG9" i="190"/>
  <c r="CG18" i="190"/>
  <c r="Q18" i="190"/>
  <c r="CG25" i="190"/>
  <c r="N15" i="190"/>
  <c r="BN27" i="190"/>
  <c r="BI24" i="190"/>
  <c r="Q10" i="190"/>
  <c r="CG10" i="190"/>
  <c r="BT27" i="190"/>
  <c r="N18" i="190"/>
  <c r="CG22" i="190"/>
  <c r="K27" i="190"/>
  <c r="K29" i="190" s="1"/>
  <c r="Q16" i="190"/>
  <c r="CG16" i="190"/>
  <c r="M27" i="190"/>
  <c r="CG20" i="190"/>
  <c r="N16" i="190"/>
  <c r="N17" i="190"/>
  <c r="Q15" i="190"/>
  <c r="CG15" i="190"/>
  <c r="BO27" i="190"/>
  <c r="BH15" i="190"/>
  <c r="CE15" i="190" s="1"/>
  <c r="BH17" i="190"/>
  <c r="CE17" i="190" s="1"/>
  <c r="N10" i="190"/>
  <c r="BU27" i="190"/>
  <c r="O27" i="190"/>
  <c r="P8" i="190"/>
  <c r="U27" i="190"/>
  <c r="CI18" i="190" l="1"/>
  <c r="CO18" i="190" s="1"/>
  <c r="CJ15" i="190"/>
  <c r="CP15" i="190" s="1"/>
  <c r="CJ10" i="190"/>
  <c r="CP10" i="190" s="1"/>
  <c r="CH12" i="190"/>
  <c r="CN12" i="190" s="1"/>
  <c r="CN25" i="190"/>
  <c r="CH24" i="190"/>
  <c r="CN24" i="190" s="1"/>
  <c r="CP18" i="190"/>
  <c r="CJ18" i="190"/>
  <c r="CJ17" i="190"/>
  <c r="CP17" i="190" s="1"/>
  <c r="CN20" i="190"/>
  <c r="CH20" i="190"/>
  <c r="CO8" i="190"/>
  <c r="CO17" i="190"/>
  <c r="CI17" i="190"/>
  <c r="BH27" i="190"/>
  <c r="CI16" i="190"/>
  <c r="CO16" i="190" s="1"/>
  <c r="CJ16" i="190"/>
  <c r="CP16" i="190" s="1"/>
  <c r="CH22" i="190"/>
  <c r="CN22" i="190" s="1"/>
  <c r="CN8" i="190"/>
  <c r="CI10" i="190"/>
  <c r="CO10" i="190" s="1"/>
  <c r="CO27" i="190" s="1"/>
  <c r="CI15" i="190"/>
  <c r="CO15" i="190" s="1"/>
  <c r="CH18" i="190"/>
  <c r="CN18" i="190" s="1"/>
  <c r="BI16" i="190"/>
  <c r="CE16" i="190"/>
  <c r="BI14" i="190"/>
  <c r="CE14" i="190"/>
  <c r="CO9" i="190"/>
  <c r="CI9" i="190"/>
  <c r="CI27" i="190" s="1"/>
  <c r="CI25" i="190"/>
  <c r="CO25" i="190" s="1"/>
  <c r="BI10" i="190"/>
  <c r="CH10" i="190" s="1"/>
  <c r="P27" i="190"/>
  <c r="Q8" i="190"/>
  <c r="CG8" i="190"/>
  <c r="BI17" i="190"/>
  <c r="N27" i="190"/>
  <c r="BI15" i="190"/>
  <c r="CF27" i="190"/>
  <c r="CH15" i="190" l="1"/>
  <c r="CN15" i="190" s="1"/>
  <c r="CN17" i="190"/>
  <c r="CH17" i="190"/>
  <c r="CH14" i="190"/>
  <c r="CH27" i="190" s="1"/>
  <c r="CH29" i="190" s="1"/>
  <c r="Q27" i="190"/>
  <c r="CJ8" i="190"/>
  <c r="CH16" i="190"/>
  <c r="CN16" i="190" s="1"/>
  <c r="CN10" i="190"/>
  <c r="CE27" i="190"/>
  <c r="BI27" i="190"/>
  <c r="BI29" i="190" s="1"/>
  <c r="CG27" i="190"/>
  <c r="CN14" i="190" l="1"/>
  <c r="CN27" i="190" s="1"/>
  <c r="CJ27" i="190"/>
  <c r="CP8" i="190"/>
  <c r="CP27" i="190" s="1"/>
</calcChain>
</file>

<file path=xl/sharedStrings.xml><?xml version="1.0" encoding="utf-8"?>
<sst xmlns="http://schemas.openxmlformats.org/spreadsheetml/2006/main" count="108" uniqueCount="51">
  <si>
    <t>Всеволожский</t>
  </si>
  <si>
    <t>Выборгский</t>
  </si>
  <si>
    <t>Кингисеппский</t>
  </si>
  <si>
    <t>Киришский</t>
  </si>
  <si>
    <t>Кировский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</si>
  <si>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</si>
  <si>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</si>
  <si>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</si>
  <si>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</si>
  <si>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</si>
  <si>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</si>
  <si>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</si>
  <si>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</si>
  <si>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Бокситогорский</t>
  </si>
  <si>
    <t>Лодейнопольский</t>
  </si>
  <si>
    <t>№ п/п</t>
  </si>
  <si>
    <t>Наименование муниципальных районов и городского поселения</t>
  </si>
  <si>
    <t xml:space="preserve">Ломоносовский </t>
  </si>
  <si>
    <t xml:space="preserve">Волосовский </t>
  </si>
  <si>
    <t xml:space="preserve">Волховский </t>
  </si>
  <si>
    <t xml:space="preserve">Гатчинский </t>
  </si>
  <si>
    <t>11 посадочных мест</t>
  </si>
  <si>
    <t>22 посадочных места</t>
  </si>
  <si>
    <t>ВСЕГО, тыс. руб.</t>
  </si>
  <si>
    <t>размер выделенных средств областного бюджета</t>
  </si>
  <si>
    <t>количество муниципальных образований (18)</t>
  </si>
  <si>
    <t>Итого</t>
  </si>
  <si>
    <t>Количество образовательных организаций</t>
  </si>
  <si>
    <t>Расчетный объем средств</t>
  </si>
  <si>
    <t>Расчетная бюджетная обеспеченность после выравнивания</t>
  </si>
  <si>
    <t xml:space="preserve">Минимальная доля софинансирования </t>
  </si>
  <si>
    <t>кол-во инновационных площадок</t>
  </si>
  <si>
    <t>выделенные средства</t>
  </si>
  <si>
    <t>Капитальный ремонт пришкольных спортивных сооружений и стадионов 52020218</t>
  </si>
  <si>
    <t>Оснащение учебно-материальной базы образовательных организаций - региональных инновационных площадок - 52020205</t>
  </si>
  <si>
    <t>Ремонтные работы в общеобразовательных организациях -  52020202</t>
  </si>
  <si>
    <t>Приобретение современного оборудования для муниципальных общеобразовательных организаций, внедряющий ФГОС начального, основного, среднего (полного) общего образования -52020206</t>
  </si>
  <si>
    <t>Приобретени для государственных и муниципальных образовательных организаций автобусов и микроавтобусов - 52020201</t>
  </si>
  <si>
    <t>Объем субсидий i-му муниципальному району</t>
  </si>
  <si>
    <t>субсидия</t>
  </si>
  <si>
    <t>Численность обучающихся в муниципальных образовательных организациях, реализующих программы начального общего, основного общего и среднего общего образовния на 20 сентября предыдущего года</t>
  </si>
  <si>
    <t>размер средств, выделяемых на укрепление метериально-технической базы общеобразовательных организаций на одного человека</t>
  </si>
  <si>
    <t>количество муниципальных образований (5)</t>
  </si>
  <si>
    <t>кол-во автобусов</t>
  </si>
  <si>
    <t>Необходимый объем средств по заявке</t>
  </si>
  <si>
    <t xml:space="preserve">Субсидии бюджетам муниципальных образований Ленинградской области на укрепление материально-технической базы организаций общего образования на 2019 год и на плановый период 2020 и 2021 годов </t>
  </si>
  <si>
    <t>Приобретение современного оборудования, пособий, материалов для муниципальных общеобразовательных организаций, реализующих образовательные программы профильного обучения -52020207</t>
  </si>
  <si>
    <t>,</t>
  </si>
  <si>
    <t>нераспределенный резерв</t>
  </si>
  <si>
    <t>Нераспределенный резерв</t>
  </si>
  <si>
    <t>Приложение 34 к пояснительной записке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</si>
</sst>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р_._-;\-* #,##0.00_р_._-;_-* &quot;-&quot;??_р_._-;_-@_-"/>
    <numFmt numFmtId="165" formatCode="_(* #,##0.00_);_(* \(#,##0.00\);_(* &quot;-&quot;??_);_(@_)"/>
    <numFmt numFmtId="166" formatCode="_(* #,##0_);_(* \(#,##0\);_(* &quot;-&quot;??_);_(@_)"/>
    <numFmt numFmtId="167" formatCode="_(* #,##0.000_);_(* \(#,##0.000\);_(* &quot;-&quot;??_);_(@_)"/>
    <numFmt numFmtId="168" formatCode="0.000%"/>
    <numFmt numFmtId="169" formatCode="#,##0.0"/>
  </numFmts>
  <fonts count="26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i/>
      <sz val="7"/>
      <name val="Arial Cyr"/>
      <charset val="204"/>
    </font>
    <font>
      <b/>
      <i/>
      <sz val="10"/>
      <name val="Arial Cyr"/>
      <charset val="204"/>
    </font>
    <font>
      <sz val="8"/>
      <name val="Arial Cyr"/>
      <charset val="204"/>
    </font>
    <font>
      <b/>
      <sz val="10"/>
      <name val="Arial Cyr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14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23" fillId="0" borderId="0"/>
    <xf numFmtId="0" fontId="4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2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63">
    <xf numFmtId="0" fontId="0" fillId="0" borderId="0" xfId="0"/>
    <xf numFmtId="166" fontId="15" fillId="0" borderId="1" xfId="20" applyNumberFormat="1" applyFont="1" applyFill="1" applyBorder="1" applyAlignment="1">
      <alignment vertical="center" wrapText="1"/>
    </xf>
    <xf numFmtId="166" fontId="17" fillId="0" borderId="1" xfId="20" applyNumberFormat="1" applyFont="1" applyFill="1" applyBorder="1" applyAlignment="1">
      <alignment vertical="center"/>
    </xf>
    <xf numFmtId="166" fontId="20" fillId="0" borderId="1" xfId="20" applyNumberFormat="1" applyFont="1" applyFill="1" applyBorder="1" applyAlignment="1">
      <alignment vertical="center"/>
    </xf>
    <xf numFmtId="1" fontId="7" fillId="0" borderId="1" xfId="2" applyNumberFormat="1" applyFont="1" applyFill="1" applyBorder="1" applyAlignment="1">
      <alignment horizontal="center" vertical="center" wrapText="1"/>
    </xf>
    <xf numFmtId="167" fontId="17" fillId="0" borderId="1" xfId="20" applyNumberFormat="1" applyFont="1" applyFill="1" applyBorder="1" applyAlignment="1">
      <alignment vertical="center" wrapText="1"/>
    </xf>
    <xf numFmtId="167" fontId="20" fillId="0" borderId="1" xfId="20" applyNumberFormat="1" applyFont="1" applyFill="1" applyBorder="1" applyAlignment="1">
      <alignment vertical="center" wrapText="1"/>
    </xf>
    <xf numFmtId="166" fontId="17" fillId="0" borderId="1" xfId="20" applyNumberFormat="1" applyFont="1" applyFill="1" applyBorder="1" applyAlignment="1">
      <alignment vertical="center" wrapText="1"/>
    </xf>
    <xf numFmtId="166" fontId="20" fillId="0" borderId="1" xfId="20" applyNumberFormat="1" applyFont="1" applyFill="1" applyBorder="1" applyAlignment="1">
      <alignment vertical="center" wrapText="1"/>
    </xf>
    <xf numFmtId="166" fontId="3" fillId="0" borderId="1" xfId="20" applyNumberFormat="1" applyFont="1" applyFill="1" applyBorder="1" applyAlignment="1">
      <alignment vertical="center" wrapText="1"/>
    </xf>
    <xf numFmtId="168" fontId="17" fillId="0" borderId="1" xfId="13" applyNumberFormat="1" applyFont="1" applyFill="1" applyBorder="1" applyAlignment="1">
      <alignment vertical="center" wrapText="1"/>
    </xf>
    <xf numFmtId="166" fontId="7" fillId="0" borderId="1" xfId="20" applyNumberFormat="1" applyFont="1" applyFill="1" applyBorder="1" applyAlignment="1">
      <alignment horizontal="left" vertical="center" wrapText="1"/>
    </xf>
    <xf numFmtId="166" fontId="3" fillId="0" borderId="1" xfId="20" applyNumberFormat="1" applyFont="1" applyFill="1" applyBorder="1" applyAlignment="1">
      <alignment vertical="center"/>
    </xf>
    <xf numFmtId="166" fontId="18" fillId="0" borderId="1" xfId="20" applyNumberFormat="1" applyFont="1" applyFill="1" applyBorder="1" applyAlignment="1">
      <alignment horizontal="center" vertical="center"/>
    </xf>
    <xf numFmtId="166" fontId="14" fillId="0" borderId="1" xfId="20" applyNumberFormat="1" applyFont="1" applyFill="1" applyBorder="1" applyAlignment="1">
      <alignment vertical="center"/>
    </xf>
    <xf numFmtId="166" fontId="7" fillId="0" borderId="1" xfId="20" applyNumberFormat="1" applyFont="1" applyFill="1" applyBorder="1" applyAlignment="1">
      <alignment horizontal="center" vertical="center" wrapText="1"/>
    </xf>
    <xf numFmtId="166" fontId="16" fillId="0" borderId="1" xfId="20" applyNumberFormat="1" applyFont="1" applyFill="1" applyBorder="1" applyAlignment="1">
      <alignment vertical="center" wrapText="1"/>
    </xf>
    <xf numFmtId="166" fontId="21" fillId="0" borderId="1" xfId="20" applyNumberFormat="1" applyFont="1" applyFill="1" applyBorder="1" applyAlignment="1">
      <alignment horizontal="center" vertical="center" wrapText="1"/>
    </xf>
    <xf numFmtId="165" fontId="3" fillId="0" borderId="0" xfId="20" applyFont="1" applyFill="1"/>
    <xf numFmtId="166" fontId="13" fillId="0" borderId="1" xfId="20" applyNumberFormat="1" applyFont="1" applyFill="1" applyBorder="1" applyAlignment="1">
      <alignment vertical="center" wrapText="1"/>
    </xf>
    <xf numFmtId="165" fontId="17" fillId="0" borderId="1" xfId="20" applyFont="1" applyFill="1" applyBorder="1" applyAlignment="1">
      <alignment horizontal="center" vertical="center" wrapText="1"/>
    </xf>
    <xf numFmtId="166" fontId="17" fillId="0" borderId="1" xfId="20" applyNumberFormat="1" applyFont="1" applyFill="1" applyBorder="1" applyAlignment="1">
      <alignment horizontal="center" vertical="center" wrapText="1"/>
    </xf>
    <xf numFmtId="0" fontId="17" fillId="0" borderId="1" xfId="2" applyFont="1" applyFill="1" applyBorder="1" applyAlignment="1">
      <alignment horizontal="center" vertical="center" wrapText="1"/>
    </xf>
    <xf numFmtId="0" fontId="24" fillId="0" borderId="0" xfId="34" applyFont="1" applyFill="1" applyBorder="1" applyAlignment="1">
      <alignment vertical="center" wrapText="1"/>
    </xf>
    <xf numFmtId="0" fontId="3" fillId="0" borderId="0" xfId="34" applyFont="1" applyFill="1"/>
    <xf numFmtId="0" fontId="12" fillId="0" borderId="0" xfId="34" applyFont="1" applyFill="1" applyBorder="1" applyAlignment="1">
      <alignment horizontal="center" vertical="center" wrapText="1"/>
    </xf>
    <xf numFmtId="0" fontId="13" fillId="0" borderId="0" xfId="34" applyFont="1" applyFill="1"/>
    <xf numFmtId="0" fontId="17" fillId="0" borderId="1" xfId="34" applyFont="1" applyFill="1" applyBorder="1" applyAlignment="1">
      <alignment vertical="center" wrapText="1"/>
    </xf>
    <xf numFmtId="0" fontId="17" fillId="0" borderId="1" xfId="34" applyFont="1" applyFill="1" applyBorder="1" applyAlignment="1">
      <alignment horizontal="center" vertical="center" wrapText="1"/>
    </xf>
    <xf numFmtId="0" fontId="13" fillId="0" borderId="1" xfId="34" applyFont="1" applyFill="1" applyBorder="1" applyAlignment="1">
      <alignment horizontal="center" vertical="center"/>
    </xf>
    <xf numFmtId="0" fontId="13" fillId="0" borderId="1" xfId="34" applyFont="1" applyFill="1" applyBorder="1" applyAlignment="1">
      <alignment vertical="center" wrapText="1"/>
    </xf>
    <xf numFmtId="0" fontId="16" fillId="0" borderId="1" xfId="34" applyFont="1" applyFill="1" applyBorder="1" applyAlignment="1">
      <alignment horizontal="center" vertical="center" wrapText="1"/>
    </xf>
    <xf numFmtId="0" fontId="16" fillId="0" borderId="1" xfId="34" applyFont="1" applyFill="1" applyBorder="1" applyAlignment="1">
      <alignment vertical="center" wrapText="1"/>
    </xf>
    <xf numFmtId="166" fontId="7" fillId="0" borderId="1" xfId="56" applyNumberFormat="1" applyFont="1" applyFill="1" applyBorder="1" applyAlignment="1">
      <alignment horizontal="left" vertical="center" wrapText="1"/>
    </xf>
    <xf numFmtId="0" fontId="15" fillId="0" borderId="1" xfId="34" applyFont="1" applyFill="1" applyBorder="1" applyAlignment="1">
      <alignment vertical="center" wrapText="1"/>
    </xf>
    <xf numFmtId="166" fontId="18" fillId="0" borderId="1" xfId="56" applyNumberFormat="1" applyFont="1" applyFill="1" applyBorder="1" applyAlignment="1">
      <alignment horizontal="center" vertical="center"/>
    </xf>
    <xf numFmtId="0" fontId="14" fillId="0" borderId="0" xfId="34" applyFont="1" applyFill="1" applyAlignment="1"/>
    <xf numFmtId="166" fontId="3" fillId="0" borderId="0" xfId="34" applyNumberFormat="1" applyFont="1" applyFill="1"/>
    <xf numFmtId="166" fontId="3" fillId="0" borderId="0" xfId="20" applyNumberFormat="1" applyFont="1" applyFill="1"/>
    <xf numFmtId="169" fontId="19" fillId="2" borderId="1" xfId="20" applyNumberFormat="1" applyFont="1" applyFill="1" applyBorder="1" applyAlignment="1">
      <alignment horizontal="center" vertical="center" wrapText="1"/>
    </xf>
    <xf numFmtId="0" fontId="17" fillId="0" borderId="1" xfId="34" applyFont="1" applyFill="1" applyBorder="1" applyAlignment="1">
      <alignment horizontal="center" vertical="center" wrapText="1"/>
    </xf>
    <xf numFmtId="0" fontId="16" fillId="0" borderId="1" xfId="34" applyFont="1" applyFill="1" applyBorder="1" applyAlignment="1">
      <alignment horizontal="center" vertical="center" wrapText="1"/>
    </xf>
    <xf numFmtId="0" fontId="13" fillId="0" borderId="1" xfId="34" applyFont="1" applyFill="1" applyBorder="1"/>
    <xf numFmtId="169" fontId="3" fillId="0" borderId="1" xfId="34" applyNumberFormat="1" applyFont="1" applyFill="1" applyBorder="1"/>
    <xf numFmtId="169" fontId="3" fillId="0" borderId="1" xfId="34" applyNumberFormat="1" applyFont="1" applyFill="1" applyBorder="1" applyAlignment="1">
      <alignment horizontal="center" vertical="center"/>
    </xf>
    <xf numFmtId="169" fontId="3" fillId="3" borderId="1" xfId="34" applyNumberFormat="1" applyFont="1" applyFill="1" applyBorder="1" applyAlignment="1">
      <alignment horizontal="center"/>
    </xf>
    <xf numFmtId="169" fontId="7" fillId="3" borderId="1" xfId="20" applyNumberFormat="1" applyFont="1" applyFill="1" applyBorder="1" applyAlignment="1">
      <alignment horizontal="center" vertical="center" wrapText="1"/>
    </xf>
    <xf numFmtId="169" fontId="18" fillId="3" borderId="1" xfId="20" applyNumberFormat="1" applyFont="1" applyFill="1" applyBorder="1" applyAlignment="1">
      <alignment horizontal="center" vertical="center" wrapText="1"/>
    </xf>
    <xf numFmtId="166" fontId="7" fillId="3" borderId="1" xfId="20" applyNumberFormat="1" applyFont="1" applyFill="1" applyBorder="1" applyAlignment="1">
      <alignment horizontal="left" vertical="center" wrapText="1"/>
    </xf>
    <xf numFmtId="0" fontId="17" fillId="0" borderId="1" xfId="34" applyFont="1" applyFill="1" applyBorder="1" applyAlignment="1">
      <alignment horizontal="center" vertical="center" wrapText="1"/>
    </xf>
    <xf numFmtId="0" fontId="13" fillId="0" borderId="1" xfId="34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1" fillId="0" borderId="0" xfId="34" applyFont="1" applyFill="1" applyBorder="1" applyAlignment="1">
      <alignment horizontal="center" vertical="center" wrapText="1"/>
    </xf>
    <xf numFmtId="0" fontId="25" fillId="0" borderId="0" xfId="34" applyFont="1" applyFill="1" applyBorder="1" applyAlignment="1">
      <alignment horizontal="center" vertical="center" wrapText="1"/>
    </xf>
    <xf numFmtId="0" fontId="16" fillId="0" borderId="1" xfId="34" applyFont="1" applyFill="1" applyBorder="1" applyAlignment="1">
      <alignment horizontal="center" vertical="center" wrapText="1"/>
    </xf>
    <xf numFmtId="166" fontId="17" fillId="0" borderId="1" xfId="20" applyNumberFormat="1" applyFont="1" applyFill="1" applyBorder="1" applyAlignment="1">
      <alignment horizontal="center" vertical="center" wrapText="1"/>
    </xf>
    <xf numFmtId="0" fontId="17" fillId="0" borderId="1" xfId="2" applyFont="1" applyFill="1" applyBorder="1" applyAlignment="1">
      <alignment horizontal="center" vertical="center" wrapText="1"/>
    </xf>
    <xf numFmtId="0" fontId="13" fillId="0" borderId="1" xfId="34" applyFont="1" applyFill="1" applyBorder="1" applyAlignment="1">
      <alignment horizontal="center" vertical="center"/>
    </xf>
    <xf numFmtId="9" fontId="13" fillId="0" borderId="1" xfId="13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13" fillId="0" borderId="1" xfId="34" applyFont="1" applyFill="1" applyBorder="1" applyAlignment="1">
      <alignment wrapText="1"/>
    </xf>
    <xf numFmtId="0" fontId="13" fillId="0" borderId="1" xfId="34" applyFont="1" applyFill="1" applyBorder="1" applyAlignment="1">
      <alignment horizontal="center"/>
    </xf>
    <xf numFmtId="0" fontId="16" fillId="0" borderId="0" xfId="0" applyFont="1" applyFill="1" applyAlignment="1">
      <alignment horizontal="right"/>
    </xf>
  </cellXfs>
  <cellStyles count="57">
    <cellStyle name="Обычный" xfId="0" builtinId="0"/>
    <cellStyle name="Обычный 10" xfId="1"/>
    <cellStyle name="Обычный 10 2" xfId="32"/>
    <cellStyle name="Обычный 11" xfId="31"/>
    <cellStyle name="Обычный 13" xfId="2"/>
    <cellStyle name="Обычный 2" xfId="3"/>
    <cellStyle name="Обычный 2 2" xfId="4"/>
    <cellStyle name="Обычный 2 2 2" xfId="34"/>
    <cellStyle name="Обычный 2 3" xfId="33"/>
    <cellStyle name="Обычный 2_СВОД%20по%20МО_2015_на%20контр.цифры(1)" xfId="5"/>
    <cellStyle name="Обычный 3" xfId="6"/>
    <cellStyle name="Обычный 3 2" xfId="35"/>
    <cellStyle name="Обычный 4" xfId="7"/>
    <cellStyle name="Обычный 4 2" xfId="36"/>
    <cellStyle name="Обычный 5" xfId="8"/>
    <cellStyle name="Обычный 5 2" xfId="37"/>
    <cellStyle name="Обычный 6" xfId="9"/>
    <cellStyle name="Обычный 6 2" xfId="38"/>
    <cellStyle name="Обычный 7" xfId="10"/>
    <cellStyle name="Обычный 7 2" xfId="39"/>
    <cellStyle name="Обычный 8" xfId="11"/>
    <cellStyle name="Обычный 8 2" xfId="40"/>
    <cellStyle name="Обычный 9" xfId="12"/>
    <cellStyle name="Обычный 9 2" xfId="41"/>
    <cellStyle name="Процентный" xfId="13" builtinId="5"/>
    <cellStyle name="Процентный 2" xfId="14"/>
    <cellStyle name="Процентный 2 2" xfId="42"/>
    <cellStyle name="Процентный 3" xfId="15"/>
    <cellStyle name="Процентный 3 2" xfId="16"/>
    <cellStyle name="Процентный 3 2 2" xfId="44"/>
    <cellStyle name="Процентный 3 3" xfId="17"/>
    <cellStyle name="Процентный 3 3 2" xfId="45"/>
    <cellStyle name="Процентный 3 4" xfId="18"/>
    <cellStyle name="Процентный 3 4 2" xfId="46"/>
    <cellStyle name="Процентный 3 5" xfId="43"/>
    <cellStyle name="Процентный 4" xfId="19"/>
    <cellStyle name="Процентный 4 2" xfId="47"/>
    <cellStyle name="Финансовый" xfId="20" builtinId="3"/>
    <cellStyle name="Финансовый 2" xfId="21"/>
    <cellStyle name="Финансовый 2 2" xfId="22"/>
    <cellStyle name="Финансовый 2 2 2" xfId="49"/>
    <cellStyle name="Финансовый 2 3" xfId="48"/>
    <cellStyle name="Финансовый 3" xfId="23"/>
    <cellStyle name="Финансовый 3 2" xfId="50"/>
    <cellStyle name="Финансовый 4" xfId="24"/>
    <cellStyle name="Финансовый 4 2" xfId="25"/>
    <cellStyle name="Финансовый 4 2 2" xfId="52"/>
    <cellStyle name="Финансовый 4 3" xfId="26"/>
    <cellStyle name="Финансовый 4 3 2" xfId="53"/>
    <cellStyle name="Финансовый 4 4" xfId="27"/>
    <cellStyle name="Финансовый 4 4 2" xfId="54"/>
    <cellStyle name="Финансовый 4 5" xfId="51"/>
    <cellStyle name="Финансовый 5" xfId="28"/>
    <cellStyle name="Финансовый 5 2" xfId="55"/>
    <cellStyle name="Финансовый 6" xfId="29"/>
    <cellStyle name="Финансовый 7" xfId="30"/>
    <cellStyle name="Финансовый 7 2" xfId="5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CP30"/>
  <sheetViews>
    <sheetView tabSelected="1" view="pageBreakPreview" zoomScale="60" zoomScaleNormal="80" workbookViewId="0">
      <pane xSplit="2" ySplit="7" topLeftCell="F8" activePane="bottomRight" state="frozen"/>
      <selection pane="topRight" activeCell="C1" sqref="C1"/>
      <selection pane="bottomLeft" activeCell="A7" sqref="A7"/>
      <selection pane="bottomRight" activeCell="S1" sqref="S1"/>
    </sheetView>
  </sheetViews>
  <sheetFormatPr defaultColWidth="9.140625" defaultRowHeight="12.75" x14ac:dyDescent="0.2"/>
  <cols>
    <col min="1" max="1" width="4" style="24" customWidth="1"/>
    <col min="2" max="2" width="21" style="24" customWidth="1"/>
    <col min="3" max="5" width="7.28515625" style="24" hidden="1" customWidth="1"/>
    <col min="6" max="8" width="7" style="24" customWidth="1"/>
    <col min="9" max="9" width="12.140625" style="24" customWidth="1"/>
    <col min="10" max="10" width="14.7109375" style="24" customWidth="1"/>
    <col min="11" max="11" width="13.7109375" style="24" customWidth="1"/>
    <col min="12" max="12" width="12.28515625" style="24" customWidth="1"/>
    <col min="13" max="14" width="13.7109375" style="24" customWidth="1"/>
    <col min="15" max="15" width="14.85546875" style="24" customWidth="1"/>
    <col min="16" max="17" width="13.7109375" style="24" customWidth="1"/>
    <col min="18" max="18" width="12.140625" style="24" customWidth="1"/>
    <col min="19" max="19" width="10.85546875" style="24" customWidth="1"/>
    <col min="20" max="21" width="11.140625" style="24" customWidth="1"/>
    <col min="22" max="22" width="11.85546875" style="24" customWidth="1"/>
    <col min="23" max="23" width="13.140625" style="24" customWidth="1"/>
    <col min="24" max="25" width="11.140625" style="24" customWidth="1"/>
    <col min="26" max="26" width="14.42578125" style="24" customWidth="1"/>
    <col min="27" max="27" width="9.42578125" style="24" customWidth="1"/>
    <col min="28" max="28" width="11.140625" style="24" customWidth="1"/>
    <col min="29" max="29" width="11.140625" style="24" bestFit="1" customWidth="1"/>
    <col min="30" max="30" width="11.28515625" style="24" customWidth="1"/>
    <col min="31" max="31" width="10.5703125" style="24" customWidth="1"/>
    <col min="32" max="32" width="9.5703125" style="24" customWidth="1"/>
    <col min="33" max="33" width="9.5703125" style="24" bestFit="1" customWidth="1"/>
    <col min="34" max="34" width="8.85546875" style="24" customWidth="1"/>
    <col min="35" max="35" width="10.42578125" style="24" customWidth="1"/>
    <col min="36" max="36" width="9.5703125" style="24" customWidth="1"/>
    <col min="37" max="37" width="9.5703125" style="24" bestFit="1" customWidth="1"/>
    <col min="38" max="38" width="12.140625" style="24" customWidth="1"/>
    <col min="39" max="39" width="10" style="24" customWidth="1"/>
    <col min="40" max="40" width="9.5703125" style="24" customWidth="1"/>
    <col min="41" max="41" width="10.42578125" style="24" bestFit="1" customWidth="1"/>
    <col min="42" max="43" width="9.5703125" style="24" customWidth="1"/>
    <col min="44" max="44" width="11.140625" style="24" customWidth="1"/>
    <col min="45" max="45" width="11.7109375" style="24" customWidth="1"/>
    <col min="46" max="46" width="8.28515625" style="24" customWidth="1"/>
    <col min="47" max="47" width="8.140625" style="24" customWidth="1"/>
    <col min="48" max="48" width="11.140625" style="24" customWidth="1"/>
    <col min="49" max="49" width="11.7109375" style="24" customWidth="1"/>
    <col min="50" max="50" width="8" style="24" customWidth="1"/>
    <col min="51" max="51" width="8.5703125" style="24" customWidth="1"/>
    <col min="52" max="52" width="11.140625" style="24" customWidth="1"/>
    <col min="53" max="53" width="11.7109375" style="24" customWidth="1"/>
    <col min="54" max="54" width="9.28515625" style="24" customWidth="1"/>
    <col min="55" max="57" width="11.140625" style="24" customWidth="1"/>
    <col min="58" max="58" width="9.85546875" style="24" customWidth="1"/>
    <col min="59" max="59" width="12.140625" style="24" customWidth="1"/>
    <col min="60" max="60" width="14.5703125" style="24" customWidth="1"/>
    <col min="61" max="61" width="12.140625" style="24" customWidth="1"/>
    <col min="62" max="62" width="10.140625" style="24" customWidth="1"/>
    <col min="63" max="63" width="11.140625" style="24" customWidth="1"/>
    <col min="64" max="64" width="8.7109375" style="24" customWidth="1"/>
    <col min="65" max="65" width="12.140625" style="24" customWidth="1"/>
    <col min="66" max="66" width="14.5703125" style="24" customWidth="1"/>
    <col min="67" max="67" width="12.140625" style="24" customWidth="1"/>
    <col min="68" max="68" width="9.42578125" style="24" customWidth="1"/>
    <col min="69" max="69" width="11.140625" style="24" customWidth="1"/>
    <col min="70" max="70" width="9" style="24" customWidth="1"/>
    <col min="71" max="71" width="12.140625" style="24" customWidth="1"/>
    <col min="72" max="72" width="14.5703125" style="24" customWidth="1"/>
    <col min="73" max="73" width="12.140625" style="24" customWidth="1"/>
    <col min="74" max="74" width="16.85546875" style="24" customWidth="1"/>
    <col min="75" max="75" width="17" style="24" customWidth="1"/>
    <col min="76" max="76" width="13.7109375" style="24" customWidth="1"/>
    <col min="77" max="77" width="12.140625" style="24" customWidth="1"/>
    <col min="78" max="78" width="13.7109375" style="24" customWidth="1"/>
    <col min="79" max="79" width="17.5703125" style="24" bestFit="1" customWidth="1"/>
    <col min="80" max="80" width="12.140625" style="24" customWidth="1"/>
    <col min="81" max="81" width="14.42578125" style="24" customWidth="1"/>
    <col min="82" max="82" width="17.5703125" style="24" bestFit="1" customWidth="1"/>
    <col min="83" max="85" width="13.28515625" style="24" customWidth="1"/>
    <col min="86" max="88" width="14.7109375" style="24" customWidth="1"/>
    <col min="89" max="89" width="15.5703125" style="24" hidden="1" customWidth="1"/>
    <col min="90" max="90" width="15" style="24" hidden="1" customWidth="1"/>
    <col min="91" max="91" width="17.140625" style="24" hidden="1" customWidth="1"/>
    <col min="92" max="92" width="12.28515625" style="24" hidden="1" customWidth="1"/>
    <col min="93" max="93" width="11.42578125" style="24" hidden="1" customWidth="1"/>
    <col min="94" max="94" width="12.42578125" style="24" hidden="1" customWidth="1"/>
    <col min="95" max="16384" width="9.140625" style="24"/>
  </cols>
  <sheetData>
    <row r="1" spans="1:94" ht="15" x14ac:dyDescent="0.25">
      <c r="S1" s="62" t="s">
        <v>50</v>
      </c>
    </row>
    <row r="2" spans="1:94" ht="62.25" customHeight="1" x14ac:dyDescent="0.2">
      <c r="A2" s="52"/>
      <c r="B2" s="52"/>
      <c r="C2" s="53" t="s">
        <v>45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23"/>
      <c r="P2" s="23"/>
      <c r="Q2" s="23"/>
      <c r="R2" s="23"/>
      <c r="S2" s="23"/>
    </row>
    <row r="3" spans="1:94" x14ac:dyDescent="0.2">
      <c r="A3" s="25"/>
      <c r="B3" s="25"/>
      <c r="C3" s="25"/>
      <c r="D3" s="25"/>
      <c r="E3" s="25"/>
      <c r="F3" s="25"/>
      <c r="G3" s="25"/>
      <c r="H3" s="25"/>
    </row>
    <row r="4" spans="1:94" s="26" customFormat="1" ht="68.45" customHeight="1" x14ac:dyDescent="0.2">
      <c r="A4" s="54" t="s">
        <v>15</v>
      </c>
      <c r="B4" s="54" t="s">
        <v>16</v>
      </c>
      <c r="C4" s="49" t="s">
        <v>29</v>
      </c>
      <c r="D4" s="49"/>
      <c r="E4" s="49"/>
      <c r="F4" s="49" t="s">
        <v>30</v>
      </c>
      <c r="G4" s="49"/>
      <c r="H4" s="49"/>
      <c r="I4" s="49" t="s">
        <v>35</v>
      </c>
      <c r="J4" s="49"/>
      <c r="K4" s="49"/>
      <c r="L4" s="49"/>
      <c r="M4" s="49"/>
      <c r="N4" s="49"/>
      <c r="O4" s="49"/>
      <c r="P4" s="49"/>
      <c r="Q4" s="49"/>
      <c r="R4" s="56" t="s">
        <v>36</v>
      </c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 t="s">
        <v>46</v>
      </c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1" t="s">
        <v>34</v>
      </c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0" t="s">
        <v>37</v>
      </c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6" t="s">
        <v>33</v>
      </c>
      <c r="BW4" s="56"/>
      <c r="BX4" s="56"/>
      <c r="BY4" s="56"/>
      <c r="BZ4" s="56"/>
      <c r="CA4" s="56"/>
      <c r="CB4" s="56"/>
      <c r="CC4" s="56"/>
      <c r="CD4" s="56"/>
      <c r="CE4" s="50" t="s">
        <v>28</v>
      </c>
      <c r="CF4" s="50"/>
      <c r="CG4" s="50"/>
      <c r="CH4" s="50" t="s">
        <v>38</v>
      </c>
      <c r="CI4" s="50"/>
      <c r="CJ4" s="50"/>
    </row>
    <row r="5" spans="1:94" s="26" customFormat="1" ht="96.75" customHeight="1" x14ac:dyDescent="0.2">
      <c r="A5" s="54"/>
      <c r="B5" s="54"/>
      <c r="C5" s="49"/>
      <c r="D5" s="49"/>
      <c r="E5" s="49"/>
      <c r="F5" s="49"/>
      <c r="G5" s="49"/>
      <c r="H5" s="49"/>
      <c r="I5" s="49" t="s">
        <v>40</v>
      </c>
      <c r="J5" s="27" t="s">
        <v>41</v>
      </c>
      <c r="K5" s="55" t="s">
        <v>39</v>
      </c>
      <c r="L5" s="49" t="s">
        <v>40</v>
      </c>
      <c r="M5" s="27" t="s">
        <v>41</v>
      </c>
      <c r="N5" s="55" t="s">
        <v>39</v>
      </c>
      <c r="O5" s="49" t="s">
        <v>40</v>
      </c>
      <c r="P5" s="27" t="s">
        <v>41</v>
      </c>
      <c r="Q5" s="55" t="s">
        <v>39</v>
      </c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 t="s">
        <v>31</v>
      </c>
      <c r="AQ5" s="56"/>
      <c r="AR5" s="51" t="s">
        <v>32</v>
      </c>
      <c r="AS5" s="51" t="s">
        <v>39</v>
      </c>
      <c r="AT5" s="56" t="s">
        <v>31</v>
      </c>
      <c r="AU5" s="56"/>
      <c r="AV5" s="51" t="s">
        <v>32</v>
      </c>
      <c r="AW5" s="51" t="s">
        <v>39</v>
      </c>
      <c r="AX5" s="56" t="s">
        <v>31</v>
      </c>
      <c r="AY5" s="56"/>
      <c r="AZ5" s="51" t="s">
        <v>32</v>
      </c>
      <c r="BA5" s="51" t="s">
        <v>39</v>
      </c>
      <c r="BB5" s="50" t="s">
        <v>21</v>
      </c>
      <c r="BC5" s="50"/>
      <c r="BD5" s="50" t="s">
        <v>22</v>
      </c>
      <c r="BE5" s="50"/>
      <c r="BF5" s="50" t="s">
        <v>22</v>
      </c>
      <c r="BG5" s="50"/>
      <c r="BH5" s="50" t="s">
        <v>23</v>
      </c>
      <c r="BI5" s="51" t="s">
        <v>39</v>
      </c>
      <c r="BJ5" s="50" t="s">
        <v>21</v>
      </c>
      <c r="BK5" s="50"/>
      <c r="BL5" s="50" t="s">
        <v>22</v>
      </c>
      <c r="BM5" s="50"/>
      <c r="BN5" s="50" t="s">
        <v>23</v>
      </c>
      <c r="BO5" s="51" t="s">
        <v>39</v>
      </c>
      <c r="BP5" s="50" t="s">
        <v>21</v>
      </c>
      <c r="BQ5" s="50"/>
      <c r="BR5" s="50" t="s">
        <v>22</v>
      </c>
      <c r="BS5" s="50"/>
      <c r="BT5" s="50" t="s">
        <v>23</v>
      </c>
      <c r="BU5" s="51" t="s">
        <v>39</v>
      </c>
      <c r="BV5" s="56"/>
      <c r="BW5" s="56"/>
      <c r="BX5" s="56"/>
      <c r="BY5" s="56"/>
      <c r="BZ5" s="56"/>
      <c r="CA5" s="56"/>
      <c r="CB5" s="56"/>
      <c r="CC5" s="56"/>
      <c r="CD5" s="56"/>
      <c r="CE5" s="50"/>
      <c r="CF5" s="50"/>
      <c r="CG5" s="50"/>
      <c r="CH5" s="50"/>
      <c r="CI5" s="50"/>
      <c r="CJ5" s="50"/>
      <c r="CK5" s="50" t="s">
        <v>48</v>
      </c>
      <c r="CL5" s="59"/>
      <c r="CM5" s="59"/>
      <c r="CN5" s="60" t="s">
        <v>26</v>
      </c>
      <c r="CO5" s="59"/>
      <c r="CP5" s="59"/>
    </row>
    <row r="6" spans="1:94" s="26" customFormat="1" ht="103.5" customHeight="1" x14ac:dyDescent="0.2">
      <c r="A6" s="54"/>
      <c r="B6" s="54"/>
      <c r="C6" s="49">
        <v>2018</v>
      </c>
      <c r="D6" s="49">
        <v>2019</v>
      </c>
      <c r="E6" s="49">
        <v>2020</v>
      </c>
      <c r="F6" s="58">
        <v>0.1</v>
      </c>
      <c r="G6" s="58"/>
      <c r="H6" s="58"/>
      <c r="I6" s="49"/>
      <c r="J6" s="20">
        <v>1047.5</v>
      </c>
      <c r="K6" s="55"/>
      <c r="L6" s="49"/>
      <c r="M6" s="20">
        <v>1047.5</v>
      </c>
      <c r="N6" s="55"/>
      <c r="O6" s="49"/>
      <c r="P6" s="20">
        <v>1047.5</v>
      </c>
      <c r="Q6" s="55"/>
      <c r="R6" s="22" t="s">
        <v>24</v>
      </c>
      <c r="S6" s="22" t="s">
        <v>25</v>
      </c>
      <c r="T6" s="22" t="s">
        <v>26</v>
      </c>
      <c r="U6" s="21" t="s">
        <v>39</v>
      </c>
      <c r="V6" s="22" t="s">
        <v>24</v>
      </c>
      <c r="W6" s="22" t="s">
        <v>25</v>
      </c>
      <c r="X6" s="22" t="s">
        <v>26</v>
      </c>
      <c r="Y6" s="21" t="s">
        <v>39</v>
      </c>
      <c r="Z6" s="22" t="s">
        <v>24</v>
      </c>
      <c r="AA6" s="22" t="s">
        <v>25</v>
      </c>
      <c r="AB6" s="22" t="s">
        <v>26</v>
      </c>
      <c r="AC6" s="21" t="s">
        <v>39</v>
      </c>
      <c r="AD6" s="22" t="s">
        <v>24</v>
      </c>
      <c r="AE6" s="22" t="s">
        <v>42</v>
      </c>
      <c r="AF6" s="22" t="s">
        <v>26</v>
      </c>
      <c r="AG6" s="21" t="s">
        <v>39</v>
      </c>
      <c r="AH6" s="22" t="s">
        <v>24</v>
      </c>
      <c r="AI6" s="22" t="s">
        <v>42</v>
      </c>
      <c r="AJ6" s="22" t="s">
        <v>26</v>
      </c>
      <c r="AK6" s="21" t="s">
        <v>39</v>
      </c>
      <c r="AL6" s="22" t="s">
        <v>24</v>
      </c>
      <c r="AM6" s="22" t="s">
        <v>42</v>
      </c>
      <c r="AN6" s="22" t="s">
        <v>26</v>
      </c>
      <c r="AO6" s="21" t="s">
        <v>39</v>
      </c>
      <c r="AP6" s="7">
        <v>230000</v>
      </c>
      <c r="AQ6" s="21"/>
      <c r="AR6" s="51"/>
      <c r="AS6" s="51"/>
      <c r="AT6" s="7">
        <v>230000</v>
      </c>
      <c r="AU6" s="21"/>
      <c r="AV6" s="51"/>
      <c r="AW6" s="51"/>
      <c r="AX6" s="7">
        <v>230000</v>
      </c>
      <c r="AY6" s="21"/>
      <c r="AZ6" s="51"/>
      <c r="BA6" s="51"/>
      <c r="BB6" s="19" t="s">
        <v>43</v>
      </c>
      <c r="BC6" s="19">
        <v>1300000</v>
      </c>
      <c r="BD6" s="19" t="s">
        <v>43</v>
      </c>
      <c r="BE6" s="19">
        <f>2400000</f>
        <v>2400000</v>
      </c>
      <c r="BF6" s="19" t="s">
        <v>43</v>
      </c>
      <c r="BG6" s="19">
        <f>2100000</f>
        <v>2100000</v>
      </c>
      <c r="BH6" s="50"/>
      <c r="BI6" s="51"/>
      <c r="BJ6" s="19" t="s">
        <v>43</v>
      </c>
      <c r="BK6" s="19">
        <v>1350000</v>
      </c>
      <c r="BL6" s="19" t="s">
        <v>43</v>
      </c>
      <c r="BM6" s="19">
        <v>2200000</v>
      </c>
      <c r="BN6" s="50"/>
      <c r="BO6" s="51"/>
      <c r="BP6" s="19" t="s">
        <v>43</v>
      </c>
      <c r="BQ6" s="19">
        <v>1350000</v>
      </c>
      <c r="BR6" s="19" t="s">
        <v>43</v>
      </c>
      <c r="BS6" s="19">
        <v>2200000</v>
      </c>
      <c r="BT6" s="50"/>
      <c r="BU6" s="51"/>
      <c r="BV6" s="22" t="s">
        <v>27</v>
      </c>
      <c r="BW6" s="22" t="s">
        <v>44</v>
      </c>
      <c r="BX6" s="21" t="s">
        <v>39</v>
      </c>
      <c r="BY6" s="22" t="s">
        <v>27</v>
      </c>
      <c r="BZ6" s="22" t="s">
        <v>44</v>
      </c>
      <c r="CA6" s="21" t="s">
        <v>39</v>
      </c>
      <c r="CB6" s="22" t="s">
        <v>27</v>
      </c>
      <c r="CC6" s="22" t="s">
        <v>44</v>
      </c>
      <c r="CD6" s="21" t="s">
        <v>39</v>
      </c>
      <c r="CE6" s="28">
        <v>2019</v>
      </c>
      <c r="CF6" s="28">
        <v>2020</v>
      </c>
      <c r="CG6" s="28">
        <v>2021</v>
      </c>
      <c r="CH6" s="28">
        <v>2019</v>
      </c>
      <c r="CI6" s="28">
        <v>2020</v>
      </c>
      <c r="CJ6" s="40">
        <v>2021</v>
      </c>
      <c r="CK6" s="40">
        <v>2019</v>
      </c>
      <c r="CL6" s="40">
        <v>2020</v>
      </c>
      <c r="CM6" s="40">
        <v>2021</v>
      </c>
      <c r="CN6" s="40">
        <v>2019</v>
      </c>
      <c r="CO6" s="40">
        <v>2020</v>
      </c>
      <c r="CP6" s="40">
        <v>2021</v>
      </c>
    </row>
    <row r="7" spans="1:94" s="26" customFormat="1" ht="11.25" customHeight="1" x14ac:dyDescent="0.2">
      <c r="A7" s="54"/>
      <c r="B7" s="54"/>
      <c r="C7" s="49"/>
      <c r="D7" s="49"/>
      <c r="E7" s="49"/>
      <c r="F7" s="28">
        <v>2018</v>
      </c>
      <c r="G7" s="28">
        <v>2019</v>
      </c>
      <c r="H7" s="28">
        <v>2020</v>
      </c>
      <c r="I7" s="49">
        <v>2019</v>
      </c>
      <c r="J7" s="49"/>
      <c r="K7" s="49"/>
      <c r="L7" s="49">
        <v>2020</v>
      </c>
      <c r="M7" s="49"/>
      <c r="N7" s="49"/>
      <c r="O7" s="49">
        <v>2021</v>
      </c>
      <c r="P7" s="49"/>
      <c r="Q7" s="49"/>
      <c r="R7" s="57">
        <v>2019</v>
      </c>
      <c r="S7" s="57"/>
      <c r="T7" s="57"/>
      <c r="U7" s="57"/>
      <c r="V7" s="57">
        <v>2020</v>
      </c>
      <c r="W7" s="57"/>
      <c r="X7" s="57"/>
      <c r="Y7" s="57"/>
      <c r="Z7" s="57">
        <v>2021</v>
      </c>
      <c r="AA7" s="57"/>
      <c r="AB7" s="57"/>
      <c r="AC7" s="57"/>
      <c r="AD7" s="57">
        <v>2019</v>
      </c>
      <c r="AE7" s="57"/>
      <c r="AF7" s="57"/>
      <c r="AG7" s="57"/>
      <c r="AH7" s="57">
        <v>2020</v>
      </c>
      <c r="AI7" s="57"/>
      <c r="AJ7" s="57"/>
      <c r="AK7" s="57"/>
      <c r="AL7" s="57">
        <v>2021</v>
      </c>
      <c r="AM7" s="57"/>
      <c r="AN7" s="57"/>
      <c r="AO7" s="57"/>
      <c r="AP7" s="57">
        <v>2019</v>
      </c>
      <c r="AQ7" s="57"/>
      <c r="AR7" s="57"/>
      <c r="AS7" s="57"/>
      <c r="AT7" s="29"/>
      <c r="AU7" s="57">
        <v>2020</v>
      </c>
      <c r="AV7" s="57"/>
      <c r="AW7" s="57"/>
      <c r="AX7" s="29"/>
      <c r="AY7" s="57">
        <v>2021</v>
      </c>
      <c r="AZ7" s="57"/>
      <c r="BA7" s="57"/>
      <c r="BB7" s="57">
        <v>2019</v>
      </c>
      <c r="BC7" s="57"/>
      <c r="BD7" s="57"/>
      <c r="BE7" s="57"/>
      <c r="BF7" s="57"/>
      <c r="BG7" s="57"/>
      <c r="BH7" s="57"/>
      <c r="BI7" s="57"/>
      <c r="BJ7" s="57">
        <v>2020</v>
      </c>
      <c r="BK7" s="57"/>
      <c r="BL7" s="57"/>
      <c r="BM7" s="57"/>
      <c r="BN7" s="57"/>
      <c r="BO7" s="57"/>
      <c r="BP7" s="57">
        <v>2021</v>
      </c>
      <c r="BQ7" s="57"/>
      <c r="BR7" s="57"/>
      <c r="BS7" s="57"/>
      <c r="BT7" s="57"/>
      <c r="BU7" s="57"/>
      <c r="BV7" s="61">
        <v>2019</v>
      </c>
      <c r="BW7" s="61"/>
      <c r="BX7" s="61"/>
      <c r="BY7" s="61">
        <v>2020</v>
      </c>
      <c r="BZ7" s="61"/>
      <c r="CA7" s="61"/>
      <c r="CB7" s="61">
        <v>2021</v>
      </c>
      <c r="CC7" s="61"/>
      <c r="CD7" s="61"/>
      <c r="CE7" s="30"/>
      <c r="CF7" s="30"/>
      <c r="CG7" s="30"/>
      <c r="CH7" s="30"/>
      <c r="CI7" s="30"/>
      <c r="CJ7" s="30"/>
      <c r="CK7" s="42"/>
      <c r="CL7" s="42"/>
      <c r="CM7" s="42"/>
      <c r="CN7" s="42"/>
      <c r="CO7" s="42"/>
      <c r="CP7" s="42"/>
    </row>
    <row r="8" spans="1:94" ht="15" x14ac:dyDescent="0.2">
      <c r="A8" s="31">
        <v>1</v>
      </c>
      <c r="B8" s="32" t="s">
        <v>13</v>
      </c>
      <c r="C8" s="5">
        <v>1.492</v>
      </c>
      <c r="D8" s="5">
        <v>1.492</v>
      </c>
      <c r="E8" s="5">
        <v>1.492</v>
      </c>
      <c r="F8" s="10">
        <v>0.1</v>
      </c>
      <c r="G8" s="10">
        <v>0.1</v>
      </c>
      <c r="H8" s="10">
        <v>0.1</v>
      </c>
      <c r="I8" s="16">
        <v>4410</v>
      </c>
      <c r="J8" s="16">
        <f t="shared" ref="J8:J25" si="0">I8*$J$6</f>
        <v>4619475</v>
      </c>
      <c r="K8" s="16">
        <f>ROUND(J8*(1-F8),-2)</f>
        <v>4157500</v>
      </c>
      <c r="L8" s="16">
        <f>I8</f>
        <v>4410</v>
      </c>
      <c r="M8" s="16">
        <f>L8*$M$6</f>
        <v>4619475</v>
      </c>
      <c r="N8" s="16">
        <f>ROUND(M8*(1-G8),-2)</f>
        <v>4157500</v>
      </c>
      <c r="O8" s="16">
        <f>L8</f>
        <v>4410</v>
      </c>
      <c r="P8" s="16">
        <f>O8*$P$6</f>
        <v>4619475</v>
      </c>
      <c r="Q8" s="16">
        <f t="shared" ref="Q8:Q21" si="1">ROUND(P8*(1-H8),-2)</f>
        <v>4157500</v>
      </c>
      <c r="R8" s="2">
        <v>7200000</v>
      </c>
      <c r="S8" s="2">
        <v>18</v>
      </c>
      <c r="T8" s="2">
        <f>R8/S8</f>
        <v>400000</v>
      </c>
      <c r="U8" s="2">
        <f t="shared" ref="U8:U25" si="2">ROUND(T8*(1-F8),0)</f>
        <v>360000</v>
      </c>
      <c r="V8" s="2">
        <v>7200000</v>
      </c>
      <c r="W8" s="2">
        <v>18</v>
      </c>
      <c r="X8" s="2">
        <f>V8/W8</f>
        <v>400000</v>
      </c>
      <c r="Y8" s="2">
        <f t="shared" ref="Y8:Y25" si="3">ROUND(X8*(1-G8),0)</f>
        <v>360000</v>
      </c>
      <c r="Z8" s="2">
        <v>7200000</v>
      </c>
      <c r="AA8" s="2">
        <v>18</v>
      </c>
      <c r="AB8" s="2">
        <f>Z8/AA8</f>
        <v>400000</v>
      </c>
      <c r="AC8" s="2">
        <f t="shared" ref="AC8:AC25" si="4">ROUND(AB8*(1-H8),0)</f>
        <v>360000</v>
      </c>
      <c r="AD8" s="2"/>
      <c r="AE8" s="2"/>
      <c r="AF8" s="2"/>
      <c r="AG8" s="2">
        <f t="shared" ref="AG8:AG25" si="5">ROUND(AF8*(1-F8),0)</f>
        <v>0</v>
      </c>
      <c r="AH8" s="2"/>
      <c r="AI8" s="2"/>
      <c r="AJ8" s="2"/>
      <c r="AK8" s="2">
        <f t="shared" ref="AK8:AK25" si="6">ROUND(AJ8*(1-G8),0)</f>
        <v>0</v>
      </c>
      <c r="AL8" s="2"/>
      <c r="AM8" s="2"/>
      <c r="AN8" s="2"/>
      <c r="AO8" s="2">
        <f t="shared" ref="AO8:AO25" si="7">ROUND(AN8*(1-H8),0)</f>
        <v>0</v>
      </c>
      <c r="AP8" s="2">
        <v>1</v>
      </c>
      <c r="AQ8" s="2"/>
      <c r="AR8" s="33">
        <f>ROUND(AP8*$AP$6+AQ8*$AQ$6,0)</f>
        <v>230000</v>
      </c>
      <c r="AS8" s="33">
        <f t="shared" ref="AS8:AS25" si="8">ROUND(AR8*(1-F8),0)</f>
        <v>207000</v>
      </c>
      <c r="AT8" s="33">
        <v>1</v>
      </c>
      <c r="AU8" s="2"/>
      <c r="AV8" s="33">
        <f>ROUND(AT8*$AT$6+AU8*$AU$6,0)</f>
        <v>230000</v>
      </c>
      <c r="AW8" s="33">
        <f t="shared" ref="AW8:AW25" si="9">ROUND(AV8*(1-G8),0)</f>
        <v>207000</v>
      </c>
      <c r="AX8" s="33">
        <v>1</v>
      </c>
      <c r="AY8" s="2"/>
      <c r="AZ8" s="33">
        <f>ROUND(AX8*$AX$6+AY8*$AY$6,0)</f>
        <v>230000</v>
      </c>
      <c r="BA8" s="11">
        <f t="shared" ref="BA8:BA25" si="10">ROUND(AZ8*(1-H8),0)</f>
        <v>207000</v>
      </c>
      <c r="BB8" s="12"/>
      <c r="BC8" s="12">
        <f>BB8*$BC$6</f>
        <v>0</v>
      </c>
      <c r="BD8" s="12"/>
      <c r="BE8" s="12">
        <f>BD8*$BE$6</f>
        <v>0</v>
      </c>
      <c r="BF8" s="12">
        <v>1</v>
      </c>
      <c r="BG8" s="12">
        <f>BF8*$BG$6</f>
        <v>2100000</v>
      </c>
      <c r="BH8" s="12">
        <f>BC8+BE8+BG8</f>
        <v>2100000</v>
      </c>
      <c r="BI8" s="48">
        <f>ROUND(BH8*(1-F8),-2)</f>
        <v>1890000</v>
      </c>
      <c r="BJ8" s="12">
        <v>1</v>
      </c>
      <c r="BK8" s="12">
        <f>BJ8*$BK$6</f>
        <v>1350000</v>
      </c>
      <c r="BL8" s="12">
        <v>1</v>
      </c>
      <c r="BM8" s="12">
        <f>BL8*$BM$6</f>
        <v>2200000</v>
      </c>
      <c r="BN8" s="12">
        <f>BK8+BM8</f>
        <v>3550000</v>
      </c>
      <c r="BO8" s="11">
        <f t="shared" ref="BO8:BO25" si="11">ROUND(BN8*(1-G8),0)</f>
        <v>3195000</v>
      </c>
      <c r="BP8" s="12"/>
      <c r="BQ8" s="12">
        <f>BP8*$BQ$6</f>
        <v>0</v>
      </c>
      <c r="BR8" s="12">
        <v>1</v>
      </c>
      <c r="BS8" s="12">
        <f>BR8*$BS$6</f>
        <v>2200000</v>
      </c>
      <c r="BT8" s="12">
        <f>BQ8+BS8</f>
        <v>2200000</v>
      </c>
      <c r="BU8" s="11">
        <f t="shared" ref="BU8:BU25" si="12">ROUND(BT8*(1-H8),0)</f>
        <v>1980000</v>
      </c>
      <c r="BV8" s="4">
        <v>1</v>
      </c>
      <c r="BW8" s="15">
        <v>12222222</v>
      </c>
      <c r="BX8" s="11">
        <v>11000000</v>
      </c>
      <c r="BY8" s="4">
        <v>1</v>
      </c>
      <c r="BZ8" s="15">
        <v>12222222</v>
      </c>
      <c r="CA8" s="11">
        <v>11000000</v>
      </c>
      <c r="CB8" s="4">
        <v>1</v>
      </c>
      <c r="CC8" s="15">
        <v>12222222</v>
      </c>
      <c r="CD8" s="11">
        <v>11000000</v>
      </c>
      <c r="CE8" s="9">
        <f>J8+T8+AF8+AR8+BH8+BW8</f>
        <v>19571697</v>
      </c>
      <c r="CF8" s="9">
        <f>M8+X8+AJ8+AV8+BN8+BZ8</f>
        <v>21021697</v>
      </c>
      <c r="CG8" s="9">
        <f>P8+AB8+AN8+AZ8+BT8+CC8</f>
        <v>19671697</v>
      </c>
      <c r="CH8" s="45">
        <f>(BI8+AS8+AG8+U8+K8+BX8)</f>
        <v>17614500</v>
      </c>
      <c r="CI8" s="46">
        <f>(N8+Y8+AK8+AW8+BO8+CA8)</f>
        <v>18919500</v>
      </c>
      <c r="CJ8" s="46">
        <f>(Q8+AC8+AO8+BA8+BU8+CD8)</f>
        <v>17704500</v>
      </c>
      <c r="CK8" s="44">
        <f>BX8/1000</f>
        <v>11000</v>
      </c>
      <c r="CL8" s="44">
        <f>CA8/1000</f>
        <v>11000</v>
      </c>
      <c r="CM8" s="44">
        <f>CD8/1000</f>
        <v>11000</v>
      </c>
      <c r="CN8" s="43">
        <f>CH8+CK8</f>
        <v>17625500</v>
      </c>
      <c r="CO8" s="43">
        <f t="shared" ref="CO8:CP8" si="13">CI8+CL8</f>
        <v>18930500</v>
      </c>
      <c r="CP8" s="43">
        <f t="shared" si="13"/>
        <v>17715500</v>
      </c>
    </row>
    <row r="9" spans="1:94" ht="15" x14ac:dyDescent="0.2">
      <c r="A9" s="31">
        <v>2</v>
      </c>
      <c r="B9" s="32" t="s">
        <v>18</v>
      </c>
      <c r="C9" s="5">
        <v>1.492</v>
      </c>
      <c r="D9" s="5">
        <v>1.492</v>
      </c>
      <c r="E9" s="5">
        <v>1.492</v>
      </c>
      <c r="F9" s="10">
        <v>0.1</v>
      </c>
      <c r="G9" s="10">
        <v>0.1</v>
      </c>
      <c r="H9" s="10">
        <v>0.1</v>
      </c>
      <c r="I9" s="16">
        <v>3984</v>
      </c>
      <c r="J9" s="16">
        <f t="shared" si="0"/>
        <v>4173240</v>
      </c>
      <c r="K9" s="16">
        <f>ROUND(J9*(1-F9),-2)+100</f>
        <v>3756000</v>
      </c>
      <c r="L9" s="16">
        <f t="shared" ref="L9:L25" si="14">I9</f>
        <v>3984</v>
      </c>
      <c r="M9" s="16">
        <f t="shared" ref="M9:M25" si="15">L9*$M$6</f>
        <v>4173240</v>
      </c>
      <c r="N9" s="16">
        <f>ROUND(M9*(1-G9),-2)+100</f>
        <v>3756000</v>
      </c>
      <c r="O9" s="16">
        <f t="shared" ref="O9:O25" si="16">L9</f>
        <v>3984</v>
      </c>
      <c r="P9" s="16">
        <f t="shared" ref="P9:P25" si="17">O9*$P$6</f>
        <v>4173240</v>
      </c>
      <c r="Q9" s="16">
        <f>ROUND(P9*(1-H9),-2)+100</f>
        <v>3756000</v>
      </c>
      <c r="R9" s="2">
        <v>7200000</v>
      </c>
      <c r="S9" s="2">
        <v>18</v>
      </c>
      <c r="T9" s="2">
        <f t="shared" ref="T9:T25" si="18">R9/S9</f>
        <v>400000</v>
      </c>
      <c r="U9" s="2">
        <f t="shared" si="2"/>
        <v>360000</v>
      </c>
      <c r="V9" s="2">
        <v>7200000</v>
      </c>
      <c r="W9" s="2">
        <v>18</v>
      </c>
      <c r="X9" s="2">
        <f t="shared" ref="X9:X25" si="19">V9/W9</f>
        <v>400000</v>
      </c>
      <c r="Y9" s="2">
        <f t="shared" si="3"/>
        <v>360000</v>
      </c>
      <c r="Z9" s="2">
        <v>7200000</v>
      </c>
      <c r="AA9" s="2">
        <v>18</v>
      </c>
      <c r="AB9" s="2">
        <f t="shared" ref="AB9:AB25" si="20">Z9/AA9</f>
        <v>400000</v>
      </c>
      <c r="AC9" s="2">
        <f t="shared" si="4"/>
        <v>360000</v>
      </c>
      <c r="AD9" s="2"/>
      <c r="AE9" s="2"/>
      <c r="AF9" s="2"/>
      <c r="AG9" s="2">
        <f t="shared" si="5"/>
        <v>0</v>
      </c>
      <c r="AH9" s="2"/>
      <c r="AI9" s="2"/>
      <c r="AJ9" s="2"/>
      <c r="AK9" s="2">
        <f t="shared" si="6"/>
        <v>0</v>
      </c>
      <c r="AL9" s="2"/>
      <c r="AM9" s="2"/>
      <c r="AN9" s="2"/>
      <c r="AO9" s="2">
        <f t="shared" si="7"/>
        <v>0</v>
      </c>
      <c r="AP9" s="2">
        <v>1</v>
      </c>
      <c r="AQ9" s="2"/>
      <c r="AR9" s="33">
        <f t="shared" ref="AR9:AR25" si="21">ROUND(AP9*$AP$6+AQ9*$AQ$6,0)</f>
        <v>230000</v>
      </c>
      <c r="AS9" s="33">
        <f t="shared" si="8"/>
        <v>207000</v>
      </c>
      <c r="AT9" s="33">
        <v>1</v>
      </c>
      <c r="AU9" s="2"/>
      <c r="AV9" s="33">
        <f t="shared" ref="AV9:AV25" si="22">ROUND(AT9*$AT$6+AU9*$AU$6,0)</f>
        <v>230000</v>
      </c>
      <c r="AW9" s="33">
        <f t="shared" si="9"/>
        <v>207000</v>
      </c>
      <c r="AX9" s="33">
        <v>1</v>
      </c>
      <c r="AY9" s="2"/>
      <c r="AZ9" s="33">
        <f t="shared" ref="AZ9:AZ25" si="23">ROUND(AX9*$AX$6+AY9*$AY$6,0)</f>
        <v>230000</v>
      </c>
      <c r="BA9" s="11">
        <f t="shared" si="10"/>
        <v>207000</v>
      </c>
      <c r="BB9" s="12"/>
      <c r="BC9" s="12">
        <f t="shared" ref="BC9:BC25" si="24">BB9*$BC$6</f>
        <v>0</v>
      </c>
      <c r="BD9" s="12">
        <v>1</v>
      </c>
      <c r="BE9" s="12">
        <f t="shared" ref="BE9:BE25" si="25">BD9*$BE$6</f>
        <v>2400000</v>
      </c>
      <c r="BF9" s="12">
        <v>4</v>
      </c>
      <c r="BG9" s="12">
        <f t="shared" ref="BG9:BG25" si="26">BF9*$BG$6</f>
        <v>8400000</v>
      </c>
      <c r="BH9" s="12">
        <f t="shared" ref="BH9:BH25" si="27">BC9+BE9+BG9</f>
        <v>10800000</v>
      </c>
      <c r="BI9" s="48">
        <f t="shared" ref="BI9:BI25" si="28">ROUND(BH9*(1-F9),-2)</f>
        <v>9720000</v>
      </c>
      <c r="BJ9" s="12"/>
      <c r="BK9" s="12">
        <f t="shared" ref="BK9:BK25" si="29">BJ9*$BK$6</f>
        <v>0</v>
      </c>
      <c r="BL9" s="12">
        <v>2</v>
      </c>
      <c r="BM9" s="12">
        <f t="shared" ref="BM9:BM25" si="30">BL9*$BM$6</f>
        <v>4400000</v>
      </c>
      <c r="BN9" s="12">
        <f t="shared" ref="BN9:BN25" si="31">BK9+BM9</f>
        <v>4400000</v>
      </c>
      <c r="BO9" s="11">
        <f t="shared" si="11"/>
        <v>3960000</v>
      </c>
      <c r="BP9" s="12"/>
      <c r="BQ9" s="12">
        <f t="shared" ref="BQ9:BQ25" si="32">BP9*$BQ$6</f>
        <v>0</v>
      </c>
      <c r="BR9" s="12">
        <v>2</v>
      </c>
      <c r="BS9" s="12">
        <f t="shared" ref="BS9:BS25" si="33">BR9*$BS$6</f>
        <v>4400000</v>
      </c>
      <c r="BT9" s="12">
        <f t="shared" ref="BT9:BT25" si="34">BQ9+BS9</f>
        <v>4400000</v>
      </c>
      <c r="BU9" s="11">
        <f t="shared" si="12"/>
        <v>3960000</v>
      </c>
      <c r="BV9" s="4">
        <v>1</v>
      </c>
      <c r="BW9" s="15">
        <v>12222222</v>
      </c>
      <c r="BX9" s="11">
        <v>11000000</v>
      </c>
      <c r="BY9" s="4">
        <v>1</v>
      </c>
      <c r="BZ9" s="15">
        <v>12222222</v>
      </c>
      <c r="CA9" s="11">
        <v>11000000</v>
      </c>
      <c r="CB9" s="4">
        <v>1</v>
      </c>
      <c r="CC9" s="15">
        <v>12222222</v>
      </c>
      <c r="CD9" s="11">
        <v>11000000</v>
      </c>
      <c r="CE9" s="9">
        <f t="shared" ref="CE9:CE25" si="35">J9+T9+AF9+AR9+BH9+BW9</f>
        <v>27825462</v>
      </c>
      <c r="CF9" s="9">
        <f t="shared" ref="CF9:CF25" si="36">M9+X9+AJ9+AV9+BN9+BZ9</f>
        <v>21425462</v>
      </c>
      <c r="CG9" s="9">
        <f t="shared" ref="CG9:CG25" si="37">P9+AB9+AN9+AZ9+BT9+CC9</f>
        <v>21425462</v>
      </c>
      <c r="CH9" s="45">
        <f t="shared" ref="CH9:CH25" si="38">(BI9+AS9+AG9+U9+K9+BX9)</f>
        <v>25043000</v>
      </c>
      <c r="CI9" s="46">
        <f t="shared" ref="CI9:CI25" si="39">(N9+Y9+AK9+AW9+BO9+CA9)</f>
        <v>19283000</v>
      </c>
      <c r="CJ9" s="46">
        <f t="shared" ref="CJ9:CJ25" si="40">(Q9+AC9+AO9+BA9+BU9+CD9)</f>
        <v>19283000</v>
      </c>
      <c r="CK9" s="44">
        <f t="shared" ref="CK9:CK25" si="41">BX9/1000</f>
        <v>11000</v>
      </c>
      <c r="CL9" s="44">
        <f t="shared" ref="CL9:CL25" si="42">CA9/1000</f>
        <v>11000</v>
      </c>
      <c r="CM9" s="44">
        <f t="shared" ref="CM9:CM25" si="43">CD9/1000</f>
        <v>11000</v>
      </c>
      <c r="CN9" s="43">
        <f t="shared" ref="CN9:CN25" si="44">CH9+CK9</f>
        <v>25054000</v>
      </c>
      <c r="CO9" s="43">
        <f t="shared" ref="CO9:CO25" si="45">CI9+CL9</f>
        <v>19294000</v>
      </c>
      <c r="CP9" s="43">
        <f t="shared" ref="CP9:CP25" si="46">CJ9+CM9</f>
        <v>19294000</v>
      </c>
    </row>
    <row r="10" spans="1:94" ht="15" x14ac:dyDescent="0.2">
      <c r="A10" s="31">
        <v>3</v>
      </c>
      <c r="B10" s="32" t="s">
        <v>19</v>
      </c>
      <c r="C10" s="5">
        <v>1.492</v>
      </c>
      <c r="D10" s="5">
        <v>1.492</v>
      </c>
      <c r="E10" s="5">
        <v>1.492</v>
      </c>
      <c r="F10" s="10">
        <v>0.1</v>
      </c>
      <c r="G10" s="10">
        <v>0.1</v>
      </c>
      <c r="H10" s="10">
        <v>0.1</v>
      </c>
      <c r="I10" s="16">
        <v>7473</v>
      </c>
      <c r="J10" s="16">
        <f t="shared" si="0"/>
        <v>7827967.5</v>
      </c>
      <c r="K10" s="16">
        <f t="shared" ref="K10:K21" si="47">ROUND(J10*(1-F10),-2)</f>
        <v>7045200</v>
      </c>
      <c r="L10" s="16">
        <f t="shared" si="14"/>
        <v>7473</v>
      </c>
      <c r="M10" s="16">
        <f t="shared" si="15"/>
        <v>7827967.5</v>
      </c>
      <c r="N10" s="16">
        <f t="shared" ref="N10:N21" si="48">ROUND(M10*(1-G10),-2)</f>
        <v>7045200</v>
      </c>
      <c r="O10" s="16">
        <f t="shared" si="16"/>
        <v>7473</v>
      </c>
      <c r="P10" s="16">
        <f t="shared" si="17"/>
        <v>7827967.5</v>
      </c>
      <c r="Q10" s="16">
        <f t="shared" si="1"/>
        <v>7045200</v>
      </c>
      <c r="R10" s="2">
        <v>7200000</v>
      </c>
      <c r="S10" s="2">
        <v>18</v>
      </c>
      <c r="T10" s="2">
        <f t="shared" si="18"/>
        <v>400000</v>
      </c>
      <c r="U10" s="2">
        <f t="shared" si="2"/>
        <v>360000</v>
      </c>
      <c r="V10" s="2">
        <v>7200000</v>
      </c>
      <c r="W10" s="2">
        <v>18</v>
      </c>
      <c r="X10" s="2">
        <f t="shared" si="19"/>
        <v>400000</v>
      </c>
      <c r="Y10" s="2">
        <f t="shared" si="3"/>
        <v>360000</v>
      </c>
      <c r="Z10" s="2">
        <v>7200000</v>
      </c>
      <c r="AA10" s="2">
        <v>18</v>
      </c>
      <c r="AB10" s="2">
        <f t="shared" si="20"/>
        <v>400000</v>
      </c>
      <c r="AC10" s="2">
        <f t="shared" si="4"/>
        <v>360000</v>
      </c>
      <c r="AD10" s="2">
        <v>750000</v>
      </c>
      <c r="AE10" s="2">
        <v>5</v>
      </c>
      <c r="AF10" s="2">
        <f>AD10/AE10</f>
        <v>150000</v>
      </c>
      <c r="AG10" s="2">
        <f t="shared" si="5"/>
        <v>135000</v>
      </c>
      <c r="AH10" s="2">
        <v>750000</v>
      </c>
      <c r="AI10" s="2">
        <v>5</v>
      </c>
      <c r="AJ10" s="2">
        <f>AH10/AI10</f>
        <v>150000</v>
      </c>
      <c r="AK10" s="2">
        <f t="shared" si="6"/>
        <v>135000</v>
      </c>
      <c r="AL10" s="2">
        <v>750000</v>
      </c>
      <c r="AM10" s="2">
        <v>5</v>
      </c>
      <c r="AN10" s="2">
        <f>AL10/AM10</f>
        <v>150000</v>
      </c>
      <c r="AO10" s="2">
        <f t="shared" si="7"/>
        <v>135000</v>
      </c>
      <c r="AP10" s="2">
        <v>2</v>
      </c>
      <c r="AQ10" s="2"/>
      <c r="AR10" s="33">
        <f t="shared" si="21"/>
        <v>460000</v>
      </c>
      <c r="AS10" s="33">
        <f t="shared" si="8"/>
        <v>414000</v>
      </c>
      <c r="AT10" s="33">
        <v>2</v>
      </c>
      <c r="AU10" s="2"/>
      <c r="AV10" s="33">
        <f t="shared" si="22"/>
        <v>460000</v>
      </c>
      <c r="AW10" s="33">
        <f t="shared" si="9"/>
        <v>414000</v>
      </c>
      <c r="AX10" s="33">
        <v>2</v>
      </c>
      <c r="AY10" s="2"/>
      <c r="AZ10" s="33">
        <f t="shared" si="23"/>
        <v>460000</v>
      </c>
      <c r="BA10" s="11">
        <f t="shared" si="10"/>
        <v>414000</v>
      </c>
      <c r="BB10" s="12">
        <v>1</v>
      </c>
      <c r="BC10" s="12">
        <f t="shared" si="24"/>
        <v>1300000</v>
      </c>
      <c r="BD10" s="12">
        <v>1</v>
      </c>
      <c r="BE10" s="12">
        <f t="shared" si="25"/>
        <v>2400000</v>
      </c>
      <c r="BF10" s="12">
        <v>2</v>
      </c>
      <c r="BG10" s="12">
        <f t="shared" si="26"/>
        <v>4200000</v>
      </c>
      <c r="BH10" s="12">
        <f t="shared" si="27"/>
        <v>7900000</v>
      </c>
      <c r="BI10" s="48">
        <f t="shared" si="28"/>
        <v>7110000</v>
      </c>
      <c r="BJ10" s="12"/>
      <c r="BK10" s="12">
        <f t="shared" si="29"/>
        <v>0</v>
      </c>
      <c r="BL10" s="12">
        <v>2</v>
      </c>
      <c r="BM10" s="12">
        <f t="shared" si="30"/>
        <v>4400000</v>
      </c>
      <c r="BN10" s="12">
        <f t="shared" si="31"/>
        <v>4400000</v>
      </c>
      <c r="BO10" s="11">
        <f t="shared" si="11"/>
        <v>3960000</v>
      </c>
      <c r="BP10" s="12"/>
      <c r="BQ10" s="12">
        <f t="shared" si="32"/>
        <v>0</v>
      </c>
      <c r="BR10" s="12">
        <v>1</v>
      </c>
      <c r="BS10" s="12">
        <f t="shared" si="33"/>
        <v>2200000</v>
      </c>
      <c r="BT10" s="12">
        <f t="shared" si="34"/>
        <v>2200000</v>
      </c>
      <c r="BU10" s="11">
        <f t="shared" si="12"/>
        <v>1980000</v>
      </c>
      <c r="BV10" s="4">
        <v>1</v>
      </c>
      <c r="BW10" s="15">
        <v>12222222</v>
      </c>
      <c r="BX10" s="11">
        <v>11000000</v>
      </c>
      <c r="BY10" s="4">
        <v>1</v>
      </c>
      <c r="BZ10" s="15">
        <v>12222222</v>
      </c>
      <c r="CA10" s="11">
        <v>11000000</v>
      </c>
      <c r="CB10" s="4">
        <v>1</v>
      </c>
      <c r="CC10" s="15">
        <v>12222222</v>
      </c>
      <c r="CD10" s="11">
        <v>11000000</v>
      </c>
      <c r="CE10" s="9">
        <f t="shared" si="35"/>
        <v>28960189.5</v>
      </c>
      <c r="CF10" s="9">
        <f t="shared" si="36"/>
        <v>25460189.5</v>
      </c>
      <c r="CG10" s="9">
        <f t="shared" si="37"/>
        <v>23260189.5</v>
      </c>
      <c r="CH10" s="45">
        <f t="shared" si="38"/>
        <v>26064200</v>
      </c>
      <c r="CI10" s="46">
        <f t="shared" si="39"/>
        <v>22914200</v>
      </c>
      <c r="CJ10" s="46">
        <f t="shared" si="40"/>
        <v>20934200</v>
      </c>
      <c r="CK10" s="44">
        <f t="shared" si="41"/>
        <v>11000</v>
      </c>
      <c r="CL10" s="44">
        <f t="shared" si="42"/>
        <v>11000</v>
      </c>
      <c r="CM10" s="44">
        <f t="shared" si="43"/>
        <v>11000</v>
      </c>
      <c r="CN10" s="43">
        <f t="shared" si="44"/>
        <v>26075200</v>
      </c>
      <c r="CO10" s="43">
        <f t="shared" si="45"/>
        <v>22925200</v>
      </c>
      <c r="CP10" s="43">
        <f t="shared" si="46"/>
        <v>20945200</v>
      </c>
    </row>
    <row r="11" spans="1:94" ht="15" x14ac:dyDescent="0.2">
      <c r="A11" s="31">
        <v>4</v>
      </c>
      <c r="B11" s="32" t="s">
        <v>0</v>
      </c>
      <c r="C11" s="5">
        <v>1.492</v>
      </c>
      <c r="D11" s="5">
        <v>1.492</v>
      </c>
      <c r="E11" s="5">
        <v>1.492</v>
      </c>
      <c r="F11" s="10">
        <v>0.1</v>
      </c>
      <c r="G11" s="10">
        <v>0.1</v>
      </c>
      <c r="H11" s="10">
        <v>0.1</v>
      </c>
      <c r="I11" s="16">
        <v>29257</v>
      </c>
      <c r="J11" s="16">
        <f t="shared" si="0"/>
        <v>30646707.5</v>
      </c>
      <c r="K11" s="16">
        <f>ROUND(J11*(1-F11),-2)</f>
        <v>27582000</v>
      </c>
      <c r="L11" s="16">
        <f t="shared" si="14"/>
        <v>29257</v>
      </c>
      <c r="M11" s="16">
        <f t="shared" si="15"/>
        <v>30646707.5</v>
      </c>
      <c r="N11" s="16">
        <f>ROUND(M11*(1-G11),-2)</f>
        <v>27582000</v>
      </c>
      <c r="O11" s="16">
        <f t="shared" si="16"/>
        <v>29257</v>
      </c>
      <c r="P11" s="16">
        <f t="shared" si="17"/>
        <v>30646707.5</v>
      </c>
      <c r="Q11" s="16">
        <f>ROUND(P11*(1-H11),-2)</f>
        <v>27582000</v>
      </c>
      <c r="R11" s="2">
        <v>7200000</v>
      </c>
      <c r="S11" s="2">
        <v>18</v>
      </c>
      <c r="T11" s="2">
        <f t="shared" si="18"/>
        <v>400000</v>
      </c>
      <c r="U11" s="2">
        <f t="shared" si="2"/>
        <v>360000</v>
      </c>
      <c r="V11" s="2">
        <v>7200000</v>
      </c>
      <c r="W11" s="2">
        <v>18</v>
      </c>
      <c r="X11" s="2">
        <f t="shared" si="19"/>
        <v>400000</v>
      </c>
      <c r="Y11" s="2">
        <f t="shared" si="3"/>
        <v>360000</v>
      </c>
      <c r="Z11" s="2">
        <v>7200000</v>
      </c>
      <c r="AA11" s="2">
        <v>18</v>
      </c>
      <c r="AB11" s="2">
        <f t="shared" si="20"/>
        <v>400000</v>
      </c>
      <c r="AC11" s="2">
        <f t="shared" si="4"/>
        <v>360000</v>
      </c>
      <c r="AD11" s="2"/>
      <c r="AE11" s="2"/>
      <c r="AF11" s="2"/>
      <c r="AG11" s="2">
        <f t="shared" si="5"/>
        <v>0</v>
      </c>
      <c r="AH11" s="2"/>
      <c r="AI11" s="2"/>
      <c r="AJ11" s="2"/>
      <c r="AK11" s="2">
        <f t="shared" si="6"/>
        <v>0</v>
      </c>
      <c r="AL11" s="2"/>
      <c r="AM11" s="2"/>
      <c r="AN11" s="2"/>
      <c r="AO11" s="2">
        <f t="shared" si="7"/>
        <v>0</v>
      </c>
      <c r="AP11" s="2">
        <v>4</v>
      </c>
      <c r="AQ11" s="2"/>
      <c r="AR11" s="33">
        <f t="shared" si="21"/>
        <v>920000</v>
      </c>
      <c r="AS11" s="33">
        <f t="shared" si="8"/>
        <v>828000</v>
      </c>
      <c r="AT11" s="33">
        <v>4</v>
      </c>
      <c r="AU11" s="2"/>
      <c r="AV11" s="33">
        <f t="shared" si="22"/>
        <v>920000</v>
      </c>
      <c r="AW11" s="33">
        <f t="shared" si="9"/>
        <v>828000</v>
      </c>
      <c r="AX11" s="33">
        <v>4</v>
      </c>
      <c r="AY11" s="2"/>
      <c r="AZ11" s="33">
        <f t="shared" si="23"/>
        <v>920000</v>
      </c>
      <c r="BA11" s="11">
        <f t="shared" si="10"/>
        <v>828000</v>
      </c>
      <c r="BB11" s="12"/>
      <c r="BC11" s="12">
        <f t="shared" si="24"/>
        <v>0</v>
      </c>
      <c r="BD11" s="12"/>
      <c r="BE11" s="12">
        <f t="shared" si="25"/>
        <v>0</v>
      </c>
      <c r="BF11" s="12">
        <v>3</v>
      </c>
      <c r="BG11" s="12">
        <f t="shared" si="26"/>
        <v>6300000</v>
      </c>
      <c r="BH11" s="12">
        <f t="shared" si="27"/>
        <v>6300000</v>
      </c>
      <c r="BI11" s="48">
        <f t="shared" si="28"/>
        <v>5670000</v>
      </c>
      <c r="BJ11" s="12"/>
      <c r="BK11" s="12">
        <f t="shared" si="29"/>
        <v>0</v>
      </c>
      <c r="BL11" s="12">
        <v>2</v>
      </c>
      <c r="BM11" s="12">
        <f t="shared" si="30"/>
        <v>4400000</v>
      </c>
      <c r="BN11" s="12">
        <f t="shared" si="31"/>
        <v>4400000</v>
      </c>
      <c r="BO11" s="11">
        <f t="shared" si="11"/>
        <v>3960000</v>
      </c>
      <c r="BP11" s="12">
        <v>1</v>
      </c>
      <c r="BQ11" s="12">
        <f t="shared" si="32"/>
        <v>1350000</v>
      </c>
      <c r="BR11" s="12">
        <v>2</v>
      </c>
      <c r="BS11" s="12">
        <f t="shared" si="33"/>
        <v>4400000</v>
      </c>
      <c r="BT11" s="12">
        <f t="shared" si="34"/>
        <v>5750000</v>
      </c>
      <c r="BU11" s="11">
        <f t="shared" si="12"/>
        <v>5175000</v>
      </c>
      <c r="BV11" s="4">
        <v>1</v>
      </c>
      <c r="BW11" s="15">
        <v>12222222</v>
      </c>
      <c r="BX11" s="11">
        <v>11000000</v>
      </c>
      <c r="BY11" s="4">
        <v>1</v>
      </c>
      <c r="BZ11" s="15">
        <v>12222222</v>
      </c>
      <c r="CA11" s="11">
        <v>11000000</v>
      </c>
      <c r="CB11" s="4">
        <v>1</v>
      </c>
      <c r="CC11" s="15">
        <v>12222222</v>
      </c>
      <c r="CD11" s="11">
        <v>11000000</v>
      </c>
      <c r="CE11" s="9">
        <f>J11+T11+AF11+AR11+BH11+BW11</f>
        <v>50488929.5</v>
      </c>
      <c r="CF11" s="9">
        <f t="shared" si="36"/>
        <v>48588929.5</v>
      </c>
      <c r="CG11" s="9">
        <f t="shared" si="37"/>
        <v>49938929.5</v>
      </c>
      <c r="CH11" s="45">
        <f t="shared" si="38"/>
        <v>45440000</v>
      </c>
      <c r="CI11" s="46">
        <f t="shared" si="39"/>
        <v>43730000</v>
      </c>
      <c r="CJ11" s="46">
        <f t="shared" si="40"/>
        <v>44945000</v>
      </c>
      <c r="CK11" s="44">
        <f t="shared" si="41"/>
        <v>11000</v>
      </c>
      <c r="CL11" s="44">
        <f t="shared" si="42"/>
        <v>11000</v>
      </c>
      <c r="CM11" s="44">
        <f t="shared" si="43"/>
        <v>11000</v>
      </c>
      <c r="CN11" s="43">
        <f t="shared" si="44"/>
        <v>45451000</v>
      </c>
      <c r="CO11" s="43">
        <f t="shared" si="45"/>
        <v>43741000</v>
      </c>
      <c r="CP11" s="43">
        <f t="shared" si="46"/>
        <v>44956000</v>
      </c>
    </row>
    <row r="12" spans="1:94" ht="15" x14ac:dyDescent="0.2">
      <c r="A12" s="31">
        <v>5</v>
      </c>
      <c r="B12" s="32" t="s">
        <v>1</v>
      </c>
      <c r="C12" s="5">
        <v>1.492</v>
      </c>
      <c r="D12" s="5">
        <v>1.492</v>
      </c>
      <c r="E12" s="5">
        <v>1.492</v>
      </c>
      <c r="F12" s="10">
        <v>0.1</v>
      </c>
      <c r="G12" s="10">
        <v>0.1</v>
      </c>
      <c r="H12" s="10">
        <v>0.1</v>
      </c>
      <c r="I12" s="16">
        <v>16169</v>
      </c>
      <c r="J12" s="16">
        <f t="shared" si="0"/>
        <v>16937027.5</v>
      </c>
      <c r="K12" s="16">
        <f t="shared" si="47"/>
        <v>15243300</v>
      </c>
      <c r="L12" s="16">
        <f t="shared" si="14"/>
        <v>16169</v>
      </c>
      <c r="M12" s="16">
        <f t="shared" si="15"/>
        <v>16937027.5</v>
      </c>
      <c r="N12" s="16">
        <f t="shared" si="48"/>
        <v>15243300</v>
      </c>
      <c r="O12" s="16">
        <f t="shared" si="16"/>
        <v>16169</v>
      </c>
      <c r="P12" s="16">
        <f t="shared" si="17"/>
        <v>16937027.5</v>
      </c>
      <c r="Q12" s="16">
        <f t="shared" si="1"/>
        <v>15243300</v>
      </c>
      <c r="R12" s="2">
        <v>7200000</v>
      </c>
      <c r="S12" s="2">
        <v>18</v>
      </c>
      <c r="T12" s="2">
        <f t="shared" si="18"/>
        <v>400000</v>
      </c>
      <c r="U12" s="2">
        <f t="shared" si="2"/>
        <v>360000</v>
      </c>
      <c r="V12" s="2">
        <v>7200000</v>
      </c>
      <c r="W12" s="2">
        <v>18</v>
      </c>
      <c r="X12" s="2">
        <f t="shared" si="19"/>
        <v>400000</v>
      </c>
      <c r="Y12" s="2">
        <f t="shared" si="3"/>
        <v>360000</v>
      </c>
      <c r="Z12" s="2">
        <v>7200000</v>
      </c>
      <c r="AA12" s="2">
        <v>18</v>
      </c>
      <c r="AB12" s="2">
        <f t="shared" si="20"/>
        <v>400000</v>
      </c>
      <c r="AC12" s="2">
        <f t="shared" si="4"/>
        <v>360000</v>
      </c>
      <c r="AD12" s="2"/>
      <c r="AE12" s="2"/>
      <c r="AF12" s="2"/>
      <c r="AG12" s="2">
        <f t="shared" si="5"/>
        <v>0</v>
      </c>
      <c r="AH12" s="2"/>
      <c r="AI12" s="2"/>
      <c r="AJ12" s="2"/>
      <c r="AK12" s="2">
        <f t="shared" si="6"/>
        <v>0</v>
      </c>
      <c r="AL12" s="2"/>
      <c r="AM12" s="2"/>
      <c r="AN12" s="2"/>
      <c r="AO12" s="2">
        <f t="shared" si="7"/>
        <v>0</v>
      </c>
      <c r="AP12" s="2">
        <v>1</v>
      </c>
      <c r="AQ12" s="2"/>
      <c r="AR12" s="33">
        <f t="shared" si="21"/>
        <v>230000</v>
      </c>
      <c r="AS12" s="33">
        <f t="shared" si="8"/>
        <v>207000</v>
      </c>
      <c r="AT12" s="33">
        <v>1</v>
      </c>
      <c r="AU12" s="2"/>
      <c r="AV12" s="33">
        <f t="shared" si="22"/>
        <v>230000</v>
      </c>
      <c r="AW12" s="33">
        <f t="shared" si="9"/>
        <v>207000</v>
      </c>
      <c r="AX12" s="33">
        <v>1</v>
      </c>
      <c r="AY12" s="2"/>
      <c r="AZ12" s="33">
        <f t="shared" si="23"/>
        <v>230000</v>
      </c>
      <c r="BA12" s="11">
        <f t="shared" si="10"/>
        <v>207000</v>
      </c>
      <c r="BB12" s="12"/>
      <c r="BC12" s="12">
        <f t="shared" si="24"/>
        <v>0</v>
      </c>
      <c r="BD12" s="12"/>
      <c r="BE12" s="12">
        <f t="shared" si="25"/>
        <v>0</v>
      </c>
      <c r="BF12" s="12">
        <v>3</v>
      </c>
      <c r="BG12" s="12">
        <f t="shared" si="26"/>
        <v>6300000</v>
      </c>
      <c r="BH12" s="12">
        <f t="shared" si="27"/>
        <v>6300000</v>
      </c>
      <c r="BI12" s="48">
        <f t="shared" si="28"/>
        <v>5670000</v>
      </c>
      <c r="BJ12" s="12">
        <v>1</v>
      </c>
      <c r="BK12" s="12">
        <f t="shared" si="29"/>
        <v>1350000</v>
      </c>
      <c r="BL12" s="12">
        <v>5</v>
      </c>
      <c r="BM12" s="12">
        <f t="shared" si="30"/>
        <v>11000000</v>
      </c>
      <c r="BN12" s="12">
        <f t="shared" si="31"/>
        <v>12350000</v>
      </c>
      <c r="BO12" s="11">
        <f t="shared" si="11"/>
        <v>11115000</v>
      </c>
      <c r="BP12" s="12"/>
      <c r="BQ12" s="12">
        <f t="shared" si="32"/>
        <v>0</v>
      </c>
      <c r="BR12" s="12">
        <v>3</v>
      </c>
      <c r="BS12" s="12">
        <f t="shared" si="33"/>
        <v>6600000</v>
      </c>
      <c r="BT12" s="12">
        <f t="shared" si="34"/>
        <v>6600000</v>
      </c>
      <c r="BU12" s="11">
        <f t="shared" si="12"/>
        <v>5940000</v>
      </c>
      <c r="BV12" s="4">
        <v>1</v>
      </c>
      <c r="BW12" s="15">
        <v>12222222</v>
      </c>
      <c r="BX12" s="11">
        <v>11000000</v>
      </c>
      <c r="BY12" s="4">
        <v>1</v>
      </c>
      <c r="BZ12" s="15">
        <v>12222222</v>
      </c>
      <c r="CA12" s="11">
        <v>11000000</v>
      </c>
      <c r="CB12" s="4">
        <v>1</v>
      </c>
      <c r="CC12" s="15">
        <v>12222222</v>
      </c>
      <c r="CD12" s="11">
        <v>11000000</v>
      </c>
      <c r="CE12" s="9">
        <f t="shared" si="35"/>
        <v>36089249.5</v>
      </c>
      <c r="CF12" s="9">
        <f t="shared" si="36"/>
        <v>42139249.5</v>
      </c>
      <c r="CG12" s="9">
        <f t="shared" si="37"/>
        <v>36389249.5</v>
      </c>
      <c r="CH12" s="45">
        <f t="shared" si="38"/>
        <v>32480300</v>
      </c>
      <c r="CI12" s="46">
        <f t="shared" si="39"/>
        <v>37925300</v>
      </c>
      <c r="CJ12" s="46">
        <f t="shared" si="40"/>
        <v>32750300</v>
      </c>
      <c r="CK12" s="44">
        <f t="shared" si="41"/>
        <v>11000</v>
      </c>
      <c r="CL12" s="44">
        <f t="shared" si="42"/>
        <v>11000</v>
      </c>
      <c r="CM12" s="44">
        <f t="shared" si="43"/>
        <v>11000</v>
      </c>
      <c r="CN12" s="43">
        <f t="shared" si="44"/>
        <v>32491300</v>
      </c>
      <c r="CO12" s="43">
        <f t="shared" si="45"/>
        <v>37936300</v>
      </c>
      <c r="CP12" s="43">
        <f t="shared" si="46"/>
        <v>32761300</v>
      </c>
    </row>
    <row r="13" spans="1:94" ht="15" x14ac:dyDescent="0.2">
      <c r="A13" s="31">
        <v>6</v>
      </c>
      <c r="B13" s="32" t="s">
        <v>20</v>
      </c>
      <c r="C13" s="5">
        <v>1.492</v>
      </c>
      <c r="D13" s="5">
        <v>1.492</v>
      </c>
      <c r="E13" s="5">
        <v>1.492</v>
      </c>
      <c r="F13" s="10">
        <v>0.1</v>
      </c>
      <c r="G13" s="10">
        <v>0.1</v>
      </c>
      <c r="H13" s="10">
        <v>0.1</v>
      </c>
      <c r="I13" s="16">
        <v>18562</v>
      </c>
      <c r="J13" s="16">
        <f t="shared" si="0"/>
        <v>19443695</v>
      </c>
      <c r="K13" s="16">
        <f t="shared" si="47"/>
        <v>17499300</v>
      </c>
      <c r="L13" s="16">
        <f t="shared" si="14"/>
        <v>18562</v>
      </c>
      <c r="M13" s="16">
        <f t="shared" si="15"/>
        <v>19443695</v>
      </c>
      <c r="N13" s="16">
        <f t="shared" si="48"/>
        <v>17499300</v>
      </c>
      <c r="O13" s="16">
        <f t="shared" si="16"/>
        <v>18562</v>
      </c>
      <c r="P13" s="16">
        <f t="shared" si="17"/>
        <v>19443695</v>
      </c>
      <c r="Q13" s="16">
        <f t="shared" si="1"/>
        <v>17499300</v>
      </c>
      <c r="R13" s="2">
        <v>7200000</v>
      </c>
      <c r="S13" s="2">
        <v>18</v>
      </c>
      <c r="T13" s="2">
        <f t="shared" si="18"/>
        <v>400000</v>
      </c>
      <c r="U13" s="2">
        <f t="shared" si="2"/>
        <v>360000</v>
      </c>
      <c r="V13" s="2">
        <v>7200000</v>
      </c>
      <c r="W13" s="2">
        <v>18</v>
      </c>
      <c r="X13" s="2">
        <f t="shared" si="19"/>
        <v>400000</v>
      </c>
      <c r="Y13" s="2">
        <f t="shared" si="3"/>
        <v>360000</v>
      </c>
      <c r="Z13" s="2">
        <v>7200000</v>
      </c>
      <c r="AA13" s="2">
        <v>18</v>
      </c>
      <c r="AB13" s="2">
        <f t="shared" si="20"/>
        <v>400000</v>
      </c>
      <c r="AC13" s="2">
        <f t="shared" si="4"/>
        <v>360000</v>
      </c>
      <c r="AD13" s="2"/>
      <c r="AE13" s="2"/>
      <c r="AF13" s="2"/>
      <c r="AG13" s="2">
        <f t="shared" si="5"/>
        <v>0</v>
      </c>
      <c r="AH13" s="2"/>
      <c r="AI13" s="2"/>
      <c r="AJ13" s="2"/>
      <c r="AK13" s="2">
        <f t="shared" si="6"/>
        <v>0</v>
      </c>
      <c r="AL13" s="2"/>
      <c r="AM13" s="2"/>
      <c r="AN13" s="2"/>
      <c r="AO13" s="2">
        <f t="shared" si="7"/>
        <v>0</v>
      </c>
      <c r="AP13" s="2">
        <v>1</v>
      </c>
      <c r="AQ13" s="2"/>
      <c r="AR13" s="33">
        <f t="shared" si="21"/>
        <v>230000</v>
      </c>
      <c r="AS13" s="33">
        <f t="shared" si="8"/>
        <v>207000</v>
      </c>
      <c r="AT13" s="33">
        <v>1</v>
      </c>
      <c r="AU13" s="2"/>
      <c r="AV13" s="33">
        <f t="shared" si="22"/>
        <v>230000</v>
      </c>
      <c r="AW13" s="33">
        <f t="shared" si="9"/>
        <v>207000</v>
      </c>
      <c r="AX13" s="33">
        <v>1</v>
      </c>
      <c r="AY13" s="2"/>
      <c r="AZ13" s="33">
        <f t="shared" si="23"/>
        <v>230000</v>
      </c>
      <c r="BA13" s="11">
        <f t="shared" si="10"/>
        <v>207000</v>
      </c>
      <c r="BB13" s="12"/>
      <c r="BC13" s="12">
        <f t="shared" si="24"/>
        <v>0</v>
      </c>
      <c r="BD13" s="12"/>
      <c r="BE13" s="12">
        <f t="shared" si="25"/>
        <v>0</v>
      </c>
      <c r="BF13" s="12"/>
      <c r="BG13" s="12">
        <f t="shared" si="26"/>
        <v>0</v>
      </c>
      <c r="BH13" s="12">
        <f t="shared" si="27"/>
        <v>0</v>
      </c>
      <c r="BI13" s="48">
        <f t="shared" si="28"/>
        <v>0</v>
      </c>
      <c r="BJ13" s="12"/>
      <c r="BK13" s="12">
        <f t="shared" si="29"/>
        <v>0</v>
      </c>
      <c r="BL13" s="12">
        <v>0</v>
      </c>
      <c r="BM13" s="12">
        <f t="shared" si="30"/>
        <v>0</v>
      </c>
      <c r="BN13" s="12">
        <f t="shared" si="31"/>
        <v>0</v>
      </c>
      <c r="BO13" s="11">
        <f t="shared" si="11"/>
        <v>0</v>
      </c>
      <c r="BP13" s="12"/>
      <c r="BQ13" s="12">
        <f t="shared" si="32"/>
        <v>0</v>
      </c>
      <c r="BR13" s="12">
        <v>1</v>
      </c>
      <c r="BS13" s="12">
        <f t="shared" si="33"/>
        <v>2200000</v>
      </c>
      <c r="BT13" s="12">
        <f t="shared" si="34"/>
        <v>2200000</v>
      </c>
      <c r="BU13" s="11">
        <f t="shared" si="12"/>
        <v>1980000</v>
      </c>
      <c r="BV13" s="4"/>
      <c r="BW13" s="15">
        <v>0</v>
      </c>
      <c r="BX13" s="11">
        <v>0</v>
      </c>
      <c r="BY13" s="4"/>
      <c r="BZ13" s="15">
        <v>0</v>
      </c>
      <c r="CA13" s="11">
        <v>0</v>
      </c>
      <c r="CB13" s="4"/>
      <c r="CC13" s="15">
        <v>0</v>
      </c>
      <c r="CD13" s="11">
        <v>0</v>
      </c>
      <c r="CE13" s="9">
        <f t="shared" si="35"/>
        <v>20073695</v>
      </c>
      <c r="CF13" s="9">
        <f t="shared" si="36"/>
        <v>20073695</v>
      </c>
      <c r="CG13" s="9">
        <f t="shared" si="37"/>
        <v>22273695</v>
      </c>
      <c r="CH13" s="45">
        <f t="shared" si="38"/>
        <v>18066300</v>
      </c>
      <c r="CI13" s="46">
        <f t="shared" si="39"/>
        <v>18066300</v>
      </c>
      <c r="CJ13" s="46">
        <f t="shared" si="40"/>
        <v>20046300</v>
      </c>
      <c r="CK13" s="44">
        <f t="shared" si="41"/>
        <v>0</v>
      </c>
      <c r="CL13" s="44">
        <f t="shared" si="42"/>
        <v>0</v>
      </c>
      <c r="CM13" s="44">
        <f t="shared" si="43"/>
        <v>0</v>
      </c>
      <c r="CN13" s="43">
        <f t="shared" si="44"/>
        <v>18066300</v>
      </c>
      <c r="CO13" s="43">
        <f t="shared" si="45"/>
        <v>18066300</v>
      </c>
      <c r="CP13" s="43">
        <f t="shared" si="46"/>
        <v>20046300</v>
      </c>
    </row>
    <row r="14" spans="1:94" ht="15" x14ac:dyDescent="0.2">
      <c r="A14" s="31">
        <v>7</v>
      </c>
      <c r="B14" s="32" t="s">
        <v>2</v>
      </c>
      <c r="C14" s="5">
        <v>1.492</v>
      </c>
      <c r="D14" s="5">
        <v>1.492</v>
      </c>
      <c r="E14" s="5">
        <v>1.492</v>
      </c>
      <c r="F14" s="10">
        <v>0.1</v>
      </c>
      <c r="G14" s="10">
        <v>0.1</v>
      </c>
      <c r="H14" s="10">
        <v>0.1</v>
      </c>
      <c r="I14" s="16">
        <v>7135</v>
      </c>
      <c r="J14" s="16">
        <f t="shared" si="0"/>
        <v>7473912.5</v>
      </c>
      <c r="K14" s="16">
        <f>ROUND(J14*(1-F14),-2)+100</f>
        <v>6726600</v>
      </c>
      <c r="L14" s="16">
        <f t="shared" si="14"/>
        <v>7135</v>
      </c>
      <c r="M14" s="16">
        <f t="shared" si="15"/>
        <v>7473912.5</v>
      </c>
      <c r="N14" s="16">
        <f>ROUND(M14*(1-G14),-2)+100</f>
        <v>6726600</v>
      </c>
      <c r="O14" s="16">
        <f t="shared" si="16"/>
        <v>7135</v>
      </c>
      <c r="P14" s="16">
        <f t="shared" si="17"/>
        <v>7473912.5</v>
      </c>
      <c r="Q14" s="16">
        <f>ROUND(P14*(1-H14),-2)+100</f>
        <v>6726600</v>
      </c>
      <c r="R14" s="2">
        <v>7200000</v>
      </c>
      <c r="S14" s="2">
        <v>18</v>
      </c>
      <c r="T14" s="2">
        <f t="shared" si="18"/>
        <v>400000</v>
      </c>
      <c r="U14" s="2">
        <f t="shared" si="2"/>
        <v>360000</v>
      </c>
      <c r="V14" s="2">
        <v>7200000</v>
      </c>
      <c r="W14" s="2">
        <v>18</v>
      </c>
      <c r="X14" s="2">
        <f t="shared" si="19"/>
        <v>400000</v>
      </c>
      <c r="Y14" s="2">
        <f t="shared" si="3"/>
        <v>360000</v>
      </c>
      <c r="Z14" s="2">
        <v>7200000</v>
      </c>
      <c r="AA14" s="2">
        <v>18</v>
      </c>
      <c r="AB14" s="2">
        <f t="shared" si="20"/>
        <v>400000</v>
      </c>
      <c r="AC14" s="2">
        <f t="shared" si="4"/>
        <v>360000</v>
      </c>
      <c r="AD14" s="2">
        <v>750000</v>
      </c>
      <c r="AE14" s="2">
        <v>5</v>
      </c>
      <c r="AF14" s="2">
        <f>AD14/AE14</f>
        <v>150000</v>
      </c>
      <c r="AG14" s="2">
        <f t="shared" si="5"/>
        <v>135000</v>
      </c>
      <c r="AH14" s="2">
        <v>750000</v>
      </c>
      <c r="AI14" s="2">
        <v>5</v>
      </c>
      <c r="AJ14" s="2">
        <f>AH14/AI14</f>
        <v>150000</v>
      </c>
      <c r="AK14" s="2">
        <f t="shared" si="6"/>
        <v>135000</v>
      </c>
      <c r="AL14" s="2">
        <v>750000</v>
      </c>
      <c r="AM14" s="2">
        <v>5</v>
      </c>
      <c r="AN14" s="2">
        <f>AL14/AM14</f>
        <v>150000</v>
      </c>
      <c r="AO14" s="2">
        <f t="shared" si="7"/>
        <v>135000</v>
      </c>
      <c r="AP14" s="2">
        <v>1</v>
      </c>
      <c r="AQ14" s="2"/>
      <c r="AR14" s="33">
        <f t="shared" si="21"/>
        <v>230000</v>
      </c>
      <c r="AS14" s="33">
        <f t="shared" si="8"/>
        <v>207000</v>
      </c>
      <c r="AT14" s="33">
        <v>1</v>
      </c>
      <c r="AU14" s="2"/>
      <c r="AV14" s="33">
        <f t="shared" si="22"/>
        <v>230000</v>
      </c>
      <c r="AW14" s="33">
        <f t="shared" si="9"/>
        <v>207000</v>
      </c>
      <c r="AX14" s="33">
        <v>1</v>
      </c>
      <c r="AY14" s="2"/>
      <c r="AZ14" s="33">
        <f t="shared" si="23"/>
        <v>230000</v>
      </c>
      <c r="BA14" s="11">
        <f t="shared" si="10"/>
        <v>207000</v>
      </c>
      <c r="BB14" s="12"/>
      <c r="BC14" s="12">
        <f t="shared" si="24"/>
        <v>0</v>
      </c>
      <c r="BD14" s="12"/>
      <c r="BE14" s="12">
        <f t="shared" si="25"/>
        <v>0</v>
      </c>
      <c r="BF14" s="12"/>
      <c r="BG14" s="12">
        <f t="shared" si="26"/>
        <v>0</v>
      </c>
      <c r="BH14" s="12">
        <f t="shared" si="27"/>
        <v>0</v>
      </c>
      <c r="BI14" s="48">
        <f t="shared" si="28"/>
        <v>0</v>
      </c>
      <c r="BJ14" s="12"/>
      <c r="BK14" s="12">
        <f t="shared" si="29"/>
        <v>0</v>
      </c>
      <c r="BL14" s="12">
        <v>1</v>
      </c>
      <c r="BM14" s="12">
        <f t="shared" si="30"/>
        <v>2200000</v>
      </c>
      <c r="BN14" s="12">
        <f t="shared" si="31"/>
        <v>2200000</v>
      </c>
      <c r="BO14" s="11">
        <f t="shared" si="11"/>
        <v>1980000</v>
      </c>
      <c r="BP14" s="12">
        <v>1</v>
      </c>
      <c r="BQ14" s="12">
        <f t="shared" si="32"/>
        <v>1350000</v>
      </c>
      <c r="BR14" s="12">
        <v>1</v>
      </c>
      <c r="BS14" s="12">
        <f t="shared" si="33"/>
        <v>2200000</v>
      </c>
      <c r="BT14" s="12">
        <f t="shared" si="34"/>
        <v>3550000</v>
      </c>
      <c r="BU14" s="11">
        <f t="shared" si="12"/>
        <v>3195000</v>
      </c>
      <c r="BV14" s="4">
        <v>1</v>
      </c>
      <c r="BW14" s="15">
        <v>12222222</v>
      </c>
      <c r="BX14" s="11">
        <v>11000000</v>
      </c>
      <c r="BY14" s="4">
        <v>1</v>
      </c>
      <c r="BZ14" s="15">
        <v>12222222</v>
      </c>
      <c r="CA14" s="11">
        <v>11000000</v>
      </c>
      <c r="CB14" s="4">
        <v>1</v>
      </c>
      <c r="CC14" s="15">
        <v>12222222</v>
      </c>
      <c r="CD14" s="11">
        <v>11000000</v>
      </c>
      <c r="CE14" s="9">
        <f t="shared" si="35"/>
        <v>20476134.5</v>
      </c>
      <c r="CF14" s="9">
        <f t="shared" si="36"/>
        <v>22676134.5</v>
      </c>
      <c r="CG14" s="9">
        <f t="shared" si="37"/>
        <v>24026134.5</v>
      </c>
      <c r="CH14" s="45">
        <f t="shared" si="38"/>
        <v>18428600</v>
      </c>
      <c r="CI14" s="46">
        <f t="shared" si="39"/>
        <v>20408600</v>
      </c>
      <c r="CJ14" s="46">
        <f t="shared" si="40"/>
        <v>21623600</v>
      </c>
      <c r="CK14" s="44">
        <f t="shared" si="41"/>
        <v>11000</v>
      </c>
      <c r="CL14" s="44">
        <f t="shared" si="42"/>
        <v>11000</v>
      </c>
      <c r="CM14" s="44">
        <f t="shared" si="43"/>
        <v>11000</v>
      </c>
      <c r="CN14" s="43">
        <f t="shared" si="44"/>
        <v>18439600</v>
      </c>
      <c r="CO14" s="43">
        <f t="shared" si="45"/>
        <v>20419600</v>
      </c>
      <c r="CP14" s="43">
        <f t="shared" si="46"/>
        <v>21634600</v>
      </c>
    </row>
    <row r="15" spans="1:94" ht="15" x14ac:dyDescent="0.2">
      <c r="A15" s="31">
        <v>8</v>
      </c>
      <c r="B15" s="32" t="s">
        <v>3</v>
      </c>
      <c r="C15" s="5">
        <v>1.492</v>
      </c>
      <c r="D15" s="5">
        <v>1.492</v>
      </c>
      <c r="E15" s="5">
        <v>1.492</v>
      </c>
      <c r="F15" s="10">
        <v>0.1</v>
      </c>
      <c r="G15" s="10">
        <v>0.1</v>
      </c>
      <c r="H15" s="10">
        <v>0.1</v>
      </c>
      <c r="I15" s="16">
        <v>6657</v>
      </c>
      <c r="J15" s="16">
        <f t="shared" si="0"/>
        <v>6973207.5</v>
      </c>
      <c r="K15" s="16">
        <f t="shared" si="47"/>
        <v>6275900</v>
      </c>
      <c r="L15" s="16">
        <f t="shared" si="14"/>
        <v>6657</v>
      </c>
      <c r="M15" s="16">
        <f t="shared" si="15"/>
        <v>6973207.5</v>
      </c>
      <c r="N15" s="16">
        <f t="shared" si="48"/>
        <v>6275900</v>
      </c>
      <c r="O15" s="16">
        <f t="shared" si="16"/>
        <v>6657</v>
      </c>
      <c r="P15" s="16">
        <f t="shared" si="17"/>
        <v>6973207.5</v>
      </c>
      <c r="Q15" s="16">
        <f t="shared" si="1"/>
        <v>6275900</v>
      </c>
      <c r="R15" s="2">
        <v>7200000</v>
      </c>
      <c r="S15" s="2">
        <v>18</v>
      </c>
      <c r="T15" s="2">
        <f t="shared" si="18"/>
        <v>400000</v>
      </c>
      <c r="U15" s="2">
        <f t="shared" si="2"/>
        <v>360000</v>
      </c>
      <c r="V15" s="2">
        <v>7200000</v>
      </c>
      <c r="W15" s="2">
        <v>18</v>
      </c>
      <c r="X15" s="2">
        <f t="shared" si="19"/>
        <v>400000</v>
      </c>
      <c r="Y15" s="2">
        <f t="shared" si="3"/>
        <v>360000</v>
      </c>
      <c r="Z15" s="2">
        <v>7200000</v>
      </c>
      <c r="AA15" s="2">
        <v>18</v>
      </c>
      <c r="AB15" s="2">
        <f t="shared" si="20"/>
        <v>400000</v>
      </c>
      <c r="AC15" s="2">
        <f t="shared" si="4"/>
        <v>360000</v>
      </c>
      <c r="AD15" s="2"/>
      <c r="AE15" s="2"/>
      <c r="AF15" s="2"/>
      <c r="AG15" s="2">
        <f t="shared" si="5"/>
        <v>0</v>
      </c>
      <c r="AH15" s="2"/>
      <c r="AI15" s="2"/>
      <c r="AJ15" s="2"/>
      <c r="AK15" s="2">
        <f t="shared" si="6"/>
        <v>0</v>
      </c>
      <c r="AL15" s="2"/>
      <c r="AM15" s="2"/>
      <c r="AN15" s="2"/>
      <c r="AO15" s="2">
        <f t="shared" si="7"/>
        <v>0</v>
      </c>
      <c r="AP15" s="2">
        <v>1</v>
      </c>
      <c r="AQ15" s="2"/>
      <c r="AR15" s="33">
        <f t="shared" si="21"/>
        <v>230000</v>
      </c>
      <c r="AS15" s="33">
        <f t="shared" si="8"/>
        <v>207000</v>
      </c>
      <c r="AT15" s="33">
        <v>1</v>
      </c>
      <c r="AU15" s="2"/>
      <c r="AV15" s="33">
        <f t="shared" si="22"/>
        <v>230000</v>
      </c>
      <c r="AW15" s="33">
        <f t="shared" si="9"/>
        <v>207000</v>
      </c>
      <c r="AX15" s="33">
        <v>1</v>
      </c>
      <c r="AY15" s="2"/>
      <c r="AZ15" s="33">
        <f t="shared" si="23"/>
        <v>230000</v>
      </c>
      <c r="BA15" s="11">
        <f t="shared" si="10"/>
        <v>207000</v>
      </c>
      <c r="BB15" s="12"/>
      <c r="BC15" s="12">
        <f t="shared" si="24"/>
        <v>0</v>
      </c>
      <c r="BD15" s="12"/>
      <c r="BE15" s="12">
        <f t="shared" si="25"/>
        <v>0</v>
      </c>
      <c r="BF15" s="12"/>
      <c r="BG15" s="12">
        <f t="shared" si="26"/>
        <v>0</v>
      </c>
      <c r="BH15" s="12">
        <f t="shared" si="27"/>
        <v>0</v>
      </c>
      <c r="BI15" s="48">
        <f t="shared" si="28"/>
        <v>0</v>
      </c>
      <c r="BJ15" s="12"/>
      <c r="BK15" s="12">
        <f t="shared" si="29"/>
        <v>0</v>
      </c>
      <c r="BL15" s="12">
        <v>1</v>
      </c>
      <c r="BM15" s="12">
        <f t="shared" si="30"/>
        <v>2200000</v>
      </c>
      <c r="BN15" s="12">
        <f t="shared" si="31"/>
        <v>2200000</v>
      </c>
      <c r="BO15" s="11">
        <f t="shared" si="11"/>
        <v>1980000</v>
      </c>
      <c r="BP15" s="12"/>
      <c r="BQ15" s="12">
        <f t="shared" si="32"/>
        <v>0</v>
      </c>
      <c r="BR15" s="12">
        <v>1</v>
      </c>
      <c r="BS15" s="12">
        <f t="shared" si="33"/>
        <v>2200000</v>
      </c>
      <c r="BT15" s="12">
        <f t="shared" si="34"/>
        <v>2200000</v>
      </c>
      <c r="BU15" s="11">
        <f t="shared" si="12"/>
        <v>1980000</v>
      </c>
      <c r="BV15" s="4">
        <v>1</v>
      </c>
      <c r="BW15" s="15">
        <v>12222222</v>
      </c>
      <c r="BX15" s="11">
        <v>11000000</v>
      </c>
      <c r="BY15" s="4">
        <v>1</v>
      </c>
      <c r="BZ15" s="15">
        <v>12222222</v>
      </c>
      <c r="CA15" s="11">
        <v>11000000</v>
      </c>
      <c r="CB15" s="4">
        <v>1</v>
      </c>
      <c r="CC15" s="15">
        <v>12222222</v>
      </c>
      <c r="CD15" s="11">
        <v>11000000</v>
      </c>
      <c r="CE15" s="9">
        <f t="shared" si="35"/>
        <v>19825429.5</v>
      </c>
      <c r="CF15" s="9">
        <f t="shared" si="36"/>
        <v>22025429.5</v>
      </c>
      <c r="CG15" s="9">
        <f t="shared" si="37"/>
        <v>22025429.5</v>
      </c>
      <c r="CH15" s="45">
        <f t="shared" si="38"/>
        <v>17842900</v>
      </c>
      <c r="CI15" s="46">
        <f t="shared" si="39"/>
        <v>19822900</v>
      </c>
      <c r="CJ15" s="46">
        <f t="shared" si="40"/>
        <v>19822900</v>
      </c>
      <c r="CK15" s="44">
        <f t="shared" si="41"/>
        <v>11000</v>
      </c>
      <c r="CL15" s="44">
        <f t="shared" si="42"/>
        <v>11000</v>
      </c>
      <c r="CM15" s="44">
        <f t="shared" si="43"/>
        <v>11000</v>
      </c>
      <c r="CN15" s="43">
        <f t="shared" si="44"/>
        <v>17853900</v>
      </c>
      <c r="CO15" s="43">
        <f t="shared" si="45"/>
        <v>19833900</v>
      </c>
      <c r="CP15" s="43">
        <f t="shared" si="46"/>
        <v>19833900</v>
      </c>
    </row>
    <row r="16" spans="1:94" ht="15" x14ac:dyDescent="0.2">
      <c r="A16" s="31">
        <v>9</v>
      </c>
      <c r="B16" s="32" t="s">
        <v>4</v>
      </c>
      <c r="C16" s="5">
        <v>1.492</v>
      </c>
      <c r="D16" s="5">
        <v>1.492</v>
      </c>
      <c r="E16" s="5">
        <v>1.492</v>
      </c>
      <c r="F16" s="10">
        <v>0.1</v>
      </c>
      <c r="G16" s="10">
        <v>0.1</v>
      </c>
      <c r="H16" s="10">
        <v>0.1</v>
      </c>
      <c r="I16" s="16">
        <v>8233</v>
      </c>
      <c r="J16" s="16">
        <f t="shared" si="0"/>
        <v>8624067.5</v>
      </c>
      <c r="K16" s="16">
        <f t="shared" si="47"/>
        <v>7761700</v>
      </c>
      <c r="L16" s="16">
        <f t="shared" si="14"/>
        <v>8233</v>
      </c>
      <c r="M16" s="16">
        <f t="shared" si="15"/>
        <v>8624067.5</v>
      </c>
      <c r="N16" s="16">
        <f t="shared" si="48"/>
        <v>7761700</v>
      </c>
      <c r="O16" s="16">
        <f t="shared" si="16"/>
        <v>8233</v>
      </c>
      <c r="P16" s="16">
        <f t="shared" si="17"/>
        <v>8624067.5</v>
      </c>
      <c r="Q16" s="16">
        <f t="shared" si="1"/>
        <v>7761700</v>
      </c>
      <c r="R16" s="2">
        <v>7200000</v>
      </c>
      <c r="S16" s="2">
        <v>18</v>
      </c>
      <c r="T16" s="2">
        <f t="shared" si="18"/>
        <v>400000</v>
      </c>
      <c r="U16" s="2">
        <f t="shared" si="2"/>
        <v>360000</v>
      </c>
      <c r="V16" s="2">
        <v>7200000</v>
      </c>
      <c r="W16" s="2">
        <v>18</v>
      </c>
      <c r="X16" s="2">
        <f t="shared" si="19"/>
        <v>400000</v>
      </c>
      <c r="Y16" s="2">
        <f t="shared" si="3"/>
        <v>360000</v>
      </c>
      <c r="Z16" s="2">
        <v>7200000</v>
      </c>
      <c r="AA16" s="2">
        <v>18</v>
      </c>
      <c r="AB16" s="2">
        <f t="shared" si="20"/>
        <v>400000</v>
      </c>
      <c r="AC16" s="2">
        <f t="shared" si="4"/>
        <v>360000</v>
      </c>
      <c r="AD16" s="2"/>
      <c r="AE16" s="2"/>
      <c r="AF16" s="2"/>
      <c r="AG16" s="2">
        <f t="shared" si="5"/>
        <v>0</v>
      </c>
      <c r="AH16" s="2"/>
      <c r="AI16" s="2"/>
      <c r="AJ16" s="2"/>
      <c r="AK16" s="2">
        <f t="shared" si="6"/>
        <v>0</v>
      </c>
      <c r="AL16" s="2"/>
      <c r="AM16" s="2"/>
      <c r="AN16" s="2"/>
      <c r="AO16" s="2">
        <f t="shared" si="7"/>
        <v>0</v>
      </c>
      <c r="AP16" s="2">
        <v>1</v>
      </c>
      <c r="AQ16" s="2"/>
      <c r="AR16" s="33">
        <f t="shared" si="21"/>
        <v>230000</v>
      </c>
      <c r="AS16" s="33">
        <f t="shared" si="8"/>
        <v>207000</v>
      </c>
      <c r="AT16" s="33">
        <v>1</v>
      </c>
      <c r="AU16" s="2"/>
      <c r="AV16" s="33">
        <f t="shared" si="22"/>
        <v>230000</v>
      </c>
      <c r="AW16" s="33">
        <f t="shared" si="9"/>
        <v>207000</v>
      </c>
      <c r="AX16" s="33">
        <v>1</v>
      </c>
      <c r="AY16" s="2"/>
      <c r="AZ16" s="33">
        <f t="shared" si="23"/>
        <v>230000</v>
      </c>
      <c r="BA16" s="11">
        <f t="shared" si="10"/>
        <v>207000</v>
      </c>
      <c r="BB16" s="12"/>
      <c r="BC16" s="12">
        <f t="shared" si="24"/>
        <v>0</v>
      </c>
      <c r="BD16" s="12"/>
      <c r="BE16" s="12">
        <f t="shared" si="25"/>
        <v>0</v>
      </c>
      <c r="BF16" s="12">
        <v>1</v>
      </c>
      <c r="BG16" s="12">
        <f t="shared" si="26"/>
        <v>2100000</v>
      </c>
      <c r="BH16" s="12">
        <f t="shared" si="27"/>
        <v>2100000</v>
      </c>
      <c r="BI16" s="48">
        <f t="shared" si="28"/>
        <v>1890000</v>
      </c>
      <c r="BJ16" s="12"/>
      <c r="BK16" s="12">
        <f t="shared" si="29"/>
        <v>0</v>
      </c>
      <c r="BL16" s="12">
        <v>2</v>
      </c>
      <c r="BM16" s="12">
        <f t="shared" si="30"/>
        <v>4400000</v>
      </c>
      <c r="BN16" s="12">
        <f t="shared" si="31"/>
        <v>4400000</v>
      </c>
      <c r="BO16" s="11">
        <f t="shared" si="11"/>
        <v>3960000</v>
      </c>
      <c r="BP16" s="12">
        <v>1</v>
      </c>
      <c r="BQ16" s="12">
        <f t="shared" si="32"/>
        <v>1350000</v>
      </c>
      <c r="BR16" s="12">
        <v>1</v>
      </c>
      <c r="BS16" s="12">
        <f t="shared" si="33"/>
        <v>2200000</v>
      </c>
      <c r="BT16" s="12">
        <f t="shared" si="34"/>
        <v>3550000</v>
      </c>
      <c r="BU16" s="11">
        <f t="shared" si="12"/>
        <v>3195000</v>
      </c>
      <c r="BV16" s="4">
        <v>1</v>
      </c>
      <c r="BW16" s="15">
        <v>12222222</v>
      </c>
      <c r="BX16" s="11">
        <v>11000000</v>
      </c>
      <c r="BY16" s="4">
        <v>1</v>
      </c>
      <c r="BZ16" s="15">
        <v>12222222</v>
      </c>
      <c r="CA16" s="11">
        <v>11000000</v>
      </c>
      <c r="CB16" s="4">
        <v>1</v>
      </c>
      <c r="CC16" s="15">
        <v>12222222</v>
      </c>
      <c r="CD16" s="11">
        <v>11000000</v>
      </c>
      <c r="CE16" s="9">
        <f t="shared" si="35"/>
        <v>23576289.5</v>
      </c>
      <c r="CF16" s="9">
        <f t="shared" si="36"/>
        <v>25876289.5</v>
      </c>
      <c r="CG16" s="9">
        <f t="shared" si="37"/>
        <v>25026289.5</v>
      </c>
      <c r="CH16" s="45">
        <f t="shared" si="38"/>
        <v>21218700</v>
      </c>
      <c r="CI16" s="46">
        <f t="shared" si="39"/>
        <v>23288700</v>
      </c>
      <c r="CJ16" s="46">
        <f t="shared" si="40"/>
        <v>22523700</v>
      </c>
      <c r="CK16" s="44">
        <f t="shared" si="41"/>
        <v>11000</v>
      </c>
      <c r="CL16" s="44">
        <f t="shared" si="42"/>
        <v>11000</v>
      </c>
      <c r="CM16" s="44">
        <f t="shared" si="43"/>
        <v>11000</v>
      </c>
      <c r="CN16" s="43">
        <f t="shared" si="44"/>
        <v>21229700</v>
      </c>
      <c r="CO16" s="43">
        <f t="shared" si="45"/>
        <v>23299700</v>
      </c>
      <c r="CP16" s="43">
        <f t="shared" si="46"/>
        <v>22534700</v>
      </c>
    </row>
    <row r="17" spans="1:94" ht="15" x14ac:dyDescent="0.2">
      <c r="A17" s="31">
        <v>10</v>
      </c>
      <c r="B17" s="32" t="s">
        <v>14</v>
      </c>
      <c r="C17" s="5">
        <v>1.492</v>
      </c>
      <c r="D17" s="5">
        <v>1.492</v>
      </c>
      <c r="E17" s="5">
        <v>1.492</v>
      </c>
      <c r="F17" s="10">
        <v>0.1</v>
      </c>
      <c r="G17" s="10">
        <v>0.1</v>
      </c>
      <c r="H17" s="10">
        <v>0.1</v>
      </c>
      <c r="I17" s="16">
        <v>2738</v>
      </c>
      <c r="J17" s="16">
        <f t="shared" si="0"/>
        <v>2868055</v>
      </c>
      <c r="K17" s="16">
        <f t="shared" si="47"/>
        <v>2581200</v>
      </c>
      <c r="L17" s="16">
        <f t="shared" si="14"/>
        <v>2738</v>
      </c>
      <c r="M17" s="16">
        <f t="shared" si="15"/>
        <v>2868055</v>
      </c>
      <c r="N17" s="16">
        <f t="shared" si="48"/>
        <v>2581200</v>
      </c>
      <c r="O17" s="16">
        <f t="shared" si="16"/>
        <v>2738</v>
      </c>
      <c r="P17" s="16">
        <f t="shared" si="17"/>
        <v>2868055</v>
      </c>
      <c r="Q17" s="16">
        <f t="shared" si="1"/>
        <v>2581200</v>
      </c>
      <c r="R17" s="2">
        <v>7200000</v>
      </c>
      <c r="S17" s="2">
        <v>18</v>
      </c>
      <c r="T17" s="2">
        <f t="shared" si="18"/>
        <v>400000</v>
      </c>
      <c r="U17" s="2">
        <f t="shared" si="2"/>
        <v>360000</v>
      </c>
      <c r="V17" s="2">
        <v>7200000</v>
      </c>
      <c r="W17" s="2">
        <v>18</v>
      </c>
      <c r="X17" s="2">
        <f t="shared" si="19"/>
        <v>400000</v>
      </c>
      <c r="Y17" s="2">
        <f t="shared" si="3"/>
        <v>360000</v>
      </c>
      <c r="Z17" s="2">
        <v>7200000</v>
      </c>
      <c r="AA17" s="2">
        <v>18</v>
      </c>
      <c r="AB17" s="2">
        <f t="shared" si="20"/>
        <v>400000</v>
      </c>
      <c r="AC17" s="2">
        <f t="shared" si="4"/>
        <v>360000</v>
      </c>
      <c r="AD17" s="2"/>
      <c r="AE17" s="2"/>
      <c r="AF17" s="2"/>
      <c r="AG17" s="2">
        <f t="shared" si="5"/>
        <v>0</v>
      </c>
      <c r="AH17" s="2"/>
      <c r="AI17" s="2"/>
      <c r="AJ17" s="2"/>
      <c r="AK17" s="2">
        <f t="shared" si="6"/>
        <v>0</v>
      </c>
      <c r="AL17" s="2"/>
      <c r="AM17" s="2"/>
      <c r="AN17" s="2"/>
      <c r="AO17" s="2">
        <f t="shared" si="7"/>
        <v>0</v>
      </c>
      <c r="AP17" s="2">
        <v>1</v>
      </c>
      <c r="AQ17" s="2"/>
      <c r="AR17" s="33">
        <f t="shared" si="21"/>
        <v>230000</v>
      </c>
      <c r="AS17" s="33">
        <f t="shared" si="8"/>
        <v>207000</v>
      </c>
      <c r="AT17" s="33">
        <v>1</v>
      </c>
      <c r="AU17" s="2"/>
      <c r="AV17" s="33">
        <f t="shared" si="22"/>
        <v>230000</v>
      </c>
      <c r="AW17" s="33">
        <f t="shared" si="9"/>
        <v>207000</v>
      </c>
      <c r="AX17" s="33">
        <v>1</v>
      </c>
      <c r="AY17" s="2"/>
      <c r="AZ17" s="33">
        <f t="shared" si="23"/>
        <v>230000</v>
      </c>
      <c r="BA17" s="11">
        <f t="shared" si="10"/>
        <v>207000</v>
      </c>
      <c r="BB17" s="12"/>
      <c r="BC17" s="12">
        <f t="shared" si="24"/>
        <v>0</v>
      </c>
      <c r="BD17" s="12"/>
      <c r="BE17" s="12">
        <f t="shared" si="25"/>
        <v>0</v>
      </c>
      <c r="BF17" s="12">
        <v>2</v>
      </c>
      <c r="BG17" s="12">
        <f t="shared" si="26"/>
        <v>4200000</v>
      </c>
      <c r="BH17" s="12">
        <f t="shared" si="27"/>
        <v>4200000</v>
      </c>
      <c r="BI17" s="48">
        <f t="shared" si="28"/>
        <v>3780000</v>
      </c>
      <c r="BJ17" s="12">
        <v>1</v>
      </c>
      <c r="BK17" s="12">
        <f t="shared" si="29"/>
        <v>1350000</v>
      </c>
      <c r="BL17" s="12">
        <v>2</v>
      </c>
      <c r="BM17" s="12">
        <f t="shared" si="30"/>
        <v>4400000</v>
      </c>
      <c r="BN17" s="12">
        <f t="shared" si="31"/>
        <v>5750000</v>
      </c>
      <c r="BO17" s="11">
        <f t="shared" si="11"/>
        <v>5175000</v>
      </c>
      <c r="BP17" s="12"/>
      <c r="BQ17" s="12">
        <f t="shared" si="32"/>
        <v>0</v>
      </c>
      <c r="BR17" s="12">
        <v>3</v>
      </c>
      <c r="BS17" s="12">
        <f t="shared" si="33"/>
        <v>6600000</v>
      </c>
      <c r="BT17" s="12">
        <f t="shared" si="34"/>
        <v>6600000</v>
      </c>
      <c r="BU17" s="11">
        <f t="shared" si="12"/>
        <v>5940000</v>
      </c>
      <c r="BV17" s="4"/>
      <c r="BW17" s="15">
        <v>0</v>
      </c>
      <c r="BX17" s="11">
        <v>0</v>
      </c>
      <c r="BY17" s="4"/>
      <c r="BZ17" s="15">
        <v>0</v>
      </c>
      <c r="CA17" s="11">
        <v>0</v>
      </c>
      <c r="CB17" s="4"/>
      <c r="CC17" s="15">
        <v>0</v>
      </c>
      <c r="CD17" s="11">
        <v>0</v>
      </c>
      <c r="CE17" s="9">
        <f t="shared" si="35"/>
        <v>7698055</v>
      </c>
      <c r="CF17" s="9">
        <f t="shared" si="36"/>
        <v>9248055</v>
      </c>
      <c r="CG17" s="9">
        <f t="shared" si="37"/>
        <v>10098055</v>
      </c>
      <c r="CH17" s="45">
        <f t="shared" si="38"/>
        <v>6928200</v>
      </c>
      <c r="CI17" s="46">
        <f t="shared" si="39"/>
        <v>8323200</v>
      </c>
      <c r="CJ17" s="46">
        <f t="shared" si="40"/>
        <v>9088200</v>
      </c>
      <c r="CK17" s="44">
        <f t="shared" si="41"/>
        <v>0</v>
      </c>
      <c r="CL17" s="44">
        <f t="shared" si="42"/>
        <v>0</v>
      </c>
      <c r="CM17" s="44">
        <f t="shared" si="43"/>
        <v>0</v>
      </c>
      <c r="CN17" s="43">
        <f t="shared" si="44"/>
        <v>6928200</v>
      </c>
      <c r="CO17" s="43">
        <f t="shared" si="45"/>
        <v>8323200</v>
      </c>
      <c r="CP17" s="43">
        <f t="shared" si="46"/>
        <v>9088200</v>
      </c>
    </row>
    <row r="18" spans="1:94" ht="15" x14ac:dyDescent="0.2">
      <c r="A18" s="31">
        <v>11</v>
      </c>
      <c r="B18" s="32" t="s">
        <v>17</v>
      </c>
      <c r="C18" s="5">
        <v>1.492</v>
      </c>
      <c r="D18" s="5">
        <v>1.492</v>
      </c>
      <c r="E18" s="5">
        <v>1.492</v>
      </c>
      <c r="F18" s="10">
        <v>0.1</v>
      </c>
      <c r="G18" s="10">
        <v>0.1</v>
      </c>
      <c r="H18" s="10">
        <v>0.1</v>
      </c>
      <c r="I18" s="16">
        <v>4760</v>
      </c>
      <c r="J18" s="16">
        <f t="shared" si="0"/>
        <v>4986100</v>
      </c>
      <c r="K18" s="16">
        <f t="shared" si="47"/>
        <v>4487500</v>
      </c>
      <c r="L18" s="16">
        <f t="shared" si="14"/>
        <v>4760</v>
      </c>
      <c r="M18" s="16">
        <f t="shared" si="15"/>
        <v>4986100</v>
      </c>
      <c r="N18" s="16">
        <f t="shared" si="48"/>
        <v>4487500</v>
      </c>
      <c r="O18" s="16">
        <f t="shared" si="16"/>
        <v>4760</v>
      </c>
      <c r="P18" s="16">
        <f t="shared" si="17"/>
        <v>4986100</v>
      </c>
      <c r="Q18" s="16">
        <f t="shared" si="1"/>
        <v>4487500</v>
      </c>
      <c r="R18" s="2">
        <v>7200000</v>
      </c>
      <c r="S18" s="2">
        <v>18</v>
      </c>
      <c r="T18" s="2">
        <f t="shared" si="18"/>
        <v>400000</v>
      </c>
      <c r="U18" s="2">
        <f t="shared" si="2"/>
        <v>360000</v>
      </c>
      <c r="V18" s="2">
        <v>7200000</v>
      </c>
      <c r="W18" s="2">
        <v>18</v>
      </c>
      <c r="X18" s="2">
        <f t="shared" si="19"/>
        <v>400000</v>
      </c>
      <c r="Y18" s="2">
        <f t="shared" si="3"/>
        <v>360000</v>
      </c>
      <c r="Z18" s="2">
        <v>7200000</v>
      </c>
      <c r="AA18" s="2">
        <v>18</v>
      </c>
      <c r="AB18" s="2">
        <f t="shared" si="20"/>
        <v>400000</v>
      </c>
      <c r="AC18" s="2">
        <f t="shared" si="4"/>
        <v>360000</v>
      </c>
      <c r="AD18" s="2">
        <v>750000</v>
      </c>
      <c r="AE18" s="2">
        <v>5</v>
      </c>
      <c r="AF18" s="2">
        <f>AD18/AE18</f>
        <v>150000</v>
      </c>
      <c r="AG18" s="2">
        <f t="shared" si="5"/>
        <v>135000</v>
      </c>
      <c r="AH18" s="2">
        <v>750000</v>
      </c>
      <c r="AI18" s="2">
        <v>5</v>
      </c>
      <c r="AJ18" s="2">
        <f>AH18/AI18</f>
        <v>150000</v>
      </c>
      <c r="AK18" s="2">
        <f t="shared" si="6"/>
        <v>135000</v>
      </c>
      <c r="AL18" s="2">
        <v>750000</v>
      </c>
      <c r="AM18" s="2">
        <v>5</v>
      </c>
      <c r="AN18" s="2">
        <f>AL18/AM18</f>
        <v>150000</v>
      </c>
      <c r="AO18" s="2">
        <f t="shared" si="7"/>
        <v>135000</v>
      </c>
      <c r="AP18" s="2">
        <v>1</v>
      </c>
      <c r="AQ18" s="2"/>
      <c r="AR18" s="33">
        <f t="shared" si="21"/>
        <v>230000</v>
      </c>
      <c r="AS18" s="33">
        <f t="shared" si="8"/>
        <v>207000</v>
      </c>
      <c r="AT18" s="33">
        <v>1</v>
      </c>
      <c r="AU18" s="2"/>
      <c r="AV18" s="33">
        <f t="shared" si="22"/>
        <v>230000</v>
      </c>
      <c r="AW18" s="33">
        <f t="shared" si="9"/>
        <v>207000</v>
      </c>
      <c r="AX18" s="33">
        <v>1</v>
      </c>
      <c r="AY18" s="2"/>
      <c r="AZ18" s="33">
        <f t="shared" si="23"/>
        <v>230000</v>
      </c>
      <c r="BA18" s="11">
        <f t="shared" si="10"/>
        <v>207000</v>
      </c>
      <c r="BB18" s="12"/>
      <c r="BC18" s="12">
        <f t="shared" si="24"/>
        <v>0</v>
      </c>
      <c r="BD18" s="12"/>
      <c r="BE18" s="12">
        <f t="shared" si="25"/>
        <v>0</v>
      </c>
      <c r="BF18" s="12">
        <v>3</v>
      </c>
      <c r="BG18" s="12">
        <f t="shared" si="26"/>
        <v>6300000</v>
      </c>
      <c r="BH18" s="12">
        <f t="shared" si="27"/>
        <v>6300000</v>
      </c>
      <c r="BI18" s="48">
        <f t="shared" si="28"/>
        <v>5670000</v>
      </c>
      <c r="BJ18" s="12"/>
      <c r="BK18" s="12">
        <f t="shared" si="29"/>
        <v>0</v>
      </c>
      <c r="BL18" s="12">
        <v>1</v>
      </c>
      <c r="BM18" s="12">
        <f t="shared" si="30"/>
        <v>2200000</v>
      </c>
      <c r="BN18" s="12">
        <f t="shared" si="31"/>
        <v>2200000</v>
      </c>
      <c r="BO18" s="11">
        <f t="shared" si="11"/>
        <v>1980000</v>
      </c>
      <c r="BP18" s="12"/>
      <c r="BQ18" s="12">
        <f t="shared" si="32"/>
        <v>0</v>
      </c>
      <c r="BR18" s="12">
        <v>2</v>
      </c>
      <c r="BS18" s="12">
        <f t="shared" si="33"/>
        <v>4400000</v>
      </c>
      <c r="BT18" s="12">
        <f t="shared" si="34"/>
        <v>4400000</v>
      </c>
      <c r="BU18" s="11">
        <f t="shared" si="12"/>
        <v>3960000</v>
      </c>
      <c r="BV18" s="4">
        <v>1</v>
      </c>
      <c r="BW18" s="15">
        <v>12222222</v>
      </c>
      <c r="BX18" s="11">
        <v>11000000</v>
      </c>
      <c r="BY18" s="4">
        <v>1</v>
      </c>
      <c r="BZ18" s="15">
        <v>12222222</v>
      </c>
      <c r="CA18" s="11">
        <v>11000000</v>
      </c>
      <c r="CB18" s="4">
        <v>1</v>
      </c>
      <c r="CC18" s="15">
        <v>12222222</v>
      </c>
      <c r="CD18" s="11">
        <v>11000000</v>
      </c>
      <c r="CE18" s="9">
        <f t="shared" si="35"/>
        <v>24288322</v>
      </c>
      <c r="CF18" s="9">
        <f t="shared" si="36"/>
        <v>20188322</v>
      </c>
      <c r="CG18" s="9">
        <f t="shared" si="37"/>
        <v>22388322</v>
      </c>
      <c r="CH18" s="45">
        <f t="shared" si="38"/>
        <v>21859500</v>
      </c>
      <c r="CI18" s="46">
        <f t="shared" si="39"/>
        <v>18169500</v>
      </c>
      <c r="CJ18" s="46">
        <f t="shared" si="40"/>
        <v>20149500</v>
      </c>
      <c r="CK18" s="44">
        <f t="shared" si="41"/>
        <v>11000</v>
      </c>
      <c r="CL18" s="44">
        <f t="shared" si="42"/>
        <v>11000</v>
      </c>
      <c r="CM18" s="44">
        <f t="shared" si="43"/>
        <v>11000</v>
      </c>
      <c r="CN18" s="43">
        <f t="shared" si="44"/>
        <v>21870500</v>
      </c>
      <c r="CO18" s="43">
        <f t="shared" si="45"/>
        <v>18180500</v>
      </c>
      <c r="CP18" s="43">
        <f t="shared" si="46"/>
        <v>20160500</v>
      </c>
    </row>
    <row r="19" spans="1:94" ht="15" x14ac:dyDescent="0.2">
      <c r="A19" s="31">
        <v>12</v>
      </c>
      <c r="B19" s="32" t="s">
        <v>5</v>
      </c>
      <c r="C19" s="5">
        <v>1.492</v>
      </c>
      <c r="D19" s="5">
        <v>1.492</v>
      </c>
      <c r="E19" s="5">
        <v>1.492</v>
      </c>
      <c r="F19" s="10">
        <v>0.1</v>
      </c>
      <c r="G19" s="10">
        <v>0.1</v>
      </c>
      <c r="H19" s="10">
        <v>0.1</v>
      </c>
      <c r="I19" s="16">
        <v>5635</v>
      </c>
      <c r="J19" s="16">
        <f t="shared" si="0"/>
        <v>5902662.5</v>
      </c>
      <c r="K19" s="16">
        <f t="shared" si="47"/>
        <v>5312400</v>
      </c>
      <c r="L19" s="16">
        <f t="shared" si="14"/>
        <v>5635</v>
      </c>
      <c r="M19" s="16">
        <f t="shared" si="15"/>
        <v>5902662.5</v>
      </c>
      <c r="N19" s="16">
        <f t="shared" si="48"/>
        <v>5312400</v>
      </c>
      <c r="O19" s="16">
        <f t="shared" si="16"/>
        <v>5635</v>
      </c>
      <c r="P19" s="16">
        <f t="shared" si="17"/>
        <v>5902662.5</v>
      </c>
      <c r="Q19" s="16">
        <f t="shared" si="1"/>
        <v>5312400</v>
      </c>
      <c r="R19" s="2">
        <v>7200000</v>
      </c>
      <c r="S19" s="2">
        <v>18</v>
      </c>
      <c r="T19" s="2">
        <f t="shared" si="18"/>
        <v>400000</v>
      </c>
      <c r="U19" s="2">
        <f t="shared" si="2"/>
        <v>360000</v>
      </c>
      <c r="V19" s="2">
        <v>7200000</v>
      </c>
      <c r="W19" s="2">
        <v>18</v>
      </c>
      <c r="X19" s="2">
        <f t="shared" si="19"/>
        <v>400000</v>
      </c>
      <c r="Y19" s="2">
        <f t="shared" si="3"/>
        <v>360000</v>
      </c>
      <c r="Z19" s="2">
        <v>7200000</v>
      </c>
      <c r="AA19" s="2">
        <v>18</v>
      </c>
      <c r="AB19" s="2">
        <f t="shared" si="20"/>
        <v>400000</v>
      </c>
      <c r="AC19" s="2">
        <f t="shared" si="4"/>
        <v>360000</v>
      </c>
      <c r="AD19" s="2"/>
      <c r="AE19" s="2"/>
      <c r="AF19" s="2"/>
      <c r="AG19" s="2">
        <f t="shared" si="5"/>
        <v>0</v>
      </c>
      <c r="AH19" s="2"/>
      <c r="AI19" s="2"/>
      <c r="AJ19" s="2"/>
      <c r="AK19" s="2">
        <f t="shared" si="6"/>
        <v>0</v>
      </c>
      <c r="AL19" s="2"/>
      <c r="AM19" s="2"/>
      <c r="AN19" s="2"/>
      <c r="AO19" s="2">
        <f t="shared" si="7"/>
        <v>0</v>
      </c>
      <c r="AP19" s="2">
        <v>1</v>
      </c>
      <c r="AQ19" s="2"/>
      <c r="AR19" s="33">
        <f t="shared" si="21"/>
        <v>230000</v>
      </c>
      <c r="AS19" s="33">
        <f t="shared" si="8"/>
        <v>207000</v>
      </c>
      <c r="AT19" s="33">
        <v>1</v>
      </c>
      <c r="AU19" s="2"/>
      <c r="AV19" s="33">
        <f t="shared" si="22"/>
        <v>230000</v>
      </c>
      <c r="AW19" s="33">
        <f t="shared" si="9"/>
        <v>207000</v>
      </c>
      <c r="AX19" s="33">
        <v>1</v>
      </c>
      <c r="AY19" s="2"/>
      <c r="AZ19" s="33">
        <f t="shared" si="23"/>
        <v>230000</v>
      </c>
      <c r="BA19" s="11">
        <f t="shared" si="10"/>
        <v>207000</v>
      </c>
      <c r="BB19" s="12">
        <v>1</v>
      </c>
      <c r="BC19" s="12">
        <f t="shared" si="24"/>
        <v>1300000</v>
      </c>
      <c r="BD19" s="12"/>
      <c r="BE19" s="12">
        <f t="shared" si="25"/>
        <v>0</v>
      </c>
      <c r="BF19" s="12">
        <v>1</v>
      </c>
      <c r="BG19" s="12">
        <f t="shared" si="26"/>
        <v>2100000</v>
      </c>
      <c r="BH19" s="12">
        <f t="shared" si="27"/>
        <v>3400000</v>
      </c>
      <c r="BI19" s="48">
        <f t="shared" si="28"/>
        <v>3060000</v>
      </c>
      <c r="BJ19" s="12"/>
      <c r="BK19" s="12">
        <f t="shared" si="29"/>
        <v>0</v>
      </c>
      <c r="BL19" s="12">
        <v>2</v>
      </c>
      <c r="BM19" s="12">
        <f t="shared" si="30"/>
        <v>4400000</v>
      </c>
      <c r="BN19" s="12">
        <f t="shared" si="31"/>
        <v>4400000</v>
      </c>
      <c r="BO19" s="11">
        <f t="shared" si="11"/>
        <v>3960000</v>
      </c>
      <c r="BP19" s="12"/>
      <c r="BQ19" s="12">
        <f t="shared" si="32"/>
        <v>0</v>
      </c>
      <c r="BR19" s="12">
        <v>2</v>
      </c>
      <c r="BS19" s="12">
        <f t="shared" si="33"/>
        <v>4400000</v>
      </c>
      <c r="BT19" s="12">
        <f t="shared" si="34"/>
        <v>4400000</v>
      </c>
      <c r="BU19" s="11">
        <f t="shared" si="12"/>
        <v>3960000</v>
      </c>
      <c r="BV19" s="4">
        <v>1</v>
      </c>
      <c r="BW19" s="15">
        <v>12222222</v>
      </c>
      <c r="BX19" s="11">
        <v>11000000</v>
      </c>
      <c r="BY19" s="4">
        <v>1</v>
      </c>
      <c r="BZ19" s="15">
        <v>12222222</v>
      </c>
      <c r="CA19" s="11">
        <v>11000000</v>
      </c>
      <c r="CB19" s="4">
        <v>1</v>
      </c>
      <c r="CC19" s="15">
        <v>12222222</v>
      </c>
      <c r="CD19" s="11">
        <v>11000000</v>
      </c>
      <c r="CE19" s="9">
        <f t="shared" si="35"/>
        <v>22154884.5</v>
      </c>
      <c r="CF19" s="9">
        <f t="shared" si="36"/>
        <v>23154884.5</v>
      </c>
      <c r="CG19" s="9">
        <f t="shared" si="37"/>
        <v>23154884.5</v>
      </c>
      <c r="CH19" s="45">
        <f t="shared" si="38"/>
        <v>19939400</v>
      </c>
      <c r="CI19" s="46">
        <f t="shared" si="39"/>
        <v>20839400</v>
      </c>
      <c r="CJ19" s="46">
        <f t="shared" si="40"/>
        <v>20839400</v>
      </c>
      <c r="CK19" s="44">
        <f t="shared" si="41"/>
        <v>11000</v>
      </c>
      <c r="CL19" s="44">
        <f t="shared" si="42"/>
        <v>11000</v>
      </c>
      <c r="CM19" s="44">
        <f t="shared" si="43"/>
        <v>11000</v>
      </c>
      <c r="CN19" s="43">
        <f t="shared" si="44"/>
        <v>19950400</v>
      </c>
      <c r="CO19" s="43">
        <f t="shared" si="45"/>
        <v>20850400</v>
      </c>
      <c r="CP19" s="43">
        <f t="shared" si="46"/>
        <v>20850400</v>
      </c>
    </row>
    <row r="20" spans="1:94" ht="15" x14ac:dyDescent="0.2">
      <c r="A20" s="31">
        <v>13</v>
      </c>
      <c r="B20" s="32" t="s">
        <v>6</v>
      </c>
      <c r="C20" s="5">
        <v>1.492</v>
      </c>
      <c r="D20" s="5">
        <v>1.492</v>
      </c>
      <c r="E20" s="5">
        <v>1.492</v>
      </c>
      <c r="F20" s="10">
        <v>0.1</v>
      </c>
      <c r="G20" s="10">
        <v>0.1</v>
      </c>
      <c r="H20" s="10">
        <v>0.1</v>
      </c>
      <c r="I20" s="16">
        <v>2754</v>
      </c>
      <c r="J20" s="16">
        <f t="shared" si="0"/>
        <v>2884815</v>
      </c>
      <c r="K20" s="16">
        <f>ROUND(J20*(1-F20),-2)+100</f>
        <v>2596400</v>
      </c>
      <c r="L20" s="16">
        <f t="shared" si="14"/>
        <v>2754</v>
      </c>
      <c r="M20" s="16">
        <f t="shared" si="15"/>
        <v>2884815</v>
      </c>
      <c r="N20" s="16">
        <f>ROUND(M20*(1-G20),-2)+100</f>
        <v>2596400</v>
      </c>
      <c r="O20" s="16">
        <f t="shared" si="16"/>
        <v>2754</v>
      </c>
      <c r="P20" s="16">
        <f t="shared" si="17"/>
        <v>2884815</v>
      </c>
      <c r="Q20" s="16">
        <f>ROUND(P20*(1-H20),-2)+100</f>
        <v>2596400</v>
      </c>
      <c r="R20" s="2">
        <v>7200000</v>
      </c>
      <c r="S20" s="2">
        <v>18</v>
      </c>
      <c r="T20" s="2">
        <f t="shared" si="18"/>
        <v>400000</v>
      </c>
      <c r="U20" s="2">
        <f t="shared" si="2"/>
        <v>360000</v>
      </c>
      <c r="V20" s="2">
        <v>7200000</v>
      </c>
      <c r="W20" s="2">
        <v>18</v>
      </c>
      <c r="X20" s="2">
        <f t="shared" si="19"/>
        <v>400000</v>
      </c>
      <c r="Y20" s="2">
        <f t="shared" si="3"/>
        <v>360000</v>
      </c>
      <c r="Z20" s="2">
        <v>7200000</v>
      </c>
      <c r="AA20" s="2">
        <v>18</v>
      </c>
      <c r="AB20" s="2">
        <f t="shared" si="20"/>
        <v>400000</v>
      </c>
      <c r="AC20" s="2">
        <f t="shared" si="4"/>
        <v>360000</v>
      </c>
      <c r="AD20" s="2"/>
      <c r="AE20" s="2"/>
      <c r="AF20" s="2"/>
      <c r="AG20" s="2">
        <f t="shared" si="5"/>
        <v>0</v>
      </c>
      <c r="AH20" s="2"/>
      <c r="AI20" s="2"/>
      <c r="AJ20" s="2"/>
      <c r="AK20" s="2">
        <f t="shared" si="6"/>
        <v>0</v>
      </c>
      <c r="AL20" s="2"/>
      <c r="AM20" s="2"/>
      <c r="AN20" s="2"/>
      <c r="AO20" s="2">
        <f t="shared" si="7"/>
        <v>0</v>
      </c>
      <c r="AP20" s="2">
        <v>1</v>
      </c>
      <c r="AQ20" s="2"/>
      <c r="AR20" s="33">
        <f t="shared" si="21"/>
        <v>230000</v>
      </c>
      <c r="AS20" s="33">
        <f t="shared" si="8"/>
        <v>207000</v>
      </c>
      <c r="AT20" s="33">
        <v>1</v>
      </c>
      <c r="AU20" s="2"/>
      <c r="AV20" s="33">
        <f t="shared" si="22"/>
        <v>230000</v>
      </c>
      <c r="AW20" s="33">
        <f t="shared" si="9"/>
        <v>207000</v>
      </c>
      <c r="AX20" s="33">
        <v>1</v>
      </c>
      <c r="AY20" s="2"/>
      <c r="AZ20" s="33">
        <f t="shared" si="23"/>
        <v>230000</v>
      </c>
      <c r="BA20" s="11">
        <f t="shared" si="10"/>
        <v>207000</v>
      </c>
      <c r="BB20" s="12"/>
      <c r="BC20" s="12">
        <f t="shared" si="24"/>
        <v>0</v>
      </c>
      <c r="BD20" s="12"/>
      <c r="BE20" s="12">
        <f t="shared" si="25"/>
        <v>0</v>
      </c>
      <c r="BF20" s="12">
        <v>1</v>
      </c>
      <c r="BG20" s="12">
        <f t="shared" si="26"/>
        <v>2100000</v>
      </c>
      <c r="BH20" s="12">
        <f t="shared" si="27"/>
        <v>2100000</v>
      </c>
      <c r="BI20" s="48">
        <f t="shared" si="28"/>
        <v>1890000</v>
      </c>
      <c r="BJ20" s="12"/>
      <c r="BK20" s="12">
        <f t="shared" si="29"/>
        <v>0</v>
      </c>
      <c r="BL20" s="12">
        <v>2</v>
      </c>
      <c r="BM20" s="12">
        <f t="shared" si="30"/>
        <v>4400000</v>
      </c>
      <c r="BN20" s="12">
        <f t="shared" si="31"/>
        <v>4400000</v>
      </c>
      <c r="BO20" s="11">
        <f t="shared" si="11"/>
        <v>3960000</v>
      </c>
      <c r="BP20" s="12"/>
      <c r="BQ20" s="12">
        <f t="shared" si="32"/>
        <v>0</v>
      </c>
      <c r="BR20" s="12">
        <v>2</v>
      </c>
      <c r="BS20" s="12">
        <f t="shared" si="33"/>
        <v>4400000</v>
      </c>
      <c r="BT20" s="12">
        <f t="shared" si="34"/>
        <v>4400000</v>
      </c>
      <c r="BU20" s="11">
        <f t="shared" si="12"/>
        <v>3960000</v>
      </c>
      <c r="BV20" s="4"/>
      <c r="BW20" s="15">
        <v>0</v>
      </c>
      <c r="BX20" s="11">
        <v>0</v>
      </c>
      <c r="BY20" s="4"/>
      <c r="BZ20" s="15">
        <v>0</v>
      </c>
      <c r="CA20" s="11">
        <v>0</v>
      </c>
      <c r="CB20" s="4"/>
      <c r="CC20" s="15">
        <v>0</v>
      </c>
      <c r="CD20" s="11">
        <v>0</v>
      </c>
      <c r="CE20" s="9">
        <f t="shared" si="35"/>
        <v>5614815</v>
      </c>
      <c r="CF20" s="9">
        <f t="shared" si="36"/>
        <v>7914815</v>
      </c>
      <c r="CG20" s="9">
        <f t="shared" si="37"/>
        <v>7914815</v>
      </c>
      <c r="CH20" s="45">
        <f t="shared" si="38"/>
        <v>5053400</v>
      </c>
      <c r="CI20" s="46">
        <f t="shared" si="39"/>
        <v>7123400</v>
      </c>
      <c r="CJ20" s="46">
        <f t="shared" si="40"/>
        <v>7123400</v>
      </c>
      <c r="CK20" s="44">
        <f t="shared" si="41"/>
        <v>0</v>
      </c>
      <c r="CL20" s="44">
        <f t="shared" si="42"/>
        <v>0</v>
      </c>
      <c r="CM20" s="44">
        <f t="shared" si="43"/>
        <v>0</v>
      </c>
      <c r="CN20" s="43">
        <f t="shared" si="44"/>
        <v>5053400</v>
      </c>
      <c r="CO20" s="43">
        <f t="shared" si="45"/>
        <v>7123400</v>
      </c>
      <c r="CP20" s="43">
        <f t="shared" si="46"/>
        <v>7123400</v>
      </c>
    </row>
    <row r="21" spans="1:94" ht="15" x14ac:dyDescent="0.2">
      <c r="A21" s="31">
        <v>14</v>
      </c>
      <c r="B21" s="32" t="s">
        <v>7</v>
      </c>
      <c r="C21" s="5">
        <v>1.492</v>
      </c>
      <c r="D21" s="5">
        <v>1.492</v>
      </c>
      <c r="E21" s="5">
        <v>1.492</v>
      </c>
      <c r="F21" s="10">
        <v>0.1</v>
      </c>
      <c r="G21" s="10">
        <v>0.1</v>
      </c>
      <c r="H21" s="10">
        <v>0.1</v>
      </c>
      <c r="I21" s="16">
        <v>5172</v>
      </c>
      <c r="J21" s="16">
        <f t="shared" si="0"/>
        <v>5417670</v>
      </c>
      <c r="K21" s="16">
        <f t="shared" si="47"/>
        <v>4875900</v>
      </c>
      <c r="L21" s="16">
        <f t="shared" si="14"/>
        <v>5172</v>
      </c>
      <c r="M21" s="16">
        <f t="shared" si="15"/>
        <v>5417670</v>
      </c>
      <c r="N21" s="16">
        <f t="shared" si="48"/>
        <v>4875900</v>
      </c>
      <c r="O21" s="16">
        <f t="shared" si="16"/>
        <v>5172</v>
      </c>
      <c r="P21" s="16">
        <f t="shared" si="17"/>
        <v>5417670</v>
      </c>
      <c r="Q21" s="16">
        <f t="shared" si="1"/>
        <v>4875900</v>
      </c>
      <c r="R21" s="2">
        <v>7200000</v>
      </c>
      <c r="S21" s="2">
        <v>18</v>
      </c>
      <c r="T21" s="2">
        <f t="shared" si="18"/>
        <v>400000</v>
      </c>
      <c r="U21" s="2">
        <f t="shared" si="2"/>
        <v>360000</v>
      </c>
      <c r="V21" s="2">
        <v>7200000</v>
      </c>
      <c r="W21" s="2">
        <v>18</v>
      </c>
      <c r="X21" s="2">
        <f t="shared" si="19"/>
        <v>400000</v>
      </c>
      <c r="Y21" s="2">
        <f t="shared" si="3"/>
        <v>360000</v>
      </c>
      <c r="Z21" s="2">
        <v>7200000</v>
      </c>
      <c r="AA21" s="2">
        <v>18</v>
      </c>
      <c r="AB21" s="2">
        <f t="shared" si="20"/>
        <v>400000</v>
      </c>
      <c r="AC21" s="2">
        <f t="shared" si="4"/>
        <v>360000</v>
      </c>
      <c r="AD21" s="2"/>
      <c r="AE21" s="2"/>
      <c r="AF21" s="2"/>
      <c r="AG21" s="2">
        <f t="shared" si="5"/>
        <v>0</v>
      </c>
      <c r="AH21" s="2"/>
      <c r="AI21" s="2"/>
      <c r="AJ21" s="2"/>
      <c r="AK21" s="2">
        <f t="shared" si="6"/>
        <v>0</v>
      </c>
      <c r="AL21" s="2"/>
      <c r="AM21" s="2"/>
      <c r="AN21" s="2"/>
      <c r="AO21" s="2">
        <f t="shared" si="7"/>
        <v>0</v>
      </c>
      <c r="AP21" s="2">
        <v>1</v>
      </c>
      <c r="AQ21" s="2"/>
      <c r="AR21" s="33">
        <f t="shared" si="21"/>
        <v>230000</v>
      </c>
      <c r="AS21" s="33">
        <f t="shared" si="8"/>
        <v>207000</v>
      </c>
      <c r="AT21" s="33">
        <v>1</v>
      </c>
      <c r="AU21" s="2"/>
      <c r="AV21" s="33">
        <f t="shared" si="22"/>
        <v>230000</v>
      </c>
      <c r="AW21" s="33">
        <f t="shared" si="9"/>
        <v>207000</v>
      </c>
      <c r="AX21" s="33">
        <v>1</v>
      </c>
      <c r="AY21" s="2"/>
      <c r="AZ21" s="33">
        <f t="shared" si="23"/>
        <v>230000</v>
      </c>
      <c r="BA21" s="11">
        <f t="shared" si="10"/>
        <v>207000</v>
      </c>
      <c r="BB21" s="12"/>
      <c r="BC21" s="12">
        <f t="shared" si="24"/>
        <v>0</v>
      </c>
      <c r="BD21" s="12"/>
      <c r="BE21" s="12">
        <f t="shared" si="25"/>
        <v>0</v>
      </c>
      <c r="BF21" s="12">
        <v>3</v>
      </c>
      <c r="BG21" s="12">
        <f t="shared" si="26"/>
        <v>6300000</v>
      </c>
      <c r="BH21" s="12">
        <f t="shared" si="27"/>
        <v>6300000</v>
      </c>
      <c r="BI21" s="48">
        <f t="shared" si="28"/>
        <v>5670000</v>
      </c>
      <c r="BJ21" s="12"/>
      <c r="BK21" s="12">
        <f t="shared" si="29"/>
        <v>0</v>
      </c>
      <c r="BL21" s="12">
        <v>2</v>
      </c>
      <c r="BM21" s="12">
        <f t="shared" si="30"/>
        <v>4400000</v>
      </c>
      <c r="BN21" s="12">
        <f t="shared" si="31"/>
        <v>4400000</v>
      </c>
      <c r="BO21" s="11">
        <f t="shared" si="11"/>
        <v>3960000</v>
      </c>
      <c r="BP21" s="12"/>
      <c r="BQ21" s="12">
        <f t="shared" si="32"/>
        <v>0</v>
      </c>
      <c r="BR21" s="12">
        <v>3</v>
      </c>
      <c r="BS21" s="12">
        <f t="shared" si="33"/>
        <v>6600000</v>
      </c>
      <c r="BT21" s="12">
        <f t="shared" si="34"/>
        <v>6600000</v>
      </c>
      <c r="BU21" s="11">
        <f t="shared" si="12"/>
        <v>5940000</v>
      </c>
      <c r="BV21" s="4">
        <v>1</v>
      </c>
      <c r="BW21" s="15">
        <v>12222222</v>
      </c>
      <c r="BX21" s="11">
        <v>11000000</v>
      </c>
      <c r="BY21" s="4">
        <v>1</v>
      </c>
      <c r="BZ21" s="15">
        <v>12222222</v>
      </c>
      <c r="CA21" s="11">
        <v>11000000</v>
      </c>
      <c r="CB21" s="4">
        <v>1</v>
      </c>
      <c r="CC21" s="15">
        <v>12222222</v>
      </c>
      <c r="CD21" s="11">
        <v>11000000</v>
      </c>
      <c r="CE21" s="9">
        <f t="shared" si="35"/>
        <v>24569892</v>
      </c>
      <c r="CF21" s="9">
        <f t="shared" si="36"/>
        <v>22669892</v>
      </c>
      <c r="CG21" s="9">
        <f t="shared" si="37"/>
        <v>24869892</v>
      </c>
      <c r="CH21" s="45">
        <f t="shared" si="38"/>
        <v>22112900</v>
      </c>
      <c r="CI21" s="46">
        <f t="shared" si="39"/>
        <v>20402900</v>
      </c>
      <c r="CJ21" s="46">
        <f t="shared" si="40"/>
        <v>22382900</v>
      </c>
      <c r="CK21" s="44">
        <f t="shared" si="41"/>
        <v>11000</v>
      </c>
      <c r="CL21" s="44">
        <f t="shared" si="42"/>
        <v>11000</v>
      </c>
      <c r="CM21" s="44">
        <f t="shared" si="43"/>
        <v>11000</v>
      </c>
      <c r="CN21" s="43">
        <f t="shared" si="44"/>
        <v>22123900</v>
      </c>
      <c r="CO21" s="43">
        <f t="shared" si="45"/>
        <v>20413900</v>
      </c>
      <c r="CP21" s="43">
        <f t="shared" si="46"/>
        <v>22393900</v>
      </c>
    </row>
    <row r="22" spans="1:94" ht="15" x14ac:dyDescent="0.2">
      <c r="A22" s="31">
        <v>15</v>
      </c>
      <c r="B22" s="32" t="s">
        <v>8</v>
      </c>
      <c r="C22" s="5">
        <v>1.492</v>
      </c>
      <c r="D22" s="5">
        <v>1.492</v>
      </c>
      <c r="E22" s="5">
        <v>1.492</v>
      </c>
      <c r="F22" s="10">
        <v>0.1</v>
      </c>
      <c r="G22" s="10">
        <v>0.1</v>
      </c>
      <c r="H22" s="10">
        <v>0.1</v>
      </c>
      <c r="I22" s="16">
        <v>3379</v>
      </c>
      <c r="J22" s="16">
        <f t="shared" si="0"/>
        <v>3539502.5</v>
      </c>
      <c r="K22" s="16">
        <f>ROUND(J22*(1-F22),-2)-100</f>
        <v>3185500</v>
      </c>
      <c r="L22" s="16">
        <f t="shared" si="14"/>
        <v>3379</v>
      </c>
      <c r="M22" s="16">
        <f t="shared" si="15"/>
        <v>3539502.5</v>
      </c>
      <c r="N22" s="16">
        <f>ROUND(M22*(1-G22),-2)-100</f>
        <v>3185500</v>
      </c>
      <c r="O22" s="16">
        <f t="shared" si="16"/>
        <v>3379</v>
      </c>
      <c r="P22" s="16">
        <f t="shared" si="17"/>
        <v>3539502.5</v>
      </c>
      <c r="Q22" s="16">
        <f>ROUND(P22*(1-H22),-2)-100</f>
        <v>3185500</v>
      </c>
      <c r="R22" s="2">
        <v>7200000</v>
      </c>
      <c r="S22" s="2">
        <v>18</v>
      </c>
      <c r="T22" s="2">
        <f t="shared" si="18"/>
        <v>400000</v>
      </c>
      <c r="U22" s="2">
        <f t="shared" si="2"/>
        <v>360000</v>
      </c>
      <c r="V22" s="2">
        <v>7200000</v>
      </c>
      <c r="W22" s="2">
        <v>18</v>
      </c>
      <c r="X22" s="2">
        <f t="shared" si="19"/>
        <v>400000</v>
      </c>
      <c r="Y22" s="2">
        <f t="shared" si="3"/>
        <v>360000</v>
      </c>
      <c r="Z22" s="2">
        <v>7200000</v>
      </c>
      <c r="AA22" s="2">
        <v>18</v>
      </c>
      <c r="AB22" s="2">
        <f t="shared" si="20"/>
        <v>400000</v>
      </c>
      <c r="AC22" s="2">
        <f t="shared" si="4"/>
        <v>360000</v>
      </c>
      <c r="AD22" s="2"/>
      <c r="AE22" s="2"/>
      <c r="AF22" s="2"/>
      <c r="AG22" s="2">
        <f t="shared" si="5"/>
        <v>0</v>
      </c>
      <c r="AH22" s="2"/>
      <c r="AI22" s="2"/>
      <c r="AJ22" s="2"/>
      <c r="AK22" s="2">
        <f t="shared" si="6"/>
        <v>0</v>
      </c>
      <c r="AL22" s="2"/>
      <c r="AM22" s="2"/>
      <c r="AN22" s="2"/>
      <c r="AO22" s="2">
        <f t="shared" si="7"/>
        <v>0</v>
      </c>
      <c r="AP22" s="2">
        <v>1</v>
      </c>
      <c r="AQ22" s="2"/>
      <c r="AR22" s="33">
        <f t="shared" si="21"/>
        <v>230000</v>
      </c>
      <c r="AS22" s="33">
        <f t="shared" si="8"/>
        <v>207000</v>
      </c>
      <c r="AT22" s="33">
        <v>1</v>
      </c>
      <c r="AU22" s="2"/>
      <c r="AV22" s="33">
        <f t="shared" si="22"/>
        <v>230000</v>
      </c>
      <c r="AW22" s="33">
        <f t="shared" si="9"/>
        <v>207000</v>
      </c>
      <c r="AX22" s="33">
        <v>1</v>
      </c>
      <c r="AY22" s="2"/>
      <c r="AZ22" s="33">
        <f t="shared" si="23"/>
        <v>230000</v>
      </c>
      <c r="BA22" s="11">
        <f t="shared" si="10"/>
        <v>207000</v>
      </c>
      <c r="BB22" s="12"/>
      <c r="BC22" s="12">
        <f t="shared" si="24"/>
        <v>0</v>
      </c>
      <c r="BD22" s="12"/>
      <c r="BE22" s="12">
        <f t="shared" si="25"/>
        <v>0</v>
      </c>
      <c r="BF22" s="12"/>
      <c r="BG22" s="12">
        <f t="shared" si="26"/>
        <v>0</v>
      </c>
      <c r="BH22" s="12">
        <f t="shared" si="27"/>
        <v>0</v>
      </c>
      <c r="BI22" s="48">
        <f t="shared" si="28"/>
        <v>0</v>
      </c>
      <c r="BJ22" s="12"/>
      <c r="BK22" s="12">
        <f t="shared" si="29"/>
        <v>0</v>
      </c>
      <c r="BL22" s="12">
        <v>1</v>
      </c>
      <c r="BM22" s="12">
        <f t="shared" si="30"/>
        <v>2200000</v>
      </c>
      <c r="BN22" s="12">
        <f t="shared" si="31"/>
        <v>2200000</v>
      </c>
      <c r="BO22" s="11">
        <f t="shared" si="11"/>
        <v>1980000</v>
      </c>
      <c r="BP22" s="12"/>
      <c r="BQ22" s="12">
        <f t="shared" si="32"/>
        <v>0</v>
      </c>
      <c r="BR22" s="12">
        <v>2</v>
      </c>
      <c r="BS22" s="12">
        <f t="shared" si="33"/>
        <v>4400000</v>
      </c>
      <c r="BT22" s="12">
        <f t="shared" si="34"/>
        <v>4400000</v>
      </c>
      <c r="BU22" s="11">
        <f t="shared" si="12"/>
        <v>3960000</v>
      </c>
      <c r="BV22" s="4"/>
      <c r="BW22" s="15">
        <v>0</v>
      </c>
      <c r="BX22" s="11">
        <v>0</v>
      </c>
      <c r="BY22" s="4"/>
      <c r="BZ22" s="15">
        <v>0</v>
      </c>
      <c r="CA22" s="11">
        <v>0</v>
      </c>
      <c r="CB22" s="4"/>
      <c r="CC22" s="15">
        <v>0</v>
      </c>
      <c r="CD22" s="11">
        <v>0</v>
      </c>
      <c r="CE22" s="9">
        <f t="shared" si="35"/>
        <v>4169502.5</v>
      </c>
      <c r="CF22" s="9">
        <f t="shared" si="36"/>
        <v>6369502.5</v>
      </c>
      <c r="CG22" s="9">
        <f t="shared" si="37"/>
        <v>8569502.5</v>
      </c>
      <c r="CH22" s="45">
        <f t="shared" si="38"/>
        <v>3752500</v>
      </c>
      <c r="CI22" s="46">
        <f t="shared" si="39"/>
        <v>5732500</v>
      </c>
      <c r="CJ22" s="46">
        <f t="shared" si="40"/>
        <v>7712500</v>
      </c>
      <c r="CK22" s="44">
        <f t="shared" si="41"/>
        <v>0</v>
      </c>
      <c r="CL22" s="44">
        <f t="shared" si="42"/>
        <v>0</v>
      </c>
      <c r="CM22" s="44">
        <f t="shared" si="43"/>
        <v>0</v>
      </c>
      <c r="CN22" s="43">
        <f t="shared" si="44"/>
        <v>3752500</v>
      </c>
      <c r="CO22" s="43">
        <f t="shared" si="45"/>
        <v>5732500</v>
      </c>
      <c r="CP22" s="43">
        <f t="shared" si="46"/>
        <v>7712500</v>
      </c>
    </row>
    <row r="23" spans="1:94" ht="15" x14ac:dyDescent="0.2">
      <c r="A23" s="31">
        <v>16</v>
      </c>
      <c r="B23" s="32" t="s">
        <v>9</v>
      </c>
      <c r="C23" s="5">
        <v>1.492</v>
      </c>
      <c r="D23" s="5">
        <v>1.492</v>
      </c>
      <c r="E23" s="5">
        <v>1.492</v>
      </c>
      <c r="F23" s="10">
        <v>0.1</v>
      </c>
      <c r="G23" s="10">
        <v>0.1</v>
      </c>
      <c r="H23" s="10">
        <v>0.1</v>
      </c>
      <c r="I23" s="16">
        <v>5804</v>
      </c>
      <c r="J23" s="16">
        <f t="shared" si="0"/>
        <v>6079690</v>
      </c>
      <c r="K23" s="16">
        <f>ROUND(J23*(1-F23),-2)+100</f>
        <v>5471800</v>
      </c>
      <c r="L23" s="16">
        <f t="shared" si="14"/>
        <v>5804</v>
      </c>
      <c r="M23" s="16">
        <f t="shared" si="15"/>
        <v>6079690</v>
      </c>
      <c r="N23" s="16">
        <f>ROUND(M23*(1-G23),-2)+100</f>
        <v>5471800</v>
      </c>
      <c r="O23" s="16">
        <f t="shared" si="16"/>
        <v>5804</v>
      </c>
      <c r="P23" s="16">
        <f t="shared" si="17"/>
        <v>6079690</v>
      </c>
      <c r="Q23" s="16">
        <f>ROUND(P23*(1-H23),-2)+100</f>
        <v>5471800</v>
      </c>
      <c r="R23" s="2">
        <v>7200000</v>
      </c>
      <c r="S23" s="2">
        <v>18</v>
      </c>
      <c r="T23" s="2">
        <f t="shared" si="18"/>
        <v>400000</v>
      </c>
      <c r="U23" s="2">
        <f t="shared" si="2"/>
        <v>360000</v>
      </c>
      <c r="V23" s="2">
        <v>7200000</v>
      </c>
      <c r="W23" s="2">
        <v>18</v>
      </c>
      <c r="X23" s="2">
        <f t="shared" si="19"/>
        <v>400000</v>
      </c>
      <c r="Y23" s="2">
        <f t="shared" si="3"/>
        <v>360000</v>
      </c>
      <c r="Z23" s="2">
        <v>7200000</v>
      </c>
      <c r="AA23" s="2">
        <v>18</v>
      </c>
      <c r="AB23" s="2">
        <f t="shared" si="20"/>
        <v>400000</v>
      </c>
      <c r="AC23" s="2">
        <f t="shared" si="4"/>
        <v>360000</v>
      </c>
      <c r="AD23" s="2"/>
      <c r="AE23" s="2"/>
      <c r="AF23" s="2"/>
      <c r="AG23" s="2">
        <f t="shared" si="5"/>
        <v>0</v>
      </c>
      <c r="AH23" s="2"/>
      <c r="AI23" s="2"/>
      <c r="AJ23" s="2"/>
      <c r="AK23" s="2">
        <f t="shared" si="6"/>
        <v>0</v>
      </c>
      <c r="AL23" s="2"/>
      <c r="AM23" s="2"/>
      <c r="AN23" s="2"/>
      <c r="AO23" s="2">
        <f t="shared" si="7"/>
        <v>0</v>
      </c>
      <c r="AP23" s="2">
        <v>2</v>
      </c>
      <c r="AQ23" s="2"/>
      <c r="AR23" s="33">
        <f t="shared" si="21"/>
        <v>460000</v>
      </c>
      <c r="AS23" s="33">
        <f t="shared" si="8"/>
        <v>414000</v>
      </c>
      <c r="AT23" s="33">
        <v>2</v>
      </c>
      <c r="AU23" s="2"/>
      <c r="AV23" s="33">
        <f t="shared" si="22"/>
        <v>460000</v>
      </c>
      <c r="AW23" s="33">
        <f t="shared" si="9"/>
        <v>414000</v>
      </c>
      <c r="AX23" s="33">
        <v>2</v>
      </c>
      <c r="AY23" s="2"/>
      <c r="AZ23" s="33">
        <f t="shared" si="23"/>
        <v>460000</v>
      </c>
      <c r="BA23" s="11">
        <f t="shared" si="10"/>
        <v>414000</v>
      </c>
      <c r="BB23" s="12">
        <v>1</v>
      </c>
      <c r="BC23" s="12">
        <f t="shared" si="24"/>
        <v>1300000</v>
      </c>
      <c r="BD23" s="12"/>
      <c r="BE23" s="12">
        <f t="shared" si="25"/>
        <v>0</v>
      </c>
      <c r="BF23" s="12"/>
      <c r="BG23" s="12">
        <f t="shared" si="26"/>
        <v>0</v>
      </c>
      <c r="BH23" s="12">
        <f t="shared" si="27"/>
        <v>1300000</v>
      </c>
      <c r="BI23" s="48">
        <f t="shared" si="28"/>
        <v>1170000</v>
      </c>
      <c r="BJ23" s="12"/>
      <c r="BK23" s="12">
        <f t="shared" si="29"/>
        <v>0</v>
      </c>
      <c r="BL23" s="12">
        <v>1</v>
      </c>
      <c r="BM23" s="12">
        <f t="shared" si="30"/>
        <v>2200000</v>
      </c>
      <c r="BN23" s="12">
        <f t="shared" si="31"/>
        <v>2200000</v>
      </c>
      <c r="BO23" s="11">
        <f t="shared" si="11"/>
        <v>1980000</v>
      </c>
      <c r="BP23" s="12"/>
      <c r="BQ23" s="12">
        <f t="shared" si="32"/>
        <v>0</v>
      </c>
      <c r="BR23" s="12">
        <v>1</v>
      </c>
      <c r="BS23" s="12">
        <f t="shared" si="33"/>
        <v>2200000</v>
      </c>
      <c r="BT23" s="12">
        <f t="shared" si="34"/>
        <v>2200000</v>
      </c>
      <c r="BU23" s="11">
        <f t="shared" si="12"/>
        <v>1980000</v>
      </c>
      <c r="BV23" s="4">
        <v>1</v>
      </c>
      <c r="BW23" s="15">
        <v>12222222</v>
      </c>
      <c r="BX23" s="11">
        <v>11000000</v>
      </c>
      <c r="BY23" s="4">
        <v>1</v>
      </c>
      <c r="BZ23" s="15">
        <v>12222222</v>
      </c>
      <c r="CA23" s="11">
        <v>11000000</v>
      </c>
      <c r="CB23" s="4">
        <v>1</v>
      </c>
      <c r="CC23" s="15">
        <v>12222222</v>
      </c>
      <c r="CD23" s="11">
        <v>11000000</v>
      </c>
      <c r="CE23" s="9">
        <f t="shared" si="35"/>
        <v>20461912</v>
      </c>
      <c r="CF23" s="9">
        <f t="shared" si="36"/>
        <v>21361912</v>
      </c>
      <c r="CG23" s="9">
        <f t="shared" si="37"/>
        <v>21361912</v>
      </c>
      <c r="CH23" s="45">
        <f t="shared" si="38"/>
        <v>18415800</v>
      </c>
      <c r="CI23" s="46">
        <f t="shared" si="39"/>
        <v>19225800</v>
      </c>
      <c r="CJ23" s="46">
        <f t="shared" si="40"/>
        <v>19225800</v>
      </c>
      <c r="CK23" s="44">
        <f t="shared" si="41"/>
        <v>11000</v>
      </c>
      <c r="CL23" s="44">
        <f t="shared" si="42"/>
        <v>11000</v>
      </c>
      <c r="CM23" s="44">
        <f t="shared" si="43"/>
        <v>11000</v>
      </c>
      <c r="CN23" s="43">
        <f t="shared" si="44"/>
        <v>18426800</v>
      </c>
      <c r="CO23" s="43">
        <f t="shared" si="45"/>
        <v>19236800</v>
      </c>
      <c r="CP23" s="43">
        <f t="shared" si="46"/>
        <v>19236800</v>
      </c>
    </row>
    <row r="24" spans="1:94" ht="15" x14ac:dyDescent="0.2">
      <c r="A24" s="31">
        <v>17</v>
      </c>
      <c r="B24" s="32" t="s">
        <v>10</v>
      </c>
      <c r="C24" s="5">
        <v>1.492</v>
      </c>
      <c r="D24" s="5">
        <v>1.492</v>
      </c>
      <c r="E24" s="5">
        <v>1.492</v>
      </c>
      <c r="F24" s="10">
        <v>0.1</v>
      </c>
      <c r="G24" s="10">
        <v>0.1</v>
      </c>
      <c r="H24" s="10">
        <v>0.1</v>
      </c>
      <c r="I24" s="16">
        <v>6886</v>
      </c>
      <c r="J24" s="16">
        <f t="shared" si="0"/>
        <v>7213085</v>
      </c>
      <c r="K24" s="16">
        <f>ROUND(J24*(1-F24),-2)-100</f>
        <v>6491700</v>
      </c>
      <c r="L24" s="16">
        <f t="shared" si="14"/>
        <v>6886</v>
      </c>
      <c r="M24" s="16">
        <f t="shared" si="15"/>
        <v>7213085</v>
      </c>
      <c r="N24" s="16">
        <f>ROUND(M24*(1-G24),-2)-100</f>
        <v>6491700</v>
      </c>
      <c r="O24" s="16">
        <f t="shared" si="16"/>
        <v>6886</v>
      </c>
      <c r="P24" s="16">
        <f t="shared" si="17"/>
        <v>7213085</v>
      </c>
      <c r="Q24" s="16">
        <f>ROUND(P24*(1-H24),-2)-100</f>
        <v>6491700</v>
      </c>
      <c r="R24" s="2">
        <v>7200000</v>
      </c>
      <c r="S24" s="2">
        <v>18</v>
      </c>
      <c r="T24" s="2">
        <f t="shared" si="18"/>
        <v>400000</v>
      </c>
      <c r="U24" s="2">
        <f t="shared" si="2"/>
        <v>360000</v>
      </c>
      <c r="V24" s="2">
        <v>7200000</v>
      </c>
      <c r="W24" s="2">
        <v>18</v>
      </c>
      <c r="X24" s="2">
        <f t="shared" si="19"/>
        <v>400000</v>
      </c>
      <c r="Y24" s="2">
        <f t="shared" si="3"/>
        <v>360000</v>
      </c>
      <c r="Z24" s="2">
        <v>7200000</v>
      </c>
      <c r="AA24" s="2">
        <v>18</v>
      </c>
      <c r="AB24" s="2">
        <f t="shared" si="20"/>
        <v>400000</v>
      </c>
      <c r="AC24" s="2">
        <f t="shared" si="4"/>
        <v>360000</v>
      </c>
      <c r="AD24" s="2">
        <v>750000</v>
      </c>
      <c r="AE24" s="2">
        <v>5</v>
      </c>
      <c r="AF24" s="2">
        <f>AD24/AE24</f>
        <v>150000</v>
      </c>
      <c r="AG24" s="2">
        <f t="shared" si="5"/>
        <v>135000</v>
      </c>
      <c r="AH24" s="2">
        <v>750000</v>
      </c>
      <c r="AI24" s="2">
        <v>5</v>
      </c>
      <c r="AJ24" s="2">
        <f>AH24/AI24</f>
        <v>150000</v>
      </c>
      <c r="AK24" s="2">
        <f t="shared" si="6"/>
        <v>135000</v>
      </c>
      <c r="AL24" s="2">
        <v>750000</v>
      </c>
      <c r="AM24" s="2">
        <v>5</v>
      </c>
      <c r="AN24" s="2">
        <f>AL24/AM24</f>
        <v>150000</v>
      </c>
      <c r="AO24" s="2">
        <f t="shared" si="7"/>
        <v>135000</v>
      </c>
      <c r="AP24" s="2">
        <v>1</v>
      </c>
      <c r="AQ24" s="2"/>
      <c r="AR24" s="33">
        <f t="shared" si="21"/>
        <v>230000</v>
      </c>
      <c r="AS24" s="33">
        <f t="shared" si="8"/>
        <v>207000</v>
      </c>
      <c r="AT24" s="33">
        <v>1</v>
      </c>
      <c r="AU24" s="2"/>
      <c r="AV24" s="33">
        <f t="shared" si="22"/>
        <v>230000</v>
      </c>
      <c r="AW24" s="33">
        <f t="shared" si="9"/>
        <v>207000</v>
      </c>
      <c r="AX24" s="33">
        <v>1</v>
      </c>
      <c r="AY24" s="2"/>
      <c r="AZ24" s="33">
        <f t="shared" si="23"/>
        <v>230000</v>
      </c>
      <c r="BA24" s="11">
        <f t="shared" si="10"/>
        <v>207000</v>
      </c>
      <c r="BB24" s="12"/>
      <c r="BC24" s="12">
        <f t="shared" si="24"/>
        <v>0</v>
      </c>
      <c r="BD24" s="12">
        <v>1</v>
      </c>
      <c r="BE24" s="12">
        <f t="shared" si="25"/>
        <v>2400000</v>
      </c>
      <c r="BF24" s="12">
        <v>3</v>
      </c>
      <c r="BG24" s="12">
        <f t="shared" si="26"/>
        <v>6300000</v>
      </c>
      <c r="BH24" s="12">
        <f t="shared" si="27"/>
        <v>8700000</v>
      </c>
      <c r="BI24" s="48">
        <f t="shared" si="28"/>
        <v>7830000</v>
      </c>
      <c r="BJ24" s="12"/>
      <c r="BK24" s="12">
        <f t="shared" si="29"/>
        <v>0</v>
      </c>
      <c r="BL24" s="12">
        <v>2</v>
      </c>
      <c r="BM24" s="12">
        <f t="shared" si="30"/>
        <v>4400000</v>
      </c>
      <c r="BN24" s="12">
        <f t="shared" si="31"/>
        <v>4400000</v>
      </c>
      <c r="BO24" s="11">
        <f t="shared" si="11"/>
        <v>3960000</v>
      </c>
      <c r="BP24" s="12"/>
      <c r="BQ24" s="12">
        <f t="shared" si="32"/>
        <v>0</v>
      </c>
      <c r="BR24" s="12">
        <v>1</v>
      </c>
      <c r="BS24" s="12">
        <f t="shared" si="33"/>
        <v>2200000</v>
      </c>
      <c r="BT24" s="12">
        <f t="shared" si="34"/>
        <v>2200000</v>
      </c>
      <c r="BU24" s="11">
        <f t="shared" si="12"/>
        <v>1980000</v>
      </c>
      <c r="BV24" s="4">
        <v>1</v>
      </c>
      <c r="BW24" s="15">
        <v>12222222</v>
      </c>
      <c r="BX24" s="11">
        <v>11000000</v>
      </c>
      <c r="BY24" s="4">
        <v>1</v>
      </c>
      <c r="BZ24" s="15">
        <v>12222222</v>
      </c>
      <c r="CA24" s="11">
        <v>11000000</v>
      </c>
      <c r="CB24" s="4">
        <v>1</v>
      </c>
      <c r="CC24" s="15">
        <v>12222222</v>
      </c>
      <c r="CD24" s="11">
        <v>11000000</v>
      </c>
      <c r="CE24" s="9">
        <f t="shared" si="35"/>
        <v>28915307</v>
      </c>
      <c r="CF24" s="9">
        <f t="shared" si="36"/>
        <v>24615307</v>
      </c>
      <c r="CG24" s="9">
        <f t="shared" si="37"/>
        <v>22415307</v>
      </c>
      <c r="CH24" s="45">
        <f t="shared" si="38"/>
        <v>26023700</v>
      </c>
      <c r="CI24" s="46">
        <f t="shared" si="39"/>
        <v>22153700</v>
      </c>
      <c r="CJ24" s="46">
        <f t="shared" si="40"/>
        <v>20173700</v>
      </c>
      <c r="CK24" s="44">
        <f t="shared" si="41"/>
        <v>11000</v>
      </c>
      <c r="CL24" s="44">
        <f t="shared" si="42"/>
        <v>11000</v>
      </c>
      <c r="CM24" s="44">
        <f t="shared" si="43"/>
        <v>11000</v>
      </c>
      <c r="CN24" s="43">
        <f t="shared" si="44"/>
        <v>26034700</v>
      </c>
      <c r="CO24" s="43">
        <f t="shared" si="45"/>
        <v>22164700</v>
      </c>
      <c r="CP24" s="43">
        <f t="shared" si="46"/>
        <v>20184700</v>
      </c>
    </row>
    <row r="25" spans="1:94" ht="15" x14ac:dyDescent="0.2">
      <c r="A25" s="31">
        <v>18</v>
      </c>
      <c r="B25" s="32" t="s">
        <v>11</v>
      </c>
      <c r="C25" s="5">
        <v>2.113</v>
      </c>
      <c r="D25" s="5">
        <v>2.1240000000000001</v>
      </c>
      <c r="E25" s="5">
        <v>2.1240000000000001</v>
      </c>
      <c r="F25" s="10">
        <v>0.1</v>
      </c>
      <c r="G25" s="10">
        <v>0.1</v>
      </c>
      <c r="H25" s="10">
        <v>0.1</v>
      </c>
      <c r="I25" s="16">
        <v>9857</v>
      </c>
      <c r="J25" s="16">
        <f t="shared" si="0"/>
        <v>10325207.5</v>
      </c>
      <c r="K25" s="16">
        <f>ROUND(J25*(1-F25),-2)-100</f>
        <v>9292600</v>
      </c>
      <c r="L25" s="16">
        <f t="shared" si="14"/>
        <v>9857</v>
      </c>
      <c r="M25" s="16">
        <f t="shared" si="15"/>
        <v>10325207.5</v>
      </c>
      <c r="N25" s="16">
        <f>ROUND(M25*(1-G25),-2)-100</f>
        <v>9292600</v>
      </c>
      <c r="O25" s="16">
        <f t="shared" si="16"/>
        <v>9857</v>
      </c>
      <c r="P25" s="16">
        <f t="shared" si="17"/>
        <v>10325207.5</v>
      </c>
      <c r="Q25" s="16">
        <f>ROUND(P25*(1-H25),-2)-100</f>
        <v>9292600</v>
      </c>
      <c r="R25" s="2">
        <v>7200000</v>
      </c>
      <c r="S25" s="2">
        <v>18</v>
      </c>
      <c r="T25" s="2">
        <f t="shared" si="18"/>
        <v>400000</v>
      </c>
      <c r="U25" s="2">
        <f t="shared" si="2"/>
        <v>360000</v>
      </c>
      <c r="V25" s="2">
        <v>7200000</v>
      </c>
      <c r="W25" s="2">
        <v>18</v>
      </c>
      <c r="X25" s="2">
        <f t="shared" si="19"/>
        <v>400000</v>
      </c>
      <c r="Y25" s="2">
        <f t="shared" si="3"/>
        <v>360000</v>
      </c>
      <c r="Z25" s="2">
        <v>7200000</v>
      </c>
      <c r="AA25" s="2">
        <v>18</v>
      </c>
      <c r="AB25" s="2">
        <f t="shared" si="20"/>
        <v>400000</v>
      </c>
      <c r="AC25" s="2">
        <f t="shared" si="4"/>
        <v>360000</v>
      </c>
      <c r="AD25" s="2">
        <v>750000</v>
      </c>
      <c r="AE25" s="2">
        <v>5</v>
      </c>
      <c r="AF25" s="2">
        <f>AD25/AE25</f>
        <v>150000</v>
      </c>
      <c r="AG25" s="2">
        <f t="shared" si="5"/>
        <v>135000</v>
      </c>
      <c r="AH25" s="2">
        <v>750000</v>
      </c>
      <c r="AI25" s="2">
        <v>5</v>
      </c>
      <c r="AJ25" s="2">
        <f>AH25/AI25</f>
        <v>150000</v>
      </c>
      <c r="AK25" s="2">
        <f t="shared" si="6"/>
        <v>135000</v>
      </c>
      <c r="AL25" s="2">
        <v>750000</v>
      </c>
      <c r="AM25" s="2">
        <v>5</v>
      </c>
      <c r="AN25" s="2">
        <f>AL25/AM25</f>
        <v>150000</v>
      </c>
      <c r="AO25" s="2">
        <f t="shared" si="7"/>
        <v>135000</v>
      </c>
      <c r="AP25" s="2">
        <v>1</v>
      </c>
      <c r="AQ25" s="2"/>
      <c r="AR25" s="33">
        <f t="shared" si="21"/>
        <v>230000</v>
      </c>
      <c r="AS25" s="33">
        <f t="shared" si="8"/>
        <v>207000</v>
      </c>
      <c r="AT25" s="33">
        <v>1</v>
      </c>
      <c r="AU25" s="2"/>
      <c r="AV25" s="33">
        <f t="shared" si="22"/>
        <v>230000</v>
      </c>
      <c r="AW25" s="33">
        <f t="shared" si="9"/>
        <v>207000</v>
      </c>
      <c r="AX25" s="33">
        <v>1</v>
      </c>
      <c r="AY25" s="2"/>
      <c r="AZ25" s="33">
        <f t="shared" si="23"/>
        <v>230000</v>
      </c>
      <c r="BA25" s="11">
        <f t="shared" si="10"/>
        <v>207000</v>
      </c>
      <c r="BB25" s="12"/>
      <c r="BC25" s="12">
        <f t="shared" si="24"/>
        <v>0</v>
      </c>
      <c r="BD25" s="12"/>
      <c r="BE25" s="12">
        <f t="shared" si="25"/>
        <v>0</v>
      </c>
      <c r="BF25" s="12"/>
      <c r="BG25" s="12">
        <f t="shared" si="26"/>
        <v>0</v>
      </c>
      <c r="BH25" s="12">
        <f t="shared" si="27"/>
        <v>0</v>
      </c>
      <c r="BI25" s="48">
        <f t="shared" si="28"/>
        <v>0</v>
      </c>
      <c r="BJ25" s="12"/>
      <c r="BK25" s="12">
        <f t="shared" si="29"/>
        <v>0</v>
      </c>
      <c r="BL25" s="12">
        <v>0</v>
      </c>
      <c r="BM25" s="12">
        <f t="shared" si="30"/>
        <v>0</v>
      </c>
      <c r="BN25" s="12">
        <f t="shared" si="31"/>
        <v>0</v>
      </c>
      <c r="BO25" s="11">
        <f t="shared" si="11"/>
        <v>0</v>
      </c>
      <c r="BP25" s="12"/>
      <c r="BQ25" s="12">
        <f t="shared" si="32"/>
        <v>0</v>
      </c>
      <c r="BR25" s="12"/>
      <c r="BS25" s="12">
        <f t="shared" si="33"/>
        <v>0</v>
      </c>
      <c r="BT25" s="12">
        <f t="shared" si="34"/>
        <v>0</v>
      </c>
      <c r="BU25" s="11">
        <f t="shared" si="12"/>
        <v>0</v>
      </c>
      <c r="BV25" s="4"/>
      <c r="BW25" s="15">
        <f t="shared" ref="BW25" si="49">ROUND(BV25*$BW$29,0)</f>
        <v>0</v>
      </c>
      <c r="BX25" s="11">
        <f t="shared" ref="BX25" si="50">ROUND(BW25*(1-F25),-2)</f>
        <v>0</v>
      </c>
      <c r="BY25" s="4"/>
      <c r="BZ25" s="15">
        <f t="shared" ref="BZ25" si="51">ROUND(BY25*$BW$29,0)</f>
        <v>0</v>
      </c>
      <c r="CA25" s="11">
        <f t="shared" ref="CA25" si="52">ROUND(BZ25*(1-I25),-2)</f>
        <v>0</v>
      </c>
      <c r="CB25" s="4"/>
      <c r="CC25" s="15">
        <f t="shared" ref="CC25" si="53">ROUND(CB25*$BW$29,0)</f>
        <v>0</v>
      </c>
      <c r="CD25" s="11">
        <f t="shared" ref="CD25" si="54">ROUND(CC25*(1-L25),-2)</f>
        <v>0</v>
      </c>
      <c r="CE25" s="9">
        <f t="shared" si="35"/>
        <v>11105207.5</v>
      </c>
      <c r="CF25" s="9">
        <f t="shared" si="36"/>
        <v>11105207.5</v>
      </c>
      <c r="CG25" s="9">
        <f t="shared" si="37"/>
        <v>11105207.5</v>
      </c>
      <c r="CH25" s="45">
        <f t="shared" si="38"/>
        <v>9994600</v>
      </c>
      <c r="CI25" s="46">
        <f t="shared" si="39"/>
        <v>9994600</v>
      </c>
      <c r="CJ25" s="46">
        <f t="shared" si="40"/>
        <v>9994600</v>
      </c>
      <c r="CK25" s="44">
        <f t="shared" si="41"/>
        <v>0</v>
      </c>
      <c r="CL25" s="44">
        <f t="shared" si="42"/>
        <v>0</v>
      </c>
      <c r="CM25" s="44">
        <f t="shared" si="43"/>
        <v>0</v>
      </c>
      <c r="CN25" s="43">
        <f t="shared" si="44"/>
        <v>9994600</v>
      </c>
      <c r="CO25" s="43">
        <f t="shared" si="45"/>
        <v>9994600</v>
      </c>
      <c r="CP25" s="43">
        <f t="shared" si="46"/>
        <v>9994600</v>
      </c>
    </row>
    <row r="26" spans="1:94" ht="30" x14ac:dyDescent="0.2">
      <c r="A26" s="41"/>
      <c r="B26" s="32" t="s">
        <v>49</v>
      </c>
      <c r="C26" s="5"/>
      <c r="D26" s="5"/>
      <c r="E26" s="5"/>
      <c r="F26" s="10"/>
      <c r="G26" s="10"/>
      <c r="H26" s="10"/>
      <c r="I26" s="16"/>
      <c r="J26" s="16"/>
      <c r="K26" s="16"/>
      <c r="L26" s="16"/>
      <c r="M26" s="16"/>
      <c r="N26" s="16"/>
      <c r="O26" s="16"/>
      <c r="P26" s="16"/>
      <c r="Q26" s="16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33"/>
      <c r="AS26" s="33"/>
      <c r="AT26" s="33"/>
      <c r="AU26" s="2"/>
      <c r="AV26" s="33"/>
      <c r="AW26" s="33"/>
      <c r="AX26" s="33"/>
      <c r="AY26" s="2"/>
      <c r="AZ26" s="33"/>
      <c r="BA26" s="11"/>
      <c r="BB26" s="12"/>
      <c r="BC26" s="12"/>
      <c r="BD26" s="12"/>
      <c r="BE26" s="12"/>
      <c r="BF26" s="12"/>
      <c r="BG26" s="12"/>
      <c r="BH26" s="12"/>
      <c r="BI26" s="48"/>
      <c r="BJ26" s="12"/>
      <c r="BK26" s="12"/>
      <c r="BL26" s="12"/>
      <c r="BM26" s="12"/>
      <c r="BN26" s="12"/>
      <c r="BO26" s="11"/>
      <c r="BP26" s="12"/>
      <c r="BQ26" s="12"/>
      <c r="BR26" s="12"/>
      <c r="BS26" s="12"/>
      <c r="BT26" s="12"/>
      <c r="BU26" s="11"/>
      <c r="BV26" s="4"/>
      <c r="BW26" s="15"/>
      <c r="BX26" s="11">
        <v>4791300</v>
      </c>
      <c r="BY26" s="4"/>
      <c r="BZ26" s="15"/>
      <c r="CA26" s="11">
        <v>4791300</v>
      </c>
      <c r="CB26" s="4"/>
      <c r="CC26" s="15"/>
      <c r="CD26" s="11">
        <v>4791300</v>
      </c>
      <c r="CE26" s="9"/>
      <c r="CF26" s="9"/>
      <c r="CG26" s="9"/>
      <c r="CH26" s="45">
        <f>BX26</f>
        <v>4791300</v>
      </c>
      <c r="CI26" s="45">
        <f>CA26</f>
        <v>4791300</v>
      </c>
      <c r="CJ26" s="45">
        <f>CD26</f>
        <v>4791300</v>
      </c>
      <c r="CK26" s="44"/>
      <c r="CL26" s="44"/>
      <c r="CM26" s="44"/>
      <c r="CN26" s="43"/>
      <c r="CO26" s="43"/>
      <c r="CP26" s="43"/>
    </row>
    <row r="27" spans="1:94" s="36" customFormat="1" ht="15.75" x14ac:dyDescent="0.2">
      <c r="A27" s="34"/>
      <c r="B27" s="34" t="s">
        <v>12</v>
      </c>
      <c r="C27" s="6">
        <v>1.5129999999999999</v>
      </c>
      <c r="D27" s="6">
        <v>1.5129999999999999</v>
      </c>
      <c r="E27" s="6">
        <v>1.5129999999999999</v>
      </c>
      <c r="F27" s="6"/>
      <c r="G27" s="6"/>
      <c r="H27" s="6"/>
      <c r="I27" s="1">
        <f t="shared" ref="I27:Q27" si="55">SUM(I8:I25)</f>
        <v>148865</v>
      </c>
      <c r="J27" s="1">
        <f t="shared" si="55"/>
        <v>155936087.5</v>
      </c>
      <c r="K27" s="1">
        <f t="shared" si="55"/>
        <v>140342500</v>
      </c>
      <c r="L27" s="1">
        <f t="shared" si="55"/>
        <v>148865</v>
      </c>
      <c r="M27" s="1">
        <f t="shared" si="55"/>
        <v>155936087.5</v>
      </c>
      <c r="N27" s="1">
        <f t="shared" si="55"/>
        <v>140342500</v>
      </c>
      <c r="O27" s="1">
        <f t="shared" si="55"/>
        <v>148865</v>
      </c>
      <c r="P27" s="1">
        <f t="shared" si="55"/>
        <v>155936087.5</v>
      </c>
      <c r="Q27" s="1">
        <f t="shared" si="55"/>
        <v>140342500</v>
      </c>
      <c r="R27" s="3"/>
      <c r="S27" s="3"/>
      <c r="T27" s="3">
        <f>SUM(T8:T25)</f>
        <v>7200000</v>
      </c>
      <c r="U27" s="3">
        <f>SUM(U8:U25)</f>
        <v>6480000</v>
      </c>
      <c r="V27" s="3"/>
      <c r="W27" s="3"/>
      <c r="X27" s="3">
        <f>SUM(X8:X25)</f>
        <v>7200000</v>
      </c>
      <c r="Y27" s="3">
        <f>SUM(Y8:Y25)</f>
        <v>6480000</v>
      </c>
      <c r="Z27" s="3"/>
      <c r="AA27" s="3"/>
      <c r="AB27" s="3">
        <f>SUM(AB8:AB25)</f>
        <v>7200000</v>
      </c>
      <c r="AC27" s="3">
        <f>SUM(AC8:AC25)</f>
        <v>6480000</v>
      </c>
      <c r="AD27" s="3"/>
      <c r="AE27" s="3"/>
      <c r="AF27" s="3">
        <f>SUM(AF8:AF25)</f>
        <v>750000</v>
      </c>
      <c r="AG27" s="3">
        <f>SUM(AG8:AG25)</f>
        <v>675000</v>
      </c>
      <c r="AH27" s="3"/>
      <c r="AI27" s="3"/>
      <c r="AJ27" s="3">
        <f>SUM(AJ8:AJ25)</f>
        <v>750000</v>
      </c>
      <c r="AK27" s="3">
        <f>SUM(AK8:AK25)</f>
        <v>675000</v>
      </c>
      <c r="AL27" s="3"/>
      <c r="AM27" s="3"/>
      <c r="AN27" s="3">
        <f>SUM(AN8:AN25)</f>
        <v>750000</v>
      </c>
      <c r="AO27" s="3">
        <f>SUM(AO8:AO25)</f>
        <v>675000</v>
      </c>
      <c r="AP27" s="35">
        <f t="shared" ref="AP27:CP27" si="56">SUM(AP8:AP25)</f>
        <v>23</v>
      </c>
      <c r="AQ27" s="35">
        <f t="shared" si="56"/>
        <v>0</v>
      </c>
      <c r="AR27" s="35">
        <f t="shared" si="56"/>
        <v>5290000</v>
      </c>
      <c r="AS27" s="35">
        <f t="shared" si="56"/>
        <v>4761000</v>
      </c>
      <c r="AT27" s="35">
        <f t="shared" si="56"/>
        <v>23</v>
      </c>
      <c r="AU27" s="35">
        <f t="shared" si="56"/>
        <v>0</v>
      </c>
      <c r="AV27" s="35">
        <f t="shared" si="56"/>
        <v>5290000</v>
      </c>
      <c r="AW27" s="35">
        <f t="shared" si="56"/>
        <v>4761000</v>
      </c>
      <c r="AX27" s="35">
        <f t="shared" si="56"/>
        <v>23</v>
      </c>
      <c r="AY27" s="35">
        <f t="shared" si="56"/>
        <v>0</v>
      </c>
      <c r="AZ27" s="13">
        <f t="shared" si="56"/>
        <v>5290000</v>
      </c>
      <c r="BA27" s="13">
        <f t="shared" si="56"/>
        <v>4761000</v>
      </c>
      <c r="BB27" s="14">
        <f t="shared" si="56"/>
        <v>3</v>
      </c>
      <c r="BC27" s="14">
        <f t="shared" si="56"/>
        <v>3900000</v>
      </c>
      <c r="BD27" s="14">
        <f t="shared" si="56"/>
        <v>3</v>
      </c>
      <c r="BE27" s="14">
        <f t="shared" si="56"/>
        <v>7200000</v>
      </c>
      <c r="BF27" s="14">
        <f t="shared" si="56"/>
        <v>27</v>
      </c>
      <c r="BG27" s="14">
        <f t="shared" si="56"/>
        <v>56700000</v>
      </c>
      <c r="BH27" s="14">
        <f t="shared" si="56"/>
        <v>67800000</v>
      </c>
      <c r="BI27" s="14">
        <f t="shared" si="56"/>
        <v>61020000</v>
      </c>
      <c r="BJ27" s="14">
        <f t="shared" si="56"/>
        <v>3</v>
      </c>
      <c r="BK27" s="14">
        <f t="shared" si="56"/>
        <v>4050000</v>
      </c>
      <c r="BL27" s="14">
        <f t="shared" si="56"/>
        <v>29</v>
      </c>
      <c r="BM27" s="14">
        <f t="shared" si="56"/>
        <v>63800000</v>
      </c>
      <c r="BN27" s="14">
        <f t="shared" si="56"/>
        <v>67850000</v>
      </c>
      <c r="BO27" s="14">
        <f t="shared" si="56"/>
        <v>61065000</v>
      </c>
      <c r="BP27" s="14">
        <f t="shared" si="56"/>
        <v>3</v>
      </c>
      <c r="BQ27" s="14">
        <f t="shared" si="56"/>
        <v>4050000</v>
      </c>
      <c r="BR27" s="14">
        <f t="shared" si="56"/>
        <v>29</v>
      </c>
      <c r="BS27" s="14">
        <f t="shared" si="56"/>
        <v>63800000</v>
      </c>
      <c r="BT27" s="14">
        <f t="shared" si="56"/>
        <v>67850000</v>
      </c>
      <c r="BU27" s="14">
        <f t="shared" si="56"/>
        <v>61065000</v>
      </c>
      <c r="BV27" s="17">
        <f t="shared" si="56"/>
        <v>13</v>
      </c>
      <c r="BW27" s="17">
        <f t="shared" si="56"/>
        <v>158888886</v>
      </c>
      <c r="BX27" s="17">
        <f>SUM(BX8:BX26)</f>
        <v>147791300</v>
      </c>
      <c r="BY27" s="17">
        <f t="shared" ref="BY27:CD27" si="57">SUM(BY8:BY26)</f>
        <v>13</v>
      </c>
      <c r="BZ27" s="17">
        <f t="shared" si="57"/>
        <v>158888886</v>
      </c>
      <c r="CA27" s="17">
        <f t="shared" si="57"/>
        <v>147791300</v>
      </c>
      <c r="CB27" s="17">
        <f t="shared" si="57"/>
        <v>13</v>
      </c>
      <c r="CC27" s="17">
        <f t="shared" si="57"/>
        <v>158888886</v>
      </c>
      <c r="CD27" s="17">
        <f t="shared" si="57"/>
        <v>147791300</v>
      </c>
      <c r="CE27" s="8">
        <f t="shared" si="56"/>
        <v>395864973.5</v>
      </c>
      <c r="CF27" s="8">
        <f t="shared" si="56"/>
        <v>395914973.5</v>
      </c>
      <c r="CG27" s="8">
        <f t="shared" si="56"/>
        <v>395914973.5</v>
      </c>
      <c r="CH27" s="47">
        <f>SUM(CH8:CH26)</f>
        <v>361069800</v>
      </c>
      <c r="CI27" s="47">
        <f>SUM(CI8:CI26)</f>
        <v>361114800</v>
      </c>
      <c r="CJ27" s="47">
        <f>SUM(CJ8:CJ26)</f>
        <v>361114800</v>
      </c>
      <c r="CK27" s="39">
        <f t="shared" si="56"/>
        <v>143000</v>
      </c>
      <c r="CL27" s="39">
        <f t="shared" si="56"/>
        <v>143000</v>
      </c>
      <c r="CM27" s="39">
        <f t="shared" si="56"/>
        <v>143000</v>
      </c>
      <c r="CN27" s="39">
        <f t="shared" si="56"/>
        <v>356421500</v>
      </c>
      <c r="CO27" s="39">
        <f t="shared" si="56"/>
        <v>356466500</v>
      </c>
      <c r="CP27" s="39">
        <f t="shared" si="56"/>
        <v>356466500</v>
      </c>
    </row>
    <row r="28" spans="1:94" hidden="1" x14ac:dyDescent="0.2">
      <c r="K28" s="24">
        <v>140342500</v>
      </c>
      <c r="U28" s="24">
        <v>6480</v>
      </c>
      <c r="AG28" s="24">
        <v>675000</v>
      </c>
      <c r="AS28" s="24">
        <v>4761000</v>
      </c>
    </row>
    <row r="29" spans="1:94" hidden="1" x14ac:dyDescent="0.2">
      <c r="K29" s="37">
        <f>K28-K27</f>
        <v>0</v>
      </c>
      <c r="BI29" s="37">
        <f>61073000-BI27</f>
        <v>53000</v>
      </c>
      <c r="BW29" s="38">
        <v>11729400</v>
      </c>
      <c r="CD29" s="37">
        <f>147791300-CD27</f>
        <v>0</v>
      </c>
      <c r="CE29" s="18"/>
      <c r="CH29" s="37">
        <f>365726500-CH27</f>
        <v>4656700</v>
      </c>
    </row>
    <row r="30" spans="1:94" x14ac:dyDescent="0.2">
      <c r="BW30" s="24" t="s">
        <v>47</v>
      </c>
    </row>
  </sheetData>
  <mergeCells count="66">
    <mergeCell ref="BJ7:BO7"/>
    <mergeCell ref="CK5:CM5"/>
    <mergeCell ref="CN5:CP5"/>
    <mergeCell ref="BV7:BX7"/>
    <mergeCell ref="BY7:CA7"/>
    <mergeCell ref="CB7:CD7"/>
    <mergeCell ref="CH4:CJ5"/>
    <mergeCell ref="BP5:BQ5"/>
    <mergeCell ref="BP7:BU7"/>
    <mergeCell ref="BR5:BS5"/>
    <mergeCell ref="BT5:BT6"/>
    <mergeCell ref="BB4:BU4"/>
    <mergeCell ref="BV4:CD5"/>
    <mergeCell ref="CE4:CG5"/>
    <mergeCell ref="BU5:BU6"/>
    <mergeCell ref="BJ5:BK5"/>
    <mergeCell ref="BI5:BI6"/>
    <mergeCell ref="AP7:AS7"/>
    <mergeCell ref="AU7:AW7"/>
    <mergeCell ref="AY7:BA7"/>
    <mergeCell ref="BB7:BI7"/>
    <mergeCell ref="AZ5:AZ6"/>
    <mergeCell ref="BA5:BA6"/>
    <mergeCell ref="BB5:BC5"/>
    <mergeCell ref="BD5:BE5"/>
    <mergeCell ref="BF5:BG5"/>
    <mergeCell ref="BH5:BH6"/>
    <mergeCell ref="AD7:AG7"/>
    <mergeCell ref="AH7:AK7"/>
    <mergeCell ref="F6:H6"/>
    <mergeCell ref="I7:K7"/>
    <mergeCell ref="L7:N7"/>
    <mergeCell ref="O7:Q7"/>
    <mergeCell ref="R7:U7"/>
    <mergeCell ref="BO5:BO6"/>
    <mergeCell ref="A2:B2"/>
    <mergeCell ref="C2:N2"/>
    <mergeCell ref="A4:A7"/>
    <mergeCell ref="B4:B7"/>
    <mergeCell ref="C4:E5"/>
    <mergeCell ref="F4:H5"/>
    <mergeCell ref="I4:Q4"/>
    <mergeCell ref="Q5:Q6"/>
    <mergeCell ref="I5:I6"/>
    <mergeCell ref="K5:K6"/>
    <mergeCell ref="L5:L6"/>
    <mergeCell ref="N5:N6"/>
    <mergeCell ref="O5:O6"/>
    <mergeCell ref="AP5:AQ5"/>
    <mergeCell ref="AR5:AR6"/>
    <mergeCell ref="C6:C7"/>
    <mergeCell ref="D6:D7"/>
    <mergeCell ref="E6:E7"/>
    <mergeCell ref="BL5:BM5"/>
    <mergeCell ref="BN5:BN6"/>
    <mergeCell ref="AS5:AS6"/>
    <mergeCell ref="R4:AC5"/>
    <mergeCell ref="AD4:AO5"/>
    <mergeCell ref="AP4:BA4"/>
    <mergeCell ref="AT5:AU5"/>
    <mergeCell ref="AV5:AV6"/>
    <mergeCell ref="AW5:AW6"/>
    <mergeCell ref="AX5:AY5"/>
    <mergeCell ref="AL7:AO7"/>
    <mergeCell ref="V7:Y7"/>
    <mergeCell ref="Z7:AC7"/>
  </mergeCells>
  <pageMargins left="0.23622047244094491" right="0.23622047244094491" top="0.74803149606299213" bottom="0.74803149606299213" header="0.31496062992125984" footer="0.31496062992125984"/>
  <pageSetup paperSize="9" scale="73" fitToWidth="1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УМБ школы</vt:lpstr>
      <vt:lpstr>'УМБ школы'!Заголовки_для_печати</vt:lpstr>
      <vt:lpstr>'УМБ школы'!Область_печати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Рыженкова Елена Николаевна</cp:lastModifiedBy>
  <cp:lastPrinted>2018-10-12T12:16:53Z</cp:lastPrinted>
  <dcterms:created xsi:type="dcterms:W3CDTF">1996-10-08T23:32:33Z</dcterms:created>
  <dcterms:modified xsi:type="dcterms:W3CDTF">2018-10-12T12:17:02Z</dcterms:modified>
</cp:coreProperties>
</file>