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930" yWindow="3900" windowWidth="15450" windowHeight="9720"/>
  </bookViews>
  <sheets>
    <sheet name="увеличение" sheetId="8" r:id="rId1"/>
    <sheet name="безвозмездные" sheetId="15" r:id="rId2"/>
    <sheet name="перераспределение" sheetId="17" r:id="rId3"/>
    <sheet name="Перераспределение 2019-2020" sheetId="10" r:id="rId4"/>
  </sheets>
  <definedNames>
    <definedName name="_xlnm._FilterDatabase" localSheetId="1" hidden="1">безвозмездные!$A$5:$E$38</definedName>
    <definedName name="_xlnm._FilterDatabase" localSheetId="2" hidden="1">перераспределение!$A$6:$G$392</definedName>
    <definedName name="_xlnm._FilterDatabase" localSheetId="3" hidden="1">'Перераспределение 2019-2020'!$A$6:$I$20</definedName>
    <definedName name="_xlnm._FilterDatabase" localSheetId="0" hidden="1">увеличение!$A$5:$E$86</definedName>
    <definedName name="Z_0199ACBD_3190_4B84_AFFB_81CAEBB7CB5B_.wvu.FilterData" localSheetId="1" hidden="1">безвозмездные!$A$5:$E$9</definedName>
    <definedName name="Z_0199ACBD_3190_4B84_AFFB_81CAEBB7CB5B_.wvu.FilterData" localSheetId="2" hidden="1">перераспределение!$A$6:$G$6</definedName>
    <definedName name="Z_0199ACBD_3190_4B84_AFFB_81CAEBB7CB5B_.wvu.PrintTitles" localSheetId="1" hidden="1">безвозмездные!$4:$4</definedName>
    <definedName name="Z_0199ACBD_3190_4B84_AFFB_81CAEBB7CB5B_.wvu.PrintTitles" localSheetId="2" hidden="1">перераспределение!$5:$5</definedName>
    <definedName name="Z_140009A1_8033_4DF3_B576_4A3F45C76564_.wvu.FilterData" localSheetId="1" hidden="1">безвозмездные!$A$5:$E$9</definedName>
    <definedName name="Z_140009A1_8033_4DF3_B576_4A3F45C76564_.wvu.FilterData" localSheetId="2" hidden="1">перераспределение!$A$6:$G$6</definedName>
    <definedName name="Z_26045A6D_7489_4306_BB4B_4F381D09B6D6_.wvu.FilterData" localSheetId="2" hidden="1">перераспределение!$A$6:$G$6</definedName>
    <definedName name="Z_2D34D568_2E61_442C_A2EE_31449C207875_.wvu.FilterData" localSheetId="2" hidden="1">перераспределение!$A$6:$G$6</definedName>
    <definedName name="Z_3F047309_29B8_4634_8EEA_501EDBA688CE_.wvu.FilterData" localSheetId="2" hidden="1">перераспределение!$A$6:$G$6</definedName>
    <definedName name="Z_5B4F10C4_550C_4D0E_8428_4C04148E7DDC_.wvu.FilterData" localSheetId="2" hidden="1">перераспределение!$A$6:$G$6</definedName>
    <definedName name="Z_5F54D95F_4F33_4413_A60B_0FC8AC402EC2_.wvu.FilterData" localSheetId="2" hidden="1">перераспределение!$A$6:$G$6</definedName>
    <definedName name="Z_63398F5F_8607_48AB_8B89_F93D796EDE84_.wvu.FilterData" localSheetId="1" hidden="1">безвозмездные!$A$5:$E$9</definedName>
    <definedName name="Z_63398F5F_8607_48AB_8B89_F93D796EDE84_.wvu.FilterData" localSheetId="2" hidden="1">перераспределение!$A$6:$G$6</definedName>
    <definedName name="Z_63398F5F_8607_48AB_8B89_F93D796EDE84_.wvu.PrintTitles" localSheetId="1" hidden="1">безвозмездные!$4:$4</definedName>
    <definedName name="Z_63398F5F_8607_48AB_8B89_F93D796EDE84_.wvu.PrintTitles" localSheetId="2" hidden="1">перераспределение!$5:$5</definedName>
    <definedName name="Z_72A4D64E_B497_4069_832F_05D9E42A0FB2_.wvu.FilterData" localSheetId="2" hidden="1">перераспределение!$A$6:$G$6</definedName>
    <definedName name="Z_80DA7438_9A26_4D67_99F5_E21B3EB7BDF2_.wvu.FilterData" localSheetId="2" hidden="1">перераспределение!$A$6:$G$6</definedName>
    <definedName name="Z_941FF28C_F191_4DAB_8C4B_9127DEFBD217_.wvu.FilterData" localSheetId="1" hidden="1">безвозмездные!$A$5:$E$9</definedName>
    <definedName name="Z_941FF28C_F191_4DAB_8C4B_9127DEFBD217_.wvu.FilterData" localSheetId="2" hidden="1">перераспределение!$A$6:$G$6</definedName>
    <definedName name="Z_941FF28C_F191_4DAB_8C4B_9127DEFBD217_.wvu.PrintTitles" localSheetId="1" hidden="1">безвозмездные!$4:$4</definedName>
    <definedName name="Z_941FF28C_F191_4DAB_8C4B_9127DEFBD217_.wvu.PrintTitles" localSheetId="2" hidden="1">перераспределение!$5:$5</definedName>
    <definedName name="Z_9C6C3F82_61E7_44FC_90B6_E0FE337C4528_.wvu.FilterData" localSheetId="1" hidden="1">безвозмездные!$A$5:$E$9</definedName>
    <definedName name="Z_9C6C3F82_61E7_44FC_90B6_E0FE337C4528_.wvu.FilterData" localSheetId="2" hidden="1">перераспределение!$A$6:$G$6</definedName>
    <definedName name="Z_9C6C3F82_61E7_44FC_90B6_E0FE337C4528_.wvu.PrintTitles" localSheetId="1" hidden="1">безвозмездные!$4:$4</definedName>
    <definedName name="Z_9C6C3F82_61E7_44FC_90B6_E0FE337C4528_.wvu.PrintTitles" localSheetId="2" hidden="1">перераспределение!$5:$5</definedName>
    <definedName name="Z_A0EAB98D_C05D_4B7E_9EB2_E1F06D80C78D_.wvu.FilterData" localSheetId="2" hidden="1">перераспределение!$A$6:$G$6</definedName>
    <definedName name="Z_A25538CD_E4AC_4849_9572_146191B48082_.wvu.FilterData" localSheetId="1" hidden="1">безвозмездные!$A$5:$E$9</definedName>
    <definedName name="Z_A25538CD_E4AC_4849_9572_146191B48082_.wvu.FilterData" localSheetId="2" hidden="1">перераспределение!$A$6:$G$6</definedName>
    <definedName name="Z_A25538CD_E4AC_4849_9572_146191B48082_.wvu.PrintTitles" localSheetId="1" hidden="1">безвозмездные!$4:$4</definedName>
    <definedName name="Z_A25538CD_E4AC_4849_9572_146191B48082_.wvu.PrintTitles" localSheetId="2" hidden="1">перераспределение!$5:$5</definedName>
    <definedName name="Z_B2D2FD78_0908_4575_BBE6_686AD8AE7FD3_.wvu.FilterData" localSheetId="1" hidden="1">безвозмездные!$A$5:$E$9</definedName>
    <definedName name="Z_B2D2FD78_0908_4575_BBE6_686AD8AE7FD3_.wvu.FilterData" localSheetId="2" hidden="1">перераспределение!$A$6:$G$6</definedName>
    <definedName name="Z_B5ADE779_8713_493E_BBEA_67A1BCFE4BC7_.wvu.FilterData" localSheetId="2" hidden="1">перераспределение!$A$6:$G$6</definedName>
    <definedName name="Z_C3614EF6_ECF3_4A69_A7B4_D2797D287027_.wvu.FilterData" localSheetId="2" hidden="1">перераспределение!$A$6:$G$6</definedName>
    <definedName name="Z_CF406469_9D96_471D_96C5_96E50C52E8A5_.wvu.FilterData" localSheetId="2" hidden="1">перераспределение!$A$6:$G$6</definedName>
    <definedName name="Z_D17FA9DB_E354_438D_9978_F4396B508459_.wvu.FilterData" localSheetId="2" hidden="1">перераспределение!$A$6:$G$6</definedName>
    <definedName name="Z_E8A8D950_44BE_419C_918E_6546E52F5FCD_.wvu.FilterData" localSheetId="1" hidden="1">безвозмездные!$A$5:$E$9</definedName>
    <definedName name="Z_E8A8D950_44BE_419C_918E_6546E52F5FCD_.wvu.FilterData" localSheetId="2" hidden="1">перераспределение!$A$6:$G$6</definedName>
    <definedName name="Z_E8A8D950_44BE_419C_918E_6546E52F5FCD_.wvu.PrintTitles" localSheetId="1" hidden="1">безвозмездные!$4:$4</definedName>
    <definedName name="Z_E8A8D950_44BE_419C_918E_6546E52F5FCD_.wvu.PrintTitles" localSheetId="2" hidden="1">перераспределение!$5:$5</definedName>
    <definedName name="Z_FC8F0A51_E8DA_42F9_82D5_8B87E13EF38D_.wvu.FilterData" localSheetId="2" hidden="1">перераспределение!$A$6:$G$6</definedName>
    <definedName name="Z_FFDD62F7_1BD9_4E0B_A20C_5017D3987BDF_.wvu.FilterData" localSheetId="2" hidden="1">перераспределение!$A$6:$G$6</definedName>
    <definedName name="_xlnm.Print_Titles" localSheetId="1">безвозмездные!$4:$4</definedName>
    <definedName name="_xlnm.Print_Titles" localSheetId="2">перераспределение!$5:$5</definedName>
    <definedName name="_xlnm.Print_Titles" localSheetId="0">увеличение!$4:$4</definedName>
    <definedName name="_xlnm.Print_Area" localSheetId="2">перераспределение!$A$1:$G$391</definedName>
    <definedName name="_xlnm.Print_Area" localSheetId="0">увеличение!$A$1:$E$86</definedName>
  </definedNames>
  <calcPr calcId="145621"/>
  <customWorkbookViews>
    <customWorkbookView name="Павленко Ирина Викторовна - Личное представление" guid="{0199ACBD-3190-4B84-AFFB-81CAEBB7CB5B}" mergeInterval="0" personalView="1" maximized="1" windowWidth="1276" windowHeight="565" activeSheetId="1"/>
    <customWorkbookView name="Молчанова Галина Михайловна - Личное представление" guid="{63398F5F-8607-48AB-8B89-F93D796EDE84}" mergeInterval="0" personalView="1" maximized="1" windowWidth="1276" windowHeight="513" activeSheetId="4"/>
    <customWorkbookView name="Соколова Маргарита Эйновна - Личное представление" guid="{9C6C3F82-61E7-44FC-90B6-E0FE337C4528}" mergeInterval="0" personalView="1" maximized="1" windowWidth="1034" windowHeight="525" activeSheetId="3" showComments="commIndAndComment"/>
    <customWorkbookView name="user - Личное представление" guid="{6A009A9D-7854-4145-9458-794D4AEEAA2D}" autoUpdate="1" mergeInterval="5" personalView="1" maximized="1" windowWidth="1020" windowHeight="605" activeSheetId="2"/>
    <customWorkbookView name="FilippovaS - Личное представление" guid="{82AD0AAD-6AB6-4C38-9553-FE438261EF4D}" mergeInterval="0" personalView="1" maximized="1" windowWidth="1276" windowHeight="608" activeSheetId="2"/>
    <customWorkbookView name="MihailovaE - Личное представление" guid="{8B3D0C43-4D21-4747-99A2-D3985CFB75B7}" mergeInterval="0" personalView="1" maximized="1" windowWidth="1276" windowHeight="661" activeSheetId="5"/>
    <customWorkbookView name="server - Личное представление" guid="{FAA80415-42E6-431C-9D0B-997E21563C4F}" mergeInterval="0" personalView="1" maximized="1" windowWidth="1020" windowHeight="553" activeSheetId="5"/>
    <customWorkbookView name="Киселёв Алексей Сергеевич - Личное представление" guid="{F24F0D26-0F26-488D-B914-DB00AB52DAB6}" mergeInterval="0" personalView="1" maximized="1" windowWidth="1916" windowHeight="775" activeSheetId="5"/>
    <customWorkbookView name="MolchanovaG - Личное представление" guid="{CB2598FB-DEF3-4371-A86D-341C56BB249D}" mergeInterval="0" personalView="1" maximized="1" windowWidth="1276" windowHeight="603" activeSheetId="5"/>
    <customWorkbookView name="TsvetkovaE - Личное представление" guid="{2392BDC3-D9BC-4973-A19F-EFC41DE35268}" mergeInterval="0" personalView="1" maximized="1" windowWidth="1276" windowHeight="609" activeSheetId="5"/>
    <customWorkbookView name="MaykovaM - Личное представление" guid="{5D37B7B7-CB61-4D51-B460-290A7C7E83ED}" mergeInterval="0" personalView="1" maximized="1" windowWidth="1020" windowHeight="603" activeSheetId="5"/>
    <customWorkbookView name="MishkinaS - Личное представление" guid="{E8EFA7C9-7280-48C8-8CC9-0AAC90E0D3B8}" mergeInterval="0" personalView="1" maximized="1" windowWidth="1020" windowHeight="603" activeSheetId="5"/>
    <customWorkbookView name="Kalinina-EV - Личное представление" guid="{D842BAE9-6487-455A-9718-D3EDF0856A78}" mergeInterval="0" personalView="1" maximized="1" windowWidth="1276" windowHeight="602" activeSheetId="5"/>
    <customWorkbookView name="ShitakovV - Личное представление" guid="{224810FF-AB0C-4D6C-95E5-96E0C4A36336}" mergeInterval="0" personalView="1" maximized="1" windowWidth="1276" windowHeight="580" activeSheetId="5"/>
    <customWorkbookView name="MihailovV - Личное представление" guid="{F23B1C84-3B52-4228-AA4E-2C0E59E50752}" mergeInterval="0" personalView="1" maximized="1" windowWidth="1020" windowHeight="580" activeSheetId="2"/>
    <customWorkbookView name="SokolovaM - Личное представление" guid="{13C44802-5C86-462B-8187-B6E2F1E4868D}" mergeInterval="0" personalView="1" maximized="1" windowWidth="1276" windowHeight="629" activeSheetId="5"/>
    <customWorkbookView name="ZavyalovaA - Личное представление" guid="{0979B4CC-E6EE-4C25-82AF-4FD04DE75CD9}" mergeInterval="0" personalView="1" maximized="1" windowWidth="1276" windowHeight="836" activeSheetId="5"/>
    <customWorkbookView name="DruzhininD - Личное представление" guid="{86857627-DF0E-48A2-9ED3-601372B9BFF5}" mergeInterval="0" personalView="1" maximized="1" windowWidth="1276" windowHeight="576" activeSheetId="2"/>
    <customWorkbookView name="KravchenkoI - Личное представление" guid="{EBDCA1E9-8598-424C-AB42-F6132D0F9F26}" mergeInterval="0" personalView="1" maximized="1" windowWidth="1436" windowHeight="709" activeSheetId="5"/>
    <customWorkbookView name="aleksandrova-ni - Личное представление" guid="{664F2A9D-6E06-460E-9FB5-4A254F3B71D0}" mergeInterval="0" personalView="1" maximized="1" windowWidth="1436" windowHeight="707" activeSheetId="5" showComments="commIndAndComment"/>
    <customWorkbookView name="Мирожниченко Елена Александровна - Личное представление" guid="{A25538CD-E4AC-4849-9572-146191B48082}" mergeInterval="0" personalView="1" maximized="1" windowWidth="1916" windowHeight="851" activeSheetId="3"/>
    <customWorkbookView name="Брызгало Вера Геннадьевна - Личное представление" guid="{941FF28C-F191-4DAB-8C4B-9127DEFBD217}" mergeInterval="0" personalView="1" maximized="1" windowWidth="1436" windowHeight="623" activeSheetId="3"/>
    <customWorkbookView name="Рыженкова Елена Николаевна - Личное представление" guid="{E8A8D950-44BE-419C-918E-6546E52F5FCD}" mergeInterval="0" personalView="1" maximized="1" windowWidth="1676" windowHeight="773" activeSheetId="5"/>
  </customWorkbookViews>
</workbook>
</file>

<file path=xl/calcChain.xml><?xml version="1.0" encoding="utf-8"?>
<calcChain xmlns="http://schemas.openxmlformats.org/spreadsheetml/2006/main">
  <c r="D18" i="8" l="1"/>
  <c r="G251" i="17" l="1"/>
  <c r="D251" i="17"/>
  <c r="D261" i="17"/>
  <c r="G261" i="17"/>
  <c r="D307" i="17"/>
  <c r="G276" i="17"/>
  <c r="D17" i="8" l="1"/>
  <c r="D15" i="8"/>
  <c r="D14" i="8"/>
  <c r="D9" i="8" s="1"/>
  <c r="D34" i="8" l="1"/>
  <c r="G63" i="17"/>
  <c r="D63" i="17"/>
  <c r="D73" i="8" l="1"/>
  <c r="D49" i="8"/>
  <c r="D48" i="8"/>
  <c r="D269" i="17" l="1"/>
  <c r="D222" i="17"/>
  <c r="D228" i="17"/>
  <c r="G269" i="17" l="1"/>
  <c r="E27" i="15" l="1"/>
  <c r="C27" i="15" l="1"/>
  <c r="G127" i="17" l="1"/>
  <c r="D127" i="17"/>
  <c r="E32" i="15" l="1"/>
  <c r="G376" i="17" l="1"/>
  <c r="D376" i="17"/>
  <c r="I11" i="10"/>
  <c r="H11" i="10"/>
  <c r="E11" i="10"/>
  <c r="D11" i="10"/>
  <c r="G370" i="17" l="1"/>
  <c r="G17" i="17"/>
  <c r="D17" i="17"/>
  <c r="G173" i="17"/>
  <c r="D173" i="17"/>
  <c r="G214" i="17"/>
  <c r="D214" i="17"/>
  <c r="D107" i="17" l="1"/>
  <c r="G107" i="17"/>
  <c r="G139" i="17"/>
  <c r="D139" i="17"/>
  <c r="G262" i="17"/>
  <c r="G149" i="17" l="1"/>
  <c r="G155" i="17"/>
  <c r="G95" i="17" l="1"/>
  <c r="D95" i="17"/>
  <c r="D149" i="17" l="1"/>
  <c r="D13" i="10"/>
  <c r="G21" i="17" l="1"/>
  <c r="D21" i="17"/>
  <c r="E37" i="15" l="1"/>
  <c r="E47" i="15" l="1"/>
  <c r="C18" i="15"/>
  <c r="D163" i="17" l="1"/>
  <c r="G163" i="17"/>
  <c r="D52" i="8" l="1"/>
  <c r="G91" i="17" l="1"/>
  <c r="G390" i="17"/>
  <c r="D390" i="17"/>
  <c r="G387" i="17"/>
  <c r="D387" i="17"/>
  <c r="G368" i="17"/>
  <c r="D368" i="17"/>
  <c r="G365" i="17"/>
  <c r="G357" i="17"/>
  <c r="G351" i="17"/>
  <c r="D314" i="17"/>
  <c r="G312" i="17"/>
  <c r="D312" i="17"/>
  <c r="G271" i="17"/>
  <c r="D271" i="17"/>
  <c r="G245" i="17"/>
  <c r="D245" i="17"/>
  <c r="G241" i="17"/>
  <c r="G238" i="17"/>
  <c r="G235" i="17"/>
  <c r="G234" i="17"/>
  <c r="G232" i="17"/>
  <c r="G231" i="17"/>
  <c r="G230" i="17"/>
  <c r="G229" i="17"/>
  <c r="G227" i="17"/>
  <c r="G225" i="17"/>
  <c r="G224" i="17"/>
  <c r="G202" i="17"/>
  <c r="D202" i="17"/>
  <c r="G198" i="17"/>
  <c r="D198" i="17"/>
  <c r="G196" i="17"/>
  <c r="D196" i="17"/>
  <c r="D194" i="17"/>
  <c r="D192" i="17"/>
  <c r="D190" i="17"/>
  <c r="G187" i="17"/>
  <c r="G167" i="17"/>
  <c r="D167" i="17"/>
  <c r="G158" i="17"/>
  <c r="G157" i="17" s="1"/>
  <c r="D158" i="17"/>
  <c r="D157" i="17" s="1"/>
  <c r="G143" i="17"/>
  <c r="D143" i="17"/>
  <c r="D138" i="17"/>
  <c r="D136" i="17" s="1"/>
  <c r="G137" i="17"/>
  <c r="G136" i="17" s="1"/>
  <c r="G125" i="17"/>
  <c r="D125" i="17"/>
  <c r="G104" i="17"/>
  <c r="D104" i="17"/>
  <c r="G87" i="17"/>
  <c r="D87" i="17"/>
  <c r="D73" i="17"/>
  <c r="G61" i="17"/>
  <c r="D61" i="17"/>
  <c r="G220" i="17"/>
  <c r="G219" i="17" s="1"/>
  <c r="D54" i="17"/>
  <c r="D53" i="17"/>
  <c r="D50" i="17"/>
  <c r="D44" i="17"/>
  <c r="D43" i="17"/>
  <c r="D42" i="17"/>
  <c r="D41" i="17"/>
  <c r="D40" i="17"/>
  <c r="G39" i="17"/>
  <c r="G36" i="17"/>
  <c r="D36" i="17"/>
  <c r="G33" i="17"/>
  <c r="G32" i="17"/>
  <c r="G28" i="17"/>
  <c r="D28" i="17"/>
  <c r="G14" i="17"/>
  <c r="G7" i="17" s="1"/>
  <c r="D12" i="17"/>
  <c r="D9" i="17"/>
  <c r="D27" i="17" l="1"/>
  <c r="G27" i="17"/>
  <c r="D7" i="17"/>
  <c r="D187" i="17"/>
  <c r="G314" i="17"/>
  <c r="G222" i="17"/>
  <c r="E30" i="15"/>
  <c r="D6" i="17" l="1"/>
  <c r="G6" i="17"/>
  <c r="E10" i="15"/>
  <c r="C10" i="15"/>
  <c r="E35" i="15"/>
  <c r="E42" i="15" s="1"/>
  <c r="C35" i="15"/>
  <c r="C30" i="15"/>
  <c r="E23" i="15"/>
  <c r="C23" i="15"/>
  <c r="E21" i="15"/>
  <c r="C21" i="15"/>
  <c r="E18" i="15"/>
  <c r="E15" i="15"/>
  <c r="C15" i="15"/>
  <c r="E13" i="15"/>
  <c r="C13" i="15"/>
  <c r="E8" i="15"/>
  <c r="C8" i="15"/>
  <c r="E6" i="15"/>
  <c r="C6" i="15"/>
  <c r="C5" i="15" s="1"/>
  <c r="E41" i="15" l="1"/>
  <c r="E5" i="15"/>
  <c r="E40" i="15"/>
  <c r="H7" i="10"/>
  <c r="I7" i="10"/>
  <c r="E7" i="10"/>
  <c r="D7" i="10"/>
  <c r="D62" i="8" l="1"/>
  <c r="D75" i="8" l="1"/>
  <c r="D65" i="8"/>
  <c r="D27" i="8" l="1"/>
  <c r="D83" i="8"/>
  <c r="D85" i="8"/>
  <c r="D81" i="8"/>
  <c r="D67" i="8"/>
  <c r="D47" i="8"/>
  <c r="D32" i="8"/>
  <c r="D6" i="8"/>
  <c r="I18" i="10"/>
  <c r="I6" i="10" s="1"/>
  <c r="H18" i="10"/>
  <c r="H6" i="10" s="1"/>
  <c r="E18" i="10"/>
  <c r="E6" i="10" s="1"/>
  <c r="D18" i="10"/>
  <c r="D6" i="10" s="1"/>
  <c r="D22" i="8"/>
  <c r="D5" i="8" l="1"/>
</calcChain>
</file>

<file path=xl/sharedStrings.xml><?xml version="1.0" encoding="utf-8"?>
<sst xmlns="http://schemas.openxmlformats.org/spreadsheetml/2006/main" count="1447" uniqueCount="1216">
  <si>
    <t>Увеличение</t>
  </si>
  <si>
    <t>Уменьшение (источник)</t>
  </si>
  <si>
    <t>направление</t>
  </si>
  <si>
    <t>код бюджетной классификации расходов</t>
  </si>
  <si>
    <t>№ п.п.</t>
  </si>
  <si>
    <t>ИТОГО</t>
  </si>
  <si>
    <t>Код бюджетной классификации расходов</t>
  </si>
  <si>
    <t>Сумма
(тысяч рублей)</t>
  </si>
  <si>
    <t>Обоснование</t>
  </si>
  <si>
    <t>Комитет по развитию малого, среднего бизнеса и потребительского рынка Ленинградской области</t>
  </si>
  <si>
    <t>Возмещение части затрат субъектам малого и среднего предпринимательства, связанных с приобретением оборудования в целях создания и (или) развития, и (или) модернизации производства товаров</t>
  </si>
  <si>
    <t>Мероприятия и проекты</t>
  </si>
  <si>
    <t>Приложение 1 к Пояснительной записке. Таблица поправок по увеличению</t>
  </si>
  <si>
    <t>Увеличение по расходам</t>
  </si>
  <si>
    <t>Гранты в форме субсидий субъектам малого предпринимательства по итогам ежегодных областных конкурсов на лучшее ведение бизнеса</t>
  </si>
  <si>
    <t>Гранты в форме субсидий субъектам малого предпринимательства по итогам ежегодных областных конкурсов "Лучший по профессии в сфере потребительского рынка"</t>
  </si>
  <si>
    <t>Возмещение части затрат субъектам малого и среднего предпринимательства, осуществляющим деятельность в сфере народных художественных промыслов и (или) ремесел</t>
  </si>
  <si>
    <t>Возмещения части затрат субъектам малого и среднего предпринимательства, связанных с осуществлением деятельности в сфере социального предпринимательства</t>
  </si>
  <si>
    <t>Возмещение части затрат субъектам малого и среднего предпринимательства, связанных с уплатой процентов по кредитным договорам</t>
  </si>
  <si>
    <t>Субсидии организациям, образующим инфраструктуру поддержки субъектов малого и среднего предпринимательства, для возмещения части затрат, связанных с оказанием безвозмездных информационных,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</si>
  <si>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(монопрофильные муниципальные образования)</t>
  </si>
  <si>
    <t>979 0412 61 3 03 07440 800</t>
  </si>
  <si>
    <t>979 0412 61 3 04 07070 800</t>
  </si>
  <si>
    <t xml:space="preserve">979 0412 61 3 04 07710 800 </t>
  </si>
  <si>
    <t>979 0412 61 3 06 07810 800</t>
  </si>
  <si>
    <t>979 0412 61 3 07 07820 800</t>
  </si>
  <si>
    <t>979 0412 61 3 08 07860 600</t>
  </si>
  <si>
    <t>979 0412 61 3 07 75271 500</t>
  </si>
  <si>
    <t>979 0412 61 3 03 13760 200</t>
  </si>
  <si>
    <t>Комитет экономического развития и инвестиционной деятельности Ленинградской области</t>
  </si>
  <si>
    <t>Возмещение затрат юридическим лицам - производителям товаров, работ, услуг, осуществляющим инвестиционную деятельность на территории Ленинградской области</t>
  </si>
  <si>
    <t xml:space="preserve">977 0412  61 2 03 06340 800 </t>
  </si>
  <si>
    <t>Возмещение затрат, связанных с реализацией товаров, субъектам предпринимательской деятельности, осуществляющим трейдерскую деятельность на территории Ленинградской области</t>
  </si>
  <si>
    <t xml:space="preserve">977 0412 61 2 02 06350 800 </t>
  </si>
  <si>
    <t xml:space="preserve">Обеспечение деятельности (услуги, работы) государственных учреждений (ГБУ ЛО "МФЦ") </t>
  </si>
  <si>
    <t xml:space="preserve">977 0113 6531100160 600 </t>
  </si>
  <si>
    <t xml:space="preserve">Мероприятия по сохранению и развитию материально-технической базы государственных учреждений (ГБУ ЛО "МФЦ") </t>
  </si>
  <si>
    <t xml:space="preserve">977 0113 6531113770 600 </t>
  </si>
  <si>
    <t>Комитет по охране, контролю и регулированию использования объектов животного мира Ленинградской области</t>
  </si>
  <si>
    <t>Государственные функции в сфере сохранения, воспроизводства и использования объектов животного мира и охотничьих ресурсов</t>
  </si>
  <si>
    <t xml:space="preserve">983 0603 5990310470 200 </t>
  </si>
  <si>
    <t>Комитет по природным ресурсам Ленинградской области</t>
  </si>
  <si>
    <t>974 0407 5960100160 200</t>
  </si>
  <si>
    <t>Изменения по расходам</t>
  </si>
  <si>
    <t>Изменения по доходам</t>
  </si>
  <si>
    <t>Комитет по агропромышленному и рыбохозяйственному комплексу Ленинградской области</t>
  </si>
  <si>
    <t xml:space="preserve">Управление ветеринарии Ленинградской области </t>
  </si>
  <si>
    <t xml:space="preserve">Реализация мероприятий по предупреждению возникновения, распространения и ликвидации африканской чумы свиней на территории Ленинградской области (субсидии на возмещение части затрат личных подсобных хозяйств и крестьянских (фермерских) хозяйств, не имеющих зоосанитарной защиты от проникновения вируса африканской чумы свиней, на прекращение содержания свиней и перепрофилирование хозяйств на альтернативные свиноводству виды животноводства) 
 </t>
  </si>
  <si>
    <t>996 0405  63 9 02 06450 800</t>
  </si>
  <si>
    <t>075 0405 6320207930 800</t>
  </si>
  <si>
    <t>075 0405 6321007870 800</t>
  </si>
  <si>
    <t>075 0405 6320307630 800</t>
  </si>
  <si>
    <t>075 0405 6380106300 800</t>
  </si>
  <si>
    <t>Комитет по связи и информатизации Ленинградской области</t>
  </si>
  <si>
    <t>Комитет по здравоохранению Ленинградской области</t>
  </si>
  <si>
    <t>986 0909 51 5 02 74500 500</t>
  </si>
  <si>
    <t>986 0902 51 1 03 10910 300</t>
  </si>
  <si>
    <t xml:space="preserve">Мероприятия по сохранению и развитию материально-технической базы учреждений здравоохранения </t>
  </si>
  <si>
    <t>986 0902 51 4 06 13770 200</t>
  </si>
  <si>
    <t>986 0901 51 4 06 13770 600</t>
  </si>
  <si>
    <t>Мероприятия и проекты (Приобретение медицинских иммунобиологических препаратов (вакцин для профилактики инфекционных заболеваний, включая иммунопрофилактику (пневмококковая вакцина, вакцины для профилактики клещевого вирусного энцефалита)</t>
  </si>
  <si>
    <t>986 0902 51 1 02 13760 200</t>
  </si>
  <si>
    <t>Комитет по физической культуре и спорту Ленинградской области</t>
  </si>
  <si>
    <t xml:space="preserve">Обеспечение деятельности (услуги, работы) государственных учреждений </t>
  </si>
  <si>
    <t>961 1103 5420200160 600</t>
  </si>
  <si>
    <t>Комитет общего и профессионального образования Ленинградской области</t>
  </si>
  <si>
    <t>Увеличение планового среднегодового контингента воспитанников на 2011 человек</t>
  </si>
  <si>
    <t>Увеличение планового среднегодового контингента обучающихся на 2322 человека</t>
  </si>
  <si>
    <t>Комитет по жилищно-коммунальному хозяйству Ленинградской области</t>
  </si>
  <si>
    <t>Субсидии ресурсоснабжающим организациям в связи с установлением льготных тарифов на коммунальные ресурсы (услуги) холодного водоснабжения и (или) водоотведения, реализуемые населению на территории Ленинградской области</t>
  </si>
  <si>
    <t>984 0502 5740107990 800</t>
  </si>
  <si>
    <t xml:space="preserve">По данным комитета по тарифам и ценовой политике Ленинградской области (ЛенРТК)  планируемая сумма межтарифной разницы для выплат субсидий на 2018 год составляет 1096,798 млн. руб.(письмо от 26.01.18 № КТ-3-232/2018). Таким образом, недостаток средств (1096,798-591,2)=505,598 тыс. руб. По расчету Комитета по ЖКХ ЛО объем дополнительной потребности в средствах составит 200000,0 тыс. руб. </t>
  </si>
  <si>
    <t>Имущественный взнос Ленинградской области некоммерческой организации "Фонд капитального ремонта многоквартирных домов Ленинградской области"</t>
  </si>
  <si>
    <t>984 0501 5680106760 600</t>
  </si>
  <si>
    <t>984 0502 5740207680 800</t>
  </si>
  <si>
    <t>984 0502 5740207580 800</t>
  </si>
  <si>
    <t>984 0502 5740207690 800</t>
  </si>
  <si>
    <t>984 0502 5740207560 800</t>
  </si>
  <si>
    <t>984 0505 5750210630 200</t>
  </si>
  <si>
    <t xml:space="preserve">Увеличение ассигнований необходимо в связи с увеличением штатносписочного состава Фонда, необходимостью закупки автомобилей, компьютерной техники, проведения обучения персонала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</si>
  <si>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оплату потребленной электроэнергии</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</si>
  <si>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автотранспорта и спецтехники для обслуживания водопроводно-канализационного хозяйства</t>
  </si>
  <si>
    <t>Субсидии государственным унитарным предприятиям, осуществляющим свою деятельность в сфере жилищно-коммунального хозяйства, на исполнение обязательств по кредитным договорам</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</si>
  <si>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</si>
  <si>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Управление Ленинградской области по транспорту</t>
  </si>
  <si>
    <t>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t>
  </si>
  <si>
    <t>254 1003 5311407970 800</t>
  </si>
  <si>
    <t>Развитие информационных систем на общественном транспорте</t>
  </si>
  <si>
    <t>254 0408 6240114010 200</t>
  </si>
  <si>
    <t>В составе ГИС "Региональная информационно-навигационная система Ленинградской области" (РИНС ЛО) разработан и введен в эксплуатацию отраслевой модуль "Система мониторинга и управления пассажирскими перевозками" с целью приема и обработки мониторинговой информации от перевозчиков. Проведение данного мероприятия осуществляется в целях обеспечения возможности использования указанного модуля для организации контроля и управления пассажирскими перевозками. (информация о количестве автобусов на маршрутах, выполнении маршрутных заданий, расписаний движения автобусов....)</t>
  </si>
  <si>
    <t>Возмещение (компенсация) организациям железнодорожного транспорта части потерь в доходах, возникающих в результате установления льгот на проезд для обучающихся общеобразовательных организаций, студентов профессиональных образовательных организаций и образовательных организаций высшего образования, обучающихся по очной форме обучения, железнодорожным транспортом общего пользования в пригородном сообщении</t>
  </si>
  <si>
    <t>254 1003 5311406490 800</t>
  </si>
  <si>
    <t>Возмещение (компенсация) организациям железнодорожного транспорта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транспорте пригородного сообщения</t>
  </si>
  <si>
    <t>254 1003 5311406500 800</t>
  </si>
  <si>
    <t>Комитет по культуре Ленинградской области</t>
  </si>
  <si>
    <t>Обеспечение деятельности государственных органов Ленинградской области
Закупка товаров, работ и услуг для обеспечения государственных (муниципальных) нужд</t>
  </si>
  <si>
    <t>Управление делами Правительства Ленинградской области</t>
  </si>
  <si>
    <t>Возмещение затрат по приобретению автомобилей для государственных нужд Ленинградской области</t>
  </si>
  <si>
    <t>133 0113 6890106540 800</t>
  </si>
  <si>
    <t>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t>
  </si>
  <si>
    <t>133 0113 6890107510 800</t>
  </si>
  <si>
    <t>Возмещение затрат или недополученных доходов в связи с выполнением ремонтных работ для государственных нужд Ленинградской области</t>
  </si>
  <si>
    <t>133 0113 6890106900 800</t>
  </si>
  <si>
    <t>Исполнение судебных актов Российской Федерации и мировых соглашений по возмещению вреда</t>
  </si>
  <si>
    <t>Комитет финансов Ленинградской области</t>
  </si>
  <si>
    <t xml:space="preserve">Поддержка творческой деятельности и техническое оснащение детских и кукольных театров
962 0801 55401R5170 600
</t>
  </si>
  <si>
    <t>962 0801 55501R5170 600</t>
  </si>
  <si>
    <t>Комитет по социальной защите населения Ленинградской области</t>
  </si>
  <si>
    <t>Социальные выплаты ветеранам труда, жертвам политических репрессий, труженикам тыла и детям Великой Отечественной войны</t>
  </si>
  <si>
    <t>987 1003 5310103640 300</t>
  </si>
  <si>
    <t>Обеспечение деятельности (услуги, работы) государственных учреждений</t>
  </si>
  <si>
    <t>962 0801 5540100160 600</t>
  </si>
  <si>
    <t>962 0801 5540200160 600</t>
  </si>
  <si>
    <t>962 0801 5540400160 600</t>
  </si>
  <si>
    <t xml:space="preserve">ГБУК ЛО "Дом народного творчества". Расходы на содержание зданий, переданных в 2018 году Прокуратурой Ленинградcкой области по договору аренды,  по адресу СПб, Лесной пр. д. 20, корп. 11 и корп. 12 общей площадью 2 164 кв.м. </t>
  </si>
  <si>
    <t>962 0801 5540213760 200</t>
  </si>
  <si>
    <t>962 0801 5550113760 600</t>
  </si>
  <si>
    <t>Увеличение расходов на исполнение судебных актов Российской Федерации и мировых соглашений по возмещению вреда</t>
  </si>
  <si>
    <t>962 0801 5550513760 200</t>
  </si>
  <si>
    <t>962 0801 6890110070 800</t>
  </si>
  <si>
    <t>сумма 2019 год
(тысяч рублей)</t>
  </si>
  <si>
    <t>сумма 2020 год
(тысяч рублей)</t>
  </si>
  <si>
    <t xml:space="preserve">Компенсация поставщикам социальных услуг, которые включены в реестр поставщиков социальных услуг Ленинградской области, при получении у них гражданином социальных услуг, предусмотренных индивидуальной программой предоставления социальных услуг </t>
  </si>
  <si>
    <t>987 1002 5320113260 300</t>
  </si>
  <si>
    <t>987 1002 5320204310 400</t>
  </si>
  <si>
    <t>Социальная поддержка Героев Советского Союза, Героев Российской Федерации и полных кавалеров ордена Славы 987 1003 53 1 04 R0090 300</t>
  </si>
  <si>
    <t xml:space="preserve">Комитет по строительству Ленинградской области </t>
  </si>
  <si>
    <t>Комитет по дорожному хозяйству Ленинградской области</t>
  </si>
  <si>
    <t>029  0409  62 2 01 12750 200</t>
  </si>
  <si>
    <t>029  0113  68 9 01 10070 800</t>
  </si>
  <si>
    <t>068 0704 52 6 03 13770 600</t>
  </si>
  <si>
    <t>068 0701 52 1 01 71350 500</t>
  </si>
  <si>
    <t>068 0702 52 2 01 71530 500</t>
  </si>
  <si>
    <t>133 0104 6730100150 200</t>
  </si>
  <si>
    <t xml:space="preserve">962 0801 5540200160 600 </t>
  </si>
  <si>
    <t>Архивное управление Ленинградской области</t>
  </si>
  <si>
    <t xml:space="preserve">Обеспечение деятельности (услуги, работы) государственных учреждений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</si>
  <si>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988 0113 6890100160 100</t>
  </si>
  <si>
    <t>981 0701 5210270470 500</t>
  </si>
  <si>
    <t>Приобретение рояля для ГБУК ЛО "Симфонический оркестр Ленинградской области"</t>
  </si>
  <si>
    <t>Определение Арбитражного суда по делу № А56-92953/2018 от 26.07.2018г. по контрактам 2016 года</t>
  </si>
  <si>
    <t>962 0801 5510100160 100</t>
  </si>
  <si>
    <t>Увеличение показателя среднемесячного дохода от трудовой деятельности до 38 710 руб. Дополнительная потребность на заработную плату ГКУК ЛО "Ленинградская областная научная библиотека" и "Ленинградская областная детская библиотека"</t>
  </si>
  <si>
    <t>962 0801 5530100160 600</t>
  </si>
  <si>
    <t>Увеличение показателя среднемесячного дохода от трудовой деятельности до 38 710 руб. Дополнительная потребность на заработную плату работникам государственных музеев Ленинградской области</t>
  </si>
  <si>
    <t>Субсидии на обеспечение стимулирующих выплат работникам муниципальных учреждений культуры Ленинградской области</t>
  </si>
  <si>
    <t>962 0801 5550270360 500</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</si>
  <si>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 597</t>
  </si>
  <si>
    <t>986 0909 51 5 02 73030 500</t>
  </si>
  <si>
    <t>981 0309 58 2 01 04300 400</t>
  </si>
  <si>
    <t>981 0902 63 7 02 04300 400</t>
  </si>
  <si>
    <t>981 0801 55 5 04 74230 500</t>
  </si>
  <si>
    <t xml:space="preserve">Субсидии на строительство и реконструкцию объектов культуры в городских поселениях Ленинградской области. Реконструкция здания начальной школы под МКОУ ДОД "Никольская детская школа искусств" и Никольскую городскую библиотеку" г. Никольское, Советский пр., д.229а увеличить на 58 252,0 тыс.руб.  26.09.2017 заключен МК с ООО "СОЮЗСТРОЙ". Цена МК - 113 033,5 т.р. Срок выполнения работ - декабрь 2018 года.  В связи с  итогами  проведенного доп. обследования, на основании которого выявлена  необходимость усиления каркаса существующего здания, Заказчиком принято решение о продолжении исполнения МК  в части строительства нового здания и корректировке и повторному прохождению экспертизы ПСД в части разработки раздела по выполнению демонтажных работ существующего здания и строительства нового. Ориентировочный срок направления откорр. ПСД в экспертизу-октябрь 2018 года. </t>
  </si>
  <si>
    <t>Субсидии на поддержку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 в связи с увеличением средств в 2018 году.</t>
  </si>
  <si>
    <t>981 1003 5620170740 500</t>
  </si>
  <si>
    <t>981 0702 52 2 02 74450 500</t>
  </si>
  <si>
    <t>Субсидии на проектирование и строительство объектов инженерной и транспортной инфраструктуры. Увеличение связано с уменьшением бюджетных ассигнований в 2018 году.</t>
  </si>
  <si>
    <t>981 0412 56 7 01 70780 500</t>
  </si>
  <si>
    <t xml:space="preserve">Субсидии бюджетам муниципальных районов и городского округа Ленинградской области на приобретение в муниципальную собственность зданий и помещений для реализации программ дошкольного образования </t>
  </si>
  <si>
    <t>068 0701 52 1 02 70470 500</t>
  </si>
  <si>
    <t>068 0701 52 1 01 06700 600</t>
  </si>
  <si>
    <t>252 0410 6060110930 200</t>
  </si>
  <si>
    <t xml:space="preserve">
Развитие технологической инфраструктуры электронного правительства</t>
  </si>
  <si>
    <t>133  0410 6060213390 200</t>
  </si>
  <si>
    <t>252 0410 6060213390 200</t>
  </si>
  <si>
    <t>133 0410 6060213400 200</t>
  </si>
  <si>
    <t>Обеспечение функционирования технологической инфраструктуры электронного правительства
Перераспределение связано с передачей с 01 января 2019 года отдельных полномочий и функций по обеспечению органов исполнительной власти Ленинградской области в сфере информационно-коммуникационных технологий от комитета по связи и информатизации Ленинградской области в Управление делами Правительства Ленинградской области</t>
  </si>
  <si>
    <t>252 0410 6060213400 200</t>
  </si>
  <si>
    <t>Обеспечение функционирования технологической инфраструктуры электронного правительства</t>
  </si>
  <si>
    <t>Организация доступа к единой сети передачи данных Ленинградской области и услугам связи для нужд Администрации Ленинградской области
Перераспределение связано с передачей с 01 января 2019 года отдельных полномочий и функций по обеспечению органов исполнительной власти Ленинградской области в сфере информационно-коммуникационных технологий от комитета по связи и информатизации Ленинградской области в Управление делами Правительства Ленинградской области</t>
  </si>
  <si>
    <t>Развитие технологической инфраструктуры электронного правительства
Перераспределение связано с передачей с 01 января 2019 года отдельных полномочий и функций по обеспечению органов исполнительной власти Ленинградской области в сфере информационно-коммуникационных технологий от комитета по связи и информатизации Ленинградской области в Управление делами Правительства Ленинградской области</t>
  </si>
  <si>
    <t xml:space="preserve">Субсидии на строительство, реконструкцию, приобретение и пристрой объектов для организации общего образования. Строительство пристройки спортивного зала к школе в д. Федоровское, ул. Почтовая, д.1 увеличить на 14 171,0 тыс.руб. МК заключен 31.05.2018 №0145200000418000560 с ООО "Северо-Западное Строительно-Монтажное Эксплуатационное Управление". Цена контракта - 58 870,216 тыс. руб.  Авансирование контрактом не предусмотрено. </t>
  </si>
  <si>
    <t>Проектирование, строительство и реконструкция объектов государственной собственности. 1. Отапливаемый гаражно-складской комплекс для стоянки, обслуживания автомобильной техники в г. Тосно увеличить на 38 085,0 тыс.руб. ГК от 10.08.2017 с ООО "Энерго Строительная Компания". Цена ГК - 104 337,7 т.р. Срок - 11 мес. (10.07.2018). Низкий темп производства СМР подрядчика, срыв календарного плана работ. Ведется претензионная работа.                                                                                                                                                                                                                                    Остаток по ГК 89 617,43313 т.р.                                                                                                  Оборудование  1614,650  т.р.                                                                                                                           Авторский надзор 208,67534 т.р.                                                                                                                             Тех. присоединение 3625,04754 т.р.                                                                                                                                                           Ввод объекта 600,00 т.р.                                                                                                                                                  Перенос денежных средств на 2019 год -  38 085 т.р. (из них на СМР 35165,61021 т.р. + оборудование 1614,650 т.р. + тех. присоед. 604,17459 т.р. + Авт. надзор 99,77169 т.ру. + ввод объекта 600 т. р.)</t>
  </si>
  <si>
    <t xml:space="preserve">Проектирование, строительство и реконструкция объектов государственной собственности. Уменьшить по объекту: Строительство областной детской больницы с поликлиникой в г. Сертолово на 161 924,0 тыс.руб. ГК от 29.09.2017 № 792967 с ООО "Теплосфера". Цена - 2275047 тыс. руб. Срок  - 09.01.2020. В связи с решением Всеволожского гор. суда ЛО от 31.052018 по делу № 2а-4274/18 на оплату в 2018 восстановительной стоимости зеленых насаждений  в размере 4 856,07360 т.р.                                                                                                                                                         Лимит ОБ на 2018г.-765 031 т.р. : остаток по ГК на 2018г. 720 430,54037 т.р., Тех присоед к электр сетям 43 155,60563; Авт.надзор   1 444,854 т. р.;                                                                                                                                                                      Лимит ОБ на 2019г.- 1 358 447,00 т.р.: остаток по ГК на 2019г. 832 689,53820 т.р.; Тех присоед к электр сетям 32 114,73262 т.р.; Тех присоед водоотвед. 22 922,70513 т.р.; Тех присоед водоснаб 10 885,37822 т.р.; Тех присоед газораспред. 9 954,51551 т.р.; Авт.над. 1 665,38570 т.р.; Оборудование  447 614,83710 т.р.; Ввод объекта 599,90752 т.р.                                                                                                                          Лимит ОБ на 2020г. - 721 367,00 т.р.: остаток по ГК на 2020г. 719 927,150 т.р.; Авт.над. - 1 439,85 т. р. В связи с опережением графика строительства необходимы денежные средства на СМР       </t>
  </si>
  <si>
    <t>Реализация мероприятий по устойчивому развитию сельских территорий
029 0409 63704R5670 500</t>
  </si>
  <si>
    <t xml:space="preserve">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                                                                                  075 0405 63104R541F 800                                                                          </t>
  </si>
  <si>
    <t>Обеспечение деятельности депутатов Государственной Думы и их помощников в избирательных округах
133 0103 6810151410 100</t>
  </si>
  <si>
    <t>133 0103 6810151410 200</t>
  </si>
  <si>
    <t>Управление записи актов гражданского состояния Ленинградской облатси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</si>
  <si>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931 0113 6820159300 500</t>
  </si>
  <si>
    <t>Мероприятия по стимулированию программ развития жилищного строительства субъектов Российской Федерации                                                                      981 0701 56703R0210 500</t>
  </si>
  <si>
    <t>981 0702 56703R0210 500</t>
  </si>
  <si>
    <t>Cоздание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981 0701 52105R1590 500</t>
  </si>
  <si>
    <t xml:space="preserve">Обеспечение жильем граждан, уволенных с военной службы (службы), и приравненных к ним лиц
984 1003 5640154850 500
</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</si>
  <si>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984 1003 5640151350 500
</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</si>
  <si>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984 1003 5640151760 500
</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</si>
  <si>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986 0902 51 1 03 54600 300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</si>
  <si>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
986 0902 689015422F 600</t>
  </si>
  <si>
    <t>Приложение 2 к Пояснительной записке. Таблица поправок по изменению за счет безвозмездных поступлений</t>
  </si>
  <si>
    <t xml:space="preserve">В соответствии с распоряжением Правительства Российской Федерации от 04.08.2018 № 1620-р "О распределении субсидий, предоставляемых в 2018 году из резервного фонда Правительства Российской Федерации бюджетам субъектов Российской Федерации на софинансирование расходных обязательств субъектов Российской Федерации на оказание несвязанной поддержки сельскохозяйственным товаропроизводителям в области растениеводства"
075 2 02 25541 02 0000 151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t>
  </si>
  <si>
    <t>986 0901 689015422F 600</t>
  </si>
  <si>
    <t>986 0904 689015422F 600</t>
  </si>
  <si>
    <t xml:space="preserve">В связи с фактическим поступлением средств из Пенсионного фонда Российской Федерации 
987 2 02 23009 02 0000 151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</si>
  <si>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ИТОГО, в том числе:</t>
  </si>
  <si>
    <t>федеральный бюджет</t>
  </si>
  <si>
    <t>бюджет Пенсионного фонда</t>
  </si>
  <si>
    <t>бюджет фонда ОМС</t>
  </si>
  <si>
    <t>бюджет фонда соцстраха</t>
  </si>
  <si>
    <t>бюджет Санкт-Петербурга</t>
  </si>
  <si>
    <t>гранты</t>
  </si>
  <si>
    <t>981 0702 5220274450 500</t>
  </si>
  <si>
    <t>Субсидии бюджетам муниципальных районов и городского округа Ленинградской области на приобретение в муниципальную собственность объектов общеобразовательных организаций</t>
  </si>
  <si>
    <t>Средства, необходимые для выкупа 11 построенных и переданных в пользование муниципальному образованию детских садов. Увеличить на 1.Приобретение детского сада на 140 мест (встроенно-пристроенные помещения) по адресу: Ленинградская область, Всеволожский муниципальный район, Муринское сельское поселение, пос. Мурино, б-р Менделеева, д.13; ООО «Созидание» увеличить на 106 826,134 тыс.руб. 2. Приобретение детского сада на 100 мест (встроенно-пристроенные помещения) по адресу: Ленинградская область, Всеволожский муниципальный район, Муринское сельское поселение, пос. Мурино, Воронцовский бульвар, д. 6, ООО «Созидание» увеличить на 76 807,604 тыс.руб. 3. Приобретение детского сада на 80 мест (встроенно-пристроенные помещения) по адресу: Ленинградская область, Всеволожский муниципальный район, Муринское сельское поселение, пос. Мурино, б-р Менделеева, д.3; ООО «Полис Групп» увеличить на 63 842,480 тыс.руб. 4.Приобретение детского сада на 210 мест по адресу: Ленинградская область, Всеволожский муниципальный район, Сертоловское городское поселение, г. Сертолово, мкр. Сертолово - 2, Кореловский переулок, д.2; ООО «КВС-Сертолово» увеличить на 174 324,372 тыс.руб. 5. Приобретение детского сада на 140 мест  по адресу: Ленинградская область, Всеволожский муниципальный район, Заневское городское поселение, дер. Кудрово, ул. Венская, д. 1; ООО «Полис Групп» увеличить на 118 635,115 тыс.руб. 6. Приобретение детского сада на 140 мест с бассейном  по адресу: Ленинградская область, Всеволожский муниципальный район, Заневское городское поселение, дер. Кудрово, ул. Венская, д.2; ЗАО «Развитие территорий «Петербургская Недвижимость» увеличить на 148 791,715 тыс.руб. 7. Приобретение детского сада на 240 мест по адресу: Ленинградская область, Всеволожский муниципальный район, Муринское сельское поселение, пос. Мурино, проезд Скандинавский, д.4, к.2; ООО «Бонава Санкт-Петербург» увеличить на 204 999,729 тыс.руб. 8. Приобретение детского сада на 110 мест (встроенно-пристроенные помещения) по адресу: Ленинградская область, Всеволожский муниципальный район, Заневское городское поселение, дер. Кудрово, Европейский пр., д.21, к.1; ООО «Полис Групп» увеличить 79 881,521 тыс.руб. 9. Приобретение детского сада на 100 мест (встроенно-пристроенные помещения) по адресу: Ленинградская область, Всеволожский муниципальный район, Муринское сельское поселение, пос. Мурино, Воронцовский б-р, д.10; ООО «Созидание» увеличить на 79 803,1 тыс.руб. 10. Приобретение детского сада на 140 мест (встроенно-пристроенные помещения) по адресу: Ленинградская область, Всеволожский муниципальный район, Муринское сельское поселение, пос. Мурино, Петровский б-р, д.11; ООО «Созидание» увеличить на 110 992,353 тыс.руб.  11. Приобретение детского сада на 100 мест (встроенно-пристроенные помещения)  по адресу: Ленинградская область, Всеволожский муниципальный район, Муринское сельское поселение, пос. Мурино, б-р Менделеева, д. 2, к. 3; ООО «СтройКвадро» увеличить на  70 315,431 тыс.руб. (70 315,431 + 6042,23). Увеличение на сумму 29821,7 тыс. рублей связано с необходимостью соблюдения доли софинансирования из бюджета муниципального образования в соответствии с порядком.</t>
  </si>
  <si>
    <t>Средства, необходимые для выкупа построенной и переданной в пользование муницпальному образованию школы на 700 мест в п.Мурино Всеволожский муниципальный район, Муринское сельское поселение, пос.Мурино, ул. Новая, д.9; ЗАО «Центр Долевого Строительства»
В связи с изменением доли софинансирования из бюджета МО</t>
  </si>
  <si>
    <t>Приложение 3 к Пояснительной записке. Таблица поправок по перераспределению</t>
  </si>
  <si>
    <t>сумма
(тысяч рублей)</t>
  </si>
  <si>
    <t xml:space="preserve">Приобретение дорожной техники и другого имущества, необходимого для функционирования и содержания автомобильных дорог и обеспечения контроля качества выполненных дорожных работ.
В рамках данного мероприятия планируется приобретение 12 единиц дорожной техники и другого имущества, необходимого для функционирования и содержания автомобильных дорог и обеспечения контроля качества выполненных дорожных работ, в т.ч.: 3-ех растворно-солевых узлов для приготовления жидких ПГМ заданной концентрации для обработки автомобильных дорог общего пользования, содержащихся с чистым покрытием во Всеволожском, Гатчинском, Ломоносовском, Выборгскои и Приозерском районах и 9-ти специализированных КАМАЗ 65115 СОКОЛ. </t>
  </si>
  <si>
    <t>029  0409  62 2 03 10150 200</t>
  </si>
  <si>
    <t>Субсидии юридическим лицам на финансовое обеспечение затрат по оплате первого взноса при приобретении дорожной техники по договорам финансовой аренды (лизинга). 
Уменьшение расходов  в связи с длительностью проведения реорганизационных мероприятий государственных предприятий дорожной отрасли, подведомственных Комитету по дорожному хозяйству Ленинградской области, и соответственно, невозможностью предоставления субсидий юридическим лицам на финансовое обеспечение затрат по оплате первого взноса при приобретении дорожной техники по договорам финансовой аренды (лизинга) в 2018 году. Срок завершения реорганизационных мероприятий ГП: август -1 декада сентября 2018 года (август: ГП "Гатчинское ДРСУ"; ГП "Приозерское ДРСУ"; ГП "Киришское ДРСУ"; ГП "Пригородное ДРСУ №1"; 1 декада сентября: ГП "Волосовское ДРСУ").</t>
  </si>
  <si>
    <t>029  0409  62 2 03 07950 800</t>
  </si>
  <si>
    <t>Ремонт автомобильных дорог общего пользования регионального и межмуниципального значения. 
Увеличение расходов в связи с готовностью подрядных организаций, выполняющих работы по ремонту автомобильных дорог общего пользования регионального и межмуниципального значения в соответствии с заключенными государственными контрактами, осуществить досрочную сдачу-приемку выполненных работ (по условиям гос. контракта плановое завершение работ - 2019 г.).</t>
  </si>
  <si>
    <t>Строительство автомобильных дорог общего пользования регионального и межмуниципального значения. 
Уменьшение расходов  на сумму 29 775,8 тыс. руб., в т.ч. по объектам: 1). "Стр-во подъезда к г. Всеволожск" - уменьшение на сумму 5 196,3 тыс. руб.:  уточнение графика финансирования работ по объекту в связи с длительностью согласования проектной документации с ОАО "Газпром"  по прохождению газопровода, подрядчик ЗАО "РосГеоПроект" не может завершить разработку проектной документации и направить ее для прохождения  гос. экспертизы. Принято решение об уменьшении лимитов финансирования по объекту в 2018 году; 2) "Стр-во путепр. в месте пересечения жел.путей и а/д "Подъезд к г.Гатчина-2"  - уменьшение на сумму 2 672,7 тыс. руб.: уточнение  стоимости возмещения сносимых строений при изъятии (выкупе) земельных участков в соответствии с произведенной оценкой; 3) "Стр-во мост.перех. ч/р Волхов на подъезде к г.Кириши в Кир.р-не ЛО" -  уменьшение на сумму 1 500,0 тыс. руб.: уточнение плана финансирования по объекту, в связи с тем, что прохождение гос. экспертизы на актуализацию проектной документации  запланировано одновременно со сметной документацией в 2019г;</t>
  </si>
  <si>
    <t>029  0409  62 1 01 04010 400</t>
  </si>
  <si>
    <t xml:space="preserve">4) Подключение международного автомобильного вокзала в составе ТПУ «Девяткино» к КАД (строительство транспортной развязки на км 30+717 прямого хода КАД с подключением международного автомобильного вокзала в составе ТПУ «Девяткино») - уменьшение на сумму 5 426,8  тыс. руб.: уточнение стоимости платы за землю при изъятии (выкупе) земельных участков в соответствии с заключенным Соглашением; 5) Устройство пешеходного перехода на разных уровнях на а/д общего пользования регионального значения "Санкт-Петербург - Морье" на км 10  - уменьшение на  сумму 100,0 тыс. руб.: уточнение плана финансирования по объекту, в связи с тем, что работы на объекте приостановлены по требованию департамента по охране объектов культурного наследия Комитета по культуре ЛО, в связи с прохождением проектной зоны строительства на территории памятников культурного наследия; </t>
  </si>
  <si>
    <t xml:space="preserve"> 6) Устройство пешеходного перехода на разных уровнях на а/д общего пользования регионального значения "Парголово-Огоньки" на км 26  - уменьшение на сумму 24 654,1 тыс. руб.: уточнение графика финансирования строительно-монтажных работ по заключенному гос. контракту с ООО "Дортехнологии", в связи с тем, что на объекте выявлена необходимость переустройства сетей ОАО "Ленэнерго", не предусмотренные проектом, после переустройства сетей работы на объекте будут завершены; 7). Проектно-изыскательские работы и отвод земель будущих лет - увеличение на сумму 9 774,1 тыс. руб.: уточнение плана финансирования по объекту "разработка предпроектной документации "строительство продолжения автомобильной дороги общего пользования регионального значения "Дудачкино-Хвалово-Сырецкое до пос. Мыслино" в Волховском р-не ЛО , в связи с досрочным выполнением работ ООО "Геосервис" (по условиям гос. контракта плановое завершение работ - май 2019г. ).</t>
  </si>
  <si>
    <t>Обеспечение деятельности (услуги, работы) государственных учреждений. 
Увеличение расходов на сумму 435,5 тыс. руб., в т.ч. на оплату труда сотрудников ГКУ "Ленавтодор" увеличение на сумму 334,5 тыс. руб., на начисления на оплату труда увеличение на сумму 101,0 тыс. руб. в  связи с планируемым изменением штатного расписания ГКУ "Ленавтодор" с 01.10.2018г., в пределах утвержденной численности (121 чел.), а именно повышение в должности ведущих специалистов отдела технического надзора за состоянием а/д Лен. области до главных специалистов, в связи с расширением зон ответственности (обоснования и расчеты прилагаются (письмо ГКУ "Ленавтодор" от 01.08.2018г. №17-1933/2018).</t>
  </si>
  <si>
    <t>029 0409 62 2 03 00160 100</t>
  </si>
  <si>
    <t xml:space="preserve">Реконструкция автомобильных дорог общего пользования регионального и межмуниципального значения. 
Уменьшение расходов  на сумму 13 528,1 тыс. руб., в т.ч. по объектам: 1). "Рек. а/д  "Красное Село-Гатчина-Павловск" км 14+600-км 18+000" - уменьшение на сумму 6 700,0 тыс. руб.: уточнение плана финансирования строительно-монтажных работ, в связи с возникновением отпавших работ при производстве работ на объекте. Завершение работ и ввод объекта в эксплуатацию запланирован в текущем году; 2) "Рек. а/д "Петродворец-Кейкино" км 5 -км26" - уменьшение на сумму 10,0 тыс. руб. в связи с необеспечением финансированием стоимости объекта в текущем году (7,0 млрд. руб.); 3) Рек.мост.перех. ч/р Мойка на км 47+300 а/д СПб-Кировск - уменьшение на сумму 10,0 тыс. руб. в связи с необеспечением финансированием стоимости объекта в текущем году (442 млн. руб.); </t>
  </si>
  <si>
    <t>029  0409  62 1 01 04260 400</t>
  </si>
  <si>
    <t>4) Проектно-изыскательские работы и отвод земель будущих лет - уменьшение на 6 808,1 тыс. руб., в т.ч.: уменьшение на сумму 4 799,9 тыс. руб. в связи с уточнением плана финансирования по объекту "разработка предпроектной документации по реконструкции автомобильной дороги общего пользования регионального значения "Санкт-Петербург-Матокса км0-км10" во Всеволожском районе ЛО", подрядчик ООО "КРТ-Система" (по условиям гос. контракта плановое завершение работ - 2019г. ); уменьшение на сумму 2 008,2 тыс. руб. - экономия средств по итогам проведенных конкурсных процедур.</t>
  </si>
  <si>
    <t xml:space="preserve">Субсидии на строительство (реконструкцию), включая проектирование автомобильных дорог общего пользования местного значения. 
Уменьшение расходов  на сумму 100 707,0 тыс. руб., в т.ч. по объектам: 1). "Разработка проектно-сметной документации на строительство моста через Староладожский канал в створе Северного переулка в г. Шлиссельбурге" - уменьшение на сумму 8 730,5 тыс. руб. по причине отсутствия разработанных и утвержденных проектов планировки и межевания территории, получить положительное заключение государственной экспертизы на ПСД в 2018 году не представляется возможным. Поскольку оплата по контракту запланирована после получения ПСД, получившего положительного заключения государственной экспертизы, принято решение об уменьшении лимитов финансирования на 2018 год; 2). "Строительство путепровода в промышленной зоне Лазаревка через железную дорогу Санкт-Петербург - Бусловская в городе Выборге (администрация МО "Выборгский район")" - уменьшение на сумму 64 464,7 тыс. руб. в связи с необходимостью корректировки проектной документации (разработки дополнительных разделов ПСД по обновленным ТУ  от сетевых организаций от ОАО «РЖД») и по причине отсутствия заключенного муниципального контракта на выполнение работ,  принято решение об уменьшении лимитов финансирования на 2018 год; </t>
  </si>
  <si>
    <t>029  0409  62 1 02 70120 500</t>
  </si>
  <si>
    <t>3). "Строительство продолжения ул. Слепнева (от ул. Авиатрассы Зверевой до примыкания к ул. Киевской) по адресу: Ленинградская область, г. Гатчина" - уменьшение на сумму 27 511,8 тыс. руб. в связи с длительностью проведения конкурсных процедур, заключение муниципального контракта возможно не ранее  17.09.2018 года, соответственно, освоить субсидии в запланированном на 2018 год объеме не представляется возможным. Плановое завершение работ по условиям проекта муниципального контракта - 2019г.</t>
  </si>
  <si>
    <t xml:space="preserve">Обеспечение деятельности (услуги, работы) государственных учреждений.
Уменьшение расходов в связи с экономией, возникшей за счет снижения начальной (максимальной) цены контракта, в результате проведения электронного аукциона на выполнение работ по ремонту помещений ГКУ "Ленавтодор" </t>
  </si>
  <si>
    <t>029 0409 62 2 03 00160 200</t>
  </si>
  <si>
    <t>Государственное казенное учреждение  Ленинградской области "Государственный экспертный институт регионального законодательства"</t>
  </si>
  <si>
    <t>Обеспечение деятельности (услуги, работы) государственных учреждений
(оплата госпошлины за внесение изменений в учредительные документы)</t>
  </si>
  <si>
    <t>Обеспечение деятельности Общественной палаты Ленинградской области
(уменьшение суммы транспортного налога)</t>
  </si>
  <si>
    <t>047 0113 6890112130 800</t>
  </si>
  <si>
    <t>Избирательная комиссия Ленинградской области</t>
  </si>
  <si>
    <t>065 1006 6890113860 100</t>
  </si>
  <si>
    <t>Проведение выборов (довыборов) в Законодательное собрание Ленинградской области
(отсутствие потребности в проведении в 2018 году довыборов в Законодательное собрание Ленинградской области)</t>
  </si>
  <si>
    <t xml:space="preserve">Расходы на обеспечение гарантий по государственной гражданской службе
Социальное обеспечение и иные выплаты населению
(возмещение расходов на ритуальные услуги)        </t>
  </si>
  <si>
    <t>065 1006 6890113860 300</t>
  </si>
  <si>
    <t xml:space="preserve">Исполнение функций государственных органов Ленинградской области
(увеличение расходов на транспортные расходы, услуги по организации видеоконференции, приобретение оргтехники)          </t>
  </si>
  <si>
    <t>065 0107 6730100150 200</t>
  </si>
  <si>
    <t>Исполнение функций государственных органов Ленинградской области
Иные бюджетные ассигнования</t>
  </si>
  <si>
    <t>065 0107 6730100150 800</t>
  </si>
  <si>
    <t>Реализация программ профессионального образования в рамках основного мероприятия (На реализацию Указа Президента Российской Федерации от 07.05.2012 г. № 597  - 3609,1 тыс.руб., уточнение контингента - 3680,8 тыс.руб., содержание имущества, налог на имущество - 4328,0 тыс.руб.)</t>
  </si>
  <si>
    <t>068 0704 52 6 01 00160 600</t>
  </si>
  <si>
    <t>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 обучающихся в профессиональных образовательных организациях. В связи с уточнением численности обучающихся из числа детей-сирот и детей, оставшихся без попечения родителей (уменьшение на 8 человек)</t>
  </si>
  <si>
    <t>068 1003 53 3 03 11980 600</t>
  </si>
  <si>
    <t>Реализация программ дополнительного профессионального образования (Уточнение субсидий на финансовое обеспечение выполнения государственного задания на АОУ ВО ЛО "ГИЭФПТ")</t>
  </si>
  <si>
    <t>068 0705 52 7 03 00160 600</t>
  </si>
  <si>
    <t>Стипендиальное обеспечение обучающихся по программам профессионального образования. В связи с уточнением численности детей-сирот, находящихся под опекой (уменьшение на 8 человек) и численности студентов, получающих академическую стипендию</t>
  </si>
  <si>
    <t>068 0704 52 6 02 03310 600</t>
  </si>
  <si>
    <t>Обеспечение питанием обучающихся в организациях профессионального образования. В связи с уточнением численности питающихся из категории малообеспеченных (уменьшение на 8 человек).</t>
  </si>
  <si>
    <t>068 1003 53 1 12 12620 600</t>
  </si>
  <si>
    <t>Мероприятия и проекты в рамках реализации основного мероприятия  4.2.  "Обеспечение и развитие деятельности организаций для детей-сирот, детей, оставшихся без попечения родителей" подпрограммы «Воспитание и социализация детей-сирот и детей, оставшихся без попечения родителей, лиц из числа детей-сирот и детей, оставшихся без попечения родителей» государственной программы Ленинградской области "Современное образование Ленинградской области" (Уточнение исполнителя по мероприятию Разработка и издание печатных изданий по вопросам постинтернатного сопровождения воспитанников)</t>
  </si>
  <si>
    <t>068 0709 52 4 02 13760 600</t>
  </si>
  <si>
    <t>Мероприятия и проекты в рамках реализации основного мероприятия  4.2. "Обеспечение и развитие деятельности организаций для детей-сирот, детей, оставшихся без попечения родителей" подпрограммы «Воспитание и социализация детей-сирот и детей, оставшихся без попечения родителей, лиц из числа детей-сирот и детей, оставшихся без попечения родителей» государственной программы Ленинградской области "Современное образование Ленинградской области" (Уточнение исполнителя по мероприятию Разработка и издание печатных изданий по вопросам постинтернатного сопровождения воспитанников)</t>
  </si>
  <si>
    <t>068 0709 52 4 02 13760 200</t>
  </si>
  <si>
    <t>Выплата пособий молодым специалистам (уменьшение на 78 человек)</t>
  </si>
  <si>
    <t>068 1003 53 1 12 03020 300</t>
  </si>
  <si>
    <t>Мероприятия и проекты в рамках реализации основного мероприятия   4.2.  "Обеспечение и развитие деятельности организаций для детей-сирот, детей, оставшихся без попечения родителей" (Организация и проведение конференции приемных родителей. Уточнение исполнителя мероприятий госпрограммы. Исполнителем определен ГБОУ "Детский оздоровительно-образовательный центр "Россонь")</t>
  </si>
  <si>
    <t>Выплата пособий молодым специалистам (уменьшение на 60 человек)</t>
  </si>
  <si>
    <t>068 1003 53 1 12 03050 300</t>
  </si>
  <si>
    <t>068 0709 52 7 04 03290 600</t>
  </si>
  <si>
    <t>068 0709 52 7 04 03290 200</t>
  </si>
  <si>
    <t>Мероприятия и проекты в рамках реализации основного мероприятия  7.4. "Педагогические конкурсы профессионального мастерства" (Увеличение количества лауреатов во Всероссийском конкурсе "Педагогический дебют" на 2 человека)</t>
  </si>
  <si>
    <t>068 0709 52 7 04 13760 600</t>
  </si>
  <si>
    <t>Мероприятия и проекты в рамках реализации основного мероприятия 7.5."Содействие развитию кадрового потенциала" (Уточнение потребности по мероприятию Организация и проведение в Ленинградской области педагогических форумов, методических поездов, научно-практических конференций)</t>
  </si>
  <si>
    <t>068 0709 52 7 05 13760 600</t>
  </si>
  <si>
    <t>Мероприятия и проекты в рамках реализации основного мероприятия  6.2.  "Обеспечение доступности и престижа системы профессионального образования Ленинградской области (Приведение содержания и технологий среднего профессионального образования в соответсвие с перспективными требованиями к квалификации работников со стороны работодателей, улучшение условий осуществления образовательной деятельности  - Приозерский политехнический колледж)</t>
  </si>
  <si>
    <t>068 0704 52 6 02 13760 600</t>
  </si>
  <si>
    <t>Мероприятия и проекты в рамках реализации основного мероприятия  6.2.  "Обеспечение доступности и престижа системы профессионального образования Ленинградской области (уточнение потребности по мероприятию Научно-методическое обеспечение формирования доступной среды для обучения инвалидов и лиц с ограниченными возможностями здоровья)</t>
  </si>
  <si>
    <t>068 0705 52 6 02 13760 600</t>
  </si>
  <si>
    <t>Мероприятия и проекты в рамках реализации основного мероприятия 6.5.  " Повышение профессионального мастерства учащихся" подпрограммы "Развитие профессионального образования" государственной программы Ленинградской области "Современное образование Ленинградской области" (увеличение  количества компетенций чемпионата "Абилимпикс" по мероприятию Организация и проведение олимпиад и конкурсов для студентов-инвалидов и студентов с ограниченными возможностями здоровья)</t>
  </si>
  <si>
    <t>068 0704 52 6 05 13760 600</t>
  </si>
  <si>
    <t>Мероприятия и проекты в рамках реализации основного мероприятия 6.1. "Обеспечение баланса спроса и предложений на профессиональное образование" подпрограммы «Развитие профессионального образования» государственной программы Ленинградской области "Современное образование Ленинградской области" (уточнение потребности по мероприятию Организация обучения по программам магистрской подготовки в зарубежных ВУЗах - завершение образовательной программы с Университетом города Алкала, резолюция Губернатора)</t>
  </si>
  <si>
    <t>068 0706 52 6 01 13760 600</t>
  </si>
  <si>
    <t>Мероприятия и проекты в рамках реализации основного мероприятия  6.6.  "Кадровое обеспечение экономики Ленинградской области " подпрограммы «Развитие профессионального образования» государственной программы Ленинградской области "Современное образование Ленинградской области" (уточнение потребности по мероприятию Организация и проведение конкурса на соискание звания «Лучшая государственная образовательная организация, реализующая программы подготовки квалифицированных рабочих для экономики Ленинградской области (включая награждение))</t>
  </si>
  <si>
    <t>068 0704 52 6 06 13760 600</t>
  </si>
  <si>
    <t>Мероприятия и проекты  в рамках реализации основного мероприятия 6.4.  "Содействие развитию профессионального образования" (Организация и участие в выставках, конференциях, семинарах, форумах, симпозиумах, конгрессах и т.д.-уточнение исполнителя мероприятия  ГАОУ ВО ЛГУ)</t>
  </si>
  <si>
    <t>068 0706 52 6 04 13760 600</t>
  </si>
  <si>
    <t>Мероприятия и проекты в рамках реализации основного мероприятия 7.2."Развитие  системы контроля качества  образования " (Уточнение потребности по мероприятию Материальное обеспечение осуществления переданных полномочий по лицензированию образовательной деятельности государственной аккредитации образовательных учреждений)</t>
  </si>
  <si>
    <t>068 0709 52 7 02 12000 200</t>
  </si>
  <si>
    <t>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 (уточнение потребности на исполнение мероприятия Конкурс профессионального мастерства. Организация и проведение областного праздника "Золотые руки Ленинградской области" (включая награждение)</t>
  </si>
  <si>
    <t>068 0704 52 6 05 11950 600</t>
  </si>
  <si>
    <t>Мероприятия и проекты в рамках реализации основного мероприятия 7.1 "Развитие  системы независимой оценки качества  образования" (Уточнение потребности на мероприятие "Поддержка инновационной деятельности в области развития и мониторинга качества образования")</t>
  </si>
  <si>
    <t>068 0709 52 7 01 13760 600</t>
  </si>
  <si>
    <t xml:space="preserve">Реализация программ дополнительного образования детей в государственных образовательных организациях (На выполнение Майских Указов Интеллект - 1070,5 т.р., Ладога- 3400,3 т.р.). </t>
  </si>
  <si>
    <t>068 0703 52 3 01 00160 600</t>
  </si>
  <si>
    <t>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№597</t>
  </si>
  <si>
    <t>068 0702 5220114100 800</t>
  </si>
  <si>
    <t>Реализация программ дополнительного профессионального образования (На выполнение Майских Указов ЛОИРО 5054,8 , налог по движимому имуществу 72 тыс.руб.)</t>
  </si>
  <si>
    <t>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 (уточнение расчетов в связи с введением критериев нуждаемости Социальным кодексом Ленинградской области, утвержденным областным законом Ленинградской области от 17 ноября  2017 года № 72-оз)</t>
  </si>
  <si>
    <t>068 1004 52 1 04 71360 500</t>
  </si>
  <si>
    <t>068 0709 52 5 03 13760 600</t>
  </si>
  <si>
    <t>Субвенции по обеспечению постинтернатного сопровождения детей-сирот, детей, оставшихся без попечения родителей, лиц из числа детей-сирот и детей, оставшихся без попечения родителей, в Ленинградской области (уменьшение контингента)</t>
  </si>
  <si>
    <t>068 1003 53 3 03 71720 500</t>
  </si>
  <si>
    <t xml:space="preserve">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границах двух и более поселений одного муниципального района)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
В связи с увеличением   численности обучающихся получающих компенсацию стоимости проезда (на 138 человек) и увеличением стоимости проезда (в том числе в ГАПОУ ЛО "Выборгский политехнический колледж "Александровский": 16 человек и 1 086,0 тыс.руб.,  ГАОУ ВО ЛО ЛГУ им. А.С. Пушкина  - 1 942,0 тыс.руб., ГАПОУ ЛО "Выборгский техникум агропромышленного и лесного комплекса" - 22 человека и 600,0 тыс.руб.) </t>
  </si>
  <si>
    <t>068 1003 52 6 02 03610 600</t>
  </si>
  <si>
    <t>Субвенции по предоставлению питания на бесплатной основе (с частичной компенсацией его стоимости) обучающимся в муниципальных образовательных организациях, реализующих основные общеобразовательные программы, а также в частных общеобразовательных организациях по имеющим государственную аккредитацию основным общеобразовательным программам, расположенных на территории Ленинградской области (уточнение расчетов в связи с введением критериев нуждаемости Социальным кодексом Ленинградской области, утвержденным областным законом Ленинградской области от 17 ноября  2017 года № 72-оз)</t>
  </si>
  <si>
    <t>068 1003 53 1 12 71440 500</t>
  </si>
  <si>
    <t>Обеспечение деятельности (услуги, работы) государственных учреждений (уточнение контингента в учреждении для детей-сирот и детей, оставшихся без попечения родителей)</t>
  </si>
  <si>
    <t>068 0702 52 4 01 00160 100</t>
  </si>
  <si>
    <t>Обеспечение деятельности (услуги, работы) государственных учреждений (уточнение расходов на ремонт компьютерной техники, хозяйственный инвентарь и канцелярские принадлежности)</t>
  </si>
  <si>
    <t>068 0702 52 4 01 00160 200</t>
  </si>
  <si>
    <t>Обеспечение деятельности (услуги, работы) государственных учреждений (уточнение контингента надомников в ГКУ ЛО "Приозерская школа-инернат")</t>
  </si>
  <si>
    <t>068 0702 52 2 01 00160 100</t>
  </si>
  <si>
    <t>Обеспечение деятельности (услуги, работы) государственных учреждений (экономия по оплате за газ в связи с поздним вводом в эксплуатацию блок-модульной газовой котельной по ГКОУ ЛО "Ефимовская коррекционная школа-интернат")</t>
  </si>
  <si>
    <t>068 0702 52 2 01 00160 200</t>
  </si>
  <si>
    <t>Обеспечение деятельности (услуги, работы) государственных учреждений (уточнение расходов на оплату пеней и штрафов)</t>
  </si>
  <si>
    <t>068 0702 52 2 01 00160 800</t>
  </si>
  <si>
    <t>Компенсационные выплаты в рамках реализации областного закона от 28 июля 2005 года № 65-оз "О дополнительных гарантиях социальной поддержки детей-сирот и детей, оставшихся без попечения родителей, лиц из числа детей-сирот и детей, оставшихся без попечения родителей, в Ленинградской области" (уточнение расходов на питание детей-сирот в каникулярное время)</t>
  </si>
  <si>
    <t>068 1003 52 4 01 03420 300</t>
  </si>
  <si>
    <t>Мероприятия по сохранению и развитию материально-технической базы государственных учреждений (проведение ремонтных работ в ГКОУ ЛО "Лужская школа-интернат" в связи с аварийной ситуацией)</t>
  </si>
  <si>
    <t>068 0702 52 2 02 13770 200</t>
  </si>
  <si>
    <t>Субсидии на организацию отдыха и оздоровления детей и подростков (уточнение потребности в связи с уменьшением контингента)</t>
  </si>
  <si>
    <t>068 0707 52 5 01 70600 500</t>
  </si>
  <si>
    <t xml:space="preserve">Субсидии бюджетам муниципальных образований Ленинградской области на укрепление материально-технической базы организаций общего образования (уточнение потребности: Кингисеппский и Выборский р-ны)
</t>
  </si>
  <si>
    <t>068 0702 52 7 06 70510 500</t>
  </si>
  <si>
    <t>Субвенции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 (увеличение планируемой численности на 2011 человек)</t>
  </si>
  <si>
    <t xml:space="preserve">Субвенции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 в (уменьшение контингента)
</t>
  </si>
  <si>
    <t>068 1003 53 3 03 71490 500</t>
  </si>
  <si>
    <t>Субвенции по организации выплаты вознаграждения, причитающегося приемным родителям (уточнение расчетов в связи с изменением размера прожиточного минимума трудоспособного населения и ростом количества детей на которых предусмотрена дополнительная выплата на 109 чел.)</t>
  </si>
  <si>
    <t>068 1004 53 3 03 71430 500</t>
  </si>
  <si>
    <t xml:space="preserve">Субвенции по обеспечению текущего ремонта жилых помещений, признанных нуждающимися в проведении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жилого помещения, при заселении в них указанных лиц (уменьшение контингента)
</t>
  </si>
  <si>
    <t>068 1003 53 3 03 71480 500</t>
  </si>
  <si>
    <t>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 (уточнение расчетной потребности, т.к. на 2018 год утверждены ассигнования в рамках контрольных сумм)</t>
  </si>
  <si>
    <t>068 1004 53 3 03 71460 500</t>
  </si>
  <si>
    <t xml:space="preserve">Субвенции по подготовке граждан, желающих принять на воспитание в свою семью ребенка, оставшегося без попечения родителей (уточнение расчетов по фактической стоимости обучения)
</t>
  </si>
  <si>
    <t>068 1003 53 3 03 71450 500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</si>
  <si>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(увеличение увеличение планируемой численности на 93 человека)</t>
  </si>
  <si>
    <t>068 1004 56 5 01 70820 500</t>
  </si>
  <si>
    <t xml:space="preserve">Субвенции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на городском, пригородном, в сельской местности - внутрирайонном транспорте (кроме такси), а также бесплатного проезда один раз в год к месту жительства и обратно к месту учебы (уменьшение контингента)
</t>
  </si>
  <si>
    <t>068 1003 53 3 03 71470 500</t>
  </si>
  <si>
    <t xml:space="preserve">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(увеличение увеличение планируемой численности на 2322 человека)
</t>
  </si>
  <si>
    <t>Субсидии на капитальный ремонт пришкольных спортивных стадионов (экономия в результате проведения аукционных процедур)</t>
  </si>
  <si>
    <t>068 0702 52 2 02 70510 500</t>
  </si>
  <si>
    <t>Субвенции по организации и осуществлению деятельности по опеке и попечительству (уточнение расчетов в связи с индексацией на 1,04)</t>
  </si>
  <si>
    <t>068 1004 52 4 02 71380 500</t>
  </si>
  <si>
    <t xml:space="preserve">Субсидии на строительство, реконструкцию и приобретение объектов для организации дошкольного образования </t>
  </si>
  <si>
    <t>Мероприятия по сохранению и развитию материально-технической базы государственных учреждений (В соответствии с письмом Государственного автономного профессионального образовательного учреждения Ленинградской области «Мультицентр социальной и трудовой интеграции»  на приобретение специализированного оборудования)</t>
  </si>
  <si>
    <t>Субвенции по принятию решения об освобождении от платы за наем, содержание и ремонт жилого помещения, коммунальные услуги и определение технического состояния и оценку стоимости жилого помещения в случае передачи его в собственность детей-сирот и детей, оставшихся без попечения родителей, а также лиц из их числа, в случае если в жилом помещении не проживают другие члены семьи, на период пребывания их в организациях для детей-сирот и детей, оставшихся без попечения родителей, в иных образовательных организациях, на военной службе по призыву, отбывания срока наказания в виде лишения свободы, а также на период пребывания у опекунов (попечителей), в приемных семьях (уменьшение контингента)</t>
  </si>
  <si>
    <t>068 1003 53 3 03 71500 500</t>
  </si>
  <si>
    <t>Мероприятия по сохранению и развитию материально-технической базы государственных учреждений (ГБОУ "Детский оздоровительно-образовательный центр "Россонь" (ремонт АПС)</t>
  </si>
  <si>
    <t>068 0707 52 5 02 13770 600</t>
  </si>
  <si>
    <t xml:space="preserve">Субвенции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 </t>
  </si>
  <si>
    <t xml:space="preserve">Комитет Ленинградской области по туризму </t>
  </si>
  <si>
    <t>Мероприятия и проекты  (экономия по результатам проведения конкурсных процедур)</t>
  </si>
  <si>
    <t>980 0412 5560313760 200</t>
  </si>
  <si>
    <t>980 0412 5560413760 200</t>
  </si>
  <si>
    <t>Комитет по молодежной политике Ленинградской области</t>
  </si>
  <si>
    <t>Участие соотечественников в образовательном форуме "Ладога"</t>
  </si>
  <si>
    <t>993 0707 6150213760 200</t>
  </si>
  <si>
    <t>Участие в межрегиональных мероприятиях, Всероссийских мероприятиях, международных мероприятиях, меропритиях, проводимых Федеральным агентством по делам молодежи</t>
  </si>
  <si>
    <t>993 0707 6660111680 200</t>
  </si>
  <si>
    <t>Поддержка КВН-движения в Ленинградской области</t>
  </si>
  <si>
    <t>993 0707 6660211690 200</t>
  </si>
  <si>
    <t>Проведение мероприятий для молодежи по вопросам нравственности в семье</t>
  </si>
  <si>
    <t>993 0707 6660413760 200</t>
  </si>
  <si>
    <t>Мероприятия по поддержке творческой и талантливой молодежи</t>
  </si>
  <si>
    <t>993 0707 6660613760 200</t>
  </si>
  <si>
    <t>Мероприятия, посвященные памятным датам и событиям Ленинградской области</t>
  </si>
  <si>
    <t>993 0707 6670113760 200</t>
  </si>
  <si>
    <t>Межрегиональная научно-практическая конференция "Наркомания, как проблема социального здоровья молодежи. Комплексные подходы к профилактике наркозависимости в подростковой среде"</t>
  </si>
  <si>
    <t>993 0707 6680113760 200</t>
  </si>
  <si>
    <t xml:space="preserve">Областная молодежная акция по укреплению Единства Российской нации </t>
  </si>
  <si>
    <t>993 0707 6680213760 200</t>
  </si>
  <si>
    <t xml:space="preserve">Комитет общего и профессионального образования Ленинградской области </t>
  </si>
  <si>
    <t xml:space="preserve">Реализация мероприятий по содействию создания новых мест в общеобразовательных организациях
(средства перераспределяются с комитета по строительству Ленинградской области)                                  </t>
  </si>
  <si>
    <t>068 0702 52202R5200 500</t>
  </si>
  <si>
    <t>981 0702 52202R5200 500</t>
  </si>
  <si>
    <t>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                                                                                   Перераспределение ассигнований для выполнения условий софинансирования, установленных для получения субсидии из федерального бюджета.</t>
  </si>
  <si>
    <t>075 0405 63104R541F 800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</si>
  <si>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Перераспределениеассигнований для выполнения условий софинансирования, установленных для получения субсидии из федерального бюджета.</t>
  </si>
  <si>
    <t>075 0405 63505R5450 800</t>
  </si>
  <si>
    <t>Уточнение кода целевой статьи расходов на суммы сверх софинансирования, необходимого для получения субсидий из федерального бюджета:</t>
  </si>
  <si>
    <t xml:space="preserve"> - оказание несвязанной поддержки сельскохозяйственным товаропроизводителям в области растениеводства</t>
  </si>
  <si>
    <t>075 0405 6310407920 800</t>
  </si>
  <si>
    <t>075 0405 63104R5410 800</t>
  </si>
  <si>
    <t xml:space="preserve"> - повышение продуктивности в молочном скотоводстве</t>
  </si>
  <si>
    <t>075 0405 63202R5420 800</t>
  </si>
  <si>
    <t xml:space="preserve"> - содействие достижению целевых показателей региональных программ развития агропромышленного комплекса</t>
  </si>
  <si>
    <t>075 0405 6351007460  800</t>
  </si>
  <si>
    <t>075 0405 63510R5430 800</t>
  </si>
  <si>
    <t xml:space="preserve"> - реализация мероприятий по устойчивому развитию сельских территорий (грантовая поддержка местных инициатив граждан, проживающих в сельской местности). </t>
  </si>
  <si>
    <t>075 0405 6370575670 500</t>
  </si>
  <si>
    <t>075 0405 63705R5670 500</t>
  </si>
  <si>
    <t xml:space="preserve"> - возмещение части затрат на развитие мелиорации сельскохозяйственных земель</t>
  </si>
  <si>
    <t xml:space="preserve"> - реализация мероприятий в области мелиорации земель сельскохояйственного назначения</t>
  </si>
  <si>
    <t>075 0405 63801R5680 800</t>
  </si>
  <si>
    <t xml:space="preserve"> -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</si>
  <si>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075 0405 6350506910  800</t>
  </si>
  <si>
    <t>075 0405 63505R5450  800</t>
  </si>
  <si>
    <t>Обеспечение деятельности (услуги, работы) государственных учреждений                                                                                             Для проведения дополнительно 2 -х семинаров</t>
  </si>
  <si>
    <t>075 0405 6360300160 200</t>
  </si>
  <si>
    <t>075 0405 6360300160 100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</si>
  <si>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(приобретение техники).                                                                     Доп. потребность на основании представленных заявок от получателей субсидий</t>
  </si>
  <si>
    <t>075 0405 6320407060 800</t>
  </si>
  <si>
    <r>
      <t>Оказание несвязанной поддержки сельскохозяйственным товаропроизводителям в области растениеводства.  Поступление заявок от получателей субсидий</t>
    </r>
    <r>
      <rPr>
        <sz val="12"/>
        <color indexed="10"/>
        <rFont val="Times New Roman"/>
        <family val="1"/>
        <charset val="204"/>
      </rPr>
      <t xml:space="preserve">  </t>
    </r>
  </si>
  <si>
    <t>075 0405 6330106190 800</t>
  </si>
  <si>
    <r>
      <t xml:space="preserve">Субвенции по поддержке сельскохозяйственного производства (для выплаты субсидий личным подсобным хозяйствам на комбикорма).                                             </t>
    </r>
    <r>
      <rPr>
        <sz val="12"/>
        <color indexed="10"/>
        <rFont val="Times New Roman"/>
        <family val="1"/>
        <charset val="204"/>
      </rPr>
      <t xml:space="preserve"> </t>
    </r>
    <r>
      <rPr>
        <sz val="12"/>
        <rFont val="Times New Roman"/>
        <family val="1"/>
        <charset val="204"/>
      </rPr>
      <t>Потребность на основании полученных от МО заявок</t>
    </r>
  </si>
  <si>
    <t>075 0405 6360171030  500</t>
  </si>
  <si>
    <t>075 0405 63301R5260 800</t>
  </si>
  <si>
    <r>
      <t>Содействие достижению целевых показателей региональных программ развития агропромышленного комплекса (краткосрочные кредиты).                                                        Доп. потребность для выплаты субсидий по принятым к субсидированию кредитам за счет средств областного бюджета</t>
    </r>
    <r>
      <rPr>
        <sz val="12"/>
        <color indexed="10"/>
        <rFont val="Times New Roman"/>
        <family val="1"/>
        <charset val="204"/>
      </rPr>
      <t xml:space="preserve"> </t>
    </r>
  </si>
  <si>
    <t>075 0405 6351007460 800</t>
  </si>
  <si>
    <t>075 0405 6340106200 800</t>
  </si>
  <si>
    <t xml:space="preserve">Возмещение части затрат на развитие малых птицеводческих ферм.  Поступление заявок от получателей субсидий </t>
  </si>
  <si>
    <t>075 0405 6340406230 800</t>
  </si>
  <si>
    <t>Возмещение части процентной ставки по инвестиционным кредитам (займам) в агропромышленном комплексе.  Изменение с 01.07.2018 порядка предоставления субсидий.</t>
  </si>
  <si>
    <t>075 0405 63501R5440 800</t>
  </si>
  <si>
    <t>Возмещение части затрат на развитие малых форм хозяйствования (сельскохозяйственные потребительские кооперативы).                                                                                Поступление заявок от получателей субсидий</t>
  </si>
  <si>
    <t>075 0405 6340106200 600</t>
  </si>
  <si>
    <t>Субсидии на реализацию комплекса мероприятий по борьбе с борщевиком Сосновского на территориях муниципальных образований ЛО.                                                                                                      Возврат части субсидий муниципальными образованиями на сумму экономии, образовавшейся  по результатам заключения муниципальных контрактов</t>
  </si>
  <si>
    <t>075 0503 6370674310 500</t>
  </si>
  <si>
    <t>Возмещение части затрат на приобретение кормов (для рыбы).  На основании расчетной потребности рыбоводных предприятий в соответствии с заключенными соглашениями</t>
  </si>
  <si>
    <r>
      <t xml:space="preserve">Единовременная выплата молодым специалистам.                                                                                                                                              </t>
    </r>
    <r>
      <rPr>
        <sz val="12"/>
        <rFont val="Times New Roman"/>
        <family val="1"/>
        <charset val="204"/>
      </rPr>
      <t xml:space="preserve"> Уменьшение ассигнований в сответствии с заключенными соглашениями на поддержку молодых специалистов.</t>
    </r>
  </si>
  <si>
    <t>075 1003 6360203020 300</t>
  </si>
  <si>
    <t>Возмещение части затрат на развитие мелиорации сельскохозяйственных земель (агрохимобследование - 1 112,0 тыс.руб., известкование почв - 7 115,0 тыс.руб.).                        Для проведения работ в соответствии с заключенными соглашениями: агрохимобследование - на  площади 26574,2 га, известкование - 2445,1 га.</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</si>
  <si>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(строительство и модернизация объектов агропромышленного комплекса).                                                                                             Отсутствие отобранных проектов, подлежащих субсидированию;  субсидии из федерального бюджета в 2018 г. субъектам РФ не  предусмотрены.</t>
  </si>
  <si>
    <t>075 0405 6360313760 200</t>
  </si>
  <si>
    <t>Контрольно-счетная палата Ленинградской области</t>
  </si>
  <si>
    <t>Исполнение функций государственных органов Ленинградской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(восстановление страховых вносов на обязательное социальное страхование)</t>
  </si>
  <si>
    <t>078 0106 6730100150 100</t>
  </si>
  <si>
    <t>Исполнение функций государственных органов Ленинградской области
Закупка товаров, работ и услуг для обеспечения государственных (муниципальных) нужд
(сокращение  расходов на приобретение основных средств, материальных запасов и услуг по содержанию имуществом)</t>
  </si>
  <si>
    <t>078 0106 6730100150 200</t>
  </si>
  <si>
    <t>Обеспечение деятельности председателя Контрольно-счетной палаты Ленинградской области и его заместителей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(восстановление страховых вносов на обязательное социальное страхование и командировочных расходов)</t>
  </si>
  <si>
    <t>078 0106 6760100150 100</t>
  </si>
  <si>
    <t xml:space="preserve">Расходы на обеспечение гарантий по государственной гражданской службе
 (перерасчет по выплате 10 должностных окладов при увольнении с государственной гражданской службы на страховую (трудовую) пенсию)          </t>
  </si>
  <si>
    <t>078 1006 6890113860 100</t>
  </si>
  <si>
    <t>Исполнение функций государственных органов Ленинградской области
Иные бюджетные ассигнования
(уменьшение суммы членского взноса в международную организацию )</t>
  </si>
  <si>
    <t>078 0108 6730100150 800</t>
  </si>
  <si>
    <r>
      <rPr>
        <sz val="12"/>
        <rFont val="Times New Roman"/>
        <family val="1"/>
        <charset val="204"/>
      </rPr>
      <t>Социальное обеспечение и иные выплаты населению</t>
    </r>
    <r>
      <rPr>
        <b/>
        <sz val="12"/>
        <color indexed="0"/>
        <rFont val="Times New Roman"/>
        <family val="1"/>
        <charset val="204"/>
      </rPr>
      <t xml:space="preserve">
</t>
    </r>
    <r>
      <rPr>
        <sz val="12"/>
        <rFont val="Times New Roman"/>
        <family val="1"/>
        <charset val="204"/>
      </rPr>
      <t>(на выплату пособия по нетрудоспособности бывшему работнику в случае заболевания или травмы, наступивших в течение 30 календарных дней после прекращения работы по трудовому договору)</t>
    </r>
  </si>
  <si>
    <t>133 0105 6790100150 300</t>
  </si>
  <si>
    <r>
      <rPr>
        <sz val="12"/>
        <rFont val="Times New Roman"/>
        <family val="1"/>
        <charset val="204"/>
      </rPr>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r>
    <r>
      <rPr>
        <b/>
        <sz val="12"/>
        <color indexed="0"/>
        <rFont val="Times New Roman"/>
        <family val="1"/>
        <charset val="204"/>
      </rPr>
      <t xml:space="preserve">
</t>
    </r>
    <r>
      <rPr>
        <sz val="12"/>
        <rFont val="Times New Roman"/>
        <family val="1"/>
        <charset val="204"/>
      </rPr>
      <t>(уменьшение страховых вносов на обязательное социальное страхование)</t>
    </r>
  </si>
  <si>
    <t>133 0105 6790100150 100</t>
  </si>
  <si>
    <r>
      <t xml:space="preserve">Исполнение функций государственных органов Ленинградской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r>
    <r>
      <rPr>
        <sz val="12"/>
        <rFont val="Times New Roman"/>
        <family val="1"/>
        <charset val="204"/>
      </rPr>
      <t>(на командировочные расходы работников аппаратов мировых судей Ленинградской области, связанных с прохождением курсов повышения квалификации)</t>
    </r>
  </si>
  <si>
    <r>
      <t xml:space="preserve">Исполнение функций государственных органов Ленинградской области
Закупка товаров, работ и услуг для обеспечения государственных </t>
    </r>
    <r>
      <rPr>
        <sz val="12"/>
        <rFont val="Times New Roman"/>
        <family val="1"/>
        <charset val="204"/>
      </rPr>
      <t>(муниципальных) нужд
(экономия по результатам конкурсных процедур)</t>
    </r>
  </si>
  <si>
    <t>133 0105 6790100150 200</t>
  </si>
  <si>
    <t>Исполнение судебных актов Российской Федерации и мировых соглашений по возмещению вреда
Иные бюджетные ассигнования
(на исполнение судебных актов. письмо комитета правового обеспечения Ленинградской области )</t>
  </si>
  <si>
    <t>133 0113 6890110070 800</t>
  </si>
  <si>
    <r>
      <rPr>
        <sz val="12"/>
        <rFont val="Times New Roman"/>
        <family val="1"/>
        <charset val="204"/>
      </rPr>
      <t>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r>
    <r>
      <rPr>
        <b/>
        <sz val="12"/>
        <rFont val="Times New Roman"/>
        <family val="1"/>
        <charset val="204"/>
      </rPr>
      <t xml:space="preserve">
</t>
    </r>
    <r>
      <rPr>
        <sz val="12"/>
        <rFont val="Times New Roman"/>
        <family val="1"/>
        <charset val="204"/>
      </rPr>
      <t>(экономия по результатам конкурсных процедур)</t>
    </r>
  </si>
  <si>
    <t>133 0113 6890112580 200</t>
  </si>
  <si>
    <r>
      <rPr>
        <sz val="12"/>
        <rFont val="Times New Roman"/>
        <family val="1"/>
        <charset val="204"/>
      </rPr>
      <t>Исполнение функций государственных органов Ленинградской области
Иные бюджетные ассигнования</t>
    </r>
    <r>
      <rPr>
        <b/>
        <sz val="12"/>
        <color indexed="0"/>
        <rFont val="Times New Roman"/>
        <family val="1"/>
        <charset val="204"/>
      </rPr>
      <t xml:space="preserve">
</t>
    </r>
    <r>
      <rPr>
        <sz val="12"/>
        <rFont val="Times New Roman"/>
        <family val="1"/>
        <charset val="204"/>
      </rPr>
      <t>(уменьшение расходовна оплату исполнительного листа ФС № 0168822226 Гаспаряна Т.Г.)</t>
    </r>
  </si>
  <si>
    <t>133 0104 6730100150 800</t>
  </si>
  <si>
    <t>Поощрение в форме ценного подарка организаций и граждан, не являющихся сотрудниками органов исполнительной власти Ленинградской области 
(на оплату ценных подарков в соответствии с распоряжениями Губернатора Ленинградской области)</t>
  </si>
  <si>
    <t>133 0113 6890112960 200</t>
  </si>
  <si>
    <r>
      <rPr>
        <sz val="12"/>
        <rFont val="Times New Roman"/>
        <family val="1"/>
        <charset val="204"/>
      </rPr>
      <t>Исполнение функций государственных органов Ленинградской области</t>
    </r>
    <r>
      <rPr>
        <b/>
        <sz val="12"/>
        <color indexed="0"/>
        <rFont val="Times New Roman"/>
        <family val="1"/>
        <charset val="204"/>
      </rPr>
      <t xml:space="preserve">
</t>
    </r>
    <r>
      <rPr>
        <sz val="12"/>
        <rFont val="Times New Roman"/>
        <family val="1"/>
        <charset val="204"/>
      </rPr>
      <t>(экономия по результатам конкурсных процедур)</t>
    </r>
  </si>
  <si>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</si>
  <si>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133 0709 6820159900 100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</si>
  <si>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 
(экономия по договорам на оплату услуг привлекаемых экспертов)</t>
  </si>
  <si>
    <t>133 0709 6820159900 200</t>
  </si>
  <si>
    <t>Законодательное собрание Ленинградской области</t>
  </si>
  <si>
    <t xml:space="preserve">Исполнение функций государственных органов Ленинградской области
Закупка товаров, работ и услуг для обеспечения государственных (муниципальных) нужд 
</t>
  </si>
  <si>
    <t>960 0103 6730100150 200</t>
  </si>
  <si>
    <t>Увеличение расходов по основному мероприятию "Развитие и обеспечение функционирования технологической инфраструктуры электронного правительства Ленинградской области" подпрограммы "Развитие инфраструктуры электронного правительства Ленинградской области" государственной программы Ленинградской области "Информационное общество в Ленинградской области" обусловлено необходимостью оплаты государственной пошлины для подачи искового заявления в Арбитражный суд г. Санкт-Петербург и Ленинградской области, предусмотренную п. 1 ч. 1 ст. 333.21 Налогового Кодекса Российской Федерации</t>
  </si>
  <si>
    <t>252 0410 6060200160 800</t>
  </si>
  <si>
    <t xml:space="preserve">Уменьшение расходов по основному мероприятию "Повышение уровня общественной безопасности"  обусловлено уменьшением расходов на обеспечение деятельности ГКУ ЛО "РМЦ" в связи с переносом сроков ввода в эксплуатацию здания под размещение базовой инфраструктуры Центра обработки вызовов системы обеспечения вызовов экстренных оперативных служб по единому номеру "112" на территории Ленинградской области (далее - здание ЦОВ), расположенного по адресу:  Ленинградская область, г.Кировск, ул. Магистральная, д. 48г.: на оплату коммунальных услуг в здании ЦОВ (объем -2 689,7 тыс. руб.); на оказание услуг по осуществлению физической охраны здания ЦОВ (объем -394,8 тыс. руб.); а также за счет экономии, образовавшейся в результате осуществления закупки на оказание услуг по сопровождению программного продукта - 19,8 тыс. руб.  ("закрытая" экономия)   </t>
  </si>
  <si>
    <t>252 0314 5820400160 200</t>
  </si>
  <si>
    <t>Увеличение расходов по основному мероприятию «Создание региональных сегментов федеральных государственных информационных систем» обусловлено необходимостью выполнения работ по развитию регионального сегмента единой государственной информационной системы здравоохранения в части модуля обмена рецептами льготных лекарственных средств</t>
  </si>
  <si>
    <t>252 0410 6080113440 200</t>
  </si>
  <si>
    <t xml:space="preserve">Уменьшение расходов по основному мероприятию "Повышение уровня общественной безопасности"   обусловлено экономией, образовавшейся в результате осуществления закупки на оказание услуг связи ("закрытая" экономия)   </t>
  </si>
  <si>
    <t>252 0314 5820411550 200</t>
  </si>
  <si>
    <t>Увеличение расходов по основному мероприятию «Обеспечение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 обусловлено необходимостью обеспечения почтовой рассылки материалов, полученных с использованием стационарных комплексов автоматической фото-видеофиксации нарушений ПДД РФ  (172 212 материалов/172 212 копий постановлений), и  для обеспечения предпочтовой подготовки 87 050 копий постановлений</t>
  </si>
  <si>
    <t>252 0410 6070213420 200</t>
  </si>
  <si>
    <t xml:space="preserve">Уменьшение расходов по основному мероприятию "Развитие и поддержание в готовности систем управления мероприятиями гражданской обороны и оповещения населения" обусловлено экономией, образовавшейся в результате сокращения срока оказания услуг по предоставлению каналов связи с сентября на октябрь 2018 года, из них экономия, образовавшейся в результате осуществления закупки  - 5,7 тыс. руб. ("закрытая" экономия) </t>
  </si>
  <si>
    <t>252 0309 5820213770 200</t>
  </si>
  <si>
    <t xml:space="preserve">Увеличение расходов по основному мероприятию "Развитие и обеспечение функционирования технологической инфраструктуры электронного правительства Ленинградской области" обусловлено увеличением расходов на обеспечение деятельности ГКУ ЛО "ОЭП" в части оплаты труда и начисления на выплаты по оплате труда в связи с увеличением с 01.10.2018 стимулирующих выплат в размере числа месячных должностных окладов штатных единиц по штатному расписанию
</t>
  </si>
  <si>
    <t>252 0410 6060200160 100</t>
  </si>
  <si>
    <t>Уменьшение расходов по основному мероприятию "Развитие и обеспечение функционирования инфраструктуры связи и обмена информацией электронного правительства Ленинградской области" обусловлено сокращением расходов по организации доступа к единой сети передачи данных Ленинградской области</t>
  </si>
  <si>
    <t xml:space="preserve">Уменьшение расходов по основному мероприятию  "Повышение качества предоставления государственных и муниципальных услуг в МФЦ, в том числе организация предоставления услуг по принципу "одного окна" в целях оказания поддержки субъектам малого и среднего предпринимательства" обусловлено экономией, образовавшейся в результате осуществления закупки на выполнение работ по развитию АИС МФЦ ("закрытая" экономия)   </t>
  </si>
  <si>
    <t>Уменьшение расходов по основному мероприятию  "Перевод государственных и муниципальных услуг (функций) в электронный вид" обусловлено экономией, образовавшейся в результате осуществления закупки</t>
  </si>
  <si>
    <t>252 '0410 6080311000 200</t>
  </si>
  <si>
    <t>Уменьшение расходов по основному мероприятию "Развитие и обеспечение функционирования технологической инфраструктуры электронного правительства Ленинградской области" обусловлено уменьшением расходов на обеспечение деятельности ГКУ ЛО "ОЭП" в части затрат на приобретение расходных материалов к оргтехнике</t>
  </si>
  <si>
    <t>252 0410 6060200160 200</t>
  </si>
  <si>
    <t>Уменьшение расходов по основному мероприятию "Обеспечение соответствия требованиям безопасности информации объектов информатизации Ленинградской области" обусловлено сокращением объема закупаемого оборудования для создания и развития систем защиты информации органов исполнительной власти Ленинградской области и ведомственных информационных систем Ленинградской области</t>
  </si>
  <si>
    <t>252 0410 6070110970 200</t>
  </si>
  <si>
    <t xml:space="preserve">Уменьшение расходов по основному мероприятию «Создание и развитие региональных информационных систем Ленинградской области» обусловлено сокращением расходов на развитие ряда ведомственных информационных систем Ленинградской области: по развитию ИС "Управление бюджетным процессом Ленинградской области" 1 210,2 тыс.руб. - в результате изменения состава и объема работ; по развитию системы электронного документооборота Ленинградской области  3500,0 тыс. руб.-в связи с отсутствием претендентов (поставщиков, подрядчиков, исполнителей) и как следствие невозможность заключения государственного контракта по итогам конкурса; по развитию информационно-аналитической системы управления развитием агропромышленного и рыбохозяйственного комплекса Ленинградской области 50,0 тыс. руб. -экономия, образовавшейся в результате осуществления закупки ("закрытая" экономия) </t>
  </si>
  <si>
    <t>252 0410 6080211030 200</t>
  </si>
  <si>
    <t xml:space="preserve">Уменьшение расходов по основному мероприятию «Сопровождение региональных сегментов федеральных информационных систем и региональных информационных систем Ленинградской области» обусловлено сокращением расходов по сопровождению ряда ведомственных информационных систем Ленинградской области: по сопровождению экологической информационной системы Ленинградской области" 2 181,0 тыс.руб., ГИС «Региональный кадастр отходов Ленинградской области - 504,0 тыс. руб., ИС Гостехнадзор Эксперт - 750,0 тыс. руб. - в результатев отсутствия согласованного ТЗ функциональными заказчиками;  по сопровождению ГИС "Контингент-ЛО"  1500,0 тыс. руб.- в связи с изменением сроков оказания услуг; по сопровождению многоуровневой автоматизированной интеграционной системы ЗАГС -3,0 тыс. руб.,телефонно-справочной системы органов государственной власти  Ленинградской области - 218,1 тыс. руб., информационная система управления общественными финансами "Открытый бюджет" Ленинградской области - 745,0 тыс. руб. -экономия, образовавшейся в результате осуществления закупки </t>
  </si>
  <si>
    <t>252 0410 6080413470 200</t>
  </si>
  <si>
    <t>Уменьшение расходов по основному мероприятию «Развитие информационных технологий для повышения качества государственного управления» обусловлено  экономией, образовавшейся в результате осуществления закупки на создание регионального электронного архива органов ЗАГС Ленинградской области в целях обеспечения информационного взаимодействия при предоставлении государственных и муниципальных услуг)</t>
  </si>
  <si>
    <t>252 0113 6531213560 200</t>
  </si>
  <si>
    <t xml:space="preserve">Уменьшение расходов по основному мероприятию "Обеспечение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 обусловлено уменьшением расходов на обеспечение деятельности ГКУ ЛО "ЦБДД" в части изменения стоимости и количества оказываемых услуг и приобретаемых материальных запасов </t>
  </si>
  <si>
    <t>252  0410 6070200160 200</t>
  </si>
  <si>
    <t>Уменьшение расходов по основному мероприятию "Обеспечение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 обусловлено уменьшением расходов ГКУ ЛО "ЦБДД" в связи с отменой части запланированных служебных командировок</t>
  </si>
  <si>
    <t xml:space="preserve">252  0410 6070200160 100 </t>
  </si>
  <si>
    <t>Уменьшение расходов по основному мероприятию "Развитие и обеспечение функционирования технологической инфраструктуры "электронного правительства" Ленинградской области" обусловлено экономией, образовавшейся в результате осуществления закупок на техническое обслуживание офисной техники для нужд органов исполнительной власти Ленинградской области и техническим обслуживание систем внутренней телефонной связи органов исполнительной власти Ленинградской области ("закрытая" экономия) - 1241,7 тыс. руб., а также сокращением расходов на обеспечение функционирования технологической инфраструктуры «электронного правительства» в Ленинградской области,в части пусконаладочные работ - 704,9тыс. руб.</t>
  </si>
  <si>
    <t>Управление Ленинградской области по организации и контролю деятельности по обращению с отходами</t>
  </si>
  <si>
    <t>Обеспечение деятельности (услуги, работы) государственных учреждений  (ЛОГКУ "Центр Ленинградской области по организации деятельности по обращению с отходами").                                                              Для оплаты услуг по оценке имущества полигона  и по проведению торгов и  передаче в аренду полигона в Подпорожском районе.</t>
  </si>
  <si>
    <t>253 0502 59Б0200160 200</t>
  </si>
  <si>
    <t>Обеспечение деятельности (услуги, работы) государственных учреждений  (ЛОГКУ "Центр Ленинградской области по организации деятельности по обращению с отходами")                                                            Уменьшение в связи с отсутствием потребности в оплате командировочных расходов.</t>
  </si>
  <si>
    <t>253 0502 59Б0200160 100</t>
  </si>
  <si>
    <t>Обеспечение деятельности (услуги, работы) государственных учреждений
ГКУ "Леноблтранс " закупка товаров, работ, услуг в сфере информациолнно-коммуникационных технологий в связи с необходимостью актуализации информационных систем</t>
  </si>
  <si>
    <t>254 0408 6240100160 200</t>
  </si>
  <si>
    <t>Мероприятия и проекты
В связи с отсутствием необходимости заключения государственного контракта на выполнение работ, связанных с осуществлением регулярных перевозок по регулируемым тарифам в Сосновоборском городском округе</t>
  </si>
  <si>
    <t>254 0408 6240113760 200</t>
  </si>
  <si>
    <t xml:space="preserve">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
Согласно расчету Управления Ленинградской области по транспорту годовая потребность в средствах -741614,6 тыс. руб.. По состоянию на 01.08.2018 в областном бюджете предусмотрены средства на указанные цели в размере 550208,7 тыс. руб. С учетом переаспределения ассигнований с других статей в сумме 2432,3 тыс. руб. , недостаток средств составляет - 188973,6тыс. руб. </t>
  </si>
  <si>
    <t>254 1003 5311272090 500</t>
  </si>
  <si>
    <t xml:space="preserve">254 0408 6240100160 100
</t>
  </si>
  <si>
    <t>254 1003 5311272100 500</t>
  </si>
  <si>
    <t>254 1003 5311272150 500</t>
  </si>
  <si>
    <t>Обеспечение деятельности (услуги, работы) государственных учреждений
ГКУ "Леноблтранс" экономия по арендной плате (отсутсвие запланированного роста платежей по арендной плате)</t>
  </si>
  <si>
    <t>Ленинградский областной комитет по управлению государственным имуществом</t>
  </si>
  <si>
    <t>801 0412 68 9 01 10070 800</t>
  </si>
  <si>
    <t>801 0412 68 9 01 10350 200</t>
  </si>
  <si>
    <t>801 0113 68 9 01 10070 800</t>
  </si>
  <si>
    <t>Комитет по архитектуре и градостроительству Ленинградской области</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</si>
  <si>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</si>
  <si>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950 0412 61 1 06 00160 100</t>
  </si>
  <si>
    <t>Закупка товаров, работ и услуг для государственных (муниципальных) нужд</t>
  </si>
  <si>
    <t>960 0103 6730100150 100</t>
  </si>
  <si>
    <t>Исполнение функций государственных органов Ленинградской области
Закупка товаров, работ и услуг для обеспечения государственных (муниципальных) нужд
(экономия по результатам конкурсных процедур)</t>
  </si>
  <si>
    <t>Исполнение функций государственных органов Ленинградской области
(уточнение бюджетной классификации)</t>
  </si>
  <si>
    <t>960 0103 6730100150 300</t>
  </si>
  <si>
    <t>Размещение и распространение материалов, в том числе носящих аудиовизуальный характер, о деятельности органов государственной власти Ленинградской области
(экономия по результатам конкурсных процедур)</t>
  </si>
  <si>
    <t>960 0103 6730198750 200</t>
  </si>
  <si>
    <t>Обеспечение деятельности Председателя Законодательного собрания Ленинградской области
(уменьшение страховых вносов на обязательное социальное страхование)</t>
  </si>
  <si>
    <t>960 0103 6740100150 100</t>
  </si>
  <si>
    <t>Обеспечение деятельности депутатов Законодательного собрания Ленинградской области
(уменьшение страховых вносов на обязательное социальное страхование)</t>
  </si>
  <si>
    <t>960 0103 6750100150 100</t>
  </si>
  <si>
    <t>Стипендии Правительства Ленинградской области спортсменам, входящим в состав спортивных сборных команд Российской Федерации по различным видам спорта от Ленинградской области, и их тренерам 
(в связи с утверждением постановления Правительства ЛО № 289 от 07.08.2018 года  в соответствии с которым  стипендии  не являются мерами социальной поддержки спортсменов и тренеров, а назначаются в целях стимулирования достижения высоких спортивных результатов, мероприятие из ГП "Социальная поддержка отдельных категорий граждан в Ленинградской области" переносится в ГП "Развитие физической культуры и спорта в Ленинградской области")</t>
  </si>
  <si>
    <t>Стипендии спортсменам, входящим в состав сборных команд Российской Федерации по различным видам спорта от Ленинградской области, и их тренерам 
(в связи с утверждением постановления Правительства ЛО № 289 от 07.08.2018 года, утратило силу постановление Правительства ЛО № 273 от 26.07.16 года, в связи с чем мероприятие из ГП "Социальная поддержка отдельных категорий граждан в Ленинградской области" переносится в ГП "Развитие физической культуры и спорта в Ленинградской области")</t>
  </si>
  <si>
    <t>961 1003 5311203250 300</t>
  </si>
  <si>
    <t>Мероприятия по сохранению и развитию материально-технической базы государственных учреждений 
(в целях устранения нарушений противопожарной безопасности по представлению Прокуратуры ЛО и обеспечению безопасности эксплуатируемых объектов спорта ГБУ ЛО "Центр олимпийской подготовки по волейболу" - монтаж системы противопожарной безопасности на объекте спорта, расположенного в г. Сосновый Бор и выполнение прочих необходимых работ, связанных с противопожарной безопасностью и оповещением людей)</t>
  </si>
  <si>
    <t>961 1103 5420213770 600</t>
  </si>
  <si>
    <t xml:space="preserve">Стипендии Правительства Ленинградской области спортсменам Ленинградской области, входящим в основной состав сборных команд Российской Федерации по видам спорта, включенным в программу Олимпийских игр и Параолимпийских игр 
(в связи с утверждением постановления Правительства ЛО № 289 от 07.08.2018 года, постановление Правительства ЛО №281 от 30.08.2013 года, в связи с чем мероприятие из ГП "Социальная поддержка отдельных категорий граждан в Ленинградской области" переносится в ГП "Развитие физической культуры и спорта в Ленинградской области")
</t>
  </si>
  <si>
    <t>961 1003 5311203260 300</t>
  </si>
  <si>
    <t>Мероприятия по сохранению и развитию материально-технической базы государственных учреждений 
(в целях устранения нарушений противопожарной безопасности по предтавлению Прокуратуры ЛО и обеспечению безопасности эксплуатаруемых объектов спорта ГАУ ЛО "Спортивно - тренировочный центр Ленинграсдкой области" - монтаж системы противопожарной безопасности на СК "Колпино")</t>
  </si>
  <si>
    <t>961 1102 5420213770 600</t>
  </si>
  <si>
    <t>Обеспечение деятельности (услуги, работы) государственных учреждений 
(неиспользованные средства, предусмотренные Комитету при планировании бюджета на 2018 год на создание нового учреждения)</t>
  </si>
  <si>
    <t>Обеспечение деятельности (услуги, работы) государственных учреждений 
(в связи с необходимостью обучения судей ГТО в соотвествии с Приказом Минспорта № 999 "Об утверждении порядка допуска спортивных судей к оценке выполнения нормативов испытаний (тестов) ВФСК ГТО и требований" к ним 10 чел*5000,00 руб.)</t>
  </si>
  <si>
    <t>961 1102 5410300160 600</t>
  </si>
  <si>
    <t>961 1103 6890110070 800</t>
  </si>
  <si>
    <t>961 1101 5410313760 200</t>
  </si>
  <si>
    <t>Исполнение судебных актов Российской Федерации и мировых соглашений по возмещению вреда на основании испонительных листов в пользу ООО "ЭШЕЛЪ"(ФС 023124072 от 12.08.2018), ООО «Строительная культура» (023107317 от 27.04.2018), ОАО "Санкт-Петербургский проектный институт реставрации памятников истории и культуры "Ленпроектреставрация"(ФС № 023130453 от 27.06.2018)</t>
  </si>
  <si>
    <t>Сокращение расходов ГКУ ЛО "Дирекция по сохранению объетов культурного наследия", направленных на реставрацию и мониторинг состояния объектов культурного наследия</t>
  </si>
  <si>
    <t>962 0801 5520111090 200</t>
  </si>
  <si>
    <t xml:space="preserve">Оплата налога на имущество комитета по культуре ЛО, в связи с изменением действующего законодательства в части налогооблажения </t>
  </si>
  <si>
    <t>962 0801 5550513760 800</t>
  </si>
  <si>
    <t>Сокращение расходов комитета по культуре, направленных на приобретение сувенирной, цветочной продукции, издательская и полиграфическая деятельность</t>
  </si>
  <si>
    <t xml:space="preserve">962 0801 5550513760 200 </t>
  </si>
  <si>
    <t xml:space="preserve">Увеличение расходов в целях предоставления субсидии ГБУК ЛО "Театр на Литейном" для печати рекламного буклета о государственных театрах Ленинградской области в рамках подготовки Года Театра в Российской Федерации в 2019 году </t>
  </si>
  <si>
    <t xml:space="preserve">Организация и проведение мероприятий в рамках проведения 18-20 октября 2018 года в городе Выборге  IX Всероссийской конференции «Сохранение и возрождение малых исторических городов и сельских поселений: проблемы и перспективы. Комплексные программы развития» 18-20 октября 2018 года в городе Выборге
(ГБУК ЛО Выборгский объединенный музей-заповедник") </t>
  </si>
  <si>
    <t>Сокращение расходов комитета, направленных на укрепление материально-технической базы подведомственных государственных учреждений</t>
  </si>
  <si>
    <t>Сокращение расходов, направленных на государственную поддержку кинематографии в связи с отсутствием НПА ЛО</t>
  </si>
  <si>
    <t>Увеличение расходов на приобретение специализированного оборудования для маломобильных групп населения (ГБУК ЛО "ММК "Дорога жизни")</t>
  </si>
  <si>
    <t xml:space="preserve">962 0801 5360170930 600 </t>
  </si>
  <si>
    <t xml:space="preserve">962 0801 5360170930 500 </t>
  </si>
  <si>
    <t>Поддержка творческой деятельности и техническое оснащение детских и кукольных театров</t>
  </si>
  <si>
    <t>Мероприятия и проекты (изменение целевой статьи для софинансирования федеральных средств)</t>
  </si>
  <si>
    <t>962 0801 55401R5170 600</t>
  </si>
  <si>
    <t>Обеспечение деятельности (услуги, работы) государственных учреждений (перемещение средств, предусмотренных на госзадание ЛОГБУК «Театр драмы и кукол «Святая Крепость» на новую целевую статью для софинансирования федеральных средств)</t>
  </si>
  <si>
    <t>Увеличение расходов на обеспечение деятельности государственных учреждений</t>
  </si>
  <si>
    <t xml:space="preserve">Перераспределение зарезервированных средств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№597 </t>
  </si>
  <si>
    <t xml:space="preserve">962 0801 5550214100 800 </t>
  </si>
  <si>
    <t>Комитет по труду и занятости Ленинградской области</t>
  </si>
  <si>
    <r>
      <t xml:space="preserve">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t>
    </r>
    <r>
      <rPr>
        <sz val="12"/>
        <rFont val="Times New Roman"/>
        <family val="1"/>
        <charset val="204"/>
      </rPr>
      <t>(выплата по безработице)</t>
    </r>
  </si>
  <si>
    <t>970 1003 50 1 03 52900 300</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</si>
  <si>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(досрочные пенсии)</t>
  </si>
  <si>
    <t>970 1001 50 1 03 52900 500</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</si>
  <si>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(выплата стипендий)</t>
  </si>
  <si>
    <t>Обеспечение деятельности (услуги, работы) государственных учреждений
(на оказание государственных услуг по психологической поддержке безработных нраждан,организации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образования,организации опережающего профессионального обучения или стажировок в целях приобретения новых профессиональных навыков работников, находящихся под угрозой увольнения, работников предприятий, реализующих инвестиционные проекты)</t>
  </si>
  <si>
    <t>970 0401 50 1 01 00160 600</t>
  </si>
  <si>
    <t>Профессиональное обучение и дополнительное профессиональное образование безработных граждан, пенсионеров, стремящихся возобновить трудовую деятельность, и незанятых инвалидов
(в связи с уменьшением  численности безработных граждан желающих пройти профессиональное обучение  и дополнительное профессиональное образование)</t>
  </si>
  <si>
    <t>970 1006 50 1 01 13750 300</t>
  </si>
  <si>
    <t>Возмещение затрат на создание рабочих мест для трудоустройства незанятых инвалидов на оборудованные (оснащенные) рабочие места, а также на создание инфраструктуры, необходимой для беспрепятственного доступа к рабочим местам 
(с уменьшением затрат работодателем на создание рабочего места для трудоустройства инвалидов с целью их интеграции в общество ниже запланированной)</t>
  </si>
  <si>
    <t>970 1006 50 1 02 07380 800</t>
  </si>
  <si>
    <t>Обеспечение деятельности (услуги, работы) государственных учреждений
(на приобретение мебели для подведомственного учреждения ГКУ ЛО АТР)</t>
  </si>
  <si>
    <t>Обеспечение деятельности (услуги, работы) государственных учреждений
Уплата налогов сборов и иных платежей
(в связи с невостребованностью средств)</t>
  </si>
  <si>
    <t xml:space="preserve">970 1006 50 1 01 00160 800 </t>
  </si>
  <si>
    <t>Комитет правопорядка и безопасности Ленинградской области</t>
  </si>
  <si>
    <t>972 0309 5820200160 100</t>
  </si>
  <si>
    <t>972 1003 5311203020 300</t>
  </si>
  <si>
    <t>Выплаты гражданам вознаграждения за добровольную сдачу в органы внутренних дел оружия, боеприпасов, взрывчатых веществ и взрывных устройств. Экономия в связи  о снижением количества фактических обращений граждан по сдаче оружия и боепривпасов. (план-  600,0 т.р.; факт -72,0 т.р.; свободный остаткок -528,0 т.р.)</t>
  </si>
  <si>
    <t>972 0314 5810111530 300</t>
  </si>
  <si>
    <t>Расходы на личное страхование народных дружинников на период их участия в мероприятиях по обеспечению охраны общественного порядка. Экономия от проведения конкурсных процедур</t>
  </si>
  <si>
    <t>972 0314 5810113950 200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</si>
  <si>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Соглашение с МВД и Правительством ЛО не заключен (ОЗ № 47, статья 2.6  "Нарушение тишины"); /По мнению комитета правопорядка заключение Соглашения не целесообразно / Резолюция Губернатора "Согласовано"/.</t>
  </si>
  <si>
    <t>972 0314 6890157010500</t>
  </si>
  <si>
    <t>Мероприятия по сохранению и развитию материально-технической базы государственных учреждений (прочая закупка товаров, работ и услуг для обеспечения государственных (муниципальных) нужд) на приобретение комплектов дыхательных аппаратов ГКУ "Леноблпожспас"</t>
  </si>
  <si>
    <t>972 0310 5820313770 200</t>
  </si>
  <si>
    <t>972 0310 5820307750 600</t>
  </si>
  <si>
    <t>972 0314 5820414000 200</t>
  </si>
  <si>
    <t>Мероприятия по сохранению и развитию материально-технической базы государственных учреждений (прочая закупка товаров, работ и услуг для обеспечения государственных (муниципальных) нужд) на приобретение комплектов дыхательных аппаратов ГКУ "Управление по обеспечению ГЗ".</t>
  </si>
  <si>
    <t>972 0309 5820113770 200</t>
  </si>
  <si>
    <t>972 0309 5820100160 200</t>
  </si>
  <si>
    <t>972 0309 5820113350 200</t>
  </si>
  <si>
    <t>Обеспечение деятельности (услуги, работы) государственных учреждений (прочая закупка товаров, работ и услуг для обеспечения государственных (муниципальных) нужд) Закупка программного обеспечения, ноутбука, оплата услуг спецсвязи и закупка для  ГКУ "Объект 58"</t>
  </si>
  <si>
    <t>972 0309 5820200160 200</t>
  </si>
  <si>
    <t>972 0309 5820213770 200</t>
  </si>
  <si>
    <t>Обеспечение деятельности (услуги, работы) государственных учреждений (пособия, компенсации гражданам (бывшие сотрудники) ГКУ "Леноблпожспас"</t>
  </si>
  <si>
    <t>972 0310 5820300160 300</t>
  </si>
  <si>
    <t>972 0310 5820300160 100</t>
  </si>
  <si>
    <r>
      <t xml:space="preserve">Исполнение судебных актов Российской Федерации и мировых соглашений по возмещению вреда.                                           </t>
    </r>
    <r>
      <rPr>
        <sz val="12"/>
        <rFont val="Times New Roman"/>
        <family val="1"/>
        <charset val="204"/>
      </rPr>
      <t xml:space="preserve">На оплату судебных раходов по исполнительным листам </t>
    </r>
  </si>
  <si>
    <t>974 0407 6890110070 800</t>
  </si>
  <si>
    <r>
      <t xml:space="preserve">Обеспечение деятельности (услуги, работы) государственных учреждений
</t>
    </r>
    <r>
      <rPr>
        <sz val="12"/>
        <rFont val="Times New Roman"/>
        <family val="1"/>
        <charset val="204"/>
      </rPr>
      <t xml:space="preserve">Перераспределение  в связи с необходимостью оплаты судебных раходов по исполнительным листам </t>
    </r>
  </si>
  <si>
    <t>974 0407 5960100160 100</t>
  </si>
  <si>
    <r>
      <t xml:space="preserve">Мероприятия по поддержке и развитию особо охраняемых природных территорий Ленинградской области                                  </t>
    </r>
    <r>
      <rPr>
        <sz val="12"/>
        <rFont val="Times New Roman"/>
        <family val="1"/>
        <charset val="204"/>
      </rPr>
      <t xml:space="preserve">Перераспределение   на  проведение мероприятий по  ООПТ </t>
    </r>
  </si>
  <si>
    <t>974 0605 5940110430 200</t>
  </si>
  <si>
    <r>
      <t xml:space="preserve">Государственная экологическая экспертиза объектов регионального уровня
</t>
    </r>
    <r>
      <rPr>
        <sz val="12"/>
        <rFont val="Times New Roman"/>
        <family val="1"/>
        <charset val="204"/>
      </rPr>
      <t>В связи с отсутствием потребности</t>
    </r>
  </si>
  <si>
    <t>974 0605 5930110420 200</t>
  </si>
  <si>
    <t>974 0603 5970100160 200</t>
  </si>
  <si>
    <r>
      <t>Мероприятия по мониторингу состояния окружающей среды, оценке качества компонентов окружающей среды и ведению информационно-аналитических систем</t>
    </r>
    <r>
      <rPr>
        <sz val="12"/>
        <rFont val="Times New Roman"/>
        <family val="1"/>
        <charset val="204"/>
      </rPr>
      <t xml:space="preserve">
В связи с отсутствием потребности и экономией по конкурсным процедурам</t>
    </r>
  </si>
  <si>
    <t>974 0605 5910110390 200</t>
  </si>
  <si>
    <t>974 0605 5940100160 200</t>
  </si>
  <si>
    <t>974 0404 5950113760 200</t>
  </si>
  <si>
    <t>974 0407 5960151290 100</t>
  </si>
  <si>
    <t>974 0406 5920213370 200</t>
  </si>
  <si>
    <t>974 0407 5960151290 200</t>
  </si>
  <si>
    <t>974 0605 5910310410 200</t>
  </si>
  <si>
    <t>974 0407 5960351290 800</t>
  </si>
  <si>
    <r>
      <t>Осуществление отдельных полномочий в области лесных отношений.</t>
    </r>
    <r>
      <rPr>
        <sz val="12"/>
        <rFont val="Times New Roman"/>
        <family val="1"/>
        <charset val="204"/>
      </rPr>
      <t xml:space="preserve"> Перераспределение средств субвенции на обеспечение ЛОГКУ "Ленобллес" </t>
    </r>
  </si>
  <si>
    <t>974 0407 5960351290 200</t>
  </si>
  <si>
    <r>
      <t xml:space="preserve">Осуществление отдельных полномочий в области лесных отношений.                               
</t>
    </r>
    <r>
      <rPr>
        <sz val="12"/>
        <rFont val="Times New Roman"/>
        <family val="1"/>
        <charset val="204"/>
      </rPr>
      <t>Уточнение направления расходования средств на тушение лесных пожаров.</t>
    </r>
  </si>
  <si>
    <t>Комитет по печати и связям с общественностью Ленинградской области</t>
  </si>
  <si>
    <t>976 1201 6650398770 800</t>
  </si>
  <si>
    <t>976 1202 6650398770 800</t>
  </si>
  <si>
    <r>
      <t xml:space="preserve">Имущественный взнос Ленинградской области некоммерческой организации «Фонд поддержки предпринимательства и промышленности Ленинградской области, микрокредитная компания"
</t>
    </r>
    <r>
      <rPr>
        <sz val="12"/>
        <rFont val="Times New Roman"/>
        <family val="1"/>
        <charset val="204"/>
      </rPr>
      <t>в соответствии с п. 3 Распоряжения Правительства ЛО от 06.08.2018 № 415-р в целях предоставления субъектам деятельности в сфере промышленности кредитных ресурсов для развития бизнеса</t>
    </r>
  </si>
  <si>
    <t xml:space="preserve">977 0412 6130806940 600 </t>
  </si>
  <si>
    <t>Возмещение части затрат на реализацию инвестиционных проектов по модернизации и развитию промышленных предприятий</t>
  </si>
  <si>
    <t xml:space="preserve">977 0412 6120307670 800
</t>
  </si>
  <si>
    <t>Реализация мер по обеспечению благоприятного инвестиционного климата в Ленинградской области
в связи с необходимостью размещения допонительных материалов об инвестиционной привлекательности ЛО в печатных средствах массовой информации для поддержания уровня рейтинга региона</t>
  </si>
  <si>
    <t xml:space="preserve">977 0412 6110114040 200 </t>
  </si>
  <si>
    <t xml:space="preserve">977 0412 6110213760 200
</t>
  </si>
  <si>
    <r>
      <t xml:space="preserve">Формирование и совершенствование документов стратегического планирования
</t>
    </r>
    <r>
      <rPr>
        <sz val="12"/>
        <color indexed="8"/>
        <rFont val="Times New Roman"/>
        <family val="1"/>
        <charset val="204"/>
      </rPr>
      <t>в связи с экономией по результатам процедур осуществления закупок в рамках мероприятий по разработке, актуализации, мониторингу и оценке эффективности реализации документов стратегического планирования Ленинградской области</t>
    </r>
  </si>
  <si>
    <t xml:space="preserve">977 0113 6140114050 200 </t>
  </si>
  <si>
    <t>Комитет по топливно-энергетическому комплексу Ленинграской области</t>
  </si>
  <si>
    <t>978 0502 5710206310 800</t>
  </si>
  <si>
    <t>978 0502 6370270660 500</t>
  </si>
  <si>
    <t xml:space="preserve">Обеспечение деятельности (услуги, работы) государственных учреждений
В оперативном управлении ГКУ ЛО «ЦЭПЭ ЛО» находится транспортное средство 2010 года выпуска автомобиль TOYOTA CAMRY, в связи с большим сроком службы и значительно увеличивающимися расходами на поддержку автомобиля в рабочем состоянии необходима закупка нового автомобиля </t>
  </si>
  <si>
    <t xml:space="preserve">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
Основными причинами данной корректировки являются продолжительные сроки разработки проектно-сметной документации по объектам, а также длительные сроки прохождения государственной экспертизы. Срок получения положительного заключения экспертизы в ГАУ "Леноблгосэкспертиза" составляет 3-4 месяца. Кроме того, по отдельным объектам выявлена необходимость допроектирования. В связи с чем по ряду объектов предлагается средства на выполнение СМР предусмотреть на последующие периоды   </t>
  </si>
  <si>
    <t>978 0502 5730170200 500</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</si>
  <si>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
Экономия, сложившаяся как разница между суммами распределенных ассигнований между муниципальными образованиями и фактически заключенными муниципальными контрактами по результатам аукционов</t>
  </si>
  <si>
    <t>978 0502 5710174270  500</t>
  </si>
  <si>
    <t xml:space="preserve">Мероприятия и проекты
Экономия.сложившаяся по результатам проведения конкурсных мероприятий ГКУ ЛО "ЦЭПЭ ЛО" на ведение и обслуживание Региональной Государственной Информационной Системы (РГИС). </t>
  </si>
  <si>
    <t>978 0113 5720113760  200</t>
  </si>
  <si>
    <t>Возмещение части затрат газоснабжающим организациям в связи с реализацией сжиженных углеводородных газов населению
В связи с уточнением ожидаемых объемов реализации СУГ и изменением прогнозных кассовых выплатах газоснабжающей организацией ООО «ЛОГазинвест».</t>
  </si>
  <si>
    <t>978 0502 5730306330  800</t>
  </si>
  <si>
    <t>Централизованные поставки топлива государственным учреждениям, финансируемым за счет средств областного бюджета
В связи со снижением по итогам электронного аукциона стоимости угля  по государственному контракту на поставку угля для нужд учреждений, финансируемых из областного бюджета Ленинградской области, в отопительном сезоне 2018-2019 годов</t>
  </si>
  <si>
    <t>978 0502 5710510270  200</t>
  </si>
  <si>
    <t>Разработка и актуализация схемы и программы развития электроэнергетики Ленинградской области
Экономия сложившаяся по результатам конкрсных процедур.Государственный контракт на выполнение работ по разработке схемы и программы развития электроэнергетики Ленинградкой области на 2018–2022 годы исполнен.</t>
  </si>
  <si>
    <t>978 0411 5710310260  200</t>
  </si>
  <si>
    <t>Субсидии на капитальное строительство электросетевых объектов, включая проектно-изыскательские работы
В связи с длительностью проведения конкурсных процедур, сложностью выполнения проектно-изыскательских работ, связанных с согласованием земельных вопросов по территории Министерства обороны, проектирования временной схемы электроснабжения на период проведения капительного ремонта (реконструкции) объекта с согласованием с сетевой организацией, а также длительностью проведения и получения положительного заключения государственной экспертизы</t>
  </si>
  <si>
    <t>978 0502 5710174610 500</t>
  </si>
  <si>
    <t>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
В связи с отсутствием обязательств по оплате концендету  в 2018 году денежных средств в рамках ТЭО, представленных  администрациями Тихвинского и Лодейнопольского районов на рабочую группу при Правительстве Ленинградской области по вопросу рассмотрения, заключения и изменения концессионных соглашений в отношении объектов теплоснабжения, централизованных систем горячего водоснабжения и (или0 водоотведения, отдельных объектов таких систем, в которых Ленинградская область выступает третьей стороной. Указанные ТЭО согласованы рабочей группой.</t>
  </si>
  <si>
    <t>978 0502 5710170170 500</t>
  </si>
  <si>
    <t>Субсидии на реализацию мероприятий по повышению надежности и энергетической эффективности в системах теплоснабжения
Сумма нераспределенных Комитетом  в 2018 году ассигнований  по  муниципальным образованиям, ввиду недостаточного количества заявок, прошедших ряд отборов претендентов на получение субсидии по критериям и показателям.</t>
  </si>
  <si>
    <t>978 0502 5720270180 500</t>
  </si>
  <si>
    <t>Субсидии на реализацию мероприятий по обеспечению устойчивого функционирования объектов теплоснабжения на территории Ленинградской области
Экономия, сложившаяся как разница между суммами распределенных ассигнований между муниципальными образованиями и фактически заключенными муниципальными контрактами по результатам аукционов</t>
  </si>
  <si>
    <t>978 0502 5710170160 500</t>
  </si>
  <si>
    <t xml:space="preserve">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(инновационно-производственная и экспортная поддержка) </t>
  </si>
  <si>
    <t>979 0412 61 3 08 R5275 200</t>
  </si>
  <si>
    <t xml:space="preserve">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(оказание консультационной поддержки) 
В связи с корректировкой сметы по расходам в рамках соглашения от 09.02.2018 № №139-09-2018-028 между Минэкономразвития РФ и Правительством Ленинградской области
</t>
  </si>
  <si>
    <t>979 0412 61 3 08 R5273 200</t>
  </si>
  <si>
    <t>979 0412 61 3 03 R5275 200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</si>
  <si>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(оказание консультационной поддержки)</t>
  </si>
  <si>
    <t>979 0412 61 3 03 R5273 200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</si>
  <si>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(инновационно-производственная и экспортная поддержка) 
В связи с корректировкой сметы по расходам в рамках соглашения от 09.02.2018 № №139-09-2018-028 между Минэкономразвития РФ и Правительством Ленинградской области</t>
  </si>
  <si>
    <t>979 0412 61 3 02 R5275 200</t>
  </si>
  <si>
    <t>981 0113 68 9 01 00160 100</t>
  </si>
  <si>
    <t>981 0113 68 9 01 00160 800</t>
  </si>
  <si>
    <t>981 0113 68 9 01 00160 200</t>
  </si>
  <si>
    <r>
      <t>Проектирование, строительство и реконструкция объектов государственной собственности.</t>
    </r>
    <r>
      <rPr>
        <sz val="12"/>
        <rFont val="Times New Roman"/>
        <family val="1"/>
        <charset val="204"/>
      </rPr>
      <t xml:space="preserve"> Пожарное депо на два автомобиля, г. Сясьстрой  увеличить на 380,0 тыс.руб</t>
    </r>
    <r>
      <rPr>
        <sz val="12"/>
        <color indexed="0"/>
        <rFont val="Times New Roman"/>
        <family val="1"/>
        <charset val="204"/>
      </rPr>
      <t>. ГК от 26.12.2016 с ООО "Аскон". Цена ГК - 116 274,24 т.р. Срок по ГК – 14 мес. (26.02.2018). Средства необходимы для ввода объекта.</t>
    </r>
  </si>
  <si>
    <t>981 0310 5820304300 400</t>
  </si>
  <si>
    <t xml:space="preserve">Субсидии на строительство, реконструкцию, приобретение и пристрой объектов для организации общего образования.  1.Строительство пристройки на 350 мест к основному зданию школы пос.Толмачево, Лужский район уменьшить на 4 840,0 тыс.руб. 16.11.2016 заключен МК с ООО «ГК Светлое время». Цена контракта – 278 680,78 т.р. Срок по МК - 25.10.2018. Для завершения объекта необходимо 169064 т.р., из них 147 007,9 т.р. из областного бюджета. Излишне запланированные средства составляют 4 840 т.р. (экономия) - из-за изменения в 2018 году процента софинансирования из МБ. 2. Строительство школы на 220 мест в дер. Большая Пустомержа уменьшить на 55 342,3 тыс.руб. 18.06.2018 заключен контракт с ООО "Северо-Западное Строительно-Монтажное Эксплуатационное Управление". Цена - 267 855,305 т.р. Срок выполнения - 10.11.2019. Предоставлен аванс в размере 44 млн.р. По графику производства работ до конца года будет освоено не более 135 млн. р., в том числе 115 млн. р. из областного бюджета. Учитывая поздние сроки заключения контракта и большой объем финансирования, ожидаемое неосвоение составит 155 млн. р. Снятие финансирования при прошлой корректировке не представлялось возможным по причине необходимости проведения конкурсных процедур. Необходимо предусмотреть в 2019г. - 100 000 т.р., экономия - 55 342,3 т.р. </t>
  </si>
  <si>
    <t xml:space="preserve">3. Строительство пристройки спортивного зала к школе в д.Федоровское, ул.Почтовая, д.1 уменьшить на 14 171,0 тыс.руб. МК заключен 31.05.2018 №0145200000418000560 с ООО "Северо-Западное Строительно-Монтажное Эксплуатационное Управление". Цена контракта - 58870,216 тыс. руб.  Авансирование контрактом не предусмотрено. </t>
  </si>
  <si>
    <t xml:space="preserve">Реализация мероприятий по устойчивому развитию сельских территорий. Благоустройство территории, дер.Истинка: внутриплощадочные проезды, ливневая канализация увеличить на 16 900,0 тыс.руб. ФБ (2018г.)- 11 661,6 т.р., МБ (2018г.) - 3 325 т.р. Работы по 1-му этапу выпонены на 100%,  средства ОБ в размере 10 668,25 т.р., предусмотренные в 2018 году, перечислены Заказчику в полном объеме. 
Соглашение о порядке предоставления субсидии в бумажном виде заключено 18.02.2018, МК заключен 04.07.2018. Сумма контракта 59062,15 т.р. Соглашение в электронном виде планируется заключить до 01.09.2018 после заключения допсоглашения с Министерством сельского хозяйства и Правительством ЛО. </t>
  </si>
  <si>
    <t>981 0503 6370275670 500</t>
  </si>
  <si>
    <t>Субсидии на строительство, реконструкцию и приобретение объектов для организации дошкольного образования.                                                                                              1. Строительство детского сада на 95 мест с бассейном в с. Винницы уменьшить на 20 000,0 тыс.руб. 30.10.2017 заключен МК с ООО «СК «ИНДИГО» на сумму 136 960,67 т.р. Срок - январь 2019 г. Низкие темпы работ. Средства предусмотрены в 2019г. Необходимо предусмотреть в 2019г. -  20 000 т.р., экономия - 20 000 т.р. 2. Приобретение здания детского сада с бассейном на 240 мест с обрудованием в г. Сертолово, мкрн. Сертолово-1, ул. Дмитрия Кожемякина уменьшить на 744,7 тыс.руб. Экономия по итогам отбора, который состоялся 14.08.2018</t>
  </si>
  <si>
    <t>Субсидии бюджетам муниципальных районов и городского округа Ленинградской области на приобретение в муниципальную собственность объектов общеобразовательных организаций, с оборудованием. Средства, необходимые для выкупа построенной и переданной в пользование муницпальному образованию школы на 700 мест в п.Мурино Всеволожский муниципальный район, Муринское сельское поселение, пос.Мурино, ул. Новая, д.9; ЗАО «Центр Долевого Строительства».</t>
  </si>
  <si>
    <t>Проектирование, строительство и реконструкция объектов государственной собственности. Реконструкция здания «Мультицентр социальной и трудовой интеграции»  г. Всеволожск, ул. Шишканя уменьшить на 13 000,0 тыс.руб. 10.01.2017 ГКУ "УС ЛО" заключен ГК с ООО "Стройстандарт", цена контракта - 150 626,04 т.р., экономия по итогам проведения конкурсных процедур.</t>
  </si>
  <si>
    <t>981 0704 5260304300 400</t>
  </si>
  <si>
    <t>Субсидии из областного бюджета Ленинградской области бюджетам муниципальных районов и городского округа Ленинградской области на приобретение в муниципальную собственность зданий и помещений для реализации программ дошкольного образования. 11. Приобретение детского сада на 100 мест (встроенно-пристроенные помещения)  по адресу: Ленинградская область, Всеволожский муниципальный район, Муринское сельское поселение, пос. Мурино, б-р Менделеева, д. 2, к. 3; ООО «СтройКвадро» увеличить на 6 042,23 тыс.руб. (70 315,431 + 6042,23)</t>
  </si>
  <si>
    <t>981 0801 5550474230 500</t>
  </si>
  <si>
    <t>Единовременная выплата молодым специалистам. Выплата пособий молодым специалистам</t>
  </si>
  <si>
    <t>981 1003 5311203020 300</t>
  </si>
  <si>
    <t>Субсидии на строительство и реконструкцию объектов культуры в городских поселениях Ленинградской области. 1. Строительство дома культуры со зрительным залом на 150 мест и библиотекой в пос. Новоселье уменьшить на 27 324,4 тыс.руб. 30.05.2017 заключен МК с ЗАО «Спецавтоматика» на сумму 177 491, 56 т.р. Срок по МК-01.09.2018. Ввод - ноябрь 2018. Экономия средств по заключенным контрактам. 2. Строительство Вепсского центра фольклора и ремесел с.Винницы, ул.Советская, д.66 уменьшить на 7 586,35 тыс.руб. 26.07.2017 заключен МК с ООО "Петербургская Производственно-Строительная Компания". Цена МК - 56 927,3 т.р. Срок по МК-30.06.2018.  Экономия средств по заключенным контрактам</t>
  </si>
  <si>
    <t>981 0801 5540574230 500</t>
  </si>
  <si>
    <t>981 0801 6370270660 500</t>
  </si>
  <si>
    <t xml:space="preserve">Проектирование, строительство и реконструкция объектов государственной собственности. Увеличить по объекту: Строительство областной детской больницы с поликлиникой в г.Сертолово на 161 924,0 тыс.руб. ГК от 29.09.2017 № 792967 с ООО "Теплосфера". Цена - 2275047 тыс. руб. Срок  - 09.01.2020. В связи с решением Всеволожского гор. суда ЛО от 31.052018 по делу № 2а-4274/18 на оплату в 2018 восстановительной стоимости зеленых насаждений  в размере 4 856,07360 т.р.                                                                                                                                                         Лимит ОБ на 2018г.-765 031 т.р. : остаток по ГК на 2018г. 720 430,54037 т.р., Тех присоед к электр сетям 43 155,60563; Авт.наадхор   1 444,854 т. р.;                                                                                                                                                                      Лимит ОБ на 2019г.- 1 358 447,00 т.р.: остаток по ГК на 2019г. 832 689,53820 т.р.; Тех присоед к электр сетям 32 114,73262 т.р.; Тех присоед водоотвед. 22 922,70513 т.р.; Тех присоед водоснаб 10 885,37822 т.р.; Тех присоед газораспред. 9 954, 51551 т.р.; Авт.над. 1 665,38570 т.р.; Оборудование  447 614,83710 т.р.; Ввод объекта 599,90752 т.р.                                                                                                                          Лимит ОБ на 2020г. - 721 367,00 т.р.: остаток по ГК на 2020г. 719 927,150 т.р.; Авт.над. - 1 439,85 т. р. В связи с опережением графика строительства необходимы денежные средства на СМР       </t>
  </si>
  <si>
    <t xml:space="preserve">Субсидии на реализацию мероприятий по строительству и реконструкции спортивных объектов. 1. Строительство ФОК г.Подпорожье, ул. И.А.Волкова, д.28 уменьшить на 7 643,0 тыс.руб. 04.09.2017 заключен МК с ООО "Петербургская Производственно-Строительная Компания", цена – 49 320,8 т.р., срок выполнения работ - не позднее 30.04.2018. Экономия средств по заключенным контрактам. </t>
  </si>
  <si>
    <t>981 1102 5440174050 500</t>
  </si>
  <si>
    <t>Реализация мероприятий по подготовке и проведению чемпионата мира по футболу в 2018 году в Российской Федерации. Строительство тренировочной площадки на стадионе пос.Рощино, ул.Советская  уменьшить на 3655,65 тыс.руб.  11.11.2016 заключен МК с ООО "Блок-Монолит". Цена МК - 222 760,82 т.р. Срок выполнения работ - 01.03.2018. Строительная готовность - 100%. Экономия средств по заключенным контрактам</t>
  </si>
  <si>
    <t>981 1103 5440151540 500</t>
  </si>
  <si>
    <t>Проектирование, строительство и реконструкция объектов государственной собственности. 1. Отапливаемый гаражно-складской комплекс для стоянки, обслуживания автомобильной техники в г.Тосно уменьшить на 40 000,0 тыс.руб. ГК от 10.08.2017 с ООО "Энерго Строительная Компания". Цена ГК - 104 337,7 т.р. Срок - 11 мес. (10.07.2018). Низкий темп производства СМР подрядчика, срыв календарного плана работ. Ведется претензионная работа.                                                                                                                                                                                                                                    Остаток по ГК 89 617,43313 т.р.                                                                                                  Оборудование  1614,650  т.р.                                                                                                                           Авторский надзор 208,67534 т.р.                                                                                                                             Тех. присоединение 3625,04754 т.р.                                                                                                                                                           Ввод объекта 600,00 т.р.                                                                                                                                                  Перенос денежных средств на 2019 год -  38 085 т.р. (из них на СМР 35165,61021 т.р. + оборудование 1614,650 т.р. + тех.присоед. 604,17459 т.р. + Авт.надзор 99,77169 т.ру. + ввод объекта 600 т. р.) Необходимо предусмотреть в 2019г. -  38 085 т.р., экономия - 1 915 т.р. 2. Открытая стоянка для временного хранения транспортных средств аварийно-спасательной службы в г.Новая Ладога уменьшить на 360,0 тыс.руб. ГК от 26.12.2017 с  ООО "ИСК НКС". Цена ГК - 1 598,9 т.р. Срок - 24.07.2018. Экономия по итогам проведения конкурсных процедур.</t>
  </si>
  <si>
    <t>981 0309 5820104300 400</t>
  </si>
  <si>
    <t xml:space="preserve">Проектирование, строительство и реконструкция объектов государственной собственности. 1. Финансирование  строительства врачебной амбулатории, дер.Лаголово уменьшить на 4 163,0 тыс.руб. ГК от 05.07.2018 с ООО "Центр лабораторных исследований и проектирования "УМЭКО". Цена  - 6 882, 3 т.р. Срок по ГК - 28.08.2019. В связи с длительной  разработкой ГПЗУ Администрацией Ломоносовского МР ГК был заключен в июле 2018 года.  В 2018 году предусмотрена оплата 1 этапа. В 2019 году предусмотрена оплата проектной и рабочей документации, кроме того оплата государственной экспертизы ПСД. Необходимо предусмотреть в 2019г. - 3 716 т.р., экономия - 447 т.р. 2. Реконструкция амбулатории на 250 посещений в смену в дер. Вартемяги уменьшить на 28 800,0 тыс.руб. 20.07.2017 заключен ГК с ООО «Регионстрой», срок по ГК - март 2018 года. Цена ГК – 16 8073,1 т.р. Экономия по итогам проведения конкурсных процедур. 3. Финансирование строительства ФАП дер.Ям-Тесово уменьшить на 285,0 тыс.руб.  В связи с длительной разработкой ГПЗУ Администрацией Лужского МР проведения конкурсных процедур не представляется возможным. Ориентировочный срок передачи пакета документов в КГЗ ЛО - сентябрь 2018 года. Выполнен расчет начальной масимальной цены контракта - в 2018 году предусмотрена оплата 1 этапа. Экономия. 4. Финансирование строительства ФАП дер.Яльгелево уменьшить на 199,0 тыс.руб. В связи с длительным сроком проведения конкурсных процедур (в ходе проведения конкурсных процедур не подано ни одной заявки, в связи с чем, конкурс признан несостоявшимся,18.07.2018 объявлен повторный конкурс. 17.08.2018 определение победителя конкурса. НМЦК - 4221,74 т.р.). Выполнен расчет начальной масимальной цены контракта - в 2018 году предусмотрена оплата 1 этапа. Экономия. 5. Финансирование  строительства врачебной амбулатории пос.Котельский уменьшить на 42 000,0 тыс.руб. В связи с истечением срока действия сертификата на материалы применяемые для возведения ограждающих конструкций, возникла необходимость корректировка ПСД.  Остаток по ГК 89 034,71452 т.р., оборудование 12 335,798 т.р.,                                                                                                                                                                                                           Авторский надзор 221,619 т.р., Тех. присоединение 648,63656 т.р., Ввод объекта 600,00 т.р. Корректировка 10%  11 080,951 т.р.                                                                                                                                                                                                                                                                                                                                                                        Перенос денежных средств на 2019 год - 42 000,00 т.р. и увеличить лимит ОБ в 2019 году на 7 739,00 т.р. (из них на СМР 25 000 т.р. + оборудование 12 335,798 т.р., + тех.присоед. 648,63656 т.р. + АН 72,67160 т.р. + 10% - 11 080,951 т.р., ввод объекта 600,00 т.р.).      </t>
  </si>
  <si>
    <t>981 0902 6370204300 400</t>
  </si>
  <si>
    <t xml:space="preserve">6. Финансирование строительства ФАП дер.Усадище уменьшить на 1 000,0 тыс.руб .В связи с длительным внесением изменений в ПЗЗ Администрацией Волховского МР проведение конкурсных процедур и заключение ГК в 2018 году не представляется возможным. 7. Финансирование строительства врачебной амбулатории пос.Щеглово уменьшить на 4 700,0 тыс.руб. ГК от 21.11.2017 с ООО "Профреставрация". Цена ГК - 5 550 т.р. Потребуется доп.финансирование на 2019г.В связи с корретировкой МТЗ по требования Всеволожской КМБ и длиительным согласованием объектно-планировочных решений оплата в 2018 году предусмотрена оплата 1 этапа, а также государсвенной экспертизы. В 2019 году будут оплачены проектная и рабочая документация.    </t>
  </si>
  <si>
    <t>Субсидии на проектирование, строительство и реконструкцию объектов в целях обустройства сельских населенных пунктов. 1. Строительство дома культуры со зрительным залом на 150 мест, пос.Курск уменьшить на 12 344,73 тыс.руб. Подрядчик - ООО "Корпорация В". Цена МК - 123 447,3 т.р. Срок – 31.08.2018 (доп. соглашение - 30.11.2018) Ввод - ноябрь 2018. Экономия по итогам заключенных контрактов. 2. Строительство дома культуры на 120 мест пос.Заборье уменьшить на 3756,92 тыс.руб. 13.12.2016 заключен МК с ООО "Союзстрой". Цена МК - 65 631,89 т.р. Срок - 30.06.2018 (разрешение на строительство - декабрь 2018). Ввод - 1 квартал 2019г. Отсутствует подключение объекта к системе водоснабжения. Выявлена необходимость корректировки ПСД. Экономия по тех.присоединению, при расчете закладывалось 9 891 т.р., по факту 6 134 т.р.</t>
  </si>
  <si>
    <t>981 1102 6370270680 500</t>
  </si>
  <si>
    <t>981 0412 6890104160 400</t>
  </si>
  <si>
    <t>Мероприятия по стимулированию программ развития жилищного строительства субъектов Российской Федерации 1. Строительство школы на 1175 учащихся, Всеволожский район, земли САОЗТ "Ручьи" (участок 41)" уменьшить на 25 709,08 тыс.руб. 2. Строительство школы в пос. Бугры, земельный участок № 9 по ППТ уменьшить на 17 397,1226 тыс.руб. 3. Строительство школы на 950 мест в пос. Бугры (участок №7)" уменьшить на 26 050,95791 тыс.руб. Экономия, в связи с исключением тех.присоединения  и отнесения части стоимости на МБ.</t>
  </si>
  <si>
    <t>Мероприятия по стимулированию программ развития жилищного строительства субъектов Российской Федерации. Строительство детского сада на 190 в пос.Бугры, кадастровый номер земельного участка 47:07:0713003:993" уменьшить на 5 694,52858 тыс.руб. 26.07.2018 заключен МК с ООО "СОЛИД БИЛД". Цена контракта - 182 071,495 т.р., срок 31.12.2019. Экономия, в связи с исключением тех.присоединения  и отнесения части стоимости на МБ.</t>
  </si>
  <si>
    <t>981 0701 56703R0210 500</t>
  </si>
  <si>
    <t>981 1103 54401R1540 500</t>
  </si>
  <si>
    <t>Субсидии на поддержку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  Планируется обеспечить социальными выплатами 12 семей, в том числе работников бюджетной сферы и многодетных семей</t>
  </si>
  <si>
    <t xml:space="preserve">Субсидии на проектирование и строительство объектов инженерной и транспортной инфраструктуры. Уменьшение связано с риском неосвоения средств областного бюджета в Первомайском с.п., Приозерском г.п. и Каменногорском г.п. по следующим причинам: необходимость корректировки проектно-сметной документации и прохождение экспертизы, необходимость проведения мелиоративных работ, высвобождение средств по результатам аукциона </t>
  </si>
  <si>
    <t>981 0412 5670170780 500</t>
  </si>
  <si>
    <t>983 0603 5990113770 600</t>
  </si>
  <si>
    <t>983 0603 5990113760 600</t>
  </si>
  <si>
    <t xml:space="preserve">Обеспечение деятельности (услуги, работы) государственных учреждений                                     Перераспределение  ассигнований на  оплату государственной пошлины ЛОГКУ "Леноблохота"для постановки на учет приобретенных транспортных средств </t>
  </si>
  <si>
    <t>983 0603 5990100160 800</t>
  </si>
  <si>
    <t>Обеспечение деятельности (услуги, работы) государственных учреждений
Экономия по конкурсным процедурам, отсутствием потребности</t>
  </si>
  <si>
    <t>983 0603 5990100160 200</t>
  </si>
  <si>
    <t>983 0603 5990310470 200</t>
  </si>
  <si>
    <t>Государственные функции в сфере сохранения, воспроизводства и использования объектов животного мира и охотничьих ресурсов
В связи с отсутствием потребности</t>
  </si>
  <si>
    <t>983 0603 5990210470 200</t>
  </si>
  <si>
    <t>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
В связи с отсутствием потребности</t>
  </si>
  <si>
    <t>983 0603 5990298740 200</t>
  </si>
  <si>
    <t>983 0603 5990313760 200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</si>
  <si>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Отсутсвие потребности в средствах областного бюджета</t>
  </si>
  <si>
    <t>984 1003 5640151760 500</t>
  </si>
  <si>
    <t>Субвенции по предоставлению гражданам единовременной денежной выплаты на проведение капитального ремонта индивидуальных жилых домов
Отсутствие заявок администраций муниципальных образований на выделение средств областного бюджета для предоставления ЕДВ на проведение капитального ремонта домов ветеранов</t>
  </si>
  <si>
    <t>984 1003 5640271640 500</t>
  </si>
  <si>
    <r>
      <t xml:space="preserve">Субвенции в сфере жилищных отношений
</t>
    </r>
    <r>
      <rPr>
        <sz val="12"/>
        <rFont val="Times New Roman"/>
        <family val="1"/>
        <charset val="204"/>
      </rPr>
      <t>Увеличение количества семей в качестве нуждащихся в жилиых помещениях с 288 до 337. Индексация заработной платы на 1.04 в администрациях Волосовскокго, Выборгского и Ломоносовского районов, распространяющем свое действие на правоотношения с 01.01.2018</t>
    </r>
  </si>
  <si>
    <t>984 0501 5640371420 500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</si>
  <si>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Отсутствие заявок администраций муниципальных образований на выделение средств областного бюджета на осуществление мероприятий по обеспечению жильем членов семьи участников и инвалидов Великой Отечественной войны</t>
  </si>
  <si>
    <t>984 1003 5640151340 500</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</si>
  <si>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 
Увеличение ассигнований вызвано необходимостью формирования аварийного запаса материалов и оборудования  по предприятиям 3-го этапа присоединения</t>
  </si>
  <si>
    <t>984 0502 5740207550 800</t>
  </si>
  <si>
    <t>Субсидии на мероприятия по строительству и реконструкции объектов водоснабжения, водоотведения и очистки сточных вод
Уменьшение ассигнований вызвано наличием не заключенных муниципальных контактов по  результатам конкурсного отбора объектов муниципальной собственности  на 01.08.2018 и необходимостью перераспределения лимитов по включенным в Перечень мероприятий объектам с 2018 на 2019 год</t>
  </si>
  <si>
    <t>984 0502 5740270250 500</t>
  </si>
  <si>
    <t xml:space="preserve">Разработка концепции сбалансированного развития централизованных систем водоснабжения и водоотведения Ленинградской области
Уменьшение ассигнований вызвано необходимостью проведения инвентаризации объектов водоснабжения и водоотведения по итогам перераспределения полномочийв рамках 153-оз. Большая часть передаваемых объектов не соответвует указанному в документации состоянию и требует проведения комплексного обследования состояния строительных конструкций - проведение мероприятий позволит эффективно распределить поток требуемых средств  на капитальный ремонт и реконструкцию. После завершения инвентаризации появится возможность разработки нового технического задания на разработку концепции сбалансированного развития систем водоснабжения и водоотведения </t>
  </si>
  <si>
    <t>984 0502 5740213960 200</t>
  </si>
  <si>
    <t xml:space="preserve">Субсидии ресурсоснабжающим организациям в связи с установлением льготных тарифов на коммунальные ресурсы (услуги) холодного водоснабжения и (или) водоотведения, реализуемые населению на территории Ленинградской области В соответствии с требованиями положений областного закона Ленинградской области от 20.07.2015 № 75-оз, внесены изменения в постановление Правительство Ленинградской области от 14.04.2014 № 121 "Об утверждении Порядка предоставления субсидий на возмещениечасти затрат...". Для проведения в соответствии с принятым законодательством кассовых операций необходимо увеличение по данной статье на сумму 225307,8 тыс. руб.       </t>
  </si>
  <si>
    <t xml:space="preserve">Возмещение части затрат ресурсоснабжающим организациям в связи с установлением льготных тарифов на коммунальные ресурсы (услуги) водоснабжения и водоотведения, реализуемые населению на территории Ленинградской области
В соответствии с требованиями положений областного закона Ленинградской области от 20.07.2015 № 75-оз, внесены изменения в постановление Правительство Ленинградской области от 14.04.2014 № 121 "Об утверждении Порядка предоставления субсидий на возмещениечасти затрат...". Для проведения в соответствии с принятым законодательством кассовых операций необходимо увеличение по данной статье на сумму 225307,8 тыс. руб.     </t>
  </si>
  <si>
    <t>984 0502 5740106430 800</t>
  </si>
  <si>
    <t>Мероприятия по приспособлению для доступа инвалидов объектов социальной сферы, жилищно-коммунального хозяйства, транспорта (ГБУЗ ЛО "Гатчинская МБ" - Монтаж 2-х лифтов в стационаре. Изменение подраздела в соответствии с заключенным контрактом)</t>
  </si>
  <si>
    <t>986 0902 53 6 01 13760 600</t>
  </si>
  <si>
    <t>986 0901 53 6 01 13760 600</t>
  </si>
  <si>
    <t xml:space="preserve">Мероприятия по сохранению и развитию материально-технической базы учреждений здравоохранения                           1) Приобретение оборудования для создания отделений спортивной медицины в соотв с Порядком 134н- ГБУЗ ЛО "Всеволожская КМБ", ГБУЗ ЛО "Выборгская МБ", ГБУЗ ЛО "Тихвинская МБ", ГБУЗ ЛО "Тосненская КМБ", "ГБУЗ ЛО "Волховская МБ", ГБУЗ ЛО "Гатчинская КМБ" (в рамках реализации федеральной экспериментальной площадки по созданию научно-методич, медико-биолог и медицинского обеспечения спортивной подготовки в Ленинградской области - 2 этап УМО). в рамках Соглашения Минспорта Российской Федерации и Правит Ленинградской области (комспорт, комздрав и фед учреждения, распоряжение Губернатора ЛО от 20.12.2016 №941-рг                                                                            2) Приобретение эндовидеохирургичской стойки ГБУЗ ЛО "Сланцевская МБ"                                                                                                                                                                             </t>
  </si>
  <si>
    <t>986 0901 51 2 07 00160 600</t>
  </si>
  <si>
    <t>986 0901 51 4 06 13770 200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</si>
  <si>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(восстановление заимствованных средств, были  перераспределены на реализацию отдельных мероприятий государственной программы Российской Федерации "Развитие здравоохранения" (выявление и мониторинг лечения лиц, инфицированных вирусами иммунодефицита человека) в целях реализации Соглашения №056-08-2018-102 от 14.02.2018. Письмо КЗЛО от 19.04.2018 №40-1046/2018)</t>
  </si>
  <si>
    <t>986 0901 51 2 02 13910 200</t>
  </si>
  <si>
    <t xml:space="preserve">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 (увеличение стоимости контракта +10% на оказание медицинских услуг по проведению радиохирургического лечения с применением технологии "гамма-нож", на 2018 год запланировано 50 операций, добавляется + 5 операций по стоимости 198,0 тыс.рублей) </t>
  </si>
  <si>
    <t>986 0901 51 2 01 10790 200</t>
  </si>
  <si>
    <t>Мероприятие "Паллиативная медицинская помощь" (организация оказания амбулаторной  паллиативной медицинской помощи в условиях выездной службы, оказывающей паллиативную медицинскую помощь детям, нуждающимся в оказании паллиативной медицинской помощи в условиях хосписа и на дому,  ГАУЗ Детский Хоспис письмо от 02.08.18 в сумме  2928,6)                                                                          Открытие кабинетов паллиативной медицинской помощи с 01.09.2018 (ГБУЗ ЛО "Волховская МБ", ГБУЗ ЛО "Волосовская МБ", ГБУЗ ЛО "Токсовская МБ" в сумме 747,1 тыс.руб.)</t>
  </si>
  <si>
    <t>986 0902 51 2 07 00160 600</t>
  </si>
  <si>
    <t>Мероприятие "Первичная медико-санитарная помощь, а также система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(корректировка  государственного задания с учетом исполнения за 7 месяцев 2018 г. )</t>
  </si>
  <si>
    <t>986 0902 51 1 01 00160 600</t>
  </si>
  <si>
    <t>Мероприятие "Паллиативная медицинская помощь" (изменение государственного задания по  паллиативной медицинской помощи - уменьшение годового плана)</t>
  </si>
  <si>
    <t>Мероприятие "Оказание специализированной медицинской помощи, скорой, в том числе скорой специализированной, медицинской помощи, медицинской эвакуации" (изменение государственного задания по специализированной  медицинской помощи в условиях круглосуточного стационара (незастрахованные) - уменьшение годового плана)</t>
  </si>
  <si>
    <t>986 0901 51 2 01 00160 600</t>
  </si>
  <si>
    <r>
      <t>Мероприятие "Оказание специализированной медицинской помощи, скорой, в том числе скорой специализированной, медицинской помощи, медицинской эвакуации" (ГКУЗ Всеволожский дом ребенка  - для приобретения памперсов, приобретения мебели; ГКУЗ Лужский специализированный дом ребенка; ГКУЗ Зеленохолмская туб. больница; ГКУЗ Дружносельская психиатрическая больница -  для уплаты штрафов и пени; ГКУЗ Центр по профилактике и борьбе со СПИД и инфекционными заболеваниями - увеличение арендной платы;</t>
    </r>
    <r>
      <rPr>
        <sz val="12"/>
        <color indexed="10"/>
        <rFont val="Times New Roman"/>
        <family val="1"/>
        <charset val="204"/>
      </rPr>
      <t xml:space="preserve">  </t>
    </r>
    <r>
      <rPr>
        <sz val="12"/>
        <rFont val="Times New Roman"/>
        <family val="1"/>
        <charset val="204"/>
      </rPr>
      <t>ГКУЗ Областная туберкулезная больница в г. Тихвине - для оплаты коммунальных услуг в связи с установкой приточно-вытяжной вентиляции; ГКУЗ Зеленохолмская туббольница для приобретения сервера и источников бесперебойного питания)</t>
    </r>
  </si>
  <si>
    <t xml:space="preserve">986 0901 51 2 01 00160 200                     </t>
  </si>
  <si>
    <t xml:space="preserve">986 0901 51 2 01 00160 100                        </t>
  </si>
  <si>
    <t xml:space="preserve">986 0901 68 9 01 10070 800                       </t>
  </si>
  <si>
    <t>986 0902 51 1 01 00160 100</t>
  </si>
  <si>
    <t>986 0901 68 9 01 10320 800</t>
  </si>
  <si>
    <t>986 0902 51 1 01 00160 200</t>
  </si>
  <si>
    <t xml:space="preserve">986 0901 51 2 01 00160 800                       </t>
  </si>
  <si>
    <t>986 0909 51 2 01 00160 200</t>
  </si>
  <si>
    <t>986 0902 51 1 01 00160 800</t>
  </si>
  <si>
    <t>986 0909 51 2 01 00160 800</t>
  </si>
  <si>
    <t>986 0903 51 1 01 00160 200</t>
  </si>
  <si>
    <t>986 0909 51 2 01 00160 100</t>
  </si>
  <si>
    <t>986 0909 51 2 01 00160 300</t>
  </si>
  <si>
    <t>Страховые взносы на обязательное медицинское страхование неработающего населения Ленинградской области (уточнение размера взноса на обязательного медицинского страхования неработающего населения за счет округления, недостаточо 18 рублей: 800633 чел*6746,6руб=5401550598 руб, утверждено 5401550580руб.(расчет)</t>
  </si>
  <si>
    <t>986 1003 51 5 01 13850 300</t>
  </si>
  <si>
    <t>986 0901 51 2 03 10820 200</t>
  </si>
  <si>
    <t>986 0902 51 4 06 13770 600</t>
  </si>
  <si>
    <t>Единовременная выплата молодым специалистам (уточнение  количества получателей)</t>
  </si>
  <si>
    <t>986 1003 51 3 02 03020 300</t>
  </si>
  <si>
    <t>Государственная поддержка отдельных категорий медицинских работников (на персональную стипендию Губернатора Ленинградской области во исполнение постановления Правительства Ленинградской области от 07.11.2017 года № 456 "Об учреждении именной стипендии для лиц, обучающихся в образовательных организациях, реализующих программы высшего медицинского образования, высшего фармацевтического образования и программы ординатуры, в соответствии с договорами о целевом обучении") (уточнение  количества получателей)</t>
  </si>
  <si>
    <t>986 1003 51 3 02 03780 300</t>
  </si>
  <si>
    <t>Ежегодные выплаты медицинским работникам дефицитных специальностей (в связи с уточнением количества  получателей )</t>
  </si>
  <si>
    <t>986 1003 51 3 02 03450 300</t>
  </si>
  <si>
    <t>986 0901 51 2 01 00160 200</t>
  </si>
  <si>
    <t xml:space="preserve">986 0901 51 4 06 13770 200                     </t>
  </si>
  <si>
    <t xml:space="preserve">986 0906 51 2 01 00160 200                     </t>
  </si>
  <si>
    <t xml:space="preserve">986 0909 51 2 01 00160 200                     </t>
  </si>
  <si>
    <t xml:space="preserve">986 0909 51 4 06 13770 200                     </t>
  </si>
  <si>
    <t xml:space="preserve">986 0902 51 1 01 00160 200                     </t>
  </si>
  <si>
    <t xml:space="preserve">986 0902 51 1 02 13760 200                     </t>
  </si>
  <si>
    <t xml:space="preserve">986 0903 51 1 01 00160 200                     </t>
  </si>
  <si>
    <t>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 (увеличение суммы на выплату ежемесячной именной стипендии в связи с изменением (увеличением размера стипендии (5000,0 руб) - Распоряжение Комитета общего и профессионального образования Ленинградской области от 04.04.2018 №661-р )</t>
  </si>
  <si>
    <t>986 0704 52 6 02 03510 600</t>
  </si>
  <si>
    <t>Стипендиальное обеспечение обучающихся по программам профессионального образования (корректировка - уменьшение суммы на выплату стипендии в связи с уменьшением количества студентов получающих стипендию  ГБПОУ ЛО "Тихвинский медицинский колледж")</t>
  </si>
  <si>
    <t>986 0704 52 6 02 03310 600</t>
  </si>
  <si>
    <t>Компенсация стоимости проезда к месту учебы и обратно автомобильным транспортом общего пользования (кроме такси)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 (корректировка по фактическому представлению подтверждающих проезд документов студентами)</t>
  </si>
  <si>
    <t>986 1003 52 6 02 03610 600</t>
  </si>
  <si>
    <t>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 обучающихся в профессиональных образовательных организациях (корректировка-уменьшение суммы по социальным выплатам  на основании приказа комитета общего и профессионального образования Ленинградской области от 03.04.2017 №20  по фактическому набору обучения на 2018-2019гг)</t>
  </si>
  <si>
    <t>986 1003 53 3 03 11980 600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</si>
  <si>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 (уточнение бюджетной классификации в соответствии с рекомендациями МЗ РФ)</t>
  </si>
  <si>
    <t>986 0909 68 9 01 5422F 600</t>
  </si>
  <si>
    <t>986 0901 68 9 01 5422F 600</t>
  </si>
  <si>
    <t>986 0902 68 9 01 5422F 600</t>
  </si>
  <si>
    <t>986 0904 68 9 01 5422F 600</t>
  </si>
  <si>
    <t>Мероприятие "Обеспечение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</si>
  <si>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Мероприятие "Обеспечение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</si>
  <si>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986 0902 51 1 03 03230 300</t>
  </si>
  <si>
    <t>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№597</t>
  </si>
  <si>
    <t>986 0901 51 2 01 14100 800</t>
  </si>
  <si>
    <t>986 0901 51 2 01 00160 100</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</si>
  <si>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 597</t>
  </si>
  <si>
    <t xml:space="preserve">987 1002 53 2 01 14100 800 </t>
  </si>
  <si>
    <t>987 1002 53 2 01 00160 600</t>
  </si>
  <si>
    <t>Организация и обеспечение отдыха и оздоровления детей (за исключением организации отдыха детей в каникулярное время) (экономия денежных средств после проведённых закупочных процедур)</t>
  </si>
  <si>
    <t>987 0707 5250112290 300</t>
  </si>
  <si>
    <t>Социальное пособие на погребение и возмещение стоимости услуг специализированной службе (по фактической потребности в почтовых и банковский услугах)</t>
  </si>
  <si>
    <t>987 1003 5311003680 200</t>
  </si>
  <si>
    <t>Ежемесячная денежная компенсация на уплату взносов на капитальный ремонт лицам, достигшим возраста 70 и 80 лет (по фактической потребности в средствах)</t>
  </si>
  <si>
    <t>987 1003 5311203740 300</t>
  </si>
  <si>
    <t>Социальные выплаты ветеранам труда, жертвам политических репрессий, труженикам тыла и детям Великой Отечественной войны (уточнение количества получателей)</t>
  </si>
  <si>
    <t>Ежемесячная денежная компенсация на уплату взносов на капитальный ремонт лицам, достигшим возраста 70 и 80 лет (по фактической потребности в почтовых и банковский услугах)</t>
  </si>
  <si>
    <t>987 1003 5311203740 200</t>
  </si>
  <si>
    <t>Адресная социальная помощь неработающим пенсионерам на газификацию жилья (увеличение численности получателей)</t>
  </si>
  <si>
    <t>987 1003 5311203160 300</t>
  </si>
  <si>
    <t xml:space="preserve">Субвенции по обеспечению бесплатного изготовления и ремонта зубных протезов ветеранам труда, труженикам тыла, жертвам политических репрессий (реализация областного закона от 09.04.2018 № 28-оз) </t>
  </si>
  <si>
    <t>987 1003 5310171150 500</t>
  </si>
  <si>
    <t>Денежная компенсация части расходов по оплате жилья и коммунальных услуг специалистам, работающим и проживающим в сельской местности и поселках городского типа (исходя из фактической численности получателей с учетом введения критерия нуждаемости)</t>
  </si>
  <si>
    <t>987 1003 5310703660 300</t>
  </si>
  <si>
    <t>Социальные выплаты ветеранам труда, жертвам политических репрессий, труженикам тыла и детям Великой Отечественной войны (по фактической потребности в почтовых и банковский услугах)</t>
  </si>
  <si>
    <t>987 1003 5310103640 200</t>
  </si>
  <si>
    <t>Единовременная выплата молодым специалистам (увеличение численности получателей на 2 чел.)</t>
  </si>
  <si>
    <t>987 1003 5311203020 300</t>
  </si>
  <si>
    <t>Социальные выплаты малоимущим категориям граждан (по фактической потребности в почтовых и банковский услугах)</t>
  </si>
  <si>
    <t>987 1003 5310603650 200</t>
  </si>
  <si>
    <t>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 (по фактически сложившейся потребности в средствах)</t>
  </si>
  <si>
    <t>987 1006 5340207420 800</t>
  </si>
  <si>
    <t>Денежная компенсация части расходов по оплате жилья и коммунальных услуг специалистам, работающим и проживающим в сельской местности и поселках городского типа (по фактической потребности в почтовых и банковский услугах)</t>
  </si>
  <si>
    <t>987 1003 5310703660 200</t>
  </si>
  <si>
    <t>Денежные и компенсационные выплаты лицам, удостоенным звания "Почетный гражданин Ленинградской области" (доплата по заявлению получателя за предыдущий период)</t>
  </si>
  <si>
    <t>987 1003 5311203110 300</t>
  </si>
  <si>
    <t>Единовременная выплата лицам, постоянно проживающим на территории Ленинградской области и состоящим в браке 50, 60, 70 и 75 лет (по фактической потребности в почтовых и банковский услугах)</t>
  </si>
  <si>
    <t>987 1003 5310903670 200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</si>
  <si>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(перераспределение с КВР 240 на КВР 310)</t>
  </si>
  <si>
    <t>987 1003 5310552400 300</t>
  </si>
  <si>
    <t>Единовременная выплата лицам, постоянно проживающим на территории Ленинградской области и состоящим в браке 50, 60, 70 и 75 лет (по фактическому числу обращений за выплатой)</t>
  </si>
  <si>
    <t>987 1003 5310903670 300</t>
  </si>
  <si>
    <t>Изготовление памятного знака Ленинградской области "В честь 75-летия полного освобождения Ленинграда от фашистской блокады"</t>
  </si>
  <si>
    <t>987 1006 5310114270 200</t>
  </si>
  <si>
    <t>Единовременное пособие членам семьи пожарных, в случае их гибели (смерти), а также возмещение расходов, связанных с их погребением (отсутствие потребности в средствах)</t>
  </si>
  <si>
    <t>987 1003 5311203560 300</t>
  </si>
  <si>
    <t>987 1003 5311203560 200</t>
  </si>
  <si>
    <t>Обеспечение дополнительными техническими средствами реабилитации инвалидов (с учетом анализа индивидуальных потребностей заявителей и сложности изготовления ряда технических средств, как следствие увеличения сроков поставки оборудования)</t>
  </si>
  <si>
    <t>987 1003 5311113230 300</t>
  </si>
  <si>
    <t>Единовременная выплата молодым специалистам  (по фактической потребности в почтовых и банковский услугах)</t>
  </si>
  <si>
    <t>987 1003 5311203020 200</t>
  </si>
  <si>
    <t>Разовое пособие молодым специалистам-работникам учреждений Ленинградской области (отсутствие потребности в средствах)</t>
  </si>
  <si>
    <t>987 1003 5311203050 200</t>
  </si>
  <si>
    <t>Адресная социальная помощь неработающим пенсионерам на газификацию жилья (по фактической потребности в почтовых и банковский услугах)</t>
  </si>
  <si>
    <t>987 1003 5311203160 200</t>
  </si>
  <si>
    <t>Субсидии общественным организациям на проведение комплекса мероприятий, направленных на реабилитацию и социальную интеграцию инвалидов Ленинградской области (По итогам проведения конкурсный отбор некоммерческих организаций признан несостоявшимся, в связи с отсутствием подачи заявок на участие)</t>
  </si>
  <si>
    <t>987 1006 5360206860 600</t>
  </si>
  <si>
    <t>Субсидии Адвокатской палате Ленинградской области на оказание бесплатной юридической помощи на территории Ленинградской области (по фактическому числу обращений за юридической помощью)</t>
  </si>
  <si>
    <t>Социальное пособие на погребение и возмещение стоимости услуг специализированной службе (снижение количества обращений: на 01.07.2017 - 1600, 01.07.2018 - 977; сокращение количества специализированных служб)</t>
  </si>
  <si>
    <t>987 1003 5311003680 300</t>
  </si>
  <si>
    <t>Оплата банковских услуг (услуг почтовой связи) по перечислению (пересылке) средств компенсации отдельным категориям граждан оплаты взноса на капитальный ремонт общего имущества в многоквартирном доме (по фактической потребности в почтовых и банковский услугах)</t>
  </si>
  <si>
    <t>987 1003 5311214620 200</t>
  </si>
  <si>
    <t>Ежемесячная выплата родителям погибших в Чеченской Республике военнослужащих 6 парашютно-десантной роты 104 парашютно-десантного полка 76 гвардейской Черниговской Краснознаменной (Псковской) воздушно-десантной дивизии (по фактической потребности в почтовых и банковский услугах)</t>
  </si>
  <si>
    <t>987 1003 5311203760 200</t>
  </si>
  <si>
    <t>Ежемесячная региональная выплата инвалидам боевых действий и супруге (супругу) умершего инвалида боевых действий (по фактической потребности в почтовых и банковский услугах)</t>
  </si>
  <si>
    <t>987 1003 5311103590 200</t>
  </si>
  <si>
    <t>Ежемесячная региональная выплата инвалидам боевых действий и супруге (супругу) умершего инвалида боевых действий (уменьшение численности получателей)</t>
  </si>
  <si>
    <t>987 1003 5311103590 300</t>
  </si>
  <si>
    <t>Меры социальной поддержки инвалидов (по фактической потребности в почтовых и банковский услугах)</t>
  </si>
  <si>
    <t>987 1003 5311103690 200</t>
  </si>
  <si>
    <t>Меры социальной поддержки инвалидов (уменьшение численности получателей)</t>
  </si>
  <si>
    <t>987 1003 5311103690 300</t>
  </si>
  <si>
    <t>Ежемесячное денежное содержание заслуженным деятелям физической культуры и спорта, проживающим на территории Ленинградской области и являющимся получателями пенсии (по фактической потребности в почтовых и банковский услугах)</t>
  </si>
  <si>
    <t>987 1003 5311203070 200</t>
  </si>
  <si>
    <t>Ежемесячное денежное содержание заслуженным деятелям физической культуры и спорта, проживающим на территории Ленинградской области и являющимся получателями пенсии (по фактической численности получателей)</t>
  </si>
  <si>
    <t>987 1003 5311203070 300</t>
  </si>
  <si>
    <t>Денежные и компенсационные выплаты лицам, удостоенным звания "Почетный гражданин Ленинградской области" (по фактической потребности в почтовых и банковский услугах)</t>
  </si>
  <si>
    <t>987 1003 5311203110 200</t>
  </si>
  <si>
    <t>Пожизненное ежемесячное материальное обеспечение лицам, награжденным знаком отличия Ленинградской области "За заслуги перед Ленинградской областью" (по фактической потребности в почтовых и банковский услугах)</t>
  </si>
  <si>
    <t>987 1003 5311203120 200</t>
  </si>
  <si>
    <t>Обеспечение протезами и протезно-ортопедическими изделиями тружеников тыла и жертв политических репрессий (отсутствие потребности в средствах)</t>
  </si>
  <si>
    <t>987 1003 5310112870 200</t>
  </si>
  <si>
    <t>Организация перевозки ветеранов и инвалидов Великой Отечественной войны к месту лечения (экономия денежных средств после проведённых закупочных процедур)</t>
  </si>
  <si>
    <t>987 1003 5310112860 200</t>
  </si>
  <si>
    <t>Социальные выплаты малоимущим категориям граждан (уменьшение численности получателей)</t>
  </si>
  <si>
    <t>987 1003 5310603650 300</t>
  </si>
  <si>
    <t>Доплаты к пенсиям лицам, замещавшим государственные должности Ленинградской области и должности государственной гражданской службы (уточнение количества получателей)</t>
  </si>
  <si>
    <t>987 1001 5311303080 300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</si>
  <si>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(по фактической потребности в почтовых и банковский услугах)</t>
  </si>
  <si>
    <t>987 1003 5310552400 200</t>
  </si>
  <si>
    <t>987 1002 5320313770 600</t>
  </si>
  <si>
    <t xml:space="preserve">Субвенции по организации социального обслуживания граждан, в том числе по апробации методик и технологий (реализация областного закона от 09.04.2018 № 28-оз) </t>
  </si>
  <si>
    <t>987 1002 5320171200 500</t>
  </si>
  <si>
    <t>Компенсация поставщикам социальных услуг, которые включены в реестр поставщиков социальных услуг Ленинградской области, при получении у них гражданином социальных услуг, предусмотренных индивидуальной программой предоставления социальных услуг (в связи с ежемесячным увеличением численности обслуженных)</t>
  </si>
  <si>
    <t>Обеспечение деятельности (услуги, работы) государственных учреждений
(по фактической потребности в средствах)</t>
  </si>
  <si>
    <t>987 1002 5320100160 600</t>
  </si>
  <si>
    <t>Государственная поддержка деятельности социально ориентированных некоммерческих организаций (в связи с высокой востребованностью услуг службы "Социальное такси")</t>
  </si>
  <si>
    <t>987 1006 5320206470 600</t>
  </si>
  <si>
    <t>Апробация методик и технологий по организации социального обслуживания граждан (по фактической потребности в средствах)</t>
  </si>
  <si>
    <t>987 1002 5320114140 600</t>
  </si>
  <si>
    <t>Иные меры социальной поддержки многодетным семьям (изменение законодательства в части предоставления материнского капитала, увеличение численности получателей)</t>
  </si>
  <si>
    <t>987 1003 5330203710 300</t>
  </si>
  <si>
    <t>Иные меры социальной поддержки многодетным семьям (по фактической потребности в почтовых и банковский услугах)</t>
  </si>
  <si>
    <t>987 1003 5330203710 200</t>
  </si>
  <si>
    <t>Оплата банковских услуг (услуг почтовой связи) по перечислению (пересылке) средств ежемесячной денежной выплаты, назначаемой в случае рождения третьего ребенка или последующих детей до достижения ребенком возраста трех лет (по фактической потребности в почтовых и банковский услугах)</t>
  </si>
  <si>
    <t>987 1004 5330210840 200</t>
  </si>
  <si>
    <t>Государственная поддержка граждан, имеющих детей (по фактической потребности в почтовых и банковский услугах)</t>
  </si>
  <si>
    <t>987 1003 5330103700 200</t>
  </si>
  <si>
    <t>Государственная поддержка граждан, имеющих детей (уменьшение численности получателей)</t>
  </si>
  <si>
    <t>987 1003 5330103700 300</t>
  </si>
  <si>
    <t>Единовременная денежная выплата на приобретение жилого помещения для семей, в которых одновременно родились трое и более детей (по фактической потребности в почтовых и банковский услугах)</t>
  </si>
  <si>
    <t>987 1003 5330203500 200</t>
  </si>
  <si>
    <t>Мероприятия и проекты (экономия денежных средств после проведённых закупочных процедур)</t>
  </si>
  <si>
    <t>987 1006 5330513760 200</t>
  </si>
  <si>
    <t>Дополнительное единовременное пособие при рождении одновременно трех и более детей (по фактической потребности в почтовых и банковский услугах)</t>
  </si>
  <si>
    <t>987 1003 5330203200 200</t>
  </si>
  <si>
    <t>987 1003 5330413760 200</t>
  </si>
  <si>
    <t>987 1003 5330413760 300</t>
  </si>
  <si>
    <t xml:space="preserve">Обеспечение деятельности (услуги, работы) государственных учреждений (реализация областного закона от 09.04.2018 № 28-оз) </t>
  </si>
  <si>
    <t xml:space="preserve">987 1003 5340200160 100                                                                                                                                                                                                                                                                                                                                                                                                                                                      </t>
  </si>
  <si>
    <t>Изготовление бланочной продукции для организации льготного проезда на железнодорожном и автомобильном транспорте (отсутствие потребности в средствах, использование остатков прошлых лет)</t>
  </si>
  <si>
    <t>987 1003 5340310700 200</t>
  </si>
  <si>
    <t xml:space="preserve">Обеспечение деятельности (услуги, работы) государственных учреждений (реализация областного закона от 09.04.2018 № 28-оз)  </t>
  </si>
  <si>
    <t>987 1003 5340200160 200                                                                                                                                                                                                                                                                                                                                                                                                                                                  _x0000__x0000_</t>
  </si>
  <si>
    <t>Развитие и обеспечение функционирования автоматизированных информационных систем для оказания мер социальной поддержки (экономия денежных средств после проведённых закупочных процедур)</t>
  </si>
  <si>
    <t>987 1006 5340110730 200</t>
  </si>
  <si>
    <t>Оплата услуг по реализации единых социальных проездных билетов отдельным категориям граждан (по фактической потребности)</t>
  </si>
  <si>
    <t>987 1003 5340314160 200</t>
  </si>
  <si>
    <t xml:space="preserve">Субвенции по организации и осуществлению деятельности по реализации отдельных государственных полномочий в сфере социальной защиты населения (реализация областного закона от 09.04.2018 № 28-оз) </t>
  </si>
  <si>
    <t>987 1003 5340271320 500</t>
  </si>
  <si>
    <t>Исполнение судебного акта
(исполнительный лист от 22.08.2018 ФС №026116746)</t>
  </si>
  <si>
    <t>987 1006 6890110070 800</t>
  </si>
  <si>
    <t>987 1003 5350213760 200</t>
  </si>
  <si>
    <t xml:space="preserve">Оплата штрафа за невыполнение условий соглашений по субсидиям из федерального бюджета </t>
  </si>
  <si>
    <t xml:space="preserve">987 1006 6890113840 800 </t>
  </si>
  <si>
    <t>987 1002 5360113760 600</t>
  </si>
  <si>
    <t>987 1006 5360313760 200</t>
  </si>
  <si>
    <t>987 1003 5310114130 300</t>
  </si>
  <si>
    <t xml:space="preserve">Обеспечение деятельности (услуги, работы) государственных учреждений
Иные бюджетные ассигнования
</t>
  </si>
  <si>
    <t>988 0113 6890100160 800</t>
  </si>
  <si>
    <t xml:space="preserve">Обеспечение деятельности (услуги, работы) государственных учреждений
Закупка товаров, работ и услуг для обеспечения государственных (муниципальных) нужд
</t>
  </si>
  <si>
    <t>988 0113 6890100160 200</t>
  </si>
  <si>
    <t xml:space="preserve">Социальная поддержка молодым специалистам  в сфере молодежной политики  
согласно постановления Правительства ЛО от 28.12.2007г. № 339  "О социальной поддержке молодых специалистов в Ленинградской области" </t>
  </si>
  <si>
    <t>993 0707 5311203020 300</t>
  </si>
  <si>
    <t>Участие в межрегиональных мероприятиях, Всероссийских мероприятиях, международных мероприятиях, меропритиях, проводимых Федеральным агентством по делам молодежи
В соответствии с пунктом 3.5 постановления правительства Ленинградской области от 28 февраля 2018 года № 61 «О мерах по реализации в 2018 году областного закона «Об областном бюджете Ленинградской области на 2018 год и на плановый период 2019 и 2020 годов» учтено перераспределение и сокращение  экономии, образовавшейся по результатам конкурсных процедур</t>
  </si>
  <si>
    <t>993 0707 6660100160 600</t>
  </si>
  <si>
    <t>Уполномоченный по правам человека в Ленинградской области</t>
  </si>
  <si>
    <t>995 0113 6780100150 200</t>
  </si>
  <si>
    <t>Обеспечение деятельности Уполномоченного по правам человека в Ленинградской области
(уменьшение расходов на страховые вносы на обязательное социальное страхование)</t>
  </si>
  <si>
    <t>995 0113 6780100150 100</t>
  </si>
  <si>
    <t>Обеспечение деятельности Уполномоченного по правам человека в Ленинградской области
(оплата госпошлины для постановки на учет в МРЭО автомобиля)</t>
  </si>
  <si>
    <t>995 0113 6780100150 800</t>
  </si>
  <si>
    <t>Комитет государственного заказа Ленинградской области</t>
  </si>
  <si>
    <t>997 0410 68 9 01 10070 800</t>
  </si>
  <si>
    <t>997 0410 60 8 04 13770 600</t>
  </si>
  <si>
    <t>979 0412 61 3 08 06940 600</t>
  </si>
  <si>
    <t>Обеспечение деятельности Общественной палаты Ленинградской области
Закупка товаров, работ и услуг для обеспечения государственных (муниципальных) нужд</t>
  </si>
  <si>
    <t>047 0113 6890112130 200</t>
  </si>
  <si>
    <t>Представительство Губернатора и Правительства Ленинградской области при Правительстве Российской Федерации</t>
  </si>
  <si>
    <t>Обеспечение деятельности (услуги, работы) государственных учреждений (прочая закупка товаров, работ и услуг для обеспечения государственных (муниципальных) нужд)  на оплату услуг  почтовой связи ГКУ "ЦМТО СУ"</t>
  </si>
  <si>
    <t>972 0105 6790100150 200</t>
  </si>
  <si>
    <t>Обеспечение деятельности государственных органов Ленинградской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</si>
  <si>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972 0310 5820313770  200</t>
  </si>
  <si>
    <t>Обеспечение деятельности государственных органов Ленинградской области
Иные бюджетные ассигнования</t>
  </si>
  <si>
    <t xml:space="preserve">Уменьшение расходов по основному мероприятию "Развитие и поддержание в готовности систем управления мероприятиями гражданской обороны и оповещения населения" подпрограммы "Предупреждение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и общественной безопасности" государственной программы Ленинградской области "Безопасность Ленинградской области" </t>
  </si>
  <si>
    <t>Уменьшение расходов по основному мероприятию "Развитие и поддержание в готовности систем управления мероприятиями гражданской обороны и оповещения населения" подпрограммы "Предупреждение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и общественной безопасности" государственной программы Ленинградской области "Безопасность Ленинградской области"</t>
  </si>
  <si>
    <t xml:space="preserve">Уменьшение расходов по основному мероприятию "Развитие и обеспечение функционирования технологической инфраструктуры "электронного правительства" Ленинградской области» в рамках подпрограммы "Развитие инфраструктуры электронного правительства» государственной программы Ленинградской области «Информационное общество в Ленинградской области» </t>
  </si>
  <si>
    <t>Уменьшение бюджетных ассигнований по основному мероприятию  "Повышение эффективности управления государственными финансами Ленинградской области" подпрограммы "Повышение эффективности и открытости бюджета Ленинградской области" государственной программы Ленинградской области "Управление государственными финансами и государственным долгом Ленинградской области"</t>
  </si>
  <si>
    <t>985 0112 6450113870 200</t>
  </si>
  <si>
    <t>985 0412 64501 13760 200</t>
  </si>
  <si>
    <t>Уменьшение бюджетных ассигнований по основному мероприятию  "Повышение прозрачности и открытости бюджетного процесса в Ленинградской области" подпрограммы "Повышение эффективности и открытости бюджета Ленинградской области" государственной программы Ленинградской области "Управление государственными финансами и государственным долгом Ленинградской области"</t>
  </si>
  <si>
    <t>985 0412 6450213760 200</t>
  </si>
  <si>
    <t xml:space="preserve">985 0112 6450213760 200
</t>
  </si>
  <si>
    <t>Комитет по местному самоуправлению, межнациональным и межконфессиональным отношениям Ленинградской области</t>
  </si>
  <si>
    <t>990 0113 6610113760 200</t>
  </si>
  <si>
    <t>990 0113 6610213760 200</t>
  </si>
  <si>
    <t>990 0113 6620213760 200</t>
  </si>
  <si>
    <t>Субсидии на реализацию областного закона от 15 января 2018 года № 3-оз "О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t>
  </si>
  <si>
    <t>990 1403 6630374660 500</t>
  </si>
  <si>
    <t>Обеспечение деятельности (услуги, работы) государственных учреждений
Иные бюджетные ассигнования</t>
  </si>
  <si>
    <t>990 0113 6890100160 800</t>
  </si>
  <si>
    <t xml:space="preserve">Субсидии на строительство и реконструкцию объектов культуры в городских поселениях Ленинградской области. 1. Реконструкция помещения бывшего здания дома офицеров  г. Сертолово под ДШИ г. Сертолово-1, Восточно-Выборгское шоссе, уч. №29  уменьшить на 140 335,74 тыс.руб. в связи с необходимостью корректировки ПСД  и расторжением МК - 140 335,74 т.р.планируется  заявить на 2020 год. 2. Реконструкция здания начальной школы под МКОУ ДОД "Никольская детская школа искусств" и Никольскую городскую библиотеку" г.Никольское, Советский пр., д.229а уменьшить на 58 252,0 тыс.руб.  26.09.2017 заключен МК с ООО "СОЮЗСТРОЙ". Цена МК - 113 033,5 т.р. Срок выполнения работ - декабрь 2018 года.  В связи с  итогами  проведенного доп. обследования, на основании которого выявлена  необходимость усиления каркаса существующего здания, Заказчиком принято решение о продолжении исполнения МК  в части строительства нового здания и корректировке и повторному прохождению экспертизы ПСД в части разработки раздела по выполнению демонтажных работ существующего здания и строительства нового. Ориентировочный срок направления откорр. ПСД в экспертизу-октябрь 2018 года. </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</si>
  <si>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</si>
  <si>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 xml:space="preserve">Реализация мероприятий Государственной программы Ленинградской области «Развитие здравоохранения в Ленинградской области» по обеспечению медицинских работников жильем за счет средств областного бюджета </t>
  </si>
  <si>
    <t>986 0501 51 3 02 04190 410</t>
  </si>
  <si>
    <t>Создание гериатрического центра на территории Ленинградской области на основе концессионного соглашения</t>
  </si>
  <si>
    <t>987 1002 5320113260 200</t>
  </si>
  <si>
    <t xml:space="preserve">986 0902 51 1 04 R674F 200 </t>
  </si>
  <si>
    <t xml:space="preserve">986 0902 51 4 06 R6740 200 </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</si>
  <si>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№597</t>
  </si>
  <si>
    <t>985 1402 64 1 03 70010 500</t>
  </si>
  <si>
    <t xml:space="preserve">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
План 265 584,3 тыс. руб., распределено 199 212,0 тыс. руб., остаток бюджетных ассигнований 66 372,3 тыс. руб.
Во исполнение статьи 139.1. Бюджетного кодекса Российской Федерации необходимо уменьшить фактические расходы на предоставление иных межбюджетных трансфертов бюджетам муниципальных образований Ленинградской области
</t>
  </si>
  <si>
    <t>В связи с экономией средств на участие в конгрессно-выставочных мероприятиях по продвижению инвестиционных возможностей и проектов Ленинградской области в России и за рубежом (бесплатная квота и безвозмездное предоставление выставочной площади), экономией по результатам процедур осуществления закупок по изданию материалов, направленных на продвижение инвестиционного и инновационного потенциала Ленинградской области</t>
  </si>
  <si>
    <t xml:space="preserve">133 0113 6890110070 800
</t>
  </si>
  <si>
    <t>В связи с востребованностью данной меры поддержки</t>
  </si>
  <si>
    <t>В связи с изменением порядка проведения конкурсов в сфере предпринимательства</t>
  </si>
  <si>
    <t>Проведение нового конкурса «Лучший по профессии в сфере потребительского рынка», который призван выявить и поощрить представителей профессий потребительского рынка, достигших высокого профессионального уровня обслуживания населения</t>
  </si>
  <si>
    <t>Увеличение расходов в связи с определением Арбитражного суда города Санкт-Петербурга и Ленинградской области от 01.02.2018г. по делу №А56-69988/2017: "Об исправлении опечатки в резолютивной части решения  о взыскании с ГКУ «Ленавтодор» в пользу ООО "Строительная Компания Балт-Строй" задолженности по государственному контракту от 19.06.2017г. на взыскание с ГКУ «Ленавтодор» в пользу ООО "Строительная Компания Балт-Строй" неосновательного обогащения (стоимости выполненных работ по ремонту автомобильных дорог)"</t>
  </si>
  <si>
    <t>Увеличение расходов в соответствии с Проектом постановления  Правительства Ленинградской области от 14.11.2013г. №397 "Об утверждении государственной программы Ленинградской области  "Развитие автомобильных дорог  Ленинградской области" (с изм.), а так же в соответствии с адресной программой ремонта автомобильных дорог общего пользования регионального и межмуниципального значения</t>
  </si>
  <si>
    <t>Субсидии на проектирование ,строительство и реконструкцию объектов в целях обустройства сельских населенных пунктов 
Согласно письма подрядной организации ожидаемое выполнение работ по стротельству системы водоснабжения в л. Сологубовка и д. Лезье по КС-2, КС-3 составит 55026,00 тыс. рублей. В подпрограмме предусмотрено 42393,10 тыс. рублей</t>
  </si>
  <si>
    <t>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
Увеличение необходимо для оказания поддержки предприятиям ЖКХ ЛО, которые обновляют свой парк коммунальной спецтехники и оборудования.  ООО «Ленобллизинг» за 2-3 квартал 2018г заключено 3 договора на приобретение в лизинг коммунальной спецтехники  и оборудования на общую сумму 15,7 млн. рублей, а в ближайшие 2 месяца еще планируется предоставление в лизинг коммунальной спецтехники  и оборудования на общую сумму более 9,6 млн. рублей.</t>
  </si>
  <si>
    <t>Субсидии на мероприятия, направленные на безаварийную работу объектов водоснабжения и водоотведения
Экономия, возникшая по фактически заключенным муниципальным контрактам</t>
  </si>
  <si>
    <t>984 0502 5740270260 500</t>
  </si>
  <si>
    <t>Мероприятия, направленные на содействие развитию эффективных форм и внедрение современных механизмов управления в жилищно-коммунальной сфере
Экономия по государственным контрактам</t>
  </si>
  <si>
    <t>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(приведение бюджетной классификации в соответствии с Госпрограммой "Развитие здравоохранения в ЛО" (изменения от 27.07.2018 №275) письмо от 03.07.2018 №40-1742/2018</t>
  </si>
  <si>
    <t>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(приведение бюджетной классификации в соответствии с Госпрограммой "Развитие здравоохранения в ЛО" (изменения от 27.07.2018 №275)</t>
  </si>
  <si>
    <t>Увеличение ассигнований необходимо на погашение кредитных линий ГУП ЛО «Водоканал города Выборга» и ГУП "Леноблводоканал".  Кредитные линии открыты для погашение дополнительных обязательств по уплате налогов, сборов, выплате заработной платы сотрудникам по предприятиям 3-го присоединения, погашение обязательств по прочим контрагентам (за исключением обязательств на энергоресурсы) по предприятиям 3-го этапа присоединения, в том числе по контракту на санацию канализационных сетей в г.Выборге.</t>
  </si>
  <si>
    <t xml:space="preserve">Увеличение ассигнований необходимо для исполнения обязательств по муниципальным контрактам 2017 года на проведение капитальных ремонтов объектов водоснабжения и водоотведения, в связи с  заменой стороны заказчика (с Администрации на ГУП "Леноблводоканал"), ввиду принятия объектов и полномочий в сфере водоснабжения и водоотведения в собственность Ленинградской области согласно Областному закону № 153-оз. </t>
  </si>
  <si>
    <t>979 0412 61 3 03 06920 800</t>
  </si>
  <si>
    <t xml:space="preserve"> 950 0412 61 1 06 00160 200</t>
  </si>
  <si>
    <t>доходы от возврата целевых средств</t>
  </si>
  <si>
    <t>Обеспечение деятельности (услуги, работы) государственных учреждений
Экономия по командировочным расходам</t>
  </si>
  <si>
    <t>Возмещение части затрат на приобретение племенного молодняка норок
Отсутствие заявок от получателей субсидий</t>
  </si>
  <si>
    <t>Возмещение части затрат на производство продукции рыболовства
Отсутствие заявок от получателей субсидий</t>
  </si>
  <si>
    <t>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Отсутствие принятых к субсидированию кредитных договоров; соглашение с МСХ о предоставлении субсидий из федерального бюджета не заключалось</t>
  </si>
  <si>
    <t>Возмещение части затрат в мясном скотоводстве
На основании расчетной потребности сельскохозяйственных предприятий в соответствии с заключенными соглашениями</t>
  </si>
  <si>
    <t>Мероприятия и проекты
Отсутствие предложений от потенциальных исполнителей государственного контракта (актуализация перечня особо ценных продуктивных сельскохозяйственных угодий)</t>
  </si>
  <si>
    <t>Содействие достижению целевых показателей региональных программ развития агропромышленного комплекса (грантовая поддержка мероприятий по созданию и внедрению конкурентоспособных технологий)
Уменьшение потребности (по сравнению с запланированной) на основании представленных заявок</t>
  </si>
  <si>
    <t>Субсидии на капитальный ремонт объектов в целях обустройства сельских населенных пунктов (дома культуры)
Экономия по результатам заключения муниципальных контрактов</t>
  </si>
  <si>
    <t>065 0107 6730100150 300</t>
  </si>
  <si>
    <t>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t>
  </si>
  <si>
    <t>Ремонт автомобильных дорог общего пользования регионального и межмуниципального значения</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</si>
  <si>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</si>
  <si>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 xml:space="preserve">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</si>
  <si>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Увеличение планируемой численности на 93 человека</t>
  </si>
  <si>
    <r>
      <t xml:space="preserve">На заключение  государственных контрактов на проведение экспертных услуг в соответствии с определениями суда о назначении экспертизы
</t>
    </r>
    <r>
      <rPr>
        <b/>
        <sz val="12"/>
        <rFont val="Times New Roman"/>
        <family val="1"/>
        <charset val="204"/>
      </rPr>
      <t/>
    </r>
  </si>
  <si>
    <t xml:space="preserve">Согласно расчету Управления Ленинградской области по транспорту годовая потребность в средствах - 115146,5тыс. руб. По состоянию на 01.08.2018 в областном бюджете предусмотрены средства на указанные цели в размере  104256,0тыс. руб. Недостаток средств составляет 10890,5 тыс. руб. </t>
  </si>
  <si>
    <t xml:space="preserve">Согласно расчету Управления Ленинградской области по транспорту годовая потребность в средствах - 539176,4тыс. руб.. По состоянию на 01.08.2018 в областном бюджете предусмотрены средства на указанные цели в размере 469534,0  тыс. руб. Недостаток средств составляет 69642,3 тыс. руб. </t>
  </si>
  <si>
    <t xml:space="preserve">Обеспечение доведения среднего размера начисленной заработной платы тренерского состава государственных учреждений физической культуры и спорта Ленинградской области до уровня 100% среднемесячного дохода от трудовой деятельности по Ленинградской области на 2018 году (38 710 руб.) 
</t>
  </si>
  <si>
    <t>Обеспечение участия ГБУК ЛО "Симфонический оркестр Ленинградской области" в бизнес - форуме "День России в Мекленбурге - передней Померании - 2018. 3-й День предпринимателей" 16-18 октября 2018 года в Федеративной Республике Германия</t>
  </si>
  <si>
    <t xml:space="preserve">Проведение предварительных работ, подготовка проекта реставрации, модернизации, историко-культурной экспертизы здания ГБУК ЛО Драматический театр "На Литейном"
</t>
  </si>
  <si>
    <t>Укрепление материально-технической базы подведомственных государственных учреждений</t>
  </si>
  <si>
    <t>Оплата по исполнительному листу ФС № 023138747, выданному 09 августа 2018 года, задолженность по государственному контракту от 26.12.2016г. №60 с ООО "Инновационные технологии бизнеса"</t>
  </si>
  <si>
    <t xml:space="preserve">Оплата по исполнительному листу  ФС № 023138747, выданного 9 августа 2018 года, в пользу ООО "Инновационные технологии бизнеса" -  59 301,67 руб. неустойка за период с 11.03.2017 по 27.10.2017, 22 271,00 руб. расходы по оплате государственной пошлины  </t>
  </si>
  <si>
    <t>Увеличение показателя среднемесячного дохода от трудовой деятельности до 38 710 руб. Дополнительная потребность на заработную плату работникам муниципальных учреждений культуры Ленинградской области</t>
  </si>
  <si>
    <t>Дополнительное финансовое обеспечение ТП обязательного медицинского страхования на оплату медицинской помощи (в целях уменьшения задолженности СМО перед медицинскими организациями Ленобласти по договорам на оказание и оплату медицинской помощи по ОМС)</t>
  </si>
  <si>
    <t xml:space="preserve">Приобретение интегрированной операционной и приобретение медицинского оборудования для физиотерапевтического отделения, экстренной операционной, отделения реанимации  в ГБУЗ ЛОКБ  </t>
  </si>
  <si>
    <t xml:space="preserve">Уточненная потребность по итогам исполнения за семь месяцев 2018 года
</t>
  </si>
  <si>
    <t>Заявки 74 личных подсобных хозяйств, планирующих прекращение содержания свиней и перепрофилирование хозяйств на альтернативные свиноводству виды животноводства.  В связи со вспышкой африканской чумы свиней (АЧС)  на территории Ленинградской области в 2018 году,  снижение восприимчивого к вирусу АЧС поголовья животных  является наиболее эффективной мерой предупреждения распространения данного заболевания</t>
  </si>
  <si>
    <t xml:space="preserve">Уточнение потребности в связи с увеличением количества воспитанников в организациях на 66 человек
</t>
  </si>
  <si>
    <t xml:space="preserve">Увеличение расходов на проведение мероприятий, посвященных значимым событиям, продвижению культурных брендов Ленинградской области для организации и проведения торжественного мероприятия с участием Губернатора Ленинградской области, посвященного подведению итогов 2018 года
</t>
  </si>
  <si>
    <t xml:space="preserve">Мероприятия по сохранению и развитию материально-технической базы государственных учреждений (на приобретение основных средств после проведения ремонтных работ в ЛОГБУ "Лодейнопольский ДИ", ЛОГБУ "Вознесенский ДИ", ЛОГБУ "Будогощский ПНИ", ЛОГБУ "Кировский ПНИ")
</t>
  </si>
  <si>
    <t xml:space="preserve">Субсидии общественным объединениям пожарной охраны Ленинградской области, предлагается перераспределение в связи с отсутствием НПА </t>
  </si>
  <si>
    <t>Исполнение функций государственных органов Ленинградской области
Закупка товаров, работ и услуг для обеспечения государственных (муниципальных) нужд
(уточнение бюджетной классификации)</t>
  </si>
  <si>
    <t>Иные межбюджетные трансферты на обеспечение бесплатного проезда в автомобильном транспорте общего пользования городского и пригородного сообщения (кроме такси) отдельных категорий инвалидов, проживающих в Ленинградской областигородского и пригородного сообщения
Поручение Губернатора Ленинградской области о переводе иных межбюджетных трансфертов в субсидии юридическим лицам с 1 июля 2018 года</t>
  </si>
  <si>
    <t>Обеспечение деятельности (услуги, работы) государственных учреждений
ГКУ "Леноблтранс"  необходимость осуществления платежей по страховым взносам</t>
  </si>
  <si>
    <t xml:space="preserve">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 оказание мер социальной поддержки которым относится к ведению Российской Федерации, Ленинградской области и Санкт-Петербурга
Поручение Губернатора Ленинградской области о переводе иных межбюджетных трансфертов в субсидии юридическим лицам с 1 июля 2018 года
</t>
  </si>
  <si>
    <t>Иные межбюджетные трансферты на обеспечение бесплатного проезда на внутригородском транспорте (кроме такси), а также в автобусах пригородных и внутрирайонных линий для учащихся общеобразовательных организаций из многодетных (приемных) семей, проживающих в Ленинградской области
Поручение Губернатора Ленинградской области о переводе иных межбюджетных трансфертов в субсидии юридическим лицам с 1 июля 2018 года</t>
  </si>
  <si>
    <t>Экономия по конкурсу на изготовление бланков строгой отчетности "Свидетельство об осуществлении перевозок"</t>
  </si>
  <si>
    <t xml:space="preserve">950 0412 61 1 06 13760 200  </t>
  </si>
  <si>
    <t>Пропаганда физической культуры, спорта и здорового образа жизни в Ленинградской области</t>
  </si>
  <si>
    <t>Отсутствие потребности в связи с проведенным конкурсным отбором между муниципальными образованиями Ленинградской области - получателями субсидии на мероприятия по формированию доступной среды жизнедеятельности для инвалидов в Ленинградской области</t>
  </si>
  <si>
    <t>Обслуживание, эксплуатация и ремонт сооружений гражданской обороны (прочая закупка товаров, работ и услуг для обеспечения государственных (муниципальных) нужд) "Управление по обеспечению ГЗ". Экономия от проведения конкурсных процедур</t>
  </si>
  <si>
    <t>Внеплановые и неотложные мероприятия по предупреждению и ликвидации чрезвычайных ситуаций и последствий стихийных бедствий (прочая закупка товаров, работ и услуг для обеспечения государственных (муниципальных) нужд)  "Управление по обеспечению ГЗ". Экономия от проведения конкурсных процедур</t>
  </si>
  <si>
    <t>Обеспечение деятельности (услуги, работы) государственных учреждений (прочая закупка товаров, работ и услуг для обеспечения государственных (муниципальных) нужд) "Управление по обеспечению ГЗ". Экономия от проведения конкурсных процедур</t>
  </si>
  <si>
    <t>Основное мероприятие 5.3 "Поддержка средств массовой информации Ленинградской области и предприятий полиграфии" (в связи с завершением процедуры дополнительного конкурсного отбора по предоставлению грантов в форме субсидий средствам массовой информации ЛО на реализацию медиапроектов в 2018 году  и утверждением списка получателей субсидий распоряжением Комитета № 98 от 25.07.2018)</t>
  </si>
  <si>
    <t xml:space="preserve">Для восстановления компенсационных выплат сотрудникам, израсходованных на выплату компенсаций за неиспользованный отпуск при увольнении
</t>
  </si>
  <si>
    <t>Реализация мероприятий по подготовке и проведению чемпионата мира по футболу в 2018 году в Российской Федерации
Уточнение КБК</t>
  </si>
  <si>
    <t xml:space="preserve">Субсидии на строительство и реконструкцию объектов культуры в городских поселениях Ленинградской области. Строительство дома культуры на 150 мест в пос.Терпилицы Волосовского муниципального района уменьшить на 15 925,0 тыс. руб. 17.08.2015 заключен МК с ООО "Теплый Дом". Цена МК - 149 243,05 тыс.руб. (согласно доп. соглашению №8 - 162 863,32 тыс. руб).  Срок завершения по МК -31.03.17. (ввод объекта - 2019 год). До настоящего времени не получено положительное заключение ГАУ «Леноблгосэкспертиза» на откорректированную проектно-сметную документацию, в части решений по обеспечению пожарной безопасностий  людей. (ориентировочный срок получения положительного заключения – декабрь 2018 года).  </t>
  </si>
  <si>
    <t>985 0111 68 9 01 10050 800</t>
  </si>
  <si>
    <t>Резервный фонд Правительства Ленинградской области
Увеличение бюджетных ассигнований обусловлено необходимостью финансирования расходов, не предусмотренных областным законом об областном бюджете Ленинградской области</t>
  </si>
  <si>
    <t>984 0502 6370275670 500</t>
  </si>
  <si>
    <r>
      <t xml:space="preserve">Проектирование, строительство и реконструкция объектов государственной собственности. </t>
    </r>
    <r>
      <rPr>
        <b/>
        <sz val="12"/>
        <rFont val="Times New Roman"/>
        <family val="1"/>
        <charset val="204"/>
      </rPr>
      <t>1. Финансирование  строительства врачебной амбулатории, дер. Лаголово увеличить на 3 716,0 тыс.руб.</t>
    </r>
    <r>
      <rPr>
        <sz val="12"/>
        <rFont val="Times New Roman"/>
        <family val="1"/>
        <charset val="204"/>
      </rPr>
      <t xml:space="preserve"> ГК от 05.07.2018 с ООО "Центр лабораторных исследований и проектирования "УМЭКО". Цена  - 6 882, 3 т.р. Срок по ГК - 28.08.2019. В связи с длительной  разработкой ГПЗУ Администрацией Ломоносовского МР ГК был заключен в июле 2018 года.  В 2018 году предусмотрена оплата 1 этапа. В 2019 году предусмотрена оплата проектной и рабочей документации, кроме того оплата государственной экспертизы ПСД.</t>
    </r>
    <r>
      <rPr>
        <b/>
        <sz val="12"/>
        <rFont val="Times New Roman"/>
        <family val="1"/>
        <charset val="204"/>
      </rPr>
      <t xml:space="preserve"> 2. Финансирование  строительства врачебной амбулатории пос. Котельский увеличить на 42 000,0 тыс.руб.</t>
    </r>
    <r>
      <rPr>
        <sz val="12"/>
        <rFont val="Times New Roman"/>
        <family val="1"/>
        <charset val="204"/>
      </rPr>
      <t xml:space="preserve"> В связи с истечением срока действия сертификата на материалы применяемые для возведения ограждающих конструкций, возникла необходимость корректировка ПСД.  Остаток по ГК 89 034,71452 т.р., оборудование 12 335,798 т.р.,                                                                                                                                                                                                           Авторский надзор 221,619 т.р., Тех. присоединение 648,63656 т.р., Ввод объекта 600,00 т.р. Корректировка 10%  11 080,951 т.р.                                                                                                                                                                                                                                                                                                                                                                        Перенос денежных средств на 2019 год - 42 000,00 т.р. и увеличить лимит ОБ в 2019 году на 7 739,00 т.р. (из них на СМР 25 000 т.р. + оборудование 12 335,798 т.р., + тех.присоед. 648,63656 т.р. + АН 72,67160 т.р. + 10% - 11 080,951 т.р., ввод объекта 600,00 т.р.). </t>
    </r>
    <r>
      <rPr>
        <b/>
        <sz val="12"/>
        <rFont val="Times New Roman"/>
        <family val="1"/>
        <charset val="204"/>
      </rPr>
      <t xml:space="preserve">3. Финансирование строительства ФАП дер. Усадище увеличить  на 1 000,0 тыс.руб </t>
    </r>
    <r>
      <rPr>
        <sz val="12"/>
        <rFont val="Times New Roman"/>
        <family val="1"/>
        <charset val="204"/>
      </rPr>
      <t xml:space="preserve">.В связи с длительным внесением изменений в ПЗЗ Администрацией Волховского МР проведение конкурсных процедур и заключение ГК в 2018 году не представляется возможным. </t>
    </r>
    <r>
      <rPr>
        <b/>
        <sz val="12"/>
        <rFont val="Times New Roman"/>
        <family val="1"/>
        <charset val="204"/>
      </rPr>
      <t xml:space="preserve">4. Финансирование строительства врачебной амбулатории пос. Щеглово увеличить на 4 700,0 тыс.руб. </t>
    </r>
    <r>
      <rPr>
        <sz val="12"/>
        <rFont val="Times New Roman"/>
        <family val="1"/>
        <charset val="204"/>
      </rPr>
      <t xml:space="preserve">ГК от 21.11.2017 с ООО "Профреставрация". Цена ГК - 5 550 т.р. Потребуется доп. финансирование на 2019г.В связи с корректировкой МТЗ по требования Всеволожской КМБ и длительным согласованием объектно-планировочных решений оплата в 2018 году предусмотрена оплата 1 этапа, а также государственной экспертизы. В 2019 году будут оплачены проектная и рабочая документация.    </t>
    </r>
  </si>
  <si>
    <t>075 0801 6370270670 500</t>
  </si>
  <si>
    <t>961 1102 5440304300 400</t>
  </si>
  <si>
    <t>Проектирование, строительство и реконструкция объектов государственной собственности (концессионные соглашения)
Дополнительные бюджетные ассигнования на 2018 год на предоставление бюджетных инвестиций в соответствии с пунктом 1.4.1 заключенного Правительством Ленинградской области  Дополнительного соглашения № 3 о размере и графике предоставления бюджетных инвестиций к концессионному соглашению от 21.07.2018 года о создании и последующей эксплуатации объекта спорта - Плавательный бассейн с местами для зрителей в г. Гатчина. Размер бюджетных инвестиций на Стадии создания утановлен в сумме 206 838,8 тыс. руб. из них: 147 000,00 тыс. руб. - бюджетные инвестиции запланированные в бюджете 2018 года.</t>
  </si>
  <si>
    <t>981 0901 51 4 03 04300 400</t>
  </si>
  <si>
    <t xml:space="preserve">В соответствии с распоряжением Правительства Российской Федерации от 01.09.2018 №1839-р "О внесении изменений в распоряжение Правительства Российской Федерации от 23.02.2018 № 306-р"
068 2 02 45159 02 0000 151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</si>
  <si>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961 1103 5420303250 300</t>
  </si>
  <si>
    <t>972 0309 5820111570 200</t>
  </si>
  <si>
    <t>981 0901 5140304300 400</t>
  </si>
  <si>
    <t>121 0104 6730100150 100</t>
  </si>
  <si>
    <t>121 0104 6730100150 200</t>
  </si>
  <si>
    <t>121 0104 6730100150 800</t>
  </si>
  <si>
    <t xml:space="preserve">985 0412 6450213760 200
</t>
  </si>
  <si>
    <t>Обеспечение деятельности аппаратов мировых судей Ленинградской области
На выплату компенсации за неиспользованный отпуск при увольнении сотрудников аппарата мировых судей Ленинградской области</t>
  </si>
  <si>
    <t>133 0104 6730100150 100</t>
  </si>
  <si>
    <t xml:space="preserve">970 1006 50 1 01 00160 200 </t>
  </si>
  <si>
    <t>962 0801 552021370 200</t>
  </si>
  <si>
    <t>962 0802 5540313760 800</t>
  </si>
  <si>
    <t>987 1006 5311406460 600</t>
  </si>
  <si>
    <t>Мероприятия и проекты (экономия денежных средств после проведенных закупочных процедур)</t>
  </si>
  <si>
    <t xml:space="preserve">Мероприятия и проекты (по фактической потребности в средствах в рамках реализации областного закона от 09.04.2018 № 28-оз) </t>
  </si>
  <si>
    <t>Единовременная выплата молодым специалистам (пособия, компенсации, меры социальной поддержки по публичным нормативным обязательствам). Экономия в связи с увольненм молодого специалиста и закрытием одного договора</t>
  </si>
  <si>
    <r>
      <t xml:space="preserve">Мероприятия по приведению гидротехнических сооружений в технически безопасное состояние.                                                 </t>
    </r>
    <r>
      <rPr>
        <sz val="12"/>
        <rFont val="Times New Roman"/>
        <family val="1"/>
        <charset val="204"/>
      </rPr>
      <t>В связи с образовавшейся экономией денежных средств при проведении конкурсных процедур</t>
    </r>
  </si>
  <si>
    <r>
      <t xml:space="preserve">Мероприятия по экологическому воспитанию, образованию, просвещению, изданию эколого-просветительской литературы
</t>
    </r>
    <r>
      <rPr>
        <sz val="12"/>
        <rFont val="Times New Roman"/>
        <family val="1"/>
        <charset val="204"/>
      </rPr>
      <t>В связи с образовавшейся экономией денежных средств при проведении конкурсных процедур</t>
    </r>
  </si>
  <si>
    <r>
      <t xml:space="preserve">Осуществление отдельных полномочий в области лесных отношений
</t>
    </r>
    <r>
      <rPr>
        <sz val="12"/>
        <rFont val="Times New Roman"/>
        <family val="1"/>
        <charset val="204"/>
      </rPr>
      <t>Перераспределение  на приобретение ГСМ для выполнения мероприятий по патрулированию территорий за счет средств субвенции</t>
    </r>
  </si>
  <si>
    <r>
      <t xml:space="preserve">Осуществление отдельных полномочий в области лесных отношений
</t>
    </r>
    <r>
      <rPr>
        <sz val="12"/>
        <rFont val="Times New Roman"/>
        <family val="1"/>
        <charset val="204"/>
      </rPr>
      <t>Перераспределение  на   исполнение судебных актов, проведение судебных экспертиз за счет средств субвенции</t>
    </r>
  </si>
  <si>
    <t>Субсидии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
По данным комитета по тарифам и ценовой политике Ленинградской области (ЛенРТК) планируемая сумма межтарифной разницы для выплат субсидий на 2018 год составляет 3657718,3 млн. руб. (письмо от 26.01.18 № КТ-3-232/2018). Таким образом, недостаток средств (3657718,3-2254506,0)=1403212,3 тыс. руб. По расчету Комитета по ТЭК ЛО объем дополнительной потребности в средствах составит 855633,9 тыс. руб.</t>
  </si>
  <si>
    <t>Мероприятия по сохранению и развитию материально-технической базы учреждений здравоохранения                   Подготовка помещений для  установки приобретаемых медицинских изделий - рентгенаппарат в детскую поликлинику  - ГБУЗ ЛО "Тихвинская МБ"</t>
  </si>
  <si>
    <t>978 0113 5720100160 200</t>
  </si>
  <si>
    <t>984 0502 5750106880 800</t>
  </si>
  <si>
    <t>981 1103 5440174050 500</t>
  </si>
  <si>
    <t>252 0113 6531111060 200</t>
  </si>
  <si>
    <t>Комитет по строительству  Ленинградской области</t>
  </si>
  <si>
    <t>Реализация мероприятий по содействию создания новых мест в общеобразовательных организациях
Уменьшение на долю софинансирования муниципального образования в  соответствии с федеральным соглашением и перечнем обьектов</t>
  </si>
  <si>
    <t xml:space="preserve">Мероприятие "Паллиативная медицинская помощь":
Изменение государственного задания по паллиативной медицинской помощи - увеличение гос задания на оказание амбулаторной паллиативной  помощи вне ГАУЗ Детский Хоспис письмо от 02.08.18 )    </t>
  </si>
  <si>
    <t>065 0107 6770112040 200</t>
  </si>
  <si>
    <t>Для оплаты государственного контракта от 11 июля 2017 года № 716137 на оказание услуг по организации и проведению мероприятий, направленных на поддержку и развитие молодежного предпринимательства, в связи с урегулированием вопроса объема оказания услуг в досудебном порядке с исполнителем контракта</t>
  </si>
  <si>
    <t>Перераспределение и сокращение экономии, образовавшейся по результатам конкурсных процедур</t>
  </si>
  <si>
    <t>Мероприятия по сохранению и развитию материально-технической базы учреждений здравоохранения
(экономия от проведенных закупок)</t>
  </si>
  <si>
    <t>Мероприятие "Паллиативная медицинская помощь" (изменение государственного задания по  паллиативной медицинской помощи - уменьшение годового плана ГАУЗ Детский Хоспис письмо от 02.08.2018 )</t>
  </si>
  <si>
    <t>993 0707 6660313760 200</t>
  </si>
  <si>
    <t xml:space="preserve">Мероприятия по геологическому изучению и использованию минерально-сырьевой базы
В связи с образовавшейся экономией </t>
  </si>
  <si>
    <r>
      <t xml:space="preserve">Обеспечение деятельности (услуги, работы) государственных учреждений
На </t>
    </r>
    <r>
      <rPr>
        <sz val="12"/>
        <rFont val="Times New Roman"/>
        <family val="1"/>
        <charset val="204"/>
      </rPr>
      <t>обеспечение ЛОГКУ "Агентство природопользования"</t>
    </r>
  </si>
  <si>
    <r>
      <t xml:space="preserve">Обеспечение деятельности (услуги, работы) государственных учреждений
</t>
    </r>
    <r>
      <rPr>
        <sz val="12"/>
        <rFont val="Times New Roman"/>
        <family val="1"/>
        <charset val="204"/>
      </rPr>
      <t xml:space="preserve">На обеспечение Дирекции ООПТ </t>
    </r>
  </si>
  <si>
    <t>На обеспечение опергруппы (4 шт.ед.), осуществляющей федеральный государственный охотничий надзор, в связи в увеличением штатной численности (распоряжение ГЛО от 10.04.2018 № 208-рг)</t>
  </si>
  <si>
    <t>Увеличение ассигнований необходимо на погашение задолженности за электроэнергию, по предприятиям 3-го присоединения и по вновь создаваемым ГУП</t>
  </si>
  <si>
    <t>Субсидии на проектирование, строительство и реконструкцию объектов в целях обустройства сельских населенных пунктов
Перенос сроков проектирования и сдачи в государственную экспертизу в связи с длительными сроками согласования с комитетом по культуре соответствующих разделов ПСД, т.к. на двух газопроводах найдены объекты культурного наследия.
1. "Распределительный газопровод к ж.д."1,2,5,6,9,8,11,12,13,15,17,19,24,24а,30,32,36 в дер.Гомонтово", в т.ч. проектные работы
2. "Распределительный газопровод по дер.Губаницы ", в т.ч. проектные работы
3. Распределительный газопровод дер.Старые Низковицы, в том числе проектные работы
Финансирование по объекту предлагается снять в связи с обращением АМО Гатчинский МР, т.к. данный объект будет строиться за счет средств ПАО "Газпром"</t>
  </si>
  <si>
    <t>047 0113 6890100160 800</t>
  </si>
  <si>
    <t xml:space="preserve">Обеспечение деятельности Общественной палаты Ленинградской области
Закупка товаров, работ и услуг для обеспечения государственных (муниципальных) нужд </t>
  </si>
  <si>
    <t>Организация и проведение регионального этапа межрегионального Молодежного образовательного форума "Ладога" на базе ГБУ ЛО "Центр "Молодежный" (уточнен исполнитель мероприятий - ранее планировалось проведение мероприятий Комитетом. Сроки проведения 28.11-03.12.2018 года)</t>
  </si>
  <si>
    <t>Меры по обеспечению бесплатного изготовления и ремонта зубных протезов (кроме расходов на оплату стоимости драгоценных металлов и металлокерамики) ветеранам труда,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награжденных орденами и медалями СССР за самоотверженный труд в период Великой Отечественной войны, реабилитированным лицам (высвобожденные денежные средства после проведённых закупочных процедур-аукцион не состоялся 10.09.2018)</t>
  </si>
  <si>
    <t>Мероприятия по землеустройству и землепользованию
Перераспределение в связи необходимостью оплаты судебных расходов по исполнительным листам</t>
  </si>
  <si>
    <t xml:space="preserve">Увеличение фонда оплаты труда с начислениями в связи с увеличением штатной численности на 416 штатных единиц ГБУ ЛО "МФЦ"с 01.11.2017 - 117 489,91 тыс. руб.
Расходы на содержание имущества, охрану помещений, поставку программного обеспечения, приобретение канцелярских товаров, расходных материалов для оргтехники, оборудование помещений для маломобильных групп населения, выполнение требований ФСБ - 46 767,74 тыс. рублей
</t>
  </si>
  <si>
    <t xml:space="preserve">Приобретение оборудования в целях модернизации технических средств (оргтехники) МФЦ Ленинградской области </t>
  </si>
  <si>
    <t>Мероприятия по сохранению и развитию материально-технической базы государственных учреждений (прочая закупка товаров, работ и услуг для обеспечения государственных (муниципальных) нужд). Перераспределение между мероприятиями ГП на обеспечение деятельности  ГКУ "Объект № 58"</t>
  </si>
  <si>
    <t>Мероприятия по сохранению и развитию материально-технической базы государственных учреждений
Перераспределение в связи с необходимостью оплаты по исполнительным листам</t>
  </si>
  <si>
    <t xml:space="preserve">Имущественный взнос Ленинградской области некоммерческой организации "Фонд поддержки предпринимательства и промышленности Ленинградской области, микрокредитная компания"
В соответсвии с распоряжением ПЛО от 6 августа 2018 года №415-р "О создании НКО "Фонд поддержки предпринимательства и промышленности ЛО, микрокредитная компания" </t>
  </si>
  <si>
    <r>
      <t xml:space="preserve">Обеспечение деятельности (услуги, работы) государственных учреждений.                                           </t>
    </r>
    <r>
      <rPr>
        <sz val="12"/>
        <rFont val="Times New Roman"/>
        <family val="1"/>
        <charset val="204"/>
      </rPr>
      <t xml:space="preserve">На обеспечение ЛОГКУ "Ленобллес" </t>
    </r>
  </si>
  <si>
    <t>Мероприятия по сохранению и развитию материально-технической базы государственных учреждений                                   Перераспределение  ассигнований на  субсидии на иные цели ГБУ "Сосновское ГООХ"</t>
  </si>
  <si>
    <t xml:space="preserve">Государственные функции в сфере сохранения, воспроизводства и использования объектов животного мира и охотничьих ресурсов                                                Перераспределение  ассигнований на исполнение контрольно-надзорных функций и пропаганды знаний в сфере отношений, связанных с охраной, контролем и регулированием использования объектов животного мира </t>
  </si>
  <si>
    <t>Мероприятия по обеспечению государственного управления и реализации полномочий в сфере отношений, связанных с охраной, контролем и регулированием использования объектов животного мира
В связи с отсутствием потребности</t>
  </si>
  <si>
    <t>Мероприятия по обеспечению исполнения контрольно-надзорных функций и пропаганды знаний в сфере отношений, связанных с охраной, контролем и регулированием использования объектов животного мира
В связи с отсутствием потребности</t>
  </si>
  <si>
    <t>Проведение организационных мероприятий, направленных на популяризацию предпринимательства</t>
  </si>
  <si>
    <t xml:space="preserve">Субсидии на реализацию проектов - победителей конкурса в номинации "Лучший проект создания (или) благоустройства общественно значимых публичных пространств общегородского значения"
Уменьшение бюджетных ассигнований областного бюджета в связи с финансированием победителей конкурса за счет других источников
</t>
  </si>
  <si>
    <t>252  0309 5820211540 200</t>
  </si>
  <si>
    <t>252  0309 5820213770 200</t>
  </si>
  <si>
    <t>252  0410 6060213400 200</t>
  </si>
  <si>
    <t>Мероприятия и проекты в рамках реализации основного мероприятия 5.3. "Мероприятия направленные на развитие системы отдыха, оздоровления, занятости детей, подростков и молодежи, в том числе детей, находящихся в трудной жизненной ситуации" (проект "Киноканикулы", проведение киносмен в организациях отдыха и оздоровления Маяк - 1500 т.р., Россонь - 750 т.р.)</t>
  </si>
  <si>
    <t xml:space="preserve">Субсидии на реновацию организаций общего образования основного мероприятия 2.2. "Основное мероприятие "Создание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 подпрограммы "Подпрограмма "Развитие начального общего, основного общего и среднего общего образования детей Ленинградской области" государственной программы Ленинградской области "Современное образование Ленинградской области"  </t>
  </si>
  <si>
    <t>Мероприятия по содействию создания новых мест в общеобразовательных  организациях основного мероприятия 2.2. "Создание в Леинградской области новых мест в общеобразовательных организациях в соответствии с прогнозируемой потребностью и современными условиями обучения" подпрограммы "Развитие начального общего, основного общего и среднего общего образования детей в Ленинградской области" государственной программы Ленинградской области "Современное образование Ленинградской области"  (уточнение расчетной потребности, т.к. на 2018 год утверждены ассигнования в рамках контрольных сумм)</t>
  </si>
  <si>
    <t>068 0702 52 2 02 R5200 500</t>
  </si>
  <si>
    <t xml:space="preserve">Реализация мероприятий по содействию создания новых мест в общеобразовательных организациях. Письмо комитета общего и профессионального образования № 03-12390/2018 от 03.07.2018  в связи с перераспределением средств комитету образования на приобретение оборудования по объекту: «Объект начального и среднего образования на 1175 мест по адресу: Ленинградская область, Всеволожский район, Муринское сельское поселение (на территории квартала 8) </t>
  </si>
  <si>
    <t>950 0412 61 1 06 13760 200</t>
  </si>
  <si>
    <t>950 0503 66 3 04 74570 500</t>
  </si>
  <si>
    <t>Поддержка малых форм хозяйствования (Содержание маточного поголовья сельскохозяйственных животных К(Ф)Х).  Отсутствие заявок от получателей субсидий</t>
  </si>
  <si>
    <t xml:space="preserve">Реализация мероприятий по устойчивому развитию сельских территорий (грантовая поддержка местных инициатив граждан, проживающих в сельской местности).                                                      Возврат части субсидий муниципальными образованиями в связи с образовавшейся экономией по результатам заключения муниципальных контрактов </t>
  </si>
  <si>
    <t>Субсидии на строительство, реконструкцию, приобретение и пристрой объектов для организации общего образования</t>
  </si>
  <si>
    <t>981 0702 52 2 02R5200500</t>
  </si>
  <si>
    <t>Реализация мероприятий по содействию создания новых мест в общеобразовательных организациях (приведение в соответствие с федеральным соглашением от 18.02.18 №074-08-2018-269)</t>
  </si>
  <si>
    <t>Мероприятие "Оказание специализированной медицинской помощи, скорой, в том числе скорой специализированной, медицинской помощи, медицинской эвакуации (экономия от проведенных закупок)</t>
  </si>
  <si>
    <t>Мероприятие "Первичная медико-санитарная помощь, а также система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(экономия от проведенных закупок)</t>
  </si>
  <si>
    <t xml:space="preserve">В связи с ожидаемым поступлением средств на основании нормативных актов Государственной Думы Федерального Собрания Российской Федерации 
133 2 02 45141 02 0000 151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</si>
  <si>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Обеспечение деятельности (услуги, работы) государственных учреждений
Увеличение государственного задания по формам социального обслуживания</t>
  </si>
  <si>
    <t>Приложение 4 к Пояснительной записке. Таблица поправок по перераспределению на плановый период 2019 и 2020 годов</t>
  </si>
  <si>
    <t xml:space="preserve">В соответствии с заключенным Дополнительным соглашением с Министерством строительства Российской Федерации от 26.06.2018  № 069-08-2818-382/1
981 2 02 25021 02 0000 151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
</t>
  </si>
  <si>
    <t>В соответствии с Соглашением о предоставлении субсидии бюджету Ленинградской области из федерального бюджета в рамках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 между Федеральным дорожным агентством и Правительством Ленинградской области от 09.06.2018 №108-07-2018-072
029 2 02 20077 02 0000 151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</si>
  <si>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Приведение в соответствие с Федеральным законом от 05.12.2017 № 362-ФЗ "О федеральном бюджете на 2018 год и на плановый период 2019 и 2020 годов" (в ред. от 03.07.2018 № 193-ФЗ)
985 2 02 35900 02 0000 151
Единая субвенция бюджетам субъектов Российской Федерации и бюджету г. Байконура
</t>
  </si>
  <si>
    <t xml:space="preserve">Приведение в соответствие с Федеральным законом от 05.12.2017 № 362-ФЗ "О федеральном бюджете на 2018 год и на плановый период 2019 и 2020 годов" (в ред. от 03.07.2018 № 193-ФЗ)
962 2 02 25517 02 0000 151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</si>
  <si>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Приведение в соответствие с Федеральным законом от 05.12.2017 № 362-ФЗ "О федеральном бюджете на 2018 год и на плановый период 2019 и 2020 годов" (в ред. от 03.07.2018 № 193-ФЗ)
984 2 02 35485 02 0000 151 
Субвенции бюджетам субъектов Российской Федерации на обеспечение жильем граждан, уволенных с военной службы (службы), и приравненных к ним лиц
</t>
  </si>
  <si>
    <t xml:space="preserve">Приведение в соответствие с Федеральным законом от 05.12.2017 № 362-ФЗ "О федеральном бюджете на 2018 год и на плановый период 2019 и 2020 годов" (в ред. от 03.07.2018 № 193-ФЗ)
984 2 02 35134 02 0000 151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</si>
  <si>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Приведение в соответствие с Федеральным законом от 05.12.2017 № 362-ФЗ "О федеральном бюджете на 2018 год и на плановый период 2019 и 2020 годов" (в ред. от 03.07.2018 № 193-ФЗ)
984 2 02 35176 02 0000 151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</si>
  <si>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В соответствии с постановлением Правительства Российской Федерации от 08.08.2018 № 930 "О предоставлении в 2018 году бюджетам субъектов Российской Федерации дотаций в целях стимулирования роста налогового потенциала по налогу на прибыль организаций"
985 2 02 15213 02 0000 151
Дотации бюджетам субъектов Российской Федерации в целях стимулирования роста налогового потенциала по налогу на прибыль организаций
</t>
  </si>
  <si>
    <t xml:space="preserve">В соответствии с распоряжением Правительства Российской Федерации от 14.07.2018 № 1464-р "О распределении в 2018 году субвенций, предоставляемых из федерального бюджета бюджетам субъектов Российской Федерации и бюджету г. Байконура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медицинские изделия по рецептам на медицинские изделия, а также специализированными продуктами лечебного питания для детей-инвалидов"
986 2 02 35460 02 0000 151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</si>
  <si>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В соответствии с распоряжением Правительства Российской Федерации от 30.06.2018 № 1310-р "О распределении в 2018 году иных межбюджетных трансфертов, предоставляемых из федерального бюджета бюджетам субъектов Российской Федерации на компенсацию расходов, связанных с оказанием в 2018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им профилактических прививок, включенных в календарь профилактических прививок по эпидемическим показаниям"
986 2 02 45422 02 0000 151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</si>
  <si>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Согласно расчету Управления Ленинградской области по транспорту годовая потребность в средствах -741614,6 тыс. руб.. По состоянию на 01.08.2018 в областном бюджете предусмотрены средства на указанные цели в размере 550208,7 тыс. руб. С учетом перераспределения ассигнований с других статей в сумме 2432,3 тыс. руб., недостаток средств составляет  188973,6 тыс. руб. </t>
  </si>
  <si>
    <t>Дополнительное финансовое обеспечение ТП обязательного медицинского страхования на повышение оплаты труда медицинских работников в целях реализации Указа Президента Российской Федерации от 7 мая 2012 года №597 (в связи с изменением величины среднего дохода от трудовой деятельности до 38 710 рублей) Письмо КЗЛО от 31.08.2018 №40-2303/2018. Общая потребность 200085,0 тыс.руб., 141019,3 тыс.руб. за счет зарезервированных средств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№597</t>
  </si>
  <si>
    <t>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
В Тихвинском муниципальном районе Ленинградской области регулярные перевозки автомобильным транспортом по предоставлению льготного (бесплатного) проезда отдельным категориям граждан - жителям Ленинградской области осуществляет некоммерческая организация Некоммерческое партнерство «Агентство развития «Вепсский лес»</t>
  </si>
  <si>
    <t>254 1003 5311407970 600</t>
  </si>
  <si>
    <t>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
В Тихвинском муниципальном районе Ленинградской области регулярные перевозки автомобильным транспортом по реализации Соглашения по перевозке жителей Санкт-Петербурга и жителей Ленинградской области  осуществляет некоммерческая организация Некоммерческое партнерство «Агентство развития «Вепсский лес»</t>
  </si>
  <si>
    <t>254 1003 6890107980 600</t>
  </si>
  <si>
    <t>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t>
  </si>
  <si>
    <t>254 1003 6890107980 800</t>
  </si>
  <si>
    <t xml:space="preserve">В соответствии с распоряжением Правительства Российской Федерации от 17.09.2018 № 1954-р "Об утверждении распределения дотаций бюджетам субъектов Российской Федерации на поддержку мер по обеспечению сбалансированности бюджетов на 2018 год"
985 2 02 15311 02 0000 151
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</si>
  <si>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r>
      <t xml:space="preserve">Осуществление отдельных полномочий в области лесных отношений
</t>
    </r>
    <r>
      <rPr>
        <sz val="12"/>
        <rFont val="Times New Roman"/>
        <family val="1"/>
        <charset val="204"/>
      </rPr>
      <t>Перераспределение на возмещение затрат на заработную плату с начислениями ЛОГКУ "Ленобллес" временным работникам ПХС за счет средств субвенции</t>
    </r>
  </si>
  <si>
    <t>Приобретение эндовидеоскопического оборудования для онкологической службы и поликлинических отделений межрайонных больниц (Поручение Губернатора Ленинградской области от 15.11.2017 пункта 6 по итогам деятельности рабочей группы по проведению анализа причин роста показателя смертности жителей Ленинградской области от новообразований (в том числе злокачественных), образованной распоряжением ГЛО от 04.09.2017 № 554-рг)</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</si>
  <si>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</si>
  <si>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000 2 18 60010 02 0000 151
Фактически поступившие средства                                                                            </t>
  </si>
  <si>
    <t xml:space="preserve">Увеличение штатной численности ГБУК ЛО "Симфонический оркестр Ленинградской области" 
</t>
  </si>
  <si>
    <t>Поощрение лучших учителей (Проведение праздника "День учителя" (включая награждение) Уточнение исполнителя мероприятий госпрограммы</t>
  </si>
  <si>
    <t>Мероприятие "Высокотехнологичная медицинская помощь детям в медицинских организациях других субъектов Российской Федерации"</t>
  </si>
  <si>
    <t>Мероприятие "Оказание специализированной медицинской помощи, скорой, в том числе скорой специализированной, медицинской помощи, медицинской эвакуации" (экономия в ГКУЗ Всеволожский специализированный дом ребенка. Уменьшение расходов    в ГКУЗ ДПБ, ГКУЗ ПАБ в связи с корректировкой плана доходов от оказания платных услуг)</t>
  </si>
  <si>
    <t xml:space="preserve">Обеспечение деятельности (услуги, работы) государственных учреждений (обеспечение повышения средней заработной платы отдельных категорий работников в целях реализации Указа Президента Российской Федерации от 7 мая 2012 года №597)
</t>
  </si>
  <si>
    <t>Компенсация поставщикам социальных услуг, которые включены в реестр поставщиков социальных услуг Ленинградской области, при получении у них гражданином социальных услуг, предусмотренных индивидуальной программой предоставления социальных услуг (уточнение бюджетной классификации)</t>
  </si>
  <si>
    <t>Обеспечение деятельности (услуги, работы) государственных учреждений  (ГКУ "Объект 58")</t>
  </si>
  <si>
    <t>Обеспечение общественной безопасности. (приобретение средств материально-технического обеспечения для полиции). Экономия от конкурсных процедур по Соглашению между  МВД и Правительством ЛО на МТО полиции</t>
  </si>
  <si>
    <t>Обеспечение деятельности (услуги, работы) государственных учреждений (фонд оплаты труда) ГКУ "Леноблпожспас". Уточнение бюджетной классификации</t>
  </si>
  <si>
    <t xml:space="preserve">Субсидии на реализацию проектов создания комфортной городской среды в малых городах и исторических поселениях-победителях Всероссийского конкурса лучших проектов создания кормфортной городской среды
984 0503 56 Д 01 74720 500 
Победителем в номинации "исторические поселения" проект благоустройство признан г. Выборг Ленинградской области 
</t>
  </si>
  <si>
    <t xml:space="preserve">Возмещение затрат по приобретению автомобилей для государственных нужд Ленинградской области 
</t>
  </si>
  <si>
    <t xml:space="preserve">Возмещение затрат или недополученных доходов в связи с выполнением ремонтных работ для государственных нужд Ленинградской области
(на установку системы кондиционирования) </t>
  </si>
  <si>
    <t xml:space="preserve">Обеспечение деятельности Уполномоченного по правам человека в Ленинградской области
</t>
  </si>
  <si>
    <t xml:space="preserve">Расходы на обеспечение гарантий по государственной гражданской службе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</si>
  <si>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Исполнение функций государственных органов Ленинградской области
Социальное обеспечение и иные выплаты населению
(уточнение бюджетной классификации)</t>
  </si>
  <si>
    <t xml:space="preserve">Обеспечение деятельности аппаратов государственных органов Ленинградской области
На выплату компенсации за неиспользованный отпуск, в том числе при при увольнении сотрудников органов исполнительной власти Ленинградской области </t>
  </si>
  <si>
    <t>Приобретение автомобиля</t>
  </si>
  <si>
    <t xml:space="preserve">Проведение ремонтных работ в кабинетах и служебных помещениях по адресам Суворовский пр., дом 67 и ул. Смольного, дом 3 </t>
  </si>
  <si>
    <t>Увеличение показателя среднемесячного дохода от трудовой деятельности до 38 710 руб. Дополнительная потребность на заработную плату работникам учреждения в соответствии с "дорожной" картой</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</si>
  <si>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На обеспечение повышения средней заработной платы отдельных категорий работников в целях реализации Указа Президента Российской Федерации от 7 мая 2012 года №597</t>
  </si>
  <si>
    <t>Основное мероприятие "Совершенствование оказания 
специализированной медицинской помощи, скорой, в том числе скорой специализированной, медицинской помощи, медицинской эвакуации"
На обеспечение повышения средней заработной платы отдельных категорий работников в целях реализации Указа Президента Российской Федерации от 7 мая 2012 года №597</t>
  </si>
  <si>
    <t>985 1403 6890172020 500</t>
  </si>
  <si>
    <t xml:space="preserve">Для восстановления компенсационных выплат сотрудникам, израсходованных на выплату компенсаций за неиспользованный отпуск при увольнении
В связи с экономией на содержание объектов по постановлению № 317 от 12.08.2015  
</t>
  </si>
  <si>
    <t>Перераспределение средств,  предусмотренных бюджетам муниципальных образований Ленинградской области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2018 году, на приобретение в муниципальную собственность объектов общеобразовательных организаций с оборудованием</t>
  </si>
  <si>
    <t xml:space="preserve">Субсидии на мероприятия по комплексной компактной застройке и благоустройству сельских территорий. Строительство спортивно-оздоровительного комплекса (с бассейном на 40 человек) пос.Плодовое уменьшить на 29169,0 тыс.руб. В связи с расторжением МК и поздними сроками начала ремонтных работ (заключение МК планируется в конце августа). Экономия.              </t>
  </si>
  <si>
    <t xml:space="preserve">Непрограммные расходы органов государственной власти Ленинградской области. В связи с длительным сроком получения технических условий, а также длиительным сроком прохождения государственной экспертизы не представляется возможным оплатить 2 и 3 этап гос.контактов (Онкоцентр Кульмолово - 10609 т.р., поликлиника Павлово - 5 917 т.р., общежитие ЛОККИ - 5200т.р., детский сад М.Карлино - 3735т.р., детский сад М.Верево - 7829 т.р.,  школа М.Карлино - 5941 т.р., гимназия Выборг - 4 729 т.р., дом.культуры Лебяжье - 4777 т.р., Онкоцентр Кульмолово2 - 3000т.р.). </t>
  </si>
  <si>
    <t>Повышение продуктивности в молочном скотоводстве</t>
  </si>
  <si>
    <t>Дополнительная  потребность рассчитана в соответствии с заключенными соглашениями с сельскохозяйственными товаропроизводителями на 2018 год</t>
  </si>
  <si>
    <t>На основании представленных сельскохозяйственными товаропроизводителями документов по состоянию на 01.09.2018 г.</t>
  </si>
  <si>
    <t>12</t>
  </si>
  <si>
    <t>Выплата субсидий за 4-й квартал 2016 года, 1-4 кварталы 2017 года, 1 квартал 2018 года</t>
  </si>
  <si>
    <t>Выплата субсидий за 3-4 кварталы 2017 года, 1 квартал 2018 года</t>
  </si>
  <si>
    <t>13</t>
  </si>
  <si>
    <t xml:space="preserve">Комитет финансов Ленинградской области </t>
  </si>
  <si>
    <t>Мероприятия по сохранению и развитию материально-технической базы учреждений здравоохранения
(Приобретение эндовидеоскопического оборудования для онкологической службы и поликлинических отделений межрайонных больниц)</t>
  </si>
  <si>
    <t>Мероприятия по приспособлению для доступа инвалидов объектов социальной сферы, жилищно-коммунального хозяйства, транспорта (Перераспределение по ГБУЗ ЛО "Гатчинская МБ" со стационара на поликлинику письмо от ГБУЗ "Гатчинская КМБ" от 18.07.2018)</t>
  </si>
  <si>
    <t xml:space="preserve">Возмещение части затрат на уплату процентов  по инвестиционным кредитам (займам) в агропромышленном комплексе.                                                                                         Уточнение кода КЦСР в связи с изменением формы межбюджетных трансфертов, получаемых из федерального бюджета.                                                                           </t>
  </si>
  <si>
    <t>075 0405 63501R4330 800</t>
  </si>
  <si>
    <t>Возмещение части процентной ставки по инвестиционным кредитам (займам) в агропромышленном комплексе.                                                                                                    Уточнение кода КЦСР в связи с изменением формы межбюджетных трансфертов, получаемых из федерального бюджета.</t>
  </si>
  <si>
    <t>Возмещение части затрат на уплату процентов  по инвестиционным кредитам (займам) в агропромышленном комплексе.                                                                                            Уточнение кода КЦСР  на суммы сверх софинансирования, необходимого для получения субсидий из федерального бюджета.</t>
  </si>
  <si>
    <t>075 0405 6350107450 800</t>
  </si>
  <si>
    <t>Мероприяти и проекты</t>
  </si>
  <si>
    <t>Организация проведение торжественного мероприятия,  посвященного 75 годовщине "Снятие блокады Ленинграда". Представлена смета на организацию и проведение торжественного мероприятия  27.01.2019, БКЗ "Октябрьский" на 9 000,0 тыс. рублей</t>
  </si>
  <si>
    <t>Мероприятия по сохранению и развитию материально-технической базы государственных учреждений в рамках реализации основного мероприятия 6.3.  "Развитие инфраструктуры системы профессионального образования"  подпрограммы «Развитие профессионального образования» государственной программы Ленинградской области "Современное образование Ленинградской области" (Оснащение учреждений профессионального образования, в том числе структурных подразделений, Ремонтные работы в организациях профессионального образования - уточнение потребности)</t>
  </si>
  <si>
    <t>Оснащение учреждений профессионального образования, в том числе структурных подразделений (300,0 - Светогорский колледж  ДОЛ, 700, 0 - Лужский агропромышленный колледж, 1000,0 Волховский алюминиевый колледж, 1000,0 - Мультицентр) Ремонтные работы в организациях профессионального образования (Мультицентр - 150,0)</t>
  </si>
  <si>
    <t>Мероприятия по сохранению и развитию материально-технической базы государственных учреждений в рамках реализации основного мероприятия  "Развитие инфраструктуры системы профессионального образования" подпрограммы  «Развитие профессионального образования» государственной программы Ленинградской области "Современное образование Ленинградской области" (Ремонтные работы в организациях профессионального образования АОУ ВО ЛО "ГИЭФПТ" 5650,0 ремонт в соответствии спредписаниями +3300,1 ремонт АПС)</t>
  </si>
  <si>
    <t>068 0706 52 6 03 13770 600</t>
  </si>
  <si>
    <t xml:space="preserve">Мероприятия и проекты в рамках реализации основного мероприятия    2.3. "Содействие развитию общего образования" подпрограммы  "Развитие начального общего, основного общего и среднего общего образования детей в Ленинградской области" государственной программы Ленинградской области "Современное образование Ленинградской области" 
</t>
  </si>
  <si>
    <t>068 0709 52 2 03 13760 600</t>
  </si>
  <si>
    <t xml:space="preserve">Проведение мероприятий в сфере гражданско-патриотического, трудового воспитания обучающихся </t>
  </si>
  <si>
    <t>Мероприятия по сохранению и развитию материально-технической базы государственных учреждений в рамках реализации основного мероприятия  "Развитие инфраструктуры системы профессионального образования" подпрограммы  «Развитие профессионального образования» государственной программы Ленинградской области "Современное образование Ленинградской области" (Ремонтные работы в организациях профессионального образования)</t>
  </si>
  <si>
    <t>На проведение реновации учреждений профессионального образования и подготовка к проведению чемпионата " World Skills" по компетенциям</t>
  </si>
  <si>
    <t>Ремонтные работы в организациях профессионального образования АОУ ВО ЛО "ГИЭФПТ" 5650,0 т.р. ремонт в соответствии с предписаниями 3300,1 т.р. ремонт АПС</t>
  </si>
  <si>
    <t xml:space="preserve">Приобретение квартир в г. Бокситогорск и г. Пикалево в целях закрепления  медицинских кадров </t>
  </si>
  <si>
    <t>Реализация мероприятий по устойчивому развитию сельских территорий
в целях приведения объемов финансового обеспечения мероприятия 1.6. «Развитие водоснабжения в сельской местности» подпрограммы «Устойчивое развитие сельских территорий» государственной программы Ленинградской области «Развитие сельского хозяйства Ленинградской области» за счет средств областного бюджета Ленинградской области в соответствие вышеуказанному постановлению № 348 от 20.09.2018</t>
  </si>
  <si>
    <t>Субсидии на проектирование, строительство и реконструкцию объектов в целях обустройства сельских населенных пунктов
в целях приведения объемов финансового обеспечения мероприятия 1.6. «Развитие водоснабжения в сельской местности» подпрограммы «Устойчивое развитие сельских территорий» государственной программы Ленинградской области «Развитие сельского хозяйства Ленинградской области» за счет средств областного бюджета Ленинградской области в соответствие вышеуказанному постановлению № 348 от 20.09.2018</t>
  </si>
  <si>
    <t>984 0502 6370270660 500</t>
  </si>
  <si>
    <t>068 0702 52 2 02 74300 500</t>
  </si>
  <si>
    <t>Увеличение бюджетных ассигнований обусловлено необходимостью финансирования расходов, не предусмотренных областным законом об областном бюджете Ленинградской области</t>
  </si>
  <si>
    <t>Возмещение части затрат на приобретение кормов (для птицы)</t>
  </si>
  <si>
    <t xml:space="preserve">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(приобретение техники)                                         </t>
  </si>
  <si>
    <t>Дополнительная  потребность рассчитана в соответствии с заключенными соглашениями с сельскохозяйственными товаропроизводителями на 2018 г.</t>
  </si>
  <si>
    <t xml:space="preserve">Увеличение площади арендуемых помещений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</si>
</sst>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quot;р.&quot;_-;\-* #,##0.00&quot;р.&quot;_-;_-* &quot;-&quot;??&quot;р.&quot;_-;_-@_-"/>
    <numFmt numFmtId="165" formatCode="_-* #,##0.00_р_._-;\-* #,##0.00_р_._-;_-* &quot;-&quot;??_р_._-;_-@_-"/>
    <numFmt numFmtId="166" formatCode="#,##0.0"/>
    <numFmt numFmtId="167" formatCode="#,##0.0_ ;\-#,##0.0\ "/>
    <numFmt numFmtId="168" formatCode="#,##0.0_ ;[Red]\-#,##0.0\ "/>
    <numFmt numFmtId="169" formatCode="?"/>
    <numFmt numFmtId="170" formatCode="#,##0.000"/>
    <numFmt numFmtId="171" formatCode="0.0"/>
  </numFmts>
  <fonts count="25" x14ac:knownFonts="1">
    <font>
      <sz val="10"/>
      <name val="Arial"/>
      <charset val="204"/>
    </font>
    <font>
      <sz val="10"/>
      <name val="Arial"/>
      <family val="2"/>
      <charset val="204"/>
    </font>
    <font>
      <sz val="10"/>
      <name val="Arial"/>
      <family val="2"/>
      <charset val="204"/>
    </font>
    <font>
      <sz val="10"/>
      <name val="Arial Cyr"/>
      <charset val="204"/>
    </font>
    <font>
      <b/>
      <sz val="12"/>
      <name val="Times New Roman"/>
      <family val="1"/>
      <charset val="204"/>
    </font>
    <font>
      <sz val="12"/>
      <name val="Times New Roman"/>
      <family val="1"/>
      <charset val="204"/>
    </font>
    <font>
      <b/>
      <sz val="12"/>
      <color indexed="8"/>
      <name val="Times New Roman"/>
      <family val="1"/>
      <charset val="204"/>
    </font>
    <font>
      <sz val="12"/>
      <color indexed="0"/>
      <name val="Times New Roman"/>
      <family val="1"/>
      <charset val="204"/>
    </font>
    <font>
      <sz val="12"/>
      <color indexed="10"/>
      <name val="Times New Roman"/>
      <family val="1"/>
      <charset val="204"/>
    </font>
    <font>
      <sz val="12"/>
      <name val="Arial"/>
      <family val="2"/>
      <charset val="204"/>
    </font>
    <font>
      <sz val="8"/>
      <name val="Times New Roman"/>
      <family val="1"/>
      <charset val="204"/>
    </font>
    <font>
      <sz val="14"/>
      <name val="Times New Roman"/>
      <family val="1"/>
      <charset val="204"/>
    </font>
    <font>
      <sz val="11"/>
      <color theme="1"/>
      <name val="Calibri"/>
      <family val="2"/>
      <charset val="204"/>
      <scheme val="minor"/>
    </font>
    <font>
      <sz val="14"/>
      <color theme="1"/>
      <name val="Calibri"/>
      <family val="2"/>
      <charset val="204"/>
      <scheme val="minor"/>
    </font>
    <font>
      <sz val="12"/>
      <color theme="1"/>
      <name val="Times New Roman"/>
      <family val="1"/>
      <charset val="204"/>
    </font>
    <font>
      <sz val="12"/>
      <color rgb="FF000000"/>
      <name val="Times New Roman"/>
      <family val="1"/>
      <charset val="204"/>
    </font>
    <font>
      <i/>
      <sz val="10"/>
      <name val="Times New Roman"/>
      <family val="1"/>
      <charset val="204"/>
    </font>
    <font>
      <b/>
      <sz val="11"/>
      <name val="Times New Roman"/>
      <family val="1"/>
      <charset val="204"/>
    </font>
    <font>
      <sz val="12"/>
      <color indexed="8"/>
      <name val="Times New Roman"/>
      <family val="1"/>
      <charset val="204"/>
    </font>
    <font>
      <b/>
      <sz val="12"/>
      <color theme="1"/>
      <name val="Times New Roman"/>
      <family val="1"/>
      <charset val="204"/>
    </font>
    <font>
      <sz val="11"/>
      <color theme="1"/>
      <name val="Times New Roman"/>
      <family val="1"/>
      <charset val="204"/>
    </font>
    <font>
      <b/>
      <u/>
      <sz val="12"/>
      <name val="Times New Roman"/>
      <family val="1"/>
      <charset val="204"/>
    </font>
    <font>
      <b/>
      <sz val="12"/>
      <color indexed="0"/>
      <name val="Times New Roman"/>
      <family val="1"/>
      <charset val="204"/>
    </font>
    <font>
      <b/>
      <sz val="14"/>
      <name val="Times New Roman"/>
      <family val="1"/>
      <charset val="204"/>
    </font>
    <font>
      <b/>
      <sz val="12"/>
      <name val="Arial"/>
      <family val="2"/>
      <charset val="204"/>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diagonalUp="1" diagonalDown="1">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17">
    <xf numFmtId="0" fontId="0" fillId="0" borderId="0"/>
    <xf numFmtId="164" fontId="1"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2" fillId="0" borderId="0"/>
    <xf numFmtId="0" fontId="1" fillId="0" borderId="0"/>
    <xf numFmtId="0" fontId="3" fillId="0" borderId="0"/>
    <xf numFmtId="0" fontId="3"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543">
    <xf numFmtId="0" fontId="0" fillId="0" borderId="0" xfId="0"/>
    <xf numFmtId="0" fontId="4" fillId="5" borderId="1" xfId="0" applyFont="1" applyFill="1" applyBorder="1" applyAlignment="1">
      <alignment horizontal="center" vertical="top" wrapText="1"/>
    </xf>
    <xf numFmtId="166" fontId="4" fillId="5" borderId="1" xfId="12" applyNumberFormat="1" applyFont="1" applyFill="1" applyBorder="1" applyAlignment="1">
      <alignment horizontal="center" vertical="top" wrapText="1"/>
    </xf>
    <xf numFmtId="0" fontId="6" fillId="0" borderId="1" xfId="0" applyFont="1" applyBorder="1" applyAlignment="1">
      <alignment horizontal="left" vertical="top" wrapText="1"/>
    </xf>
    <xf numFmtId="49" fontId="5" fillId="5" borderId="1" xfId="0" applyNumberFormat="1" applyFont="1" applyFill="1" applyBorder="1" applyAlignment="1">
      <alignment horizontal="center" vertical="top" wrapText="1"/>
    </xf>
    <xf numFmtId="166" fontId="4" fillId="3" borderId="1" xfId="0" applyNumberFormat="1" applyFont="1" applyFill="1" applyBorder="1" applyAlignment="1">
      <alignment horizontal="center" vertical="top" wrapText="1"/>
    </xf>
    <xf numFmtId="0" fontId="4" fillId="3" borderId="1" xfId="0" applyFont="1" applyFill="1" applyBorder="1" applyAlignment="1">
      <alignment horizontal="left" vertical="top" wrapText="1"/>
    </xf>
    <xf numFmtId="0" fontId="4" fillId="3" borderId="1" xfId="0" applyFont="1" applyFill="1" applyBorder="1" applyAlignment="1">
      <alignment horizontal="center" vertical="top"/>
    </xf>
    <xf numFmtId="0" fontId="5" fillId="0" borderId="1" xfId="0" applyNumberFormat="1" applyFont="1" applyBorder="1" applyAlignment="1">
      <alignment horizontal="center" vertical="top"/>
    </xf>
    <xf numFmtId="0" fontId="5"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5" fillId="0" borderId="0" xfId="0" applyFont="1"/>
    <xf numFmtId="0" fontId="4" fillId="5" borderId="1" xfId="3" applyFont="1" applyFill="1" applyBorder="1" applyAlignment="1">
      <alignment horizontal="left" vertical="top" wrapText="1"/>
    </xf>
    <xf numFmtId="0" fontId="4" fillId="0" borderId="0" xfId="0" applyFont="1" applyAlignment="1">
      <alignment horizontal="center" vertical="top"/>
    </xf>
    <xf numFmtId="0" fontId="5" fillId="0" borderId="0" xfId="0" applyFont="1" applyBorder="1" applyAlignment="1">
      <alignment horizontal="left" vertical="top"/>
    </xf>
    <xf numFmtId="0" fontId="5" fillId="0" borderId="0" xfId="0" applyFont="1" applyBorder="1" applyAlignment="1">
      <alignment horizontal="center" vertical="top"/>
    </xf>
    <xf numFmtId="166" fontId="5" fillId="0" borderId="0" xfId="0" applyNumberFormat="1" applyFont="1" applyBorder="1" applyAlignment="1">
      <alignment horizontal="center" vertical="top"/>
    </xf>
    <xf numFmtId="0" fontId="5" fillId="0" borderId="0" xfId="0" applyNumberFormat="1" applyFont="1"/>
    <xf numFmtId="0" fontId="4" fillId="3" borderId="1" xfId="0" applyFont="1" applyFill="1" applyBorder="1" applyAlignment="1">
      <alignment horizontal="center" vertical="top" wrapText="1"/>
    </xf>
    <xf numFmtId="0" fontId="4" fillId="0" borderId="0" xfId="0" applyFont="1"/>
    <xf numFmtId="0" fontId="4" fillId="0" borderId="1" xfId="0" applyFont="1" applyBorder="1" applyAlignment="1">
      <alignment horizontal="center" vertical="top"/>
    </xf>
    <xf numFmtId="0" fontId="5" fillId="0" borderId="1" xfId="0" applyFont="1" applyBorder="1" applyAlignment="1">
      <alignment horizontal="left" vertical="top" wrapText="1"/>
    </xf>
    <xf numFmtId="166" fontId="5" fillId="0" borderId="1" xfId="0" applyNumberFormat="1" applyFont="1" applyBorder="1" applyAlignment="1">
      <alignment horizontal="center" vertical="top"/>
    </xf>
    <xf numFmtId="0" fontId="5" fillId="0" borderId="0" xfId="0" applyFont="1" applyAlignment="1">
      <alignment horizontal="left" vertical="top"/>
    </xf>
    <xf numFmtId="0" fontId="5" fillId="0" borderId="0" xfId="0" applyFont="1" applyAlignment="1">
      <alignment horizontal="center" vertical="top"/>
    </xf>
    <xf numFmtId="166" fontId="5" fillId="0" borderId="0" xfId="0" applyNumberFormat="1" applyFont="1" applyAlignment="1">
      <alignment horizontal="center" vertical="top"/>
    </xf>
    <xf numFmtId="0" fontId="5" fillId="0" borderId="1" xfId="0" applyFont="1" applyBorder="1" applyAlignment="1">
      <alignment horizontal="left" vertical="top"/>
    </xf>
    <xf numFmtId="166" fontId="4" fillId="0" borderId="1" xfId="0" applyNumberFormat="1" applyFont="1" applyBorder="1" applyAlignment="1">
      <alignment horizontal="center" vertical="top"/>
    </xf>
    <xf numFmtId="0" fontId="5" fillId="5" borderId="1" xfId="12" applyFont="1" applyFill="1" applyBorder="1" applyAlignment="1">
      <alignment vertical="top" wrapText="1"/>
    </xf>
    <xf numFmtId="0" fontId="5" fillId="0" borderId="1" xfId="0" applyFont="1" applyBorder="1" applyAlignment="1">
      <alignment horizontal="center" vertical="top"/>
    </xf>
    <xf numFmtId="0" fontId="4" fillId="5" borderId="0" xfId="0" applyFont="1" applyFill="1"/>
    <xf numFmtId="166" fontId="5" fillId="0" borderId="1" xfId="0" applyNumberFormat="1" applyFont="1" applyFill="1" applyBorder="1" applyAlignment="1">
      <alignment horizontal="center" vertical="top"/>
    </xf>
    <xf numFmtId="0" fontId="5" fillId="0" borderId="1" xfId="0" applyNumberFormat="1" applyFont="1" applyBorder="1" applyAlignment="1">
      <alignment horizontal="left" vertical="top" wrapText="1"/>
    </xf>
    <xf numFmtId="0" fontId="5" fillId="0" borderId="1" xfId="0" applyFont="1" applyFill="1" applyBorder="1" applyAlignment="1">
      <alignment horizontal="left" vertical="top" wrapText="1"/>
    </xf>
    <xf numFmtId="0" fontId="4" fillId="0" borderId="1" xfId="0" applyFont="1" applyFill="1" applyBorder="1" applyAlignment="1">
      <alignment horizontal="center" vertical="top"/>
    </xf>
    <xf numFmtId="0" fontId="4" fillId="0" borderId="1" xfId="3" applyFont="1" applyFill="1" applyBorder="1" applyAlignment="1">
      <alignment horizontal="left" vertical="top" wrapText="1"/>
    </xf>
    <xf numFmtId="0" fontId="4" fillId="0" borderId="1" xfId="0" applyFont="1" applyFill="1" applyBorder="1" applyAlignment="1">
      <alignment horizontal="center" vertical="top" wrapText="1"/>
    </xf>
    <xf numFmtId="166" fontId="4" fillId="0" borderId="1" xfId="0" applyNumberFormat="1" applyFont="1" applyFill="1" applyBorder="1" applyAlignment="1">
      <alignment horizontal="center" vertical="top" wrapText="1"/>
    </xf>
    <xf numFmtId="0" fontId="4" fillId="0" borderId="0" xfId="0" applyFont="1" applyFill="1"/>
    <xf numFmtId="0" fontId="5" fillId="0" borderId="1" xfId="0" applyFont="1" applyFill="1" applyBorder="1" applyAlignment="1">
      <alignment horizontal="center" vertical="top"/>
    </xf>
    <xf numFmtId="49" fontId="5"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left" vertical="top" wrapText="1"/>
    </xf>
    <xf numFmtId="49" fontId="5" fillId="5" borderId="2" xfId="0" applyNumberFormat="1" applyFont="1" applyFill="1" applyBorder="1" applyAlignment="1">
      <alignment horizontal="center" vertical="top" wrapText="1"/>
    </xf>
    <xf numFmtId="166" fontId="4" fillId="5" borderId="1" xfId="0" applyNumberFormat="1" applyFont="1" applyFill="1" applyBorder="1" applyAlignment="1">
      <alignment horizontal="center" vertical="top" wrapText="1"/>
    </xf>
    <xf numFmtId="0" fontId="5" fillId="0" borderId="0" xfId="0" applyFont="1" applyFill="1"/>
    <xf numFmtId="0" fontId="4" fillId="5" borderId="0" xfId="12" applyFont="1" applyFill="1"/>
    <xf numFmtId="0" fontId="4" fillId="5" borderId="1" xfId="0" applyFont="1" applyFill="1" applyBorder="1" applyAlignment="1">
      <alignment horizontal="center" vertical="top"/>
    </xf>
    <xf numFmtId="0" fontId="4" fillId="5" borderId="1" xfId="0" applyFont="1" applyFill="1" applyBorder="1" applyAlignment="1">
      <alignment horizontal="left" vertical="top" wrapText="1"/>
    </xf>
    <xf numFmtId="0" fontId="5" fillId="0" borderId="0" xfId="12" applyFont="1"/>
    <xf numFmtId="166" fontId="5" fillId="0" borderId="1" xfId="0" applyNumberFormat="1" applyFont="1" applyBorder="1" applyAlignment="1">
      <alignment horizontal="center" vertical="top" wrapText="1"/>
    </xf>
    <xf numFmtId="0" fontId="5" fillId="0" borderId="1" xfId="0" quotePrefix="1" applyFont="1" applyBorder="1" applyAlignment="1">
      <alignment horizontal="left" vertical="top" wrapText="1"/>
    </xf>
    <xf numFmtId="0" fontId="5" fillId="5" borderId="1" xfId="0" applyFont="1" applyFill="1" applyBorder="1" applyAlignment="1">
      <alignment horizontal="left" vertical="top" wrapText="1"/>
    </xf>
    <xf numFmtId="0" fontId="5" fillId="0" borderId="2" xfId="0" applyFont="1" applyBorder="1" applyAlignment="1">
      <alignment horizontal="center" vertical="top"/>
    </xf>
    <xf numFmtId="0" fontId="5" fillId="0" borderId="2" xfId="0" applyFont="1" applyBorder="1" applyAlignment="1">
      <alignment horizontal="left" vertical="top" wrapText="1"/>
    </xf>
    <xf numFmtId="49" fontId="7" fillId="0" borderId="2" xfId="0" applyNumberFormat="1" applyFont="1" applyFill="1" applyBorder="1" applyAlignment="1">
      <alignment horizontal="left" vertical="top" wrapText="1"/>
    </xf>
    <xf numFmtId="166" fontId="14" fillId="5" borderId="5" xfId="3" applyNumberFormat="1" applyFont="1" applyFill="1" applyBorder="1" applyAlignment="1">
      <alignment horizontal="center" vertical="top" wrapText="1"/>
    </xf>
    <xf numFmtId="49" fontId="5" fillId="0" borderId="1" xfId="0" applyNumberFormat="1" applyFont="1" applyBorder="1" applyAlignment="1">
      <alignment horizontal="center" vertical="top" wrapText="1"/>
    </xf>
    <xf numFmtId="0" fontId="4" fillId="0" borderId="1" xfId="5" applyNumberFormat="1" applyFont="1" applyBorder="1" applyAlignment="1">
      <alignment horizontal="center" vertical="top"/>
    </xf>
    <xf numFmtId="0" fontId="4" fillId="0" borderId="1" xfId="5" applyNumberFormat="1" applyFont="1" applyBorder="1" applyAlignment="1">
      <alignment horizontal="left" vertical="top" wrapText="1"/>
    </xf>
    <xf numFmtId="0" fontId="4" fillId="0" borderId="0" xfId="12" applyFont="1"/>
    <xf numFmtId="0" fontId="4" fillId="0" borderId="1" xfId="0" applyFont="1" applyFill="1" applyBorder="1" applyAlignment="1">
      <alignment horizontal="left" vertical="top" wrapText="1"/>
    </xf>
    <xf numFmtId="0" fontId="4" fillId="0" borderId="0" xfId="12" applyFont="1" applyAlignment="1">
      <alignment horizontal="center" vertical="top"/>
    </xf>
    <xf numFmtId="0" fontId="4" fillId="0" borderId="0" xfId="12" applyFont="1" applyAlignment="1">
      <alignment horizontal="left" vertical="top"/>
    </xf>
    <xf numFmtId="166" fontId="4" fillId="0" borderId="0" xfId="12" applyNumberFormat="1" applyFont="1" applyAlignment="1">
      <alignment horizontal="center"/>
    </xf>
    <xf numFmtId="166" fontId="4" fillId="0" borderId="1" xfId="12" applyNumberFormat="1" applyFont="1" applyBorder="1" applyAlignment="1">
      <alignment horizontal="center" vertical="top" wrapText="1"/>
    </xf>
    <xf numFmtId="0" fontId="5" fillId="5" borderId="1" xfId="12" applyFont="1" applyFill="1" applyBorder="1" applyAlignment="1">
      <alignment horizontal="center" vertical="top" wrapText="1"/>
    </xf>
    <xf numFmtId="0" fontId="5" fillId="5" borderId="1" xfId="12" applyFont="1" applyFill="1" applyBorder="1" applyAlignment="1">
      <alignment horizontal="center"/>
    </xf>
    <xf numFmtId="4" fontId="4" fillId="4" borderId="1" xfId="12" applyNumberFormat="1" applyFont="1" applyFill="1" applyBorder="1" applyAlignment="1">
      <alignment horizontal="center" vertical="top"/>
    </xf>
    <xf numFmtId="4" fontId="4" fillId="4" borderId="1" xfId="12" applyNumberFormat="1" applyFont="1" applyFill="1" applyBorder="1" applyAlignment="1">
      <alignment horizontal="left" vertical="top" wrapText="1"/>
    </xf>
    <xf numFmtId="166" fontId="4" fillId="4" borderId="1" xfId="12" applyNumberFormat="1" applyFont="1" applyFill="1" applyBorder="1" applyAlignment="1">
      <alignment horizontal="center" vertical="top" wrapText="1"/>
    </xf>
    <xf numFmtId="4" fontId="4" fillId="0" borderId="0" xfId="12" applyNumberFormat="1" applyFont="1"/>
    <xf numFmtId="0" fontId="4" fillId="0" borderId="1" xfId="12" applyNumberFormat="1" applyFont="1" applyBorder="1" applyAlignment="1">
      <alignment horizontal="center" vertical="top"/>
    </xf>
    <xf numFmtId="0" fontId="4" fillId="0" borderId="1" xfId="3" applyNumberFormat="1" applyFont="1" applyFill="1" applyBorder="1" applyAlignment="1">
      <alignment horizontal="left" vertical="top" wrapText="1"/>
    </xf>
    <xf numFmtId="4" fontId="4" fillId="5" borderId="0" xfId="12" applyNumberFormat="1" applyFont="1" applyFill="1"/>
    <xf numFmtId="4" fontId="5" fillId="5" borderId="1" xfId="12" applyNumberFormat="1" applyFont="1" applyFill="1" applyBorder="1" applyAlignment="1">
      <alignment horizontal="center" vertical="top"/>
    </xf>
    <xf numFmtId="49" fontId="7" fillId="0" borderId="1" xfId="3" applyNumberFormat="1" applyFont="1" applyFill="1" applyBorder="1" applyAlignment="1">
      <alignment horizontal="left" vertical="top" wrapText="1"/>
    </xf>
    <xf numFmtId="166" fontId="5" fillId="5" borderId="1" xfId="12" applyNumberFormat="1" applyFont="1" applyFill="1" applyBorder="1" applyAlignment="1">
      <alignment horizontal="center" vertical="top" wrapText="1"/>
    </xf>
    <xf numFmtId="166" fontId="5" fillId="5" borderId="1" xfId="3" applyNumberFormat="1" applyFont="1" applyFill="1" applyBorder="1" applyAlignment="1">
      <alignment horizontal="left" vertical="top" wrapText="1"/>
    </xf>
    <xf numFmtId="4" fontId="5" fillId="5" borderId="0" xfId="12" applyNumberFormat="1" applyFont="1" applyFill="1"/>
    <xf numFmtId="0" fontId="5" fillId="0" borderId="0" xfId="12" applyFont="1" applyAlignment="1">
      <alignment horizontal="left" vertical="top"/>
    </xf>
    <xf numFmtId="166" fontId="5" fillId="0" borderId="0" xfId="12" applyNumberFormat="1" applyFont="1"/>
    <xf numFmtId="0" fontId="5" fillId="0" borderId="0" xfId="3" applyFont="1" applyAlignment="1">
      <alignment horizontal="left" vertical="top"/>
    </xf>
    <xf numFmtId="166" fontId="5" fillId="0" borderId="0" xfId="12" applyNumberFormat="1" applyFont="1" applyAlignment="1">
      <alignment horizontal="center"/>
    </xf>
    <xf numFmtId="49" fontId="5" fillId="0" borderId="1" xfId="0" applyNumberFormat="1" applyFont="1" applyBorder="1" applyAlignment="1">
      <alignment horizontal="center" vertical="top"/>
    </xf>
    <xf numFmtId="49" fontId="4" fillId="0" borderId="1" xfId="0" applyNumberFormat="1" applyFont="1" applyBorder="1" applyAlignment="1">
      <alignment horizontal="center" vertical="top"/>
    </xf>
    <xf numFmtId="0" fontId="4" fillId="0" borderId="1" xfId="0" applyFont="1" applyBorder="1" applyAlignment="1">
      <alignment horizontal="left" vertical="top"/>
    </xf>
    <xf numFmtId="49" fontId="5" fillId="0" borderId="1" xfId="0" applyNumberFormat="1" applyFont="1" applyFill="1" applyBorder="1" applyAlignment="1">
      <alignment horizontal="left" vertical="top" wrapText="1"/>
    </xf>
    <xf numFmtId="0" fontId="5" fillId="0" borderId="1" xfId="0" applyFont="1" applyFill="1" applyBorder="1" applyAlignment="1">
      <alignment horizontal="left" vertical="center" wrapText="1"/>
    </xf>
    <xf numFmtId="166" fontId="5" fillId="0" borderId="1" xfId="0" applyNumberFormat="1" applyFont="1" applyFill="1" applyBorder="1" applyAlignment="1">
      <alignment horizontal="left" vertical="top" wrapText="1"/>
    </xf>
    <xf numFmtId="166" fontId="5" fillId="0" borderId="1" xfId="0" applyNumberFormat="1" applyFont="1" applyFill="1" applyBorder="1" applyAlignment="1">
      <alignment horizontal="center" vertical="top" wrapText="1"/>
    </xf>
    <xf numFmtId="166" fontId="14" fillId="0" borderId="1" xfId="3" applyNumberFormat="1" applyFont="1" applyFill="1" applyBorder="1" applyAlignment="1">
      <alignment horizontal="center" vertical="top" wrapText="1"/>
    </xf>
    <xf numFmtId="0" fontId="4" fillId="0" borderId="1" xfId="0" applyFont="1" applyBorder="1" applyAlignment="1">
      <alignment horizontal="left" vertical="top" wrapText="1"/>
    </xf>
    <xf numFmtId="0" fontId="5" fillId="0" borderId="0" xfId="0" applyFont="1" applyBorder="1"/>
    <xf numFmtId="3" fontId="5" fillId="5" borderId="1" xfId="0" applyNumberFormat="1" applyFont="1" applyFill="1" applyBorder="1" applyAlignment="1">
      <alignment horizontal="left" vertical="top" wrapText="1"/>
    </xf>
    <xf numFmtId="0" fontId="4" fillId="0" borderId="1" xfId="5" applyNumberFormat="1" applyFont="1" applyBorder="1" applyAlignment="1">
      <alignment horizontal="center" vertical="top" wrapText="1"/>
    </xf>
    <xf numFmtId="49" fontId="4" fillId="0" borderId="1" xfId="13" applyNumberFormat="1" applyFont="1" applyBorder="1" applyAlignment="1">
      <alignment horizontal="center" vertical="top" wrapText="1"/>
    </xf>
    <xf numFmtId="0" fontId="4" fillId="2" borderId="0" xfId="0" applyFont="1" applyFill="1" applyAlignment="1">
      <alignment vertical="top" wrapText="1"/>
    </xf>
    <xf numFmtId="0" fontId="5" fillId="0" borderId="1" xfId="5" applyNumberFormat="1" applyFont="1" applyBorder="1" applyAlignment="1">
      <alignment horizontal="center" vertical="top" wrapText="1"/>
    </xf>
    <xf numFmtId="0" fontId="5" fillId="0" borderId="2" xfId="0" applyFont="1" applyFill="1" applyBorder="1" applyAlignment="1">
      <alignment horizontal="left" vertical="top" wrapText="1"/>
    </xf>
    <xf numFmtId="0" fontId="5" fillId="0" borderId="1" xfId="0" applyFont="1" applyFill="1" applyBorder="1" applyAlignment="1">
      <alignment horizontal="center" vertical="top" wrapText="1"/>
    </xf>
    <xf numFmtId="0" fontId="5" fillId="2" borderId="0" xfId="0" applyFont="1" applyFill="1" applyAlignment="1">
      <alignment vertical="top" wrapText="1"/>
    </xf>
    <xf numFmtId="0" fontId="8" fillId="0" borderId="0" xfId="0" applyFont="1" applyAlignment="1">
      <alignment vertical="top" wrapText="1"/>
    </xf>
    <xf numFmtId="0" fontId="5" fillId="0" borderId="2" xfId="5" applyNumberFormat="1" applyFont="1" applyBorder="1" applyAlignment="1">
      <alignment horizontal="center" vertical="top" wrapText="1"/>
    </xf>
    <xf numFmtId="0" fontId="5" fillId="0" borderId="1" xfId="0" applyFont="1" applyBorder="1" applyAlignment="1">
      <alignment horizontal="center" vertical="top" wrapText="1"/>
    </xf>
    <xf numFmtId="0" fontId="5" fillId="0" borderId="0" xfId="0" applyFont="1" applyAlignment="1">
      <alignment vertical="top" wrapText="1"/>
    </xf>
    <xf numFmtId="0" fontId="4" fillId="0" borderId="1" xfId="13" applyFont="1" applyBorder="1" applyAlignment="1">
      <alignment horizontal="left" vertical="top" wrapText="1"/>
    </xf>
    <xf numFmtId="0" fontId="5" fillId="5" borderId="1" xfId="13" applyFont="1" applyFill="1" applyBorder="1" applyAlignment="1">
      <alignment horizontal="left" vertical="top" wrapText="1"/>
    </xf>
    <xf numFmtId="166" fontId="4" fillId="0" borderId="1" xfId="0" applyNumberFormat="1" applyFont="1" applyFill="1" applyBorder="1" applyAlignment="1">
      <alignment horizontal="center" vertical="top"/>
    </xf>
    <xf numFmtId="166" fontId="4" fillId="5" borderId="0" xfId="0" applyNumberFormat="1" applyFont="1" applyFill="1"/>
    <xf numFmtId="0" fontId="5" fillId="0" borderId="1" xfId="11" applyFont="1" applyBorder="1" applyAlignment="1">
      <alignment horizontal="center" vertical="top"/>
    </xf>
    <xf numFmtId="49" fontId="4" fillId="0" borderId="1" xfId="0" applyNumberFormat="1" applyFont="1" applyFill="1" applyBorder="1" applyAlignment="1">
      <alignment horizontal="center" vertical="top"/>
    </xf>
    <xf numFmtId="0" fontId="5" fillId="0" borderId="1" xfId="0" applyFont="1" applyFill="1" applyBorder="1" applyAlignment="1">
      <alignment vertical="top" wrapText="1"/>
    </xf>
    <xf numFmtId="0" fontId="4" fillId="0" borderId="0" xfId="12" applyFont="1" applyFill="1"/>
    <xf numFmtId="49" fontId="5" fillId="0" borderId="1" xfId="0" applyNumberFormat="1" applyFont="1" applyFill="1" applyBorder="1" applyAlignment="1">
      <alignment vertical="top" wrapText="1"/>
    </xf>
    <xf numFmtId="49" fontId="5" fillId="0" borderId="1" xfId="0" applyNumberFormat="1" applyFont="1" applyFill="1" applyBorder="1" applyAlignment="1">
      <alignment horizontal="center" vertical="top"/>
    </xf>
    <xf numFmtId="49" fontId="5" fillId="0" borderId="1" xfId="13" applyNumberFormat="1" applyFont="1" applyBorder="1" applyAlignment="1">
      <alignment horizontal="center" vertical="top" wrapText="1"/>
    </xf>
    <xf numFmtId="0" fontId="5" fillId="0" borderId="1" xfId="13" applyFont="1" applyBorder="1" applyAlignment="1">
      <alignment horizontal="left" vertical="top" wrapText="1"/>
    </xf>
    <xf numFmtId="0" fontId="4" fillId="0" borderId="1" xfId="5" applyNumberFormat="1" applyFont="1" applyFill="1" applyBorder="1" applyAlignment="1">
      <alignment horizontal="center" vertical="top"/>
    </xf>
    <xf numFmtId="49" fontId="4" fillId="0" borderId="1" xfId="13" applyNumberFormat="1" applyFont="1" applyFill="1" applyBorder="1" applyAlignment="1">
      <alignment horizontal="center" vertical="center" wrapText="1"/>
    </xf>
    <xf numFmtId="166" fontId="4" fillId="0" borderId="1" xfId="3" applyNumberFormat="1" applyFont="1" applyFill="1" applyBorder="1" applyAlignment="1">
      <alignment horizontal="center" vertical="top"/>
    </xf>
    <xf numFmtId="0" fontId="4" fillId="0" borderId="1" xfId="13" applyFont="1" applyFill="1" applyBorder="1" applyAlignment="1">
      <alignment horizontal="left" vertical="center" wrapText="1"/>
    </xf>
    <xf numFmtId="0" fontId="4" fillId="0" borderId="1" xfId="3" applyFont="1" applyBorder="1" applyAlignment="1">
      <alignment horizontal="center" vertical="top"/>
    </xf>
    <xf numFmtId="49" fontId="5" fillId="5" borderId="1" xfId="0" applyNumberFormat="1" applyFont="1" applyFill="1" applyBorder="1" applyAlignment="1">
      <alignment horizontal="center" vertical="top"/>
    </xf>
    <xf numFmtId="0" fontId="9" fillId="0" borderId="0" xfId="0" applyFont="1"/>
    <xf numFmtId="49" fontId="5" fillId="0" borderId="1" xfId="13" applyNumberFormat="1" applyFont="1" applyBorder="1" applyAlignment="1">
      <alignment horizontal="center" vertical="center" wrapText="1"/>
    </xf>
    <xf numFmtId="0" fontId="5" fillId="5" borderId="1" xfId="0" applyFont="1" applyFill="1" applyBorder="1" applyAlignment="1">
      <alignment vertical="top" wrapText="1"/>
    </xf>
    <xf numFmtId="166" fontId="5" fillId="5" borderId="1" xfId="0" applyNumberFormat="1" applyFont="1" applyFill="1" applyBorder="1" applyAlignment="1">
      <alignment horizontal="center" vertical="top"/>
    </xf>
    <xf numFmtId="3" fontId="5" fillId="2" borderId="1" xfId="12" applyNumberFormat="1" applyFont="1" applyFill="1" applyBorder="1" applyAlignment="1">
      <alignment horizontal="center" vertical="top"/>
    </xf>
    <xf numFmtId="4" fontId="8" fillId="2" borderId="0" xfId="12" applyNumberFormat="1" applyFont="1" applyFill="1"/>
    <xf numFmtId="0" fontId="5" fillId="0" borderId="1" xfId="5" applyNumberFormat="1" applyFont="1" applyBorder="1" applyAlignment="1">
      <alignment horizontal="center" vertical="top"/>
    </xf>
    <xf numFmtId="0" fontId="5" fillId="5" borderId="0" xfId="0" applyFont="1" applyFill="1" applyBorder="1"/>
    <xf numFmtId="0" fontId="4" fillId="5" borderId="0" xfId="0" applyFont="1" applyFill="1" applyBorder="1"/>
    <xf numFmtId="4" fontId="4" fillId="0" borderId="0" xfId="12" applyNumberFormat="1" applyFont="1" applyFill="1"/>
    <xf numFmtId="4" fontId="4" fillId="0" borderId="1" xfId="12" applyNumberFormat="1" applyFont="1" applyFill="1" applyBorder="1" applyAlignment="1">
      <alignment horizontal="center" vertical="top"/>
    </xf>
    <xf numFmtId="0" fontId="4" fillId="0" borderId="6" xfId="0" applyFont="1" applyFill="1" applyBorder="1" applyAlignment="1">
      <alignment horizontal="left" vertical="top" wrapText="1"/>
    </xf>
    <xf numFmtId="0" fontId="5" fillId="0" borderId="0" xfId="0" applyFont="1" applyFill="1" applyBorder="1"/>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 fontId="5" fillId="0" borderId="1" xfId="0" applyNumberFormat="1" applyFont="1" applyFill="1" applyBorder="1" applyAlignment="1">
      <alignment horizontal="left" vertical="top" wrapText="1"/>
    </xf>
    <xf numFmtId="166" fontId="5" fillId="0" borderId="2" xfId="0" applyNumberFormat="1" applyFont="1" applyFill="1" applyBorder="1" applyAlignment="1">
      <alignment horizontal="center" vertical="top"/>
    </xf>
    <xf numFmtId="4" fontId="5" fillId="0" borderId="1" xfId="0" applyNumberFormat="1" applyFont="1" applyBorder="1" applyAlignment="1">
      <alignment horizontal="left" vertical="top" wrapText="1"/>
    </xf>
    <xf numFmtId="0" fontId="1" fillId="0" borderId="0" xfId="3"/>
    <xf numFmtId="0" fontId="5" fillId="0" borderId="0" xfId="12" applyFont="1" applyAlignment="1">
      <alignment horizontal="center"/>
    </xf>
    <xf numFmtId="0" fontId="5" fillId="0" borderId="0" xfId="3" applyFont="1"/>
    <xf numFmtId="0" fontId="4" fillId="0" borderId="1" xfId="3" applyFont="1" applyBorder="1" applyAlignment="1">
      <alignment horizontal="center" vertical="top" wrapText="1"/>
    </xf>
    <xf numFmtId="0" fontId="5" fillId="0" borderId="1" xfId="3" applyNumberFormat="1" applyFont="1" applyBorder="1" applyAlignment="1">
      <alignment horizontal="center" vertical="top"/>
    </xf>
    <xf numFmtId="0" fontId="5" fillId="0" borderId="1" xfId="3" applyNumberFormat="1" applyFont="1" applyBorder="1" applyAlignment="1">
      <alignment horizontal="center" vertical="top" wrapText="1"/>
    </xf>
    <xf numFmtId="0" fontId="4" fillId="3" borderId="2" xfId="3" applyFont="1" applyFill="1" applyBorder="1" applyAlignment="1">
      <alignment horizontal="center" vertical="top"/>
    </xf>
    <xf numFmtId="0" fontId="4" fillId="3" borderId="2" xfId="3" applyFont="1" applyFill="1" applyBorder="1" applyAlignment="1">
      <alignment horizontal="left" vertical="top" wrapText="1"/>
    </xf>
    <xf numFmtId="167" fontId="4" fillId="3" borderId="2" xfId="3" applyNumberFormat="1" applyFont="1" applyFill="1" applyBorder="1" applyAlignment="1">
      <alignment horizontal="center" vertical="top" wrapText="1"/>
    </xf>
    <xf numFmtId="166" fontId="4" fillId="3" borderId="2" xfId="3" applyNumberFormat="1" applyFont="1" applyFill="1" applyBorder="1" applyAlignment="1">
      <alignment horizontal="center" vertical="top" wrapText="1"/>
    </xf>
    <xf numFmtId="0" fontId="5" fillId="5" borderId="1" xfId="3" applyNumberFormat="1" applyFont="1" applyFill="1" applyBorder="1" applyAlignment="1">
      <alignment horizontal="center" vertical="top"/>
    </xf>
    <xf numFmtId="0" fontId="1" fillId="0" borderId="0" xfId="3" applyFill="1"/>
    <xf numFmtId="0" fontId="5" fillId="0" borderId="1" xfId="12" applyNumberFormat="1" applyFont="1" applyBorder="1" applyAlignment="1">
      <alignment horizontal="center" vertical="center"/>
    </xf>
    <xf numFmtId="0" fontId="10" fillId="0" borderId="1" xfId="0" applyFont="1" applyFill="1" applyBorder="1" applyAlignment="1">
      <alignment horizontal="left" vertical="top" wrapText="1"/>
    </xf>
    <xf numFmtId="49" fontId="5" fillId="5" borderId="2" xfId="0" applyNumberFormat="1" applyFont="1" applyFill="1" applyBorder="1" applyAlignment="1">
      <alignment horizontal="center" vertical="top" wrapText="1"/>
    </xf>
    <xf numFmtId="49" fontId="5" fillId="5" borderId="4" xfId="0" applyNumberFormat="1" applyFont="1" applyFill="1" applyBorder="1" applyAlignment="1">
      <alignment horizontal="center" vertical="top" wrapText="1"/>
    </xf>
    <xf numFmtId="49" fontId="7" fillId="0" borderId="4" xfId="0" applyNumberFormat="1" applyFont="1" applyFill="1" applyBorder="1" applyAlignment="1">
      <alignment horizontal="left" vertical="top" wrapText="1"/>
    </xf>
    <xf numFmtId="0" fontId="4" fillId="5" borderId="1" xfId="12" applyFont="1" applyFill="1" applyBorder="1" applyAlignment="1">
      <alignment horizontal="center" vertical="top"/>
    </xf>
    <xf numFmtId="0" fontId="4" fillId="0" borderId="0" xfId="0" applyFont="1" applyBorder="1"/>
    <xf numFmtId="0" fontId="11" fillId="0" borderId="1" xfId="0" applyFont="1" applyBorder="1" applyAlignment="1">
      <alignment horizontal="center" vertical="top"/>
    </xf>
    <xf numFmtId="0" fontId="11" fillId="0" borderId="1" xfId="0" applyFont="1" applyFill="1" applyBorder="1" applyAlignment="1">
      <alignment horizontal="center" vertical="top"/>
    </xf>
    <xf numFmtId="0" fontId="11" fillId="0" borderId="0" xfId="0" applyFont="1" applyFill="1"/>
    <xf numFmtId="166" fontId="5" fillId="0" borderId="2" xfId="0" applyNumberFormat="1" applyFont="1" applyBorder="1" applyAlignment="1">
      <alignment horizontal="center" vertical="top"/>
    </xf>
    <xf numFmtId="4" fontId="5" fillId="0" borderId="2" xfId="0" applyNumberFormat="1" applyFont="1" applyBorder="1" applyAlignment="1">
      <alignment horizontal="left" vertical="top" wrapText="1"/>
    </xf>
    <xf numFmtId="0" fontId="11" fillId="0" borderId="4" xfId="0" applyFont="1" applyFill="1" applyBorder="1" applyAlignment="1">
      <alignment horizontal="center" vertical="top"/>
    </xf>
    <xf numFmtId="4" fontId="5" fillId="0" borderId="4" xfId="0" applyNumberFormat="1" applyFont="1" applyBorder="1" applyAlignment="1">
      <alignment horizontal="left" vertical="top" wrapText="1"/>
    </xf>
    <xf numFmtId="0" fontId="11" fillId="0" borderId="0" xfId="0" applyFont="1" applyBorder="1"/>
    <xf numFmtId="0" fontId="5" fillId="0" borderId="1" xfId="5" applyNumberFormat="1" applyFont="1" applyFill="1" applyBorder="1" applyAlignment="1">
      <alignment vertical="top" wrapText="1"/>
    </xf>
    <xf numFmtId="0" fontId="4" fillId="5" borderId="1" xfId="0" applyNumberFormat="1" applyFont="1" applyFill="1" applyBorder="1" applyAlignment="1">
      <alignment horizontal="center" vertical="top"/>
    </xf>
    <xf numFmtId="0" fontId="5" fillId="0" borderId="1" xfId="12" applyFont="1" applyBorder="1" applyAlignment="1">
      <alignment horizontal="left" vertical="top" wrapText="1"/>
    </xf>
    <xf numFmtId="49" fontId="5" fillId="0" borderId="1" xfId="12" applyNumberFormat="1" applyFont="1" applyBorder="1" applyAlignment="1">
      <alignment horizontal="center" vertical="top"/>
    </xf>
    <xf numFmtId="166" fontId="5" fillId="0" borderId="1" xfId="12" applyNumberFormat="1" applyFont="1" applyBorder="1" applyAlignment="1">
      <alignment horizontal="center" vertical="top"/>
    </xf>
    <xf numFmtId="166" fontId="5" fillId="0" borderId="1" xfId="0" applyNumberFormat="1" applyFont="1" applyBorder="1" applyAlignment="1">
      <alignment horizontal="left" vertical="top" wrapText="1"/>
    </xf>
    <xf numFmtId="167" fontId="5" fillId="5" borderId="1" xfId="3" applyNumberFormat="1" applyFont="1" applyFill="1" applyBorder="1" applyAlignment="1">
      <alignment horizontal="center" vertical="top"/>
    </xf>
    <xf numFmtId="0" fontId="5" fillId="0" borderId="1" xfId="12" applyFont="1" applyBorder="1"/>
    <xf numFmtId="49" fontId="5" fillId="5" borderId="1" xfId="12" applyNumberFormat="1" applyFont="1" applyFill="1" applyBorder="1" applyAlignment="1">
      <alignment horizontal="center" vertical="top"/>
    </xf>
    <xf numFmtId="167" fontId="5" fillId="0" borderId="1" xfId="3" applyNumberFormat="1" applyFont="1" applyBorder="1" applyAlignment="1">
      <alignment horizontal="center" vertical="top"/>
    </xf>
    <xf numFmtId="49" fontId="5" fillId="0" borderId="1" xfId="12" applyNumberFormat="1" applyFont="1" applyBorder="1" applyAlignment="1">
      <alignment horizontal="left" vertical="top" wrapText="1"/>
    </xf>
    <xf numFmtId="0" fontId="4" fillId="0" borderId="2" xfId="12" applyFont="1" applyBorder="1" applyAlignment="1">
      <alignment vertical="top"/>
    </xf>
    <xf numFmtId="0" fontId="5" fillId="0" borderId="1" xfId="0" applyFont="1" applyFill="1" applyBorder="1" applyAlignment="1">
      <alignment horizontal="left" vertical="top" wrapText="1"/>
    </xf>
    <xf numFmtId="166" fontId="5" fillId="0" borderId="1" xfId="0" applyNumberFormat="1" applyFont="1" applyFill="1" applyBorder="1" applyAlignment="1">
      <alignment horizontal="center" vertical="top"/>
    </xf>
    <xf numFmtId="0" fontId="4" fillId="0" borderId="1" xfId="12" applyFont="1" applyBorder="1" applyAlignment="1">
      <alignment horizontal="center" vertical="top"/>
    </xf>
    <xf numFmtId="166" fontId="5" fillId="0" borderId="1" xfId="0" applyNumberFormat="1" applyFont="1" applyFill="1" applyBorder="1" applyAlignment="1">
      <alignment horizontal="center" vertical="top"/>
    </xf>
    <xf numFmtId="0" fontId="5" fillId="5" borderId="1" xfId="12" applyFont="1" applyFill="1" applyBorder="1" applyAlignment="1">
      <alignment horizontal="center" vertical="top"/>
    </xf>
    <xf numFmtId="0" fontId="5" fillId="0" borderId="1" xfId="0" applyFont="1" applyFill="1" applyBorder="1" applyAlignment="1">
      <alignment horizontal="center" vertical="top"/>
    </xf>
    <xf numFmtId="49" fontId="7" fillId="0" borderId="1" xfId="0" applyNumberFormat="1" applyFont="1" applyFill="1" applyBorder="1" applyAlignment="1">
      <alignment horizontal="left" vertical="top" wrapText="1"/>
    </xf>
    <xf numFmtId="166" fontId="5" fillId="5" borderId="1" xfId="0" applyNumberFormat="1" applyFont="1" applyFill="1" applyBorder="1" applyAlignment="1">
      <alignment horizontal="center" vertical="top" wrapText="1"/>
    </xf>
    <xf numFmtId="0" fontId="4" fillId="0" borderId="1" xfId="12" applyFont="1" applyBorder="1" applyAlignment="1">
      <alignment horizontal="center" vertical="top" wrapText="1"/>
    </xf>
    <xf numFmtId="0" fontId="15" fillId="0" borderId="1" xfId="0" applyFont="1" applyBorder="1" applyAlignment="1">
      <alignment horizontal="left" vertical="top" wrapText="1"/>
    </xf>
    <xf numFmtId="166" fontId="4" fillId="0" borderId="1" xfId="12" applyNumberFormat="1" applyFont="1" applyFill="1" applyBorder="1" applyAlignment="1">
      <alignment horizontal="center" vertical="top" wrapText="1"/>
    </xf>
    <xf numFmtId="166" fontId="5" fillId="0" borderId="1" xfId="12" applyNumberFormat="1" applyFont="1" applyFill="1" applyBorder="1" applyAlignment="1">
      <alignment horizontal="center" vertical="top" wrapText="1"/>
    </xf>
    <xf numFmtId="0" fontId="6" fillId="0" borderId="2" xfId="0" applyFont="1" applyBorder="1" applyAlignment="1">
      <alignment horizontal="left" vertical="top" wrapText="1"/>
    </xf>
    <xf numFmtId="166" fontId="4" fillId="5" borderId="1" xfId="0" applyNumberFormat="1" applyFont="1" applyFill="1" applyBorder="1" applyAlignment="1">
      <alignment horizontal="left" vertical="top" wrapText="1"/>
    </xf>
    <xf numFmtId="0" fontId="5" fillId="0" borderId="7" xfId="8" applyNumberFormat="1" applyFont="1" applyFill="1" applyBorder="1" applyAlignment="1">
      <alignment horizontal="left" vertical="top" wrapText="1"/>
    </xf>
    <xf numFmtId="166" fontId="5" fillId="5" borderId="1" xfId="0" applyNumberFormat="1" applyFont="1" applyFill="1" applyBorder="1" applyAlignment="1">
      <alignment horizontal="left" vertical="top" wrapText="1"/>
    </xf>
    <xf numFmtId="0" fontId="4" fillId="0" borderId="1" xfId="0" applyNumberFormat="1" applyFont="1" applyFill="1" applyBorder="1" applyAlignment="1">
      <alignment horizontal="left" vertical="top" wrapText="1"/>
    </xf>
    <xf numFmtId="0" fontId="5" fillId="0" borderId="1" xfId="0" applyNumberFormat="1" applyFont="1" applyFill="1" applyBorder="1" applyAlignment="1">
      <alignment horizontal="left" vertical="top" wrapText="1"/>
    </xf>
    <xf numFmtId="2" fontId="5" fillId="0" borderId="1" xfId="12" applyNumberFormat="1" applyFont="1" applyBorder="1" applyAlignment="1">
      <alignment horizontal="left" vertical="top" wrapText="1"/>
    </xf>
    <xf numFmtId="167" fontId="5" fillId="0" borderId="1" xfId="12" applyNumberFormat="1" applyFont="1" applyFill="1" applyBorder="1" applyAlignment="1">
      <alignment horizontal="center" vertical="top" wrapText="1"/>
    </xf>
    <xf numFmtId="168" fontId="5" fillId="0" borderId="1" xfId="12" applyNumberFormat="1" applyFont="1" applyFill="1" applyBorder="1" applyAlignment="1">
      <alignment horizontal="center" vertical="top" wrapText="1"/>
    </xf>
    <xf numFmtId="0" fontId="4" fillId="0" borderId="0" xfId="12" applyFont="1" applyBorder="1" applyAlignment="1">
      <alignment horizontal="center" vertical="top"/>
    </xf>
    <xf numFmtId="0" fontId="5" fillId="0" borderId="0" xfId="12" applyFont="1" applyBorder="1" applyAlignment="1">
      <alignment horizontal="left" vertical="top"/>
    </xf>
    <xf numFmtId="0" fontId="5" fillId="0" borderId="0" xfId="12" applyFont="1" applyBorder="1"/>
    <xf numFmtId="0" fontId="4" fillId="0" borderId="0" xfId="0" applyFont="1" applyBorder="1" applyAlignment="1">
      <alignment horizontal="left" vertical="top" wrapText="1"/>
    </xf>
    <xf numFmtId="166" fontId="4" fillId="0" borderId="0" xfId="12" applyNumberFormat="1" applyFont="1" applyBorder="1" applyAlignment="1">
      <alignment horizontal="center" vertical="top"/>
    </xf>
    <xf numFmtId="166" fontId="5" fillId="0" borderId="0" xfId="0" applyNumberFormat="1" applyFont="1" applyBorder="1" applyAlignment="1">
      <alignment horizontal="left" vertical="top"/>
    </xf>
    <xf numFmtId="166" fontId="5" fillId="0" borderId="0" xfId="12" applyNumberFormat="1" applyFont="1" applyBorder="1" applyAlignment="1">
      <alignment horizontal="center" vertical="top"/>
    </xf>
    <xf numFmtId="166" fontId="5" fillId="0" borderId="0" xfId="12" applyNumberFormat="1" applyFont="1" applyFill="1" applyBorder="1" applyAlignment="1">
      <alignment horizontal="center" vertical="top"/>
    </xf>
    <xf numFmtId="166" fontId="5" fillId="0" borderId="0" xfId="12" applyNumberFormat="1" applyFont="1" applyFill="1" applyAlignment="1">
      <alignment horizontal="center" vertical="top"/>
    </xf>
    <xf numFmtId="166" fontId="4" fillId="0" borderId="0" xfId="0" applyNumberFormat="1" applyFont="1" applyFill="1" applyBorder="1" applyAlignment="1">
      <alignment horizontal="right" vertical="top" wrapText="1"/>
    </xf>
    <xf numFmtId="49" fontId="7" fillId="0" borderId="2" xfId="0" applyNumberFormat="1" applyFont="1" applyFill="1" applyBorder="1" applyAlignment="1">
      <alignment horizontal="left" vertical="top" wrapText="1"/>
    </xf>
    <xf numFmtId="166" fontId="5" fillId="0" borderId="2" xfId="0" applyNumberFormat="1" applyFont="1" applyFill="1" applyBorder="1" applyAlignment="1">
      <alignment horizontal="center" vertical="top" wrapText="1"/>
    </xf>
    <xf numFmtId="166" fontId="5" fillId="0" borderId="4"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166" fontId="5" fillId="0" borderId="1" xfId="0" applyNumberFormat="1" applyFont="1" applyFill="1" applyBorder="1" applyAlignment="1">
      <alignment horizontal="center" vertical="top"/>
    </xf>
    <xf numFmtId="0" fontId="5" fillId="0" borderId="0" xfId="12" applyFont="1" applyFill="1"/>
    <xf numFmtId="0" fontId="4" fillId="0" borderId="1" xfId="3" applyFont="1" applyFill="1" applyBorder="1" applyAlignment="1">
      <alignment horizontal="center" vertical="top" wrapText="1"/>
    </xf>
    <xf numFmtId="0" fontId="4" fillId="0" borderId="1" xfId="3" applyFont="1" applyFill="1" applyBorder="1" applyAlignment="1">
      <alignment horizontal="center" vertical="top"/>
    </xf>
    <xf numFmtId="166" fontId="4" fillId="0" borderId="1" xfId="3" applyNumberFormat="1" applyFont="1" applyFill="1" applyBorder="1" applyAlignment="1">
      <alignment horizontal="center" vertical="top" wrapText="1"/>
    </xf>
    <xf numFmtId="0" fontId="16" fillId="0" borderId="1" xfId="12" applyFont="1" applyFill="1" applyBorder="1" applyAlignment="1">
      <alignment vertical="center" wrapText="1"/>
    </xf>
    <xf numFmtId="0" fontId="4" fillId="0" borderId="1" xfId="12" applyFont="1" applyFill="1" applyBorder="1" applyAlignment="1">
      <alignment vertical="top"/>
    </xf>
    <xf numFmtId="0" fontId="5" fillId="0" borderId="1" xfId="12" applyFont="1" applyFill="1" applyBorder="1" applyAlignment="1">
      <alignment horizontal="center" vertical="top" wrapText="1"/>
    </xf>
    <xf numFmtId="49" fontId="5" fillId="0" borderId="1" xfId="3" applyNumberFormat="1" applyFont="1" applyFill="1" applyBorder="1" applyAlignment="1">
      <alignment horizontal="center" vertical="top"/>
    </xf>
    <xf numFmtId="166" fontId="5" fillId="0" borderId="1" xfId="3" applyNumberFormat="1" applyFont="1" applyFill="1" applyBorder="1" applyAlignment="1">
      <alignment horizontal="center" vertical="top"/>
    </xf>
    <xf numFmtId="0" fontId="5" fillId="0" borderId="1" xfId="3" applyNumberFormat="1" applyFont="1" applyFill="1" applyBorder="1" applyAlignment="1">
      <alignment horizontal="left" vertical="top" wrapText="1"/>
    </xf>
    <xf numFmtId="0" fontId="4" fillId="0" borderId="1" xfId="3" applyFont="1" applyFill="1" applyBorder="1" applyAlignment="1">
      <alignment horizontal="center" vertical="center" wrapText="1"/>
    </xf>
    <xf numFmtId="0" fontId="5" fillId="0" borderId="1" xfId="11" applyFont="1" applyFill="1" applyBorder="1" applyAlignment="1">
      <alignment horizontal="left" vertical="top" wrapText="1"/>
    </xf>
    <xf numFmtId="0" fontId="5" fillId="0" borderId="1" xfId="3" applyFont="1" applyFill="1" applyBorder="1" applyAlignment="1">
      <alignment horizontal="left" vertical="center" wrapText="1"/>
    </xf>
    <xf numFmtId="0" fontId="5" fillId="0" borderId="0" xfId="12" applyFont="1" applyFill="1" applyAlignment="1">
      <alignment horizontal="left" vertical="top"/>
    </xf>
    <xf numFmtId="0" fontId="5" fillId="0" borderId="1" xfId="7" applyFont="1" applyFill="1" applyBorder="1" applyAlignment="1">
      <alignment horizontal="left" vertical="top" wrapText="1"/>
    </xf>
    <xf numFmtId="0" fontId="5" fillId="0" borderId="1" xfId="7" applyFont="1" applyFill="1" applyBorder="1" applyAlignment="1">
      <alignment horizontal="left" vertical="center" wrapText="1"/>
    </xf>
    <xf numFmtId="0" fontId="5" fillId="0" borderId="2" xfId="7" applyFont="1" applyFill="1" applyBorder="1" applyAlignment="1">
      <alignment horizontal="left" vertical="top" wrapText="1"/>
    </xf>
    <xf numFmtId="0" fontId="5" fillId="0" borderId="1" xfId="3" applyFont="1" applyFill="1" applyBorder="1" applyAlignment="1">
      <alignment vertical="top" wrapText="1"/>
    </xf>
    <xf numFmtId="0" fontId="5" fillId="0" borderId="2" xfId="3" applyFont="1" applyFill="1" applyBorder="1" applyAlignment="1">
      <alignment horizontal="left" vertical="center" wrapText="1"/>
    </xf>
    <xf numFmtId="0" fontId="19" fillId="0" borderId="1" xfId="3" applyFont="1" applyFill="1" applyBorder="1" applyAlignment="1">
      <alignment horizontal="center" vertical="center" wrapText="1"/>
    </xf>
    <xf numFmtId="0" fontId="14" fillId="0" borderId="1" xfId="5" applyFont="1" applyFill="1" applyBorder="1" applyAlignment="1">
      <alignment horizontal="left" vertical="top" wrapText="1"/>
    </xf>
    <xf numFmtId="0" fontId="14" fillId="0" borderId="1" xfId="3" applyFont="1" applyFill="1" applyBorder="1" applyAlignment="1">
      <alignment horizontal="center" vertical="center" wrapText="1"/>
    </xf>
    <xf numFmtId="0" fontId="5" fillId="0" borderId="1" xfId="5" applyFont="1" applyFill="1" applyBorder="1" applyAlignment="1">
      <alignment horizontal="center" vertical="top" wrapText="1"/>
    </xf>
    <xf numFmtId="0" fontId="14" fillId="0" borderId="1" xfId="7" applyFont="1" applyFill="1" applyBorder="1" applyAlignment="1">
      <alignment horizontal="left" vertical="center" wrapText="1"/>
    </xf>
    <xf numFmtId="0" fontId="14" fillId="0" borderId="1" xfId="11" applyFont="1" applyFill="1" applyBorder="1" applyAlignment="1">
      <alignment horizontal="center" vertical="top"/>
    </xf>
    <xf numFmtId="0" fontId="14" fillId="0" borderId="1" xfId="12" applyFont="1" applyFill="1" applyBorder="1" applyAlignment="1">
      <alignment horizontal="left" vertical="top"/>
    </xf>
    <xf numFmtId="0" fontId="20" fillId="0" borderId="1" xfId="12" applyFont="1" applyFill="1" applyBorder="1" applyAlignment="1">
      <alignment horizontal="center" vertical="top"/>
    </xf>
    <xf numFmtId="0" fontId="5" fillId="0" borderId="1" xfId="3" applyFont="1" applyFill="1" applyBorder="1" applyAlignment="1">
      <alignment horizontal="center" vertical="top" wrapText="1"/>
    </xf>
    <xf numFmtId="0" fontId="4" fillId="0" borderId="1" xfId="12" applyFont="1" applyFill="1" applyBorder="1" applyAlignment="1">
      <alignment horizontal="center" vertical="top"/>
    </xf>
    <xf numFmtId="0" fontId="5" fillId="0" borderId="1" xfId="12" applyFont="1" applyFill="1" applyBorder="1" applyAlignment="1">
      <alignment horizontal="left" vertical="top"/>
    </xf>
    <xf numFmtId="0" fontId="4" fillId="0" borderId="1" xfId="12" applyFont="1" applyFill="1" applyBorder="1" applyAlignment="1">
      <alignment horizontal="left" vertical="top" wrapText="1"/>
    </xf>
    <xf numFmtId="166" fontId="4" fillId="0" borderId="1" xfId="12" applyNumberFormat="1" applyFont="1" applyFill="1" applyBorder="1" applyAlignment="1">
      <alignment horizontal="center" vertical="top"/>
    </xf>
    <xf numFmtId="0" fontId="4" fillId="0" borderId="1" xfId="12" applyFont="1" applyFill="1" applyBorder="1" applyAlignment="1">
      <alignment horizontal="left" vertical="top"/>
    </xf>
    <xf numFmtId="49" fontId="5" fillId="0" borderId="1" xfId="13" applyNumberFormat="1" applyFont="1" applyFill="1" applyBorder="1" applyAlignment="1">
      <alignment horizontal="center" vertical="top" wrapText="1"/>
    </xf>
    <xf numFmtId="166" fontId="14" fillId="0" borderId="1" xfId="3" applyNumberFormat="1" applyFont="1" applyFill="1" applyBorder="1" applyAlignment="1">
      <alignment horizontal="center" vertical="center" wrapText="1"/>
    </xf>
    <xf numFmtId="166" fontId="4" fillId="0" borderId="9" xfId="12" applyNumberFormat="1" applyFont="1" applyFill="1" applyBorder="1" applyAlignment="1">
      <alignment horizontal="center" vertical="top"/>
    </xf>
    <xf numFmtId="0" fontId="11" fillId="0" borderId="1" xfId="12" applyFont="1" applyFill="1" applyBorder="1" applyAlignment="1">
      <alignment horizontal="center" vertical="top"/>
    </xf>
    <xf numFmtId="0" fontId="11" fillId="0" borderId="2" xfId="12" applyFont="1" applyFill="1" applyBorder="1" applyAlignment="1">
      <alignment horizontal="center" vertical="top"/>
    </xf>
    <xf numFmtId="166" fontId="19" fillId="0" borderId="1" xfId="3" applyNumberFormat="1" applyFont="1" applyFill="1" applyBorder="1" applyAlignment="1">
      <alignment horizontal="center" vertical="top" wrapText="1"/>
    </xf>
    <xf numFmtId="49" fontId="5" fillId="0" borderId="1" xfId="3" applyNumberFormat="1" applyFont="1" applyFill="1" applyBorder="1" applyAlignment="1">
      <alignment horizontal="center" vertical="top" wrapText="1"/>
    </xf>
    <xf numFmtId="166" fontId="5" fillId="0" borderId="1" xfId="3" applyNumberFormat="1" applyFont="1" applyFill="1" applyBorder="1" applyAlignment="1">
      <alignment horizontal="center" vertical="top" wrapText="1"/>
    </xf>
    <xf numFmtId="0" fontId="4" fillId="0" borderId="2" xfId="5" applyFont="1" applyFill="1" applyBorder="1" applyAlignment="1" applyProtection="1">
      <alignment horizontal="left" vertical="top" wrapText="1"/>
      <protection locked="0"/>
    </xf>
    <xf numFmtId="166" fontId="4" fillId="0" borderId="2" xfId="5" applyNumberFormat="1" applyFont="1" applyFill="1" applyBorder="1" applyAlignment="1" applyProtection="1">
      <alignment horizontal="center" vertical="top" wrapText="1"/>
      <protection locked="0"/>
    </xf>
    <xf numFmtId="0" fontId="5" fillId="0" borderId="1" xfId="5" applyFont="1" applyFill="1" applyBorder="1" applyAlignment="1" applyProtection="1">
      <alignment horizontal="center" vertical="top"/>
      <protection locked="0"/>
    </xf>
    <xf numFmtId="0" fontId="5" fillId="0" borderId="2" xfId="12" applyFont="1" applyFill="1" applyBorder="1" applyAlignment="1">
      <alignment vertical="top" wrapText="1"/>
    </xf>
    <xf numFmtId="166" fontId="5" fillId="0" borderId="2" xfId="12" applyNumberFormat="1" applyFont="1" applyFill="1" applyBorder="1" applyAlignment="1">
      <alignment horizontal="center" vertical="top"/>
    </xf>
    <xf numFmtId="0" fontId="5" fillId="0" borderId="2" xfId="12" applyFont="1" applyFill="1" applyBorder="1" applyAlignment="1">
      <alignment horizontal="left" vertical="top" wrapText="1"/>
    </xf>
    <xf numFmtId="0" fontId="5" fillId="0" borderId="1" xfId="12" applyFont="1" applyFill="1" applyBorder="1" applyAlignment="1">
      <alignment vertical="top" wrapText="1"/>
    </xf>
    <xf numFmtId="49" fontId="5" fillId="0" borderId="1" xfId="12" applyNumberFormat="1" applyFont="1" applyFill="1" applyBorder="1" applyAlignment="1">
      <alignment horizontal="center" vertical="top" wrapText="1"/>
    </xf>
    <xf numFmtId="0" fontId="4" fillId="0" borderId="10" xfId="12" applyFont="1" applyFill="1" applyBorder="1" applyAlignment="1">
      <alignment horizontal="center" vertical="top"/>
    </xf>
    <xf numFmtId="0" fontId="4" fillId="0" borderId="2" xfId="12" applyFont="1" applyFill="1" applyBorder="1" applyAlignment="1">
      <alignment horizontal="center" vertical="center"/>
    </xf>
    <xf numFmtId="0" fontId="4" fillId="0" borderId="1" xfId="12" applyFont="1" applyFill="1" applyBorder="1" applyAlignment="1">
      <alignment horizontal="center" vertical="center" wrapText="1"/>
    </xf>
    <xf numFmtId="0" fontId="4" fillId="0" borderId="1" xfId="12" applyFont="1" applyFill="1" applyBorder="1" applyAlignment="1">
      <alignment horizontal="center" vertical="center"/>
    </xf>
    <xf numFmtId="0" fontId="5" fillId="0" borderId="1" xfId="12" applyFont="1" applyFill="1" applyBorder="1" applyAlignment="1">
      <alignment horizontal="left" vertical="top" wrapText="1"/>
    </xf>
    <xf numFmtId="0" fontId="4" fillId="0" borderId="4" xfId="12" applyFont="1" applyFill="1" applyBorder="1" applyAlignment="1">
      <alignment horizontal="center" vertical="top"/>
    </xf>
    <xf numFmtId="166" fontId="14" fillId="0" borderId="4" xfId="3" applyNumberFormat="1" applyFont="1" applyFill="1" applyBorder="1" applyAlignment="1">
      <alignment horizontal="center" vertical="top" wrapText="1"/>
    </xf>
    <xf numFmtId="166" fontId="14" fillId="0" borderId="2" xfId="3" applyNumberFormat="1" applyFont="1" applyFill="1" applyBorder="1" applyAlignment="1">
      <alignment horizontal="center" vertical="top" wrapText="1"/>
    </xf>
    <xf numFmtId="0" fontId="5" fillId="0" borderId="4" xfId="5" applyNumberFormat="1" applyFont="1" applyFill="1" applyBorder="1" applyAlignment="1">
      <alignment horizontal="center" vertical="top" wrapText="1"/>
    </xf>
    <xf numFmtId="0" fontId="5" fillId="0" borderId="1" xfId="12" applyFont="1" applyFill="1" applyBorder="1"/>
    <xf numFmtId="170" fontId="5" fillId="0" borderId="1" xfId="14" applyNumberFormat="1" applyFont="1" applyFill="1" applyBorder="1" applyAlignment="1">
      <alignment horizontal="center" vertical="top" wrapText="1"/>
    </xf>
    <xf numFmtId="0" fontId="5" fillId="0" borderId="2" xfId="12" applyFont="1" applyFill="1" applyBorder="1" applyAlignment="1">
      <alignment horizontal="center" vertical="top"/>
    </xf>
    <xf numFmtId="0" fontId="5" fillId="0" borderId="1" xfId="12" applyFont="1" applyFill="1" applyBorder="1" applyAlignment="1">
      <alignment horizontal="center" vertical="top"/>
    </xf>
    <xf numFmtId="166" fontId="5" fillId="0" borderId="1" xfId="12" applyNumberFormat="1" applyFont="1" applyFill="1" applyBorder="1" applyAlignment="1">
      <alignment horizontal="center" vertical="top"/>
    </xf>
    <xf numFmtId="0" fontId="5" fillId="0" borderId="4" xfId="12" applyFont="1" applyFill="1" applyBorder="1" applyAlignment="1">
      <alignment horizontal="center" vertical="top"/>
    </xf>
    <xf numFmtId="3" fontId="5" fillId="0" borderId="1" xfId="12" applyNumberFormat="1" applyFont="1" applyFill="1" applyBorder="1" applyAlignment="1">
      <alignment horizontal="center" vertical="top"/>
    </xf>
    <xf numFmtId="0" fontId="4" fillId="0" borderId="0" xfId="12" applyFont="1" applyFill="1" applyAlignment="1">
      <alignment horizontal="center" vertical="top"/>
    </xf>
    <xf numFmtId="0" fontId="5" fillId="0" borderId="0" xfId="12" applyFont="1" applyFill="1" applyAlignment="1">
      <alignment horizontal="center" vertical="top"/>
    </xf>
    <xf numFmtId="0" fontId="5" fillId="0" borderId="1" xfId="0" applyFont="1" applyFill="1" applyBorder="1" applyAlignment="1">
      <alignment horizontal="left" vertical="top" wrapText="1"/>
    </xf>
    <xf numFmtId="0" fontId="5" fillId="0" borderId="1" xfId="0" applyNumberFormat="1" applyFont="1" applyFill="1" applyBorder="1" applyAlignment="1">
      <alignment horizontal="center" vertical="top"/>
    </xf>
    <xf numFmtId="0" fontId="5" fillId="0" borderId="1" xfId="0" applyNumberFormat="1" applyFont="1" applyFill="1" applyBorder="1" applyAlignment="1">
      <alignment horizontal="center" vertical="top" wrapText="1"/>
    </xf>
    <xf numFmtId="3" fontId="5" fillId="0" borderId="1" xfId="0" applyNumberFormat="1" applyFont="1" applyFill="1" applyBorder="1" applyAlignment="1">
      <alignment horizontal="center" vertical="top"/>
    </xf>
    <xf numFmtId="0" fontId="5" fillId="0" borderId="0" xfId="0" applyNumberFormat="1" applyFont="1" applyFill="1"/>
    <xf numFmtId="0" fontId="6" fillId="0" borderId="1" xfId="0" applyFont="1" applyFill="1" applyBorder="1" applyAlignment="1">
      <alignment horizontal="left" vertical="top" wrapText="1"/>
    </xf>
    <xf numFmtId="49" fontId="7" fillId="0" borderId="1" xfId="0" applyNumberFormat="1" applyFont="1" applyFill="1" applyBorder="1" applyAlignment="1">
      <alignment horizontal="left" vertical="center" wrapText="1"/>
    </xf>
    <xf numFmtId="49" fontId="16" fillId="0" borderId="1" xfId="0" applyNumberFormat="1" applyFont="1" applyFill="1" applyBorder="1" applyAlignment="1">
      <alignment vertical="top" wrapText="1"/>
    </xf>
    <xf numFmtId="0" fontId="0" fillId="0" borderId="1" xfId="0" applyFill="1" applyBorder="1" applyAlignment="1">
      <alignment vertical="top" wrapText="1"/>
    </xf>
    <xf numFmtId="49" fontId="5" fillId="0" borderId="1" xfId="0" applyNumberFormat="1" applyFont="1" applyFill="1" applyBorder="1" applyAlignment="1">
      <alignment horizontal="center" vertical="center" wrapText="1"/>
    </xf>
    <xf numFmtId="49" fontId="16" fillId="0" borderId="1" xfId="0" applyNumberFormat="1" applyFont="1" applyFill="1" applyBorder="1" applyAlignment="1">
      <alignment vertical="center" wrapText="1"/>
    </xf>
    <xf numFmtId="3" fontId="4" fillId="0" borderId="1" xfId="0" applyNumberFormat="1" applyFont="1" applyFill="1" applyBorder="1" applyAlignment="1">
      <alignment horizontal="center" vertical="top"/>
    </xf>
    <xf numFmtId="0" fontId="4" fillId="0" borderId="1" xfId="0" applyFont="1" applyFill="1" applyBorder="1" applyAlignment="1">
      <alignment horizontal="left" vertical="top"/>
    </xf>
    <xf numFmtId="0" fontId="17" fillId="0" borderId="1" xfId="0" applyFont="1" applyFill="1" applyBorder="1" applyAlignment="1">
      <alignment horizontal="center" vertical="top" wrapText="1"/>
    </xf>
    <xf numFmtId="166" fontId="17" fillId="0" borderId="1" xfId="0" applyNumberFormat="1" applyFont="1" applyFill="1" applyBorder="1" applyAlignment="1">
      <alignment horizontal="center" vertical="top" wrapText="1"/>
    </xf>
    <xf numFmtId="0" fontId="18" fillId="0" borderId="1" xfId="0" applyFont="1" applyFill="1" applyBorder="1" applyAlignment="1">
      <alignment horizontal="left" vertical="top" wrapText="1"/>
    </xf>
    <xf numFmtId="49" fontId="5" fillId="0" borderId="8" xfId="0" applyNumberFormat="1" applyFont="1" applyFill="1" applyBorder="1" applyAlignment="1" applyProtection="1">
      <alignment horizontal="left" vertical="top" wrapText="1"/>
    </xf>
    <xf numFmtId="3" fontId="5" fillId="0" borderId="1" xfId="0" applyNumberFormat="1" applyFont="1" applyFill="1" applyBorder="1" applyAlignment="1">
      <alignment horizontal="left" vertical="top" wrapText="1"/>
    </xf>
    <xf numFmtId="166" fontId="14" fillId="0" borderId="1" xfId="0" applyNumberFormat="1" applyFont="1" applyFill="1" applyBorder="1" applyAlignment="1">
      <alignment horizontal="left" vertical="top" wrapText="1"/>
    </xf>
    <xf numFmtId="49" fontId="14" fillId="0" borderId="1" xfId="0" applyNumberFormat="1" applyFont="1" applyFill="1" applyBorder="1" applyAlignment="1">
      <alignment horizontal="left" vertical="top" wrapText="1"/>
    </xf>
    <xf numFmtId="0" fontId="14" fillId="0" borderId="1" xfId="0" applyFont="1" applyFill="1" applyBorder="1" applyAlignment="1">
      <alignment vertical="top" wrapText="1"/>
    </xf>
    <xf numFmtId="0" fontId="14" fillId="0" borderId="1" xfId="0" applyFont="1" applyFill="1" applyBorder="1" applyAlignment="1">
      <alignment horizontal="left" vertical="top" wrapText="1"/>
    </xf>
    <xf numFmtId="3" fontId="14" fillId="0" borderId="1" xfId="0" applyNumberFormat="1" applyFont="1" applyFill="1" applyBorder="1" applyAlignment="1">
      <alignment horizontal="left" vertical="top" wrapText="1"/>
    </xf>
    <xf numFmtId="169" fontId="14" fillId="0" borderId="8" xfId="0" applyNumberFormat="1" applyFont="1" applyFill="1" applyBorder="1" applyAlignment="1" applyProtection="1">
      <alignment horizontal="left" vertical="top" wrapText="1"/>
    </xf>
    <xf numFmtId="0" fontId="14" fillId="0" borderId="1" xfId="0" applyFont="1" applyFill="1" applyBorder="1" applyAlignment="1">
      <alignment horizontal="left" vertical="center" wrapText="1"/>
    </xf>
    <xf numFmtId="0" fontId="4" fillId="0" borderId="2" xfId="0" applyFont="1" applyFill="1" applyBorder="1" applyAlignment="1">
      <alignment horizontal="center" vertical="top" wrapText="1"/>
    </xf>
    <xf numFmtId="166" fontId="4" fillId="0" borderId="2" xfId="0" applyNumberFormat="1" applyFont="1" applyFill="1" applyBorder="1" applyAlignment="1">
      <alignment horizontal="center" vertical="top" wrapText="1"/>
    </xf>
    <xf numFmtId="0" fontId="21" fillId="0" borderId="1" xfId="0" applyFont="1" applyFill="1" applyBorder="1" applyAlignment="1">
      <alignment horizontal="center" vertical="top"/>
    </xf>
    <xf numFmtId="49" fontId="22" fillId="0" borderId="1" xfId="0" applyNumberFormat="1" applyFont="1" applyFill="1" applyBorder="1" applyAlignment="1">
      <alignment horizontal="left" vertical="top" wrapText="1"/>
    </xf>
    <xf numFmtId="0" fontId="5" fillId="0" borderId="2" xfId="0" applyFont="1" applyFill="1" applyBorder="1" applyAlignment="1">
      <alignment vertical="top" wrapText="1"/>
    </xf>
    <xf numFmtId="4" fontId="5" fillId="0" borderId="1" xfId="0" applyNumberFormat="1" applyFont="1" applyFill="1" applyBorder="1" applyAlignment="1">
      <alignment horizontal="center" vertical="top" wrapText="1"/>
    </xf>
    <xf numFmtId="3" fontId="5" fillId="0" borderId="1" xfId="0" quotePrefix="1" applyNumberFormat="1" applyFont="1" applyFill="1" applyBorder="1" applyAlignment="1">
      <alignment horizontal="center" vertical="top" wrapText="1"/>
    </xf>
    <xf numFmtId="0" fontId="6" fillId="0" borderId="1" xfId="0" applyFont="1" applyFill="1" applyBorder="1" applyAlignment="1">
      <alignment horizontal="center" vertical="top" wrapText="1"/>
    </xf>
    <xf numFmtId="166" fontId="6" fillId="0" borderId="1" xfId="0" applyNumberFormat="1" applyFont="1" applyFill="1" applyBorder="1" applyAlignment="1">
      <alignment horizontal="center" vertical="top" wrapText="1"/>
    </xf>
    <xf numFmtId="0" fontId="4" fillId="0" borderId="1" xfId="0" applyFont="1" applyFill="1" applyBorder="1" applyAlignment="1">
      <alignment horizontal="center" vertical="center"/>
    </xf>
    <xf numFmtId="166" fontId="5" fillId="0" borderId="4" xfId="0" applyNumberFormat="1" applyFont="1" applyFill="1" applyBorder="1" applyAlignment="1">
      <alignment vertical="top"/>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0" fontId="23" fillId="0" borderId="1" xfId="0" applyFont="1" applyFill="1" applyBorder="1" applyAlignment="1">
      <alignment horizontal="center" vertical="top" wrapText="1"/>
    </xf>
    <xf numFmtId="166" fontId="23"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3" fontId="5" fillId="0" borderId="2" xfId="0" applyNumberFormat="1" applyFont="1" applyFill="1" applyBorder="1" applyAlignment="1">
      <alignment vertical="top" wrapText="1"/>
    </xf>
    <xf numFmtId="0" fontId="4" fillId="0" borderId="1" xfId="0" applyFont="1" applyFill="1" applyBorder="1" applyAlignment="1" applyProtection="1">
      <alignment horizontal="center" vertical="top" wrapText="1"/>
      <protection locked="0"/>
    </xf>
    <xf numFmtId="166" fontId="4" fillId="0" borderId="1" xfId="0" applyNumberFormat="1" applyFont="1" applyFill="1" applyBorder="1" applyAlignment="1" applyProtection="1">
      <alignment horizontal="center" vertical="top"/>
      <protection locked="0"/>
    </xf>
    <xf numFmtId="0" fontId="9" fillId="0" borderId="0" xfId="0" applyFont="1" applyFill="1" applyProtection="1">
      <protection locked="0"/>
    </xf>
    <xf numFmtId="0" fontId="5" fillId="0" borderId="1" xfId="0" applyFont="1" applyFill="1" applyBorder="1" applyAlignment="1" applyProtection="1">
      <alignment horizontal="center" vertical="top"/>
      <protection locked="0"/>
    </xf>
    <xf numFmtId="49" fontId="7" fillId="0" borderId="1" xfId="0" applyNumberFormat="1" applyFont="1" applyFill="1" applyBorder="1" applyAlignment="1">
      <alignment vertical="top" wrapText="1"/>
    </xf>
    <xf numFmtId="3" fontId="14" fillId="0" borderId="1" xfId="0" applyNumberFormat="1" applyFont="1" applyFill="1" applyBorder="1" applyAlignment="1">
      <alignment vertical="top" wrapText="1"/>
    </xf>
    <xf numFmtId="49" fontId="14" fillId="0" borderId="1" xfId="0" applyNumberFormat="1" applyFont="1" applyFill="1" applyBorder="1" applyAlignment="1">
      <alignment horizontal="center" vertical="top" wrapText="1"/>
    </xf>
    <xf numFmtId="166" fontId="14" fillId="0" borderId="1" xfId="0" applyNumberFormat="1" applyFont="1" applyFill="1" applyBorder="1" applyAlignment="1">
      <alignment horizontal="center" vertical="top" wrapText="1"/>
    </xf>
    <xf numFmtId="0" fontId="4" fillId="0" borderId="2" xfId="0" applyFont="1" applyFill="1" applyBorder="1" applyAlignment="1">
      <alignment horizontal="center" vertical="top"/>
    </xf>
    <xf numFmtId="49" fontId="14" fillId="0" borderId="2" xfId="0" applyNumberFormat="1" applyFont="1" applyFill="1" applyBorder="1" applyAlignment="1">
      <alignment horizontal="center" vertical="top" wrapText="1"/>
    </xf>
    <xf numFmtId="49" fontId="5" fillId="0" borderId="4" xfId="0" applyNumberFormat="1" applyFont="1" applyFill="1" applyBorder="1" applyAlignment="1">
      <alignment horizontal="center" vertical="top" wrapText="1"/>
    </xf>
    <xf numFmtId="0" fontId="5" fillId="0" borderId="4" xfId="0" applyFont="1" applyFill="1" applyBorder="1" applyAlignment="1">
      <alignment horizontal="left" vertical="top" wrapText="1"/>
    </xf>
    <xf numFmtId="4" fontId="5" fillId="0" borderId="4" xfId="0" applyNumberFormat="1" applyFont="1" applyFill="1" applyBorder="1" applyAlignment="1">
      <alignment horizontal="center" vertical="top" wrapText="1"/>
    </xf>
    <xf numFmtId="49" fontId="5" fillId="0" borderId="2" xfId="0" applyNumberFormat="1" applyFont="1" applyFill="1" applyBorder="1" applyAlignment="1">
      <alignment horizontal="center" vertical="top" wrapText="1"/>
    </xf>
    <xf numFmtId="0" fontId="5" fillId="0" borderId="1" xfId="0" applyFont="1" applyFill="1" applyBorder="1"/>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4" xfId="0" applyFill="1" applyBorder="1" applyAlignment="1">
      <alignment horizontal="left" vertical="top" wrapText="1"/>
    </xf>
    <xf numFmtId="0" fontId="0" fillId="0" borderId="4" xfId="0" applyFill="1" applyBorder="1" applyAlignment="1">
      <alignment horizontal="center" vertical="top" wrapText="1"/>
    </xf>
    <xf numFmtId="0" fontId="14" fillId="0" borderId="4" xfId="0" applyFont="1" applyFill="1" applyBorder="1" applyAlignment="1">
      <alignment horizontal="left" vertical="top" wrapText="1"/>
    </xf>
    <xf numFmtId="49" fontId="14" fillId="0" borderId="4" xfId="0" applyNumberFormat="1" applyFont="1" applyFill="1" applyBorder="1" applyAlignment="1">
      <alignment horizontal="center" vertical="top" wrapText="1"/>
    </xf>
    <xf numFmtId="166" fontId="14" fillId="0" borderId="4"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2" xfId="0" applyNumberFormat="1" applyFont="1" applyFill="1" applyBorder="1" applyAlignment="1">
      <alignment horizontal="center" vertical="center"/>
    </xf>
    <xf numFmtId="3" fontId="5" fillId="0" borderId="1" xfId="0" applyNumberFormat="1" applyFont="1" applyFill="1" applyBorder="1" applyAlignment="1">
      <alignment horizontal="left" vertical="center" wrapText="1"/>
    </xf>
    <xf numFmtId="3" fontId="5" fillId="0" borderId="1" xfId="0" applyNumberFormat="1" applyFont="1" applyFill="1" applyBorder="1" applyAlignment="1">
      <alignment horizontal="center" vertical="top" wrapText="1"/>
    </xf>
    <xf numFmtId="0" fontId="5" fillId="0" borderId="4" xfId="0" applyFont="1" applyFill="1" applyBorder="1" applyAlignment="1">
      <alignment horizontal="center" vertical="top" wrapText="1"/>
    </xf>
    <xf numFmtId="0" fontId="24" fillId="0" borderId="1" xfId="0" applyFont="1" applyFill="1" applyBorder="1"/>
    <xf numFmtId="166" fontId="4" fillId="0" borderId="1" xfId="0" applyNumberFormat="1" applyFont="1" applyFill="1" applyBorder="1" applyAlignment="1">
      <alignment horizontal="center" vertical="center"/>
    </xf>
    <xf numFmtId="166" fontId="5" fillId="0" borderId="0" xfId="0" applyNumberFormat="1" applyFont="1" applyFill="1" applyAlignment="1">
      <alignment horizontal="center" vertical="top"/>
    </xf>
    <xf numFmtId="0" fontId="4" fillId="4" borderId="1" xfId="0" applyFont="1" applyFill="1" applyBorder="1" applyAlignment="1">
      <alignment horizontal="center" vertical="top"/>
    </xf>
    <xf numFmtId="0" fontId="4" fillId="4" borderId="1" xfId="0" applyFont="1" applyFill="1" applyBorder="1" applyAlignment="1">
      <alignment horizontal="left" vertical="top" wrapText="1"/>
    </xf>
    <xf numFmtId="0" fontId="4" fillId="4" borderId="1" xfId="0" applyFont="1" applyFill="1" applyBorder="1" applyAlignment="1">
      <alignment horizontal="center" vertical="top" wrapText="1"/>
    </xf>
    <xf numFmtId="166" fontId="4" fillId="4" borderId="1" xfId="0" applyNumberFormat="1" applyFont="1" applyFill="1" applyBorder="1" applyAlignment="1">
      <alignment horizontal="center" vertical="top" wrapText="1"/>
    </xf>
    <xf numFmtId="166" fontId="4" fillId="4" borderId="1" xfId="0" applyNumberFormat="1" applyFont="1" applyFill="1" applyBorder="1" applyAlignment="1">
      <alignment horizontal="left" vertical="top" wrapText="1"/>
    </xf>
    <xf numFmtId="49" fontId="7" fillId="0" borderId="2" xfId="0" applyNumberFormat="1" applyFont="1" applyFill="1" applyBorder="1" applyAlignment="1">
      <alignment horizontal="left" vertical="top" wrapText="1"/>
    </xf>
    <xf numFmtId="0" fontId="5" fillId="0" borderId="1" xfId="12" applyFont="1" applyFill="1" applyBorder="1" applyAlignment="1">
      <alignment horizontal="left" vertical="top" wrapText="1"/>
    </xf>
    <xf numFmtId="49" fontId="7" fillId="0" borderId="1" xfId="0" applyNumberFormat="1" applyFont="1" applyFill="1" applyBorder="1" applyAlignment="1">
      <alignment horizontal="left" vertical="top" wrapText="1"/>
    </xf>
    <xf numFmtId="0" fontId="5" fillId="0" borderId="1" xfId="5" applyNumberFormat="1" applyFont="1" applyFill="1" applyBorder="1" applyAlignment="1">
      <alignment horizontal="center" vertical="top" wrapText="1"/>
    </xf>
    <xf numFmtId="0" fontId="5" fillId="0" borderId="0" xfId="0" applyFont="1" applyFill="1" applyAlignment="1">
      <alignment vertical="top" wrapText="1"/>
    </xf>
    <xf numFmtId="0" fontId="5" fillId="0" borderId="1" xfId="0" applyFont="1" applyFill="1" applyBorder="1" applyAlignment="1">
      <alignment horizontal="left" vertical="top" wrapText="1"/>
    </xf>
    <xf numFmtId="166" fontId="5" fillId="0" borderId="1" xfId="0" applyNumberFormat="1" applyFont="1" applyFill="1" applyBorder="1" applyAlignment="1">
      <alignment horizontal="center" vertical="top"/>
    </xf>
    <xf numFmtId="49" fontId="5" fillId="0" borderId="1" xfId="0" applyNumberFormat="1" applyFont="1" applyFill="1" applyBorder="1" applyAlignment="1">
      <alignment horizontal="center" vertical="top" wrapText="1"/>
    </xf>
    <xf numFmtId="0" fontId="5" fillId="0" borderId="1" xfId="0" applyFont="1" applyFill="1" applyBorder="1" applyAlignment="1">
      <alignment horizontal="center" vertical="top"/>
    </xf>
    <xf numFmtId="166" fontId="5" fillId="5" borderId="1" xfId="12" applyNumberFormat="1" applyFont="1" applyFill="1" applyBorder="1" applyAlignment="1">
      <alignment horizontal="center" vertical="top"/>
    </xf>
    <xf numFmtId="0" fontId="5" fillId="0" borderId="2" xfId="0" applyFont="1" applyFill="1" applyBorder="1" applyAlignment="1">
      <alignment horizontal="center" vertical="top"/>
    </xf>
    <xf numFmtId="0" fontId="5" fillId="0" borderId="1" xfId="0" applyFont="1" applyFill="1" applyBorder="1" applyAlignment="1">
      <alignment vertical="top"/>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0" fontId="4" fillId="0" borderId="1" xfId="12" applyFont="1" applyFill="1" applyBorder="1" applyAlignment="1">
      <alignment horizontal="center" vertical="top"/>
    </xf>
    <xf numFmtId="166" fontId="5" fillId="0" borderId="1" xfId="0" applyNumberFormat="1" applyFont="1" applyFill="1" applyBorder="1" applyAlignment="1">
      <alignment horizontal="center" vertical="top" wrapText="1"/>
    </xf>
    <xf numFmtId="49" fontId="22" fillId="0" borderId="1" xfId="3"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0" fontId="5" fillId="0" borderId="0" xfId="0" applyFont="1" applyAlignment="1">
      <alignment horizontal="left" vertical="top" wrapText="1"/>
    </xf>
    <xf numFmtId="49" fontId="5" fillId="5" borderId="1" xfId="3" applyNumberFormat="1" applyFont="1" applyFill="1" applyBorder="1" applyAlignment="1">
      <alignment horizontal="center" vertical="top" wrapText="1"/>
    </xf>
    <xf numFmtId="171" fontId="5" fillId="5" borderId="1" xfId="0" applyNumberFormat="1" applyFont="1" applyFill="1" applyBorder="1" applyAlignment="1">
      <alignment horizontal="center" vertical="top"/>
    </xf>
    <xf numFmtId="0" fontId="5" fillId="5" borderId="1" xfId="0" applyFont="1" applyFill="1" applyBorder="1" applyAlignment="1">
      <alignment horizontal="center" vertical="top"/>
    </xf>
    <xf numFmtId="0" fontId="5" fillId="5" borderId="0" xfId="0" applyFont="1" applyFill="1"/>
    <xf numFmtId="3" fontId="5" fillId="0" borderId="1" xfId="0" applyNumberFormat="1" applyFont="1" applyFill="1" applyBorder="1" applyAlignment="1">
      <alignment vertical="top" wrapText="1"/>
    </xf>
    <xf numFmtId="0" fontId="5" fillId="0" borderId="1" xfId="0" applyFont="1" applyFill="1" applyBorder="1" applyAlignment="1">
      <alignment horizontal="left" vertical="top" wrapText="1"/>
    </xf>
    <xf numFmtId="166" fontId="5" fillId="0" borderId="1" xfId="0" applyNumberFormat="1" applyFont="1" applyFill="1" applyBorder="1" applyAlignment="1">
      <alignment horizontal="center" vertical="top"/>
    </xf>
    <xf numFmtId="0" fontId="4" fillId="0" borderId="4" xfId="12" applyFont="1" applyFill="1" applyBorder="1" applyAlignment="1">
      <alignment horizontal="center" vertical="top"/>
    </xf>
    <xf numFmtId="0" fontId="5" fillId="0" borderId="4" xfId="0" applyFont="1" applyFill="1" applyBorder="1" applyAlignment="1">
      <alignment horizontal="left" vertical="top" wrapText="1"/>
    </xf>
    <xf numFmtId="0" fontId="5" fillId="0" borderId="1" xfId="12" applyFont="1" applyFill="1" applyBorder="1" applyAlignment="1">
      <alignment horizontal="center" vertical="top"/>
    </xf>
    <xf numFmtId="166" fontId="5" fillId="0" borderId="1" xfId="12" applyNumberFormat="1" applyFont="1" applyFill="1" applyBorder="1" applyAlignment="1">
      <alignment horizontal="center" vertical="top"/>
    </xf>
    <xf numFmtId="49" fontId="7"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0" fontId="4" fillId="0" borderId="1" xfId="12" applyFont="1" applyBorder="1" applyAlignment="1">
      <alignment horizontal="center" vertical="top"/>
    </xf>
    <xf numFmtId="0" fontId="5" fillId="0" borderId="1" xfId="0" applyFont="1" applyFill="1" applyBorder="1" applyAlignment="1">
      <alignment horizontal="left" vertical="top" wrapText="1"/>
    </xf>
    <xf numFmtId="49" fontId="7"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0" fontId="5" fillId="0" borderId="1" xfId="12" applyFont="1" applyFill="1" applyBorder="1" applyAlignment="1">
      <alignment horizontal="left" vertical="top" wrapText="1"/>
    </xf>
    <xf numFmtId="166" fontId="5" fillId="0" borderId="1" xfId="12" applyNumberFormat="1" applyFont="1" applyFill="1" applyBorder="1" applyAlignment="1">
      <alignment horizontal="center" vertical="top"/>
    </xf>
    <xf numFmtId="166" fontId="5" fillId="0" borderId="0" xfId="0" applyNumberFormat="1" applyFont="1" applyFill="1"/>
    <xf numFmtId="0" fontId="5" fillId="0" borderId="4" xfId="0" applyFont="1" applyBorder="1" applyAlignment="1">
      <alignment horizontal="left" vertical="top" wrapText="1"/>
    </xf>
    <xf numFmtId="0" fontId="5" fillId="0" borderId="1" xfId="12" applyFont="1" applyFill="1" applyBorder="1" applyAlignment="1">
      <alignment horizontal="left" vertical="top" wrapText="1"/>
    </xf>
    <xf numFmtId="166" fontId="5" fillId="0" borderId="1" xfId="12" applyNumberFormat="1" applyFont="1" applyFill="1" applyBorder="1" applyAlignment="1">
      <alignment horizontal="center" vertical="top"/>
    </xf>
    <xf numFmtId="49" fontId="7"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0" fontId="8" fillId="0" borderId="1" xfId="0" applyFont="1" applyFill="1" applyBorder="1" applyAlignment="1">
      <alignment horizontal="left" vertical="top" wrapText="1"/>
    </xf>
    <xf numFmtId="0" fontId="4" fillId="0" borderId="1" xfId="12" applyFont="1" applyFill="1" applyBorder="1" applyAlignment="1">
      <alignment horizontal="center" vertical="top"/>
    </xf>
    <xf numFmtId="166" fontId="5" fillId="0" borderId="1" xfId="0" applyNumberFormat="1" applyFont="1" applyFill="1" applyBorder="1" applyAlignment="1">
      <alignment horizontal="center" vertical="top" wrapText="1"/>
    </xf>
    <xf numFmtId="3" fontId="4" fillId="0" borderId="1" xfId="0" applyNumberFormat="1" applyFont="1" applyFill="1" applyBorder="1" applyAlignment="1">
      <alignment horizontal="left" vertical="top" wrapText="1"/>
    </xf>
    <xf numFmtId="0" fontId="5" fillId="0" borderId="4" xfId="5" applyNumberFormat="1" applyFont="1" applyBorder="1" applyAlignment="1">
      <alignment horizontal="center" vertical="top" wrapText="1"/>
    </xf>
    <xf numFmtId="0" fontId="5" fillId="0" borderId="1" xfId="0" applyFont="1" applyFill="1" applyBorder="1" applyAlignment="1">
      <alignment horizontal="left" vertical="top" wrapText="1"/>
    </xf>
    <xf numFmtId="166" fontId="5" fillId="0" borderId="1" xfId="0" applyNumberFormat="1" applyFont="1" applyFill="1" applyBorder="1" applyAlignment="1">
      <alignment horizontal="center" vertical="top"/>
    </xf>
    <xf numFmtId="166" fontId="5"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0" fontId="4" fillId="0" borderId="1" xfId="12" applyNumberFormat="1" applyFont="1" applyFill="1" applyBorder="1" applyAlignment="1">
      <alignment horizontal="center" vertical="top"/>
    </xf>
    <xf numFmtId="166" fontId="4" fillId="0" borderId="1" xfId="3" applyNumberFormat="1" applyFont="1" applyFill="1" applyBorder="1" applyAlignment="1">
      <alignment horizontal="left" vertical="top" wrapText="1"/>
    </xf>
    <xf numFmtId="0" fontId="4" fillId="0" borderId="4" xfId="12" applyFont="1" applyFill="1" applyBorder="1" applyAlignment="1">
      <alignment vertical="top"/>
    </xf>
    <xf numFmtId="166" fontId="5" fillId="0" borderId="1" xfId="12" applyNumberFormat="1" applyFont="1" applyFill="1" applyBorder="1" applyAlignment="1">
      <alignment horizontal="center" vertical="top"/>
    </xf>
    <xf numFmtId="49" fontId="7"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0" fontId="4" fillId="0" borderId="1" xfId="12" applyFont="1" applyBorder="1" applyAlignment="1">
      <alignment horizontal="center" vertical="top"/>
    </xf>
    <xf numFmtId="166" fontId="5" fillId="0" borderId="1" xfId="0" applyNumberFormat="1" applyFont="1" applyFill="1" applyBorder="1" applyAlignment="1">
      <alignment horizontal="center" vertical="top" wrapText="1"/>
    </xf>
    <xf numFmtId="166" fontId="5" fillId="0" borderId="4"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0" fontId="5" fillId="0" borderId="4" xfId="0" applyFont="1" applyFill="1" applyBorder="1" applyAlignment="1">
      <alignment horizontal="left" vertical="top" wrapText="1"/>
    </xf>
    <xf numFmtId="0" fontId="5" fillId="0" borderId="1" xfId="0" applyFont="1" applyFill="1" applyBorder="1" applyAlignment="1">
      <alignment horizontal="left" vertical="top" wrapText="1"/>
    </xf>
    <xf numFmtId="166" fontId="5" fillId="0" borderId="1" xfId="0" applyNumberFormat="1" applyFont="1" applyFill="1" applyBorder="1" applyAlignment="1">
      <alignment horizontal="center" vertical="top"/>
    </xf>
    <xf numFmtId="166" fontId="5" fillId="0" borderId="4" xfId="0" applyNumberFormat="1" applyFont="1" applyFill="1" applyBorder="1" applyAlignment="1">
      <alignment horizontal="center" vertical="top"/>
    </xf>
    <xf numFmtId="0" fontId="5" fillId="0" borderId="4" xfId="12" applyFont="1" applyFill="1" applyBorder="1" applyAlignment="1">
      <alignment horizontal="left" vertical="top" wrapText="1"/>
    </xf>
    <xf numFmtId="0" fontId="5" fillId="0" borderId="1" xfId="12" applyFont="1" applyFill="1" applyBorder="1" applyAlignment="1">
      <alignment horizontal="left" vertical="top" wrapText="1"/>
    </xf>
    <xf numFmtId="0" fontId="5" fillId="0" borderId="1" xfId="12" applyFont="1" applyFill="1" applyBorder="1" applyAlignment="1">
      <alignment horizontal="center" vertical="top"/>
    </xf>
    <xf numFmtId="166" fontId="5"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49" fontId="4" fillId="0" borderId="1" xfId="13" applyNumberFormat="1" applyFont="1" applyBorder="1" applyAlignment="1">
      <alignment horizontal="center" vertical="center" wrapText="1"/>
    </xf>
    <xf numFmtId="0" fontId="4" fillId="0" borderId="1" xfId="13" applyFont="1" applyBorder="1" applyAlignment="1">
      <alignment horizontal="left" vertical="center" wrapText="1"/>
    </xf>
    <xf numFmtId="49" fontId="4" fillId="0" borderId="1" xfId="0" applyNumberFormat="1" applyFont="1" applyBorder="1" applyAlignment="1">
      <alignment horizontal="center" vertical="top" wrapText="1"/>
    </xf>
    <xf numFmtId="166" fontId="4" fillId="0" borderId="1" xfId="0" applyNumberFormat="1" applyFont="1" applyFill="1" applyBorder="1" applyAlignment="1">
      <alignment horizontal="left" vertical="top" wrapText="1"/>
    </xf>
    <xf numFmtId="0" fontId="4" fillId="5" borderId="1" xfId="3"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49" fontId="5" fillId="5" borderId="2" xfId="0" applyNumberFormat="1" applyFont="1" applyFill="1" applyBorder="1" applyAlignment="1">
      <alignment horizontal="center" vertical="top"/>
    </xf>
    <xf numFmtId="0" fontId="5" fillId="0" borderId="1" xfId="0" applyFont="1" applyFill="1" applyBorder="1" applyAlignment="1">
      <alignment horizontal="left" vertical="top" wrapText="1"/>
    </xf>
    <xf numFmtId="166" fontId="5" fillId="0" borderId="1" xfId="0" applyNumberFormat="1" applyFont="1" applyFill="1" applyBorder="1" applyAlignment="1">
      <alignment horizontal="center" vertical="top"/>
    </xf>
    <xf numFmtId="49" fontId="4" fillId="0" borderId="0" xfId="0" applyNumberFormat="1" applyFont="1" applyFill="1" applyBorder="1" applyAlignment="1">
      <alignment horizontal="center"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4" fillId="0" borderId="0" xfId="12" applyFont="1" applyAlignment="1">
      <alignment horizontal="center" vertical="center"/>
    </xf>
    <xf numFmtId="166" fontId="5" fillId="0" borderId="2" xfId="0" applyNumberFormat="1" applyFont="1" applyFill="1" applyBorder="1" applyAlignment="1">
      <alignment horizontal="left" vertical="top" wrapText="1"/>
    </xf>
    <xf numFmtId="166" fontId="5" fillId="0" borderId="4" xfId="0" applyNumberFormat="1" applyFont="1" applyFill="1" applyBorder="1" applyAlignment="1">
      <alignment horizontal="left" vertical="top" wrapText="1"/>
    </xf>
    <xf numFmtId="166" fontId="5" fillId="0" borderId="2" xfId="0" applyNumberFormat="1" applyFont="1" applyFill="1" applyBorder="1" applyAlignment="1">
      <alignment horizontal="center" vertical="top" wrapText="1"/>
    </xf>
    <xf numFmtId="166" fontId="5" fillId="0" borderId="4"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0" fontId="9" fillId="0" borderId="1" xfId="0" applyFont="1" applyBorder="1" applyAlignment="1">
      <alignment horizontal="left" vertical="top" wrapText="1"/>
    </xf>
    <xf numFmtId="166" fontId="5" fillId="0" borderId="1" xfId="0" applyNumberFormat="1" applyFont="1" applyFill="1" applyBorder="1" applyAlignment="1">
      <alignment horizontal="center" vertical="top"/>
    </xf>
    <xf numFmtId="0" fontId="5" fillId="0" borderId="2" xfId="0" applyNumberFormat="1" applyFont="1" applyFill="1" applyBorder="1" applyAlignment="1">
      <alignment horizontal="left" vertical="top" wrapText="1"/>
    </xf>
    <xf numFmtId="0" fontId="5" fillId="0" borderId="4" xfId="0" applyNumberFormat="1" applyFont="1" applyFill="1" applyBorder="1" applyAlignment="1">
      <alignment horizontal="left" vertical="top" wrapText="1"/>
    </xf>
    <xf numFmtId="166" fontId="5" fillId="5" borderId="2" xfId="12" applyNumberFormat="1" applyFont="1" applyFill="1" applyBorder="1" applyAlignment="1">
      <alignment horizontal="center" vertical="top" wrapText="1"/>
    </xf>
    <xf numFmtId="166" fontId="5" fillId="5" borderId="4" xfId="12" applyNumberFormat="1" applyFont="1" applyFill="1" applyBorder="1" applyAlignment="1">
      <alignment horizontal="center" vertical="top" wrapText="1"/>
    </xf>
    <xf numFmtId="166" fontId="5" fillId="5" borderId="3" xfId="12" applyNumberFormat="1" applyFont="1" applyFill="1" applyBorder="1" applyAlignment="1">
      <alignment horizontal="center" vertical="top" wrapText="1"/>
    </xf>
    <xf numFmtId="0" fontId="4" fillId="0" borderId="2" xfId="12" applyFont="1" applyFill="1" applyBorder="1" applyAlignment="1">
      <alignment horizontal="center" vertical="top"/>
    </xf>
    <xf numFmtId="0" fontId="4" fillId="0" borderId="4" xfId="12" applyFont="1" applyFill="1" applyBorder="1" applyAlignment="1">
      <alignment horizontal="center" vertical="top"/>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2" xfId="0" applyFont="1" applyFill="1" applyBorder="1" applyAlignment="1">
      <alignment horizontal="center" vertical="top"/>
    </xf>
    <xf numFmtId="0" fontId="5" fillId="0" borderId="3" xfId="0" applyFont="1" applyFill="1" applyBorder="1" applyAlignment="1">
      <alignment horizontal="center" vertical="top"/>
    </xf>
    <xf numFmtId="0" fontId="5" fillId="0" borderId="4" xfId="0" applyFont="1" applyFill="1" applyBorder="1" applyAlignment="1">
      <alignment horizontal="center" vertical="top"/>
    </xf>
    <xf numFmtId="0" fontId="5" fillId="0" borderId="2" xfId="12" applyFont="1" applyFill="1" applyBorder="1" applyAlignment="1">
      <alignment horizontal="center" vertical="top"/>
    </xf>
    <xf numFmtId="0" fontId="5" fillId="0" borderId="3" xfId="12" applyFont="1" applyFill="1" applyBorder="1" applyAlignment="1">
      <alignment horizontal="center" vertical="top"/>
    </xf>
    <xf numFmtId="0" fontId="5" fillId="0" borderId="4" xfId="12" applyFont="1" applyFill="1" applyBorder="1" applyAlignment="1">
      <alignment horizontal="center" vertical="top"/>
    </xf>
    <xf numFmtId="3" fontId="5" fillId="0" borderId="1" xfId="0" applyNumberFormat="1" applyFont="1" applyFill="1" applyBorder="1" applyAlignment="1">
      <alignment horizontal="center" vertical="top" wrapText="1"/>
    </xf>
    <xf numFmtId="49" fontId="7" fillId="0" borderId="2" xfId="0" applyNumberFormat="1" applyFont="1" applyFill="1" applyBorder="1" applyAlignment="1">
      <alignment horizontal="left" vertical="top" wrapText="1"/>
    </xf>
    <xf numFmtId="0" fontId="0" fillId="0" borderId="4" xfId="0" applyFill="1" applyBorder="1" applyAlignment="1">
      <alignment horizontal="left" vertical="top" wrapText="1"/>
    </xf>
    <xf numFmtId="3" fontId="5" fillId="0" borderId="2" xfId="0" applyNumberFormat="1" applyFont="1" applyFill="1" applyBorder="1" applyAlignment="1">
      <alignment horizontal="left" vertical="top" wrapText="1"/>
    </xf>
    <xf numFmtId="3" fontId="5" fillId="0" borderId="4" xfId="0" applyNumberFormat="1" applyFont="1" applyFill="1" applyBorder="1" applyAlignment="1">
      <alignment horizontal="left" vertical="top" wrapText="1"/>
    </xf>
    <xf numFmtId="166" fontId="5" fillId="0" borderId="2" xfId="0" applyNumberFormat="1" applyFont="1" applyFill="1" applyBorder="1" applyAlignment="1">
      <alignment horizontal="center" vertical="top"/>
    </xf>
    <xf numFmtId="166" fontId="5" fillId="0" borderId="3" xfId="0" applyNumberFormat="1" applyFont="1" applyFill="1" applyBorder="1" applyAlignment="1">
      <alignment horizontal="center" vertical="top"/>
    </xf>
    <xf numFmtId="166" fontId="5" fillId="0" borderId="4" xfId="0" applyNumberFormat="1" applyFont="1" applyFill="1" applyBorder="1" applyAlignment="1">
      <alignment horizontal="center" vertical="top"/>
    </xf>
    <xf numFmtId="0" fontId="5" fillId="0" borderId="2" xfId="12" applyFont="1" applyFill="1" applyBorder="1" applyAlignment="1">
      <alignment horizontal="left" vertical="top" wrapText="1"/>
    </xf>
    <xf numFmtId="0" fontId="5" fillId="0" borderId="4" xfId="12" applyFont="1" applyFill="1" applyBorder="1" applyAlignment="1">
      <alignment horizontal="left" vertical="top" wrapText="1"/>
    </xf>
    <xf numFmtId="166" fontId="5" fillId="0" borderId="3" xfId="0" applyNumberFormat="1" applyFont="1" applyFill="1" applyBorder="1" applyAlignment="1">
      <alignment horizontal="center" vertical="top"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1" xfId="12" applyFont="1" applyFill="1" applyBorder="1" applyAlignment="1">
      <alignment horizontal="left" vertical="top" wrapText="1"/>
    </xf>
    <xf numFmtId="0" fontId="5" fillId="0" borderId="1" xfId="12" applyFont="1" applyFill="1" applyBorder="1" applyAlignment="1">
      <alignment horizontal="center" vertical="top"/>
    </xf>
    <xf numFmtId="166" fontId="5" fillId="0" borderId="1" xfId="12" applyNumberFormat="1" applyFont="1" applyFill="1" applyBorder="1" applyAlignment="1">
      <alignment horizontal="center" vertical="top"/>
    </xf>
    <xf numFmtId="0" fontId="5" fillId="0" borderId="3" xfId="12" applyFont="1" applyFill="1" applyBorder="1" applyAlignment="1">
      <alignment horizontal="left" vertical="top" wrapText="1"/>
    </xf>
    <xf numFmtId="0" fontId="5" fillId="0" borderId="2"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4" xfId="0"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0" fontId="5" fillId="0" borderId="2" xfId="5" applyNumberFormat="1" applyFont="1" applyFill="1" applyBorder="1" applyAlignment="1">
      <alignment horizontal="center" vertical="top" wrapText="1"/>
    </xf>
    <xf numFmtId="0" fontId="5" fillId="0" borderId="4" xfId="5" applyNumberFormat="1" applyFont="1" applyFill="1" applyBorder="1" applyAlignment="1">
      <alignment horizontal="center" vertical="top" wrapText="1"/>
    </xf>
    <xf numFmtId="0" fontId="5" fillId="0" borderId="1" xfId="0" applyFont="1" applyFill="1" applyBorder="1" applyAlignment="1">
      <alignment horizontal="center" vertical="top"/>
    </xf>
    <xf numFmtId="0" fontId="8" fillId="0" borderId="1" xfId="0" applyFont="1" applyFill="1" applyBorder="1" applyAlignment="1">
      <alignment horizontal="left"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0" fontId="1" fillId="0" borderId="4" xfId="0" applyFont="1" applyFill="1" applyBorder="1" applyAlignment="1">
      <alignment horizontal="left" vertical="top" wrapText="1"/>
    </xf>
    <xf numFmtId="49" fontId="5" fillId="0" borderId="2" xfId="0" applyNumberFormat="1" applyFont="1" applyFill="1" applyBorder="1" applyAlignment="1">
      <alignment horizontal="center" vertical="top" wrapText="1"/>
    </xf>
    <xf numFmtId="0" fontId="0" fillId="0" borderId="3" xfId="0" applyFill="1" applyBorder="1" applyAlignment="1">
      <alignment horizontal="left" vertical="top" wrapText="1"/>
    </xf>
    <xf numFmtId="166" fontId="14" fillId="0" borderId="2" xfId="3" applyNumberFormat="1" applyFont="1" applyFill="1" applyBorder="1" applyAlignment="1">
      <alignment horizontal="center" vertical="top" wrapText="1"/>
    </xf>
    <xf numFmtId="0" fontId="4" fillId="0" borderId="1" xfId="12" applyFont="1" applyFill="1" applyBorder="1" applyAlignment="1">
      <alignment horizontal="center" vertical="top"/>
    </xf>
    <xf numFmtId="49" fontId="7" fillId="0" borderId="1" xfId="0" applyNumberFormat="1" applyFont="1" applyFill="1" applyBorder="1" applyAlignment="1">
      <alignment horizontal="left" vertical="top" wrapText="1"/>
    </xf>
    <xf numFmtId="49" fontId="5" fillId="0" borderId="4" xfId="0" applyNumberFormat="1" applyFont="1" applyFill="1" applyBorder="1" applyAlignment="1">
      <alignment horizontal="center" vertical="top" wrapText="1"/>
    </xf>
    <xf numFmtId="0" fontId="5" fillId="0" borderId="2" xfId="5" applyFont="1" applyFill="1" applyBorder="1" applyAlignment="1" applyProtection="1">
      <alignment horizontal="center" vertical="top"/>
      <protection locked="0"/>
    </xf>
    <xf numFmtId="0" fontId="5" fillId="0" borderId="4" xfId="5" applyFont="1" applyFill="1" applyBorder="1" applyAlignment="1" applyProtection="1">
      <alignment horizontal="center" vertical="top"/>
      <protection locked="0"/>
    </xf>
    <xf numFmtId="0" fontId="5" fillId="0" borderId="3" xfId="5" applyFont="1" applyFill="1" applyBorder="1" applyAlignment="1" applyProtection="1">
      <alignment horizontal="center" vertical="top"/>
      <protection locked="0"/>
    </xf>
    <xf numFmtId="49" fontId="5" fillId="0" borderId="3" xfId="0" applyNumberFormat="1" applyFont="1" applyFill="1" applyBorder="1" applyAlignment="1">
      <alignment horizontal="center" vertical="top" wrapText="1"/>
    </xf>
    <xf numFmtId="0" fontId="11" fillId="0" borderId="1" xfId="12" applyFont="1" applyFill="1" applyBorder="1" applyAlignment="1">
      <alignment horizontal="center" vertical="top"/>
    </xf>
    <xf numFmtId="166" fontId="5" fillId="0" borderId="2" xfId="0" applyNumberFormat="1" applyFont="1" applyFill="1" applyBorder="1" applyAlignment="1" applyProtection="1">
      <alignment horizontal="left" vertical="top" wrapText="1"/>
      <protection locked="0"/>
    </xf>
    <xf numFmtId="166" fontId="5" fillId="0" borderId="3" xfId="0" applyNumberFormat="1" applyFont="1" applyFill="1" applyBorder="1" applyAlignment="1" applyProtection="1">
      <alignment horizontal="left" vertical="top" wrapText="1"/>
      <protection locked="0"/>
    </xf>
    <xf numFmtId="166" fontId="5" fillId="0" borderId="4" xfId="0" applyNumberFormat="1" applyFont="1" applyFill="1" applyBorder="1" applyAlignment="1" applyProtection="1">
      <alignment horizontal="left" vertical="top" wrapText="1"/>
      <protection locked="0"/>
    </xf>
    <xf numFmtId="49" fontId="5" fillId="0" borderId="2" xfId="5" applyNumberFormat="1" applyFont="1" applyFill="1" applyBorder="1" applyAlignment="1" applyProtection="1">
      <alignment horizontal="center" vertical="top" wrapText="1"/>
      <protection locked="0"/>
    </xf>
    <xf numFmtId="49" fontId="5" fillId="0" borderId="3" xfId="5" applyNumberFormat="1" applyFont="1" applyFill="1" applyBorder="1" applyAlignment="1" applyProtection="1">
      <alignment horizontal="center" vertical="top" wrapText="1"/>
      <protection locked="0"/>
    </xf>
    <xf numFmtId="49" fontId="5" fillId="0" borderId="4" xfId="5" applyNumberFormat="1" applyFont="1" applyFill="1" applyBorder="1" applyAlignment="1" applyProtection="1">
      <alignment horizontal="center" vertical="top" wrapText="1"/>
      <protection locked="0"/>
    </xf>
    <xf numFmtId="166" fontId="5" fillId="0" borderId="2" xfId="0" applyNumberFormat="1" applyFont="1" applyFill="1" applyBorder="1" applyAlignment="1" applyProtection="1">
      <alignment horizontal="center" vertical="top"/>
      <protection locked="0"/>
    </xf>
    <xf numFmtId="166" fontId="5" fillId="0" borderId="3" xfId="0" applyNumberFormat="1" applyFont="1" applyFill="1" applyBorder="1" applyAlignment="1" applyProtection="1">
      <alignment horizontal="center" vertical="top"/>
      <protection locked="0"/>
    </xf>
    <xf numFmtId="166" fontId="5" fillId="0" borderId="4" xfId="0" applyNumberFormat="1" applyFont="1" applyFill="1" applyBorder="1" applyAlignment="1" applyProtection="1">
      <alignment horizontal="center" vertical="top"/>
      <protection locked="0"/>
    </xf>
    <xf numFmtId="49" fontId="5" fillId="0" borderId="2"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166" fontId="14" fillId="0" borderId="3" xfId="3" applyNumberFormat="1" applyFont="1" applyFill="1" applyBorder="1" applyAlignment="1">
      <alignment horizontal="center" vertical="top" wrapText="1"/>
    </xf>
    <xf numFmtId="0" fontId="11" fillId="0" borderId="2" xfId="12" applyFont="1" applyFill="1" applyBorder="1" applyAlignment="1">
      <alignment horizontal="center" vertical="top"/>
    </xf>
    <xf numFmtId="0" fontId="11" fillId="0" borderId="4" xfId="12" applyFont="1" applyFill="1" applyBorder="1" applyAlignment="1">
      <alignment horizontal="center" vertical="top"/>
    </xf>
    <xf numFmtId="0" fontId="4" fillId="0" borderId="0" xfId="12" applyFont="1" applyFill="1" applyAlignment="1">
      <alignment horizontal="center"/>
    </xf>
    <xf numFmtId="0" fontId="4" fillId="0" borderId="1" xfId="12" applyFont="1" applyFill="1" applyBorder="1" applyAlignment="1">
      <alignment horizontal="center" vertical="top" wrapText="1"/>
    </xf>
    <xf numFmtId="0" fontId="4" fillId="0" borderId="1" xfId="12" applyFont="1" applyFill="1" applyBorder="1" applyAlignment="1">
      <alignment horizontal="center"/>
    </xf>
    <xf numFmtId="49" fontId="7" fillId="0" borderId="4" xfId="0" applyNumberFormat="1" applyFont="1" applyFill="1" applyBorder="1" applyAlignment="1">
      <alignment horizontal="left" vertical="top" wrapText="1"/>
    </xf>
    <xf numFmtId="166" fontId="14" fillId="0" borderId="4" xfId="3" applyNumberFormat="1" applyFont="1" applyFill="1" applyBorder="1" applyAlignment="1">
      <alignment horizontal="center" vertical="top" wrapText="1"/>
    </xf>
    <xf numFmtId="0" fontId="5" fillId="0" borderId="2" xfId="3" applyFont="1" applyFill="1" applyBorder="1" applyAlignment="1">
      <alignment horizontal="left" vertical="top" wrapText="1"/>
    </xf>
    <xf numFmtId="0" fontId="5" fillId="0" borderId="4" xfId="3"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0" fontId="4" fillId="0" borderId="0" xfId="12" applyFont="1" applyAlignment="1">
      <alignment horizontal="center"/>
    </xf>
    <xf numFmtId="0" fontId="4" fillId="0" borderId="1" xfId="12" applyFont="1" applyBorder="1" applyAlignment="1">
      <alignment horizontal="center" vertical="top" wrapText="1"/>
    </xf>
    <xf numFmtId="0" fontId="4" fillId="0" borderId="1" xfId="12" applyFont="1" applyBorder="1" applyAlignment="1">
      <alignment horizontal="center" vertical="top"/>
    </xf>
    <xf numFmtId="0" fontId="4" fillId="0" borderId="1" xfId="12" applyFont="1" applyBorder="1" applyAlignment="1">
      <alignment horizontal="center"/>
    </xf>
  </cellXfs>
  <cellStyles count="17">
    <cellStyle name="Денежный 2" xfId="1"/>
    <cellStyle name="Обычный" xfId="0" builtinId="0"/>
    <cellStyle name="Обычный 2" xfId="2"/>
    <cellStyle name="Обычный 2 2" xfId="3"/>
    <cellStyle name="Обычный 2 2 2" xfId="4"/>
    <cellStyle name="Обычный 3" xfId="5"/>
    <cellStyle name="Обычный 3 2" xfId="6"/>
    <cellStyle name="Обычный 3 3" xfId="7"/>
    <cellStyle name="Обычный 4" xfId="8"/>
    <cellStyle name="Обычный 4 2" xfId="9"/>
    <cellStyle name="Обычный 4 3" xfId="10"/>
    <cellStyle name="Обычный 5" xfId="11"/>
    <cellStyle name="Обычный_АПК" xfId="12"/>
    <cellStyle name="Обычный_Перераспределение расх.ОБ+ФБ" xfId="13"/>
    <cellStyle name="Финансовый 2" xfId="14"/>
    <cellStyle name="Финансовый 3" xfId="15"/>
    <cellStyle name="Финансовый 4"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9"/>
  <sheetViews>
    <sheetView tabSelected="1" topLeftCell="A17" zoomScale="90" zoomScaleNormal="90" workbookViewId="0">
      <selection activeCell="C24" sqref="C24"/>
    </sheetView>
  </sheetViews>
  <sheetFormatPr defaultRowHeight="15.75" x14ac:dyDescent="0.25"/>
  <cols>
    <col min="1" max="1" width="4.85546875" style="13" customWidth="1"/>
    <col min="2" max="2" width="61.42578125" style="23" customWidth="1"/>
    <col min="3" max="3" width="29.42578125" style="24" customWidth="1"/>
    <col min="4" max="4" width="17.42578125" style="25" customWidth="1"/>
    <col min="5" max="5" width="73" style="23" customWidth="1"/>
    <col min="6" max="16384" width="9.140625" style="11"/>
  </cols>
  <sheetData>
    <row r="1" spans="1:5" x14ac:dyDescent="0.25">
      <c r="A1" s="449" t="s">
        <v>12</v>
      </c>
      <c r="B1" s="449"/>
      <c r="C1" s="449"/>
      <c r="D1" s="449"/>
      <c r="E1" s="449"/>
    </row>
    <row r="2" spans="1:5" x14ac:dyDescent="0.25">
      <c r="B2" s="14"/>
      <c r="C2" s="15"/>
      <c r="D2" s="16"/>
      <c r="E2" s="210"/>
    </row>
    <row r="3" spans="1:5" ht="31.5" x14ac:dyDescent="0.25">
      <c r="A3" s="10" t="s">
        <v>4</v>
      </c>
      <c r="B3" s="10" t="s">
        <v>13</v>
      </c>
      <c r="C3" s="10" t="s">
        <v>6</v>
      </c>
      <c r="D3" s="10" t="s">
        <v>7</v>
      </c>
      <c r="E3" s="10" t="s">
        <v>8</v>
      </c>
    </row>
    <row r="4" spans="1:5" s="17" customFormat="1" x14ac:dyDescent="0.25">
      <c r="A4" s="8">
        <v>1</v>
      </c>
      <c r="B4" s="9">
        <v>2</v>
      </c>
      <c r="C4" s="8">
        <v>3</v>
      </c>
      <c r="D4" s="9">
        <v>4</v>
      </c>
      <c r="E4" s="8">
        <v>5</v>
      </c>
    </row>
    <row r="5" spans="1:5" s="19" customFormat="1" x14ac:dyDescent="0.25">
      <c r="A5" s="7"/>
      <c r="B5" s="6" t="s">
        <v>5</v>
      </c>
      <c r="C5" s="18"/>
      <c r="D5" s="5">
        <f>D6+D9+D18+D22+D27+D32+D34+D47+D52+D62+D65+D67+D73+D75+D81+D83+D85</f>
        <v>9211862.0399999991</v>
      </c>
      <c r="E5" s="18"/>
    </row>
    <row r="6" spans="1:5" s="30" customFormat="1" ht="15.75" customHeight="1" x14ac:dyDescent="0.25">
      <c r="A6" s="20">
        <v>1</v>
      </c>
      <c r="B6" s="3" t="s">
        <v>127</v>
      </c>
      <c r="C6" s="1"/>
      <c r="D6" s="27">
        <f>SUM(D7:D8)</f>
        <v>425990.2</v>
      </c>
      <c r="E6" s="91"/>
    </row>
    <row r="7" spans="1:5" s="30" customFormat="1" ht="102" customHeight="1" x14ac:dyDescent="0.25">
      <c r="A7" s="20"/>
      <c r="B7" s="86" t="s">
        <v>1005</v>
      </c>
      <c r="C7" s="40" t="s">
        <v>128</v>
      </c>
      <c r="D7" s="22">
        <v>350000</v>
      </c>
      <c r="E7" s="86" t="s">
        <v>982</v>
      </c>
    </row>
    <row r="8" spans="1:5" s="30" customFormat="1" ht="132" customHeight="1" x14ac:dyDescent="0.25">
      <c r="A8" s="20"/>
      <c r="B8" s="86" t="s">
        <v>103</v>
      </c>
      <c r="C8" s="40" t="s">
        <v>129</v>
      </c>
      <c r="D8" s="22">
        <v>75990.2</v>
      </c>
      <c r="E8" s="86" t="s">
        <v>981</v>
      </c>
    </row>
    <row r="9" spans="1:5" s="30" customFormat="1" ht="31.5" x14ac:dyDescent="0.25">
      <c r="A9" s="20">
        <v>2</v>
      </c>
      <c r="B9" s="91" t="s">
        <v>65</v>
      </c>
      <c r="C9" s="1"/>
      <c r="D9" s="27">
        <f>SUM(D10:D17)</f>
        <v>669433.79999999993</v>
      </c>
      <c r="E9" s="91"/>
    </row>
    <row r="10" spans="1:5" ht="54.75" customHeight="1" x14ac:dyDescent="0.25">
      <c r="A10" s="109"/>
      <c r="B10" s="86" t="s">
        <v>1004</v>
      </c>
      <c r="C10" s="40" t="s">
        <v>160</v>
      </c>
      <c r="D10" s="22">
        <v>5891.1</v>
      </c>
      <c r="E10" s="86" t="s">
        <v>1023</v>
      </c>
    </row>
    <row r="11" spans="1:5" ht="173.25" x14ac:dyDescent="0.25">
      <c r="A11" s="109"/>
      <c r="B11" s="86" t="s">
        <v>339</v>
      </c>
      <c r="C11" s="40" t="s">
        <v>131</v>
      </c>
      <c r="D11" s="22">
        <v>350868.3</v>
      </c>
      <c r="E11" s="86" t="s">
        <v>66</v>
      </c>
    </row>
    <row r="12" spans="1:5" ht="148.5" customHeight="1" x14ac:dyDescent="0.25">
      <c r="A12" s="109"/>
      <c r="B12" s="86" t="s">
        <v>1006</v>
      </c>
      <c r="C12" s="40" t="s">
        <v>132</v>
      </c>
      <c r="D12" s="22">
        <v>186054.00000000003</v>
      </c>
      <c r="E12" s="86" t="s">
        <v>67</v>
      </c>
    </row>
    <row r="13" spans="1:5" ht="48" customHeight="1" x14ac:dyDescent="0.25">
      <c r="A13" s="109"/>
      <c r="B13" s="86" t="s">
        <v>1007</v>
      </c>
      <c r="C13" s="40" t="s">
        <v>325</v>
      </c>
      <c r="D13" s="22">
        <v>9045.1999999999989</v>
      </c>
      <c r="E13" s="86" t="s">
        <v>1008</v>
      </c>
    </row>
    <row r="14" spans="1:5" s="44" customFormat="1" ht="198" customHeight="1" x14ac:dyDescent="0.25">
      <c r="A14" s="444"/>
      <c r="B14" s="86" t="s">
        <v>1196</v>
      </c>
      <c r="C14" s="439" t="s">
        <v>130</v>
      </c>
      <c r="D14" s="22">
        <f>300+700+1000+1000+150</f>
        <v>3150</v>
      </c>
      <c r="E14" s="86" t="s">
        <v>1197</v>
      </c>
    </row>
    <row r="15" spans="1:5" ht="181.15" customHeight="1" x14ac:dyDescent="0.25">
      <c r="A15" s="444"/>
      <c r="B15" s="86" t="s">
        <v>1198</v>
      </c>
      <c r="C15" s="439" t="s">
        <v>1199</v>
      </c>
      <c r="D15" s="22">
        <f>5650+3300.1</f>
        <v>8950.1</v>
      </c>
      <c r="E15" s="86" t="s">
        <v>1205</v>
      </c>
    </row>
    <row r="16" spans="1:5" ht="117.6" customHeight="1" x14ac:dyDescent="0.25">
      <c r="A16" s="444"/>
      <c r="B16" s="86" t="s">
        <v>1200</v>
      </c>
      <c r="C16" s="439" t="s">
        <v>1201</v>
      </c>
      <c r="D16" s="22">
        <v>3500</v>
      </c>
      <c r="E16" s="86" t="s">
        <v>1202</v>
      </c>
    </row>
    <row r="17" spans="1:5" ht="129.6" customHeight="1" x14ac:dyDescent="0.25">
      <c r="A17" s="444"/>
      <c r="B17" s="86" t="s">
        <v>1203</v>
      </c>
      <c r="C17" s="439" t="s">
        <v>130</v>
      </c>
      <c r="D17" s="22">
        <f>1760.7+628+1032.3+1092.1+3000+1000+5000+389+500+3000+400+4000+437+800+570+4000+29000+30000+8000+8166-800</f>
        <v>101975.1</v>
      </c>
      <c r="E17" s="86" t="s">
        <v>1204</v>
      </c>
    </row>
    <row r="18" spans="1:5" s="30" customFormat="1" ht="31.5" customHeight="1" x14ac:dyDescent="0.25">
      <c r="A18" s="57">
        <v>3</v>
      </c>
      <c r="B18" s="60" t="s">
        <v>45</v>
      </c>
      <c r="C18" s="440"/>
      <c r="D18" s="119">
        <f>SUM(D19:D21)</f>
        <v>100000</v>
      </c>
      <c r="E18" s="441"/>
    </row>
    <row r="19" spans="1:5" ht="46.9" customHeight="1" x14ac:dyDescent="0.25">
      <c r="A19" s="34"/>
      <c r="B19" s="21" t="s">
        <v>1179</v>
      </c>
      <c r="C19" s="115" t="s">
        <v>49</v>
      </c>
      <c r="D19" s="432">
        <v>60000</v>
      </c>
      <c r="E19" s="116" t="s">
        <v>1180</v>
      </c>
    </row>
    <row r="20" spans="1:5" ht="63" x14ac:dyDescent="0.25">
      <c r="A20" s="20"/>
      <c r="B20" s="21" t="s">
        <v>1213</v>
      </c>
      <c r="C20" s="115" t="s">
        <v>385</v>
      </c>
      <c r="D20" s="432">
        <v>20000</v>
      </c>
      <c r="E20" s="116" t="s">
        <v>1181</v>
      </c>
    </row>
    <row r="21" spans="1:5" ht="31.5" customHeight="1" x14ac:dyDescent="0.25">
      <c r="A21" s="20"/>
      <c r="B21" s="21" t="s">
        <v>1212</v>
      </c>
      <c r="C21" s="115" t="s">
        <v>50</v>
      </c>
      <c r="D21" s="448">
        <v>20000</v>
      </c>
      <c r="E21" s="116" t="s">
        <v>1214</v>
      </c>
    </row>
    <row r="22" spans="1:5" s="131" customFormat="1" ht="31.5" x14ac:dyDescent="0.25">
      <c r="A22" s="46">
        <v>4</v>
      </c>
      <c r="B22" s="47" t="s">
        <v>96</v>
      </c>
      <c r="C22" s="1"/>
      <c r="D22" s="43">
        <f>SUM(D23:D26)</f>
        <v>129623.2</v>
      </c>
      <c r="E22" s="1"/>
    </row>
    <row r="23" spans="1:5" s="130" customFormat="1" ht="31.5" customHeight="1" x14ac:dyDescent="0.25">
      <c r="A23" s="129"/>
      <c r="B23" s="447" t="s">
        <v>97</v>
      </c>
      <c r="C23" s="115" t="s">
        <v>98</v>
      </c>
      <c r="D23" s="448">
        <v>3663.5</v>
      </c>
      <c r="E23" s="116" t="s">
        <v>1169</v>
      </c>
    </row>
    <row r="24" spans="1:5" s="130" customFormat="1" ht="53.25" customHeight="1" x14ac:dyDescent="0.25">
      <c r="A24" s="129"/>
      <c r="B24" s="21" t="s">
        <v>99</v>
      </c>
      <c r="C24" s="115" t="s">
        <v>100</v>
      </c>
      <c r="D24" s="448">
        <v>77241.7</v>
      </c>
      <c r="E24" s="116" t="s">
        <v>1215</v>
      </c>
    </row>
    <row r="25" spans="1:5" s="130" customFormat="1" ht="50.25" customHeight="1" x14ac:dyDescent="0.25">
      <c r="A25" s="129"/>
      <c r="B25" s="21" t="s">
        <v>101</v>
      </c>
      <c r="C25" s="115" t="s">
        <v>102</v>
      </c>
      <c r="D25" s="448">
        <v>47218</v>
      </c>
      <c r="E25" s="116" t="s">
        <v>1170</v>
      </c>
    </row>
    <row r="26" spans="1:5" s="130" customFormat="1" ht="31.5" customHeight="1" x14ac:dyDescent="0.25">
      <c r="A26" s="129"/>
      <c r="B26" s="447" t="s">
        <v>103</v>
      </c>
      <c r="C26" s="115" t="s">
        <v>977</v>
      </c>
      <c r="D26" s="448">
        <v>1500</v>
      </c>
      <c r="E26" s="116" t="s">
        <v>1009</v>
      </c>
    </row>
    <row r="27" spans="1:5" s="44" customFormat="1" x14ac:dyDescent="0.25">
      <c r="A27" s="117">
        <v>5</v>
      </c>
      <c r="B27" s="35" t="s">
        <v>84</v>
      </c>
      <c r="C27" s="118"/>
      <c r="D27" s="119">
        <f>SUM(D28:D31)</f>
        <v>272704</v>
      </c>
      <c r="E27" s="120"/>
    </row>
    <row r="28" spans="1:5" s="44" customFormat="1" ht="102.75" customHeight="1" x14ac:dyDescent="0.25">
      <c r="A28" s="20"/>
      <c r="B28" s="88" t="s">
        <v>85</v>
      </c>
      <c r="C28" s="40" t="s">
        <v>86</v>
      </c>
      <c r="D28" s="22">
        <v>188973.6</v>
      </c>
      <c r="E28" s="88" t="s">
        <v>1140</v>
      </c>
    </row>
    <row r="29" spans="1:5" s="44" customFormat="1" ht="148.5" customHeight="1" x14ac:dyDescent="0.25">
      <c r="A29" s="121"/>
      <c r="B29" s="88" t="s">
        <v>87</v>
      </c>
      <c r="C29" s="40" t="s">
        <v>88</v>
      </c>
      <c r="D29" s="22">
        <v>3197.6</v>
      </c>
      <c r="E29" s="88" t="s">
        <v>89</v>
      </c>
    </row>
    <row r="30" spans="1:5" s="44" customFormat="1" ht="129" customHeight="1" x14ac:dyDescent="0.25">
      <c r="A30" s="121"/>
      <c r="B30" s="88" t="s">
        <v>90</v>
      </c>
      <c r="C30" s="40" t="s">
        <v>91</v>
      </c>
      <c r="D30" s="22">
        <v>10890.5</v>
      </c>
      <c r="E30" s="88" t="s">
        <v>1010</v>
      </c>
    </row>
    <row r="31" spans="1:5" s="44" customFormat="1" ht="84.75" customHeight="1" x14ac:dyDescent="0.25">
      <c r="A31" s="121"/>
      <c r="B31" s="88" t="s">
        <v>92</v>
      </c>
      <c r="C31" s="40" t="s">
        <v>93</v>
      </c>
      <c r="D31" s="22">
        <v>69642.3</v>
      </c>
      <c r="E31" s="88" t="s">
        <v>1011</v>
      </c>
    </row>
    <row r="32" spans="1:5" s="30" customFormat="1" ht="31.15" customHeight="1" x14ac:dyDescent="0.25">
      <c r="A32" s="117">
        <v>6</v>
      </c>
      <c r="B32" s="60" t="s">
        <v>62</v>
      </c>
      <c r="C32" s="118"/>
      <c r="D32" s="107">
        <f>D33</f>
        <v>2000</v>
      </c>
      <c r="E32" s="120"/>
    </row>
    <row r="33" spans="1:5" ht="80.25" customHeight="1" x14ac:dyDescent="0.25">
      <c r="A33" s="34"/>
      <c r="B33" s="86" t="s">
        <v>63</v>
      </c>
      <c r="C33" s="114" t="s">
        <v>64</v>
      </c>
      <c r="D33" s="181">
        <v>2000</v>
      </c>
      <c r="E33" s="180" t="s">
        <v>1012</v>
      </c>
    </row>
    <row r="34" spans="1:5" s="30" customFormat="1" ht="15.75" customHeight="1" x14ac:dyDescent="0.25">
      <c r="A34" s="117">
        <v>7</v>
      </c>
      <c r="B34" s="60" t="s">
        <v>94</v>
      </c>
      <c r="C34" s="118"/>
      <c r="D34" s="107">
        <f>SUM(D35:D46)</f>
        <v>132547.14000000001</v>
      </c>
      <c r="E34" s="120"/>
    </row>
    <row r="35" spans="1:5" s="44" customFormat="1" ht="36.75" customHeight="1" x14ac:dyDescent="0.25">
      <c r="A35" s="39"/>
      <c r="B35" s="138" t="s">
        <v>110</v>
      </c>
      <c r="C35" s="40" t="s">
        <v>111</v>
      </c>
      <c r="D35" s="31">
        <v>5000</v>
      </c>
      <c r="E35" s="33" t="s">
        <v>1153</v>
      </c>
    </row>
    <row r="36" spans="1:5" s="44" customFormat="1" ht="78.75" x14ac:dyDescent="0.25">
      <c r="A36" s="39"/>
      <c r="B36" s="138" t="s">
        <v>110</v>
      </c>
      <c r="C36" s="40" t="s">
        <v>112</v>
      </c>
      <c r="D36" s="139">
        <v>3200</v>
      </c>
      <c r="E36" s="33" t="s">
        <v>1013</v>
      </c>
    </row>
    <row r="37" spans="1:5" s="44" customFormat="1" ht="66" customHeight="1" x14ac:dyDescent="0.25">
      <c r="A37" s="39"/>
      <c r="B37" s="138" t="s">
        <v>110</v>
      </c>
      <c r="C37" s="40" t="s">
        <v>113</v>
      </c>
      <c r="D37" s="90">
        <v>1537.4</v>
      </c>
      <c r="E37" s="33" t="s">
        <v>114</v>
      </c>
    </row>
    <row r="38" spans="1:5" ht="51" customHeight="1" x14ac:dyDescent="0.25">
      <c r="A38" s="29"/>
      <c r="B38" s="33" t="s">
        <v>1015</v>
      </c>
      <c r="C38" s="40" t="s">
        <v>116</v>
      </c>
      <c r="D38" s="22">
        <v>20000</v>
      </c>
      <c r="E38" s="140" t="s">
        <v>1014</v>
      </c>
    </row>
    <row r="39" spans="1:5" ht="47.25" x14ac:dyDescent="0.25">
      <c r="A39" s="29"/>
      <c r="B39" s="41" t="s">
        <v>117</v>
      </c>
      <c r="C39" s="4" t="s">
        <v>118</v>
      </c>
      <c r="D39" s="22">
        <v>910</v>
      </c>
      <c r="E39" s="140" t="s">
        <v>1016</v>
      </c>
    </row>
    <row r="40" spans="1:5" ht="78.75" x14ac:dyDescent="0.25">
      <c r="A40" s="52"/>
      <c r="B40" s="54" t="s">
        <v>117</v>
      </c>
      <c r="C40" s="155" t="s">
        <v>119</v>
      </c>
      <c r="D40" s="163">
        <v>81.599999999999994</v>
      </c>
      <c r="E40" s="164" t="s">
        <v>1017</v>
      </c>
    </row>
    <row r="41" spans="1:5" s="167" customFormat="1" ht="31.5" x14ac:dyDescent="0.3">
      <c r="A41" s="160"/>
      <c r="B41" s="138" t="s">
        <v>110</v>
      </c>
      <c r="C41" s="4" t="s">
        <v>134</v>
      </c>
      <c r="D41" s="163">
        <v>2500</v>
      </c>
      <c r="E41" s="140" t="s">
        <v>139</v>
      </c>
    </row>
    <row r="42" spans="1:5" s="167" customFormat="1" ht="47.25" x14ac:dyDescent="0.3">
      <c r="A42" s="160"/>
      <c r="B42" s="41" t="s">
        <v>117</v>
      </c>
      <c r="C42" s="4" t="s">
        <v>1062</v>
      </c>
      <c r="D42" s="163">
        <v>17517.939999999999</v>
      </c>
      <c r="E42" s="140" t="s">
        <v>140</v>
      </c>
    </row>
    <row r="43" spans="1:5" s="162" customFormat="1" ht="63" x14ac:dyDescent="0.3">
      <c r="A43" s="165"/>
      <c r="B43" s="157" t="s">
        <v>110</v>
      </c>
      <c r="C43" s="156" t="s">
        <v>141</v>
      </c>
      <c r="D43" s="163">
        <v>3558.5</v>
      </c>
      <c r="E43" s="166" t="s">
        <v>142</v>
      </c>
    </row>
    <row r="44" spans="1:5" s="162" customFormat="1" ht="55.5" customHeight="1" x14ac:dyDescent="0.3">
      <c r="A44" s="161"/>
      <c r="B44" s="41" t="s">
        <v>110</v>
      </c>
      <c r="C44" s="4" t="s">
        <v>143</v>
      </c>
      <c r="D44" s="163">
        <v>10972.5</v>
      </c>
      <c r="E44" s="140" t="s">
        <v>144</v>
      </c>
    </row>
    <row r="45" spans="1:5" s="162" customFormat="1" ht="53.25" customHeight="1" x14ac:dyDescent="0.3">
      <c r="A45" s="161"/>
      <c r="B45" s="41" t="s">
        <v>145</v>
      </c>
      <c r="C45" s="4" t="s">
        <v>146</v>
      </c>
      <c r="D45" s="163">
        <v>58269.2</v>
      </c>
      <c r="E45" s="140" t="s">
        <v>1018</v>
      </c>
    </row>
    <row r="46" spans="1:5" s="162" customFormat="1" ht="63" x14ac:dyDescent="0.3">
      <c r="A46" s="161"/>
      <c r="B46" s="438" t="s">
        <v>1194</v>
      </c>
      <c r="C46" s="4" t="s">
        <v>115</v>
      </c>
      <c r="D46" s="163">
        <v>9000</v>
      </c>
      <c r="E46" s="140" t="s">
        <v>1195</v>
      </c>
    </row>
    <row r="47" spans="1:5" s="48" customFormat="1" ht="31.5" x14ac:dyDescent="0.25">
      <c r="A47" s="46">
        <v>8</v>
      </c>
      <c r="B47" s="47" t="s">
        <v>29</v>
      </c>
      <c r="C47" s="1"/>
      <c r="D47" s="43">
        <f>SUM(D48:D51)</f>
        <v>3821440.9</v>
      </c>
      <c r="E47" s="47"/>
    </row>
    <row r="48" spans="1:5" s="48" customFormat="1" ht="51" customHeight="1" x14ac:dyDescent="0.25">
      <c r="A48" s="20"/>
      <c r="B48" s="21" t="s">
        <v>30</v>
      </c>
      <c r="C48" s="56" t="s">
        <v>31</v>
      </c>
      <c r="D48" s="49">
        <f>644618.5+1764869.9+389177.8</f>
        <v>2798666.1999999997</v>
      </c>
      <c r="E48" s="50" t="s">
        <v>1183</v>
      </c>
    </row>
    <row r="49" spans="1:9" s="48" customFormat="1" ht="63" x14ac:dyDescent="0.25">
      <c r="A49" s="20"/>
      <c r="B49" s="21" t="s">
        <v>32</v>
      </c>
      <c r="C49" s="56" t="s">
        <v>33</v>
      </c>
      <c r="D49" s="49">
        <f>458225.2+360291.8</f>
        <v>818517</v>
      </c>
      <c r="E49" s="50" t="s">
        <v>1184</v>
      </c>
    </row>
    <row r="50" spans="1:9" s="48" customFormat="1" ht="132.75" customHeight="1" x14ac:dyDescent="0.25">
      <c r="A50" s="52"/>
      <c r="B50" s="362" t="s">
        <v>34</v>
      </c>
      <c r="C50" s="42" t="s">
        <v>35</v>
      </c>
      <c r="D50" s="55">
        <v>164257.70000000001</v>
      </c>
      <c r="E50" s="53" t="s">
        <v>1098</v>
      </c>
    </row>
    <row r="51" spans="1:9" s="45" customFormat="1" ht="48" customHeight="1" x14ac:dyDescent="0.25">
      <c r="A51" s="52"/>
      <c r="B51" s="54" t="s">
        <v>36</v>
      </c>
      <c r="C51" s="42" t="s">
        <v>37</v>
      </c>
      <c r="D51" s="371">
        <v>40000</v>
      </c>
      <c r="E51" s="21" t="s">
        <v>1099</v>
      </c>
    </row>
    <row r="52" spans="1:9" s="38" customFormat="1" ht="31.5" x14ac:dyDescent="0.25">
      <c r="A52" s="34">
        <v>9</v>
      </c>
      <c r="B52" s="35" t="s">
        <v>9</v>
      </c>
      <c r="C52" s="36"/>
      <c r="D52" s="37">
        <f>SUM(D53:D61)</f>
        <v>50000</v>
      </c>
      <c r="E52" s="36"/>
    </row>
    <row r="53" spans="1:9" s="30" customFormat="1" ht="47.25" x14ac:dyDescent="0.25">
      <c r="A53" s="29"/>
      <c r="B53" s="21" t="s">
        <v>14</v>
      </c>
      <c r="C53" s="4" t="s">
        <v>21</v>
      </c>
      <c r="D53" s="22">
        <v>650</v>
      </c>
      <c r="E53" s="21" t="s">
        <v>979</v>
      </c>
    </row>
    <row r="54" spans="1:9" s="30" customFormat="1" ht="71.25" customHeight="1" x14ac:dyDescent="0.25">
      <c r="A54" s="370"/>
      <c r="B54" s="367" t="s">
        <v>15</v>
      </c>
      <c r="C54" s="369" t="s">
        <v>992</v>
      </c>
      <c r="D54" s="368">
        <v>1000</v>
      </c>
      <c r="E54" s="367" t="s">
        <v>980</v>
      </c>
    </row>
    <row r="55" spans="1:9" s="30" customFormat="1" ht="48" customHeight="1" x14ac:dyDescent="0.25">
      <c r="A55" s="29"/>
      <c r="B55" s="32" t="s">
        <v>16</v>
      </c>
      <c r="C55" s="4" t="s">
        <v>22</v>
      </c>
      <c r="D55" s="22">
        <v>2100</v>
      </c>
      <c r="E55" s="367" t="s">
        <v>978</v>
      </c>
    </row>
    <row r="56" spans="1:9" s="30" customFormat="1" ht="47.25" x14ac:dyDescent="0.25">
      <c r="A56" s="29"/>
      <c r="B56" s="21" t="s">
        <v>17</v>
      </c>
      <c r="C56" s="4" t="s">
        <v>23</v>
      </c>
      <c r="D56" s="22">
        <v>3000</v>
      </c>
      <c r="E56" s="367" t="s">
        <v>978</v>
      </c>
    </row>
    <row r="57" spans="1:9" ht="63" x14ac:dyDescent="0.25">
      <c r="A57" s="29"/>
      <c r="B57" s="21" t="s">
        <v>10</v>
      </c>
      <c r="C57" s="4" t="s">
        <v>24</v>
      </c>
      <c r="D57" s="22">
        <v>25000</v>
      </c>
      <c r="E57" s="367" t="s">
        <v>978</v>
      </c>
    </row>
    <row r="58" spans="1:9" ht="47.25" x14ac:dyDescent="0.25">
      <c r="A58" s="29"/>
      <c r="B58" s="21" t="s">
        <v>18</v>
      </c>
      <c r="C58" s="4" t="s">
        <v>25</v>
      </c>
      <c r="D58" s="22">
        <v>9350</v>
      </c>
      <c r="E58" s="367" t="s">
        <v>978</v>
      </c>
    </row>
    <row r="59" spans="1:9" ht="110.25" x14ac:dyDescent="0.25">
      <c r="A59" s="29"/>
      <c r="B59" s="21" t="s">
        <v>19</v>
      </c>
      <c r="C59" s="4" t="s">
        <v>26</v>
      </c>
      <c r="D59" s="22">
        <v>3000</v>
      </c>
      <c r="E59" s="367" t="s">
        <v>978</v>
      </c>
    </row>
    <row r="60" spans="1:9" ht="78.75" x14ac:dyDescent="0.25">
      <c r="A60" s="29"/>
      <c r="B60" s="21" t="s">
        <v>20</v>
      </c>
      <c r="C60" s="4" t="s">
        <v>27</v>
      </c>
      <c r="D60" s="22">
        <v>4400</v>
      </c>
      <c r="E60" s="367" t="s">
        <v>978</v>
      </c>
    </row>
    <row r="61" spans="1:9" ht="31.5" x14ac:dyDescent="0.25">
      <c r="A61" s="29"/>
      <c r="B61" s="21" t="s">
        <v>11</v>
      </c>
      <c r="C61" s="4" t="s">
        <v>28</v>
      </c>
      <c r="D61" s="22">
        <v>1500</v>
      </c>
      <c r="E61" s="367" t="s">
        <v>1108</v>
      </c>
    </row>
    <row r="62" spans="1:9" s="30" customFormat="1" ht="15.75" customHeight="1" x14ac:dyDescent="0.25">
      <c r="A62" s="20">
        <v>10</v>
      </c>
      <c r="B62" s="85" t="s">
        <v>126</v>
      </c>
      <c r="C62" s="1"/>
      <c r="D62" s="27">
        <f>SUM(D63:D64)</f>
        <v>1293169.7999999998</v>
      </c>
      <c r="E62" s="91"/>
    </row>
    <row r="63" spans="1:9" s="30" customFormat="1" ht="396" customHeight="1" x14ac:dyDescent="0.25">
      <c r="A63" s="29"/>
      <c r="B63" s="21" t="s">
        <v>158</v>
      </c>
      <c r="C63" s="4" t="s">
        <v>138</v>
      </c>
      <c r="D63" s="22">
        <v>1265041.2999999998</v>
      </c>
      <c r="E63" s="154" t="s">
        <v>202</v>
      </c>
      <c r="I63" s="108"/>
    </row>
    <row r="64" spans="1:9" s="30" customFormat="1" ht="87" customHeight="1" x14ac:dyDescent="0.25">
      <c r="A64" s="29"/>
      <c r="B64" s="21" t="s">
        <v>201</v>
      </c>
      <c r="C64" s="4" t="s">
        <v>200</v>
      </c>
      <c r="D64" s="22">
        <v>28128.5</v>
      </c>
      <c r="E64" s="21" t="s">
        <v>203</v>
      </c>
      <c r="I64" s="108"/>
    </row>
    <row r="65" spans="1:5" s="30" customFormat="1" ht="48" customHeight="1" x14ac:dyDescent="0.25">
      <c r="A65" s="57">
        <v>11</v>
      </c>
      <c r="B65" s="58" t="s">
        <v>38</v>
      </c>
      <c r="C65" s="56"/>
      <c r="D65" s="27">
        <f>D66</f>
        <v>2500</v>
      </c>
      <c r="E65" s="26"/>
    </row>
    <row r="66" spans="1:5" ht="49.5" customHeight="1" x14ac:dyDescent="0.25">
      <c r="A66" s="20"/>
      <c r="B66" s="21" t="s">
        <v>39</v>
      </c>
      <c r="C66" s="56" t="s">
        <v>40</v>
      </c>
      <c r="D66" s="22">
        <v>2500</v>
      </c>
      <c r="E66" s="21" t="s">
        <v>1090</v>
      </c>
    </row>
    <row r="67" spans="1:5" s="38" customFormat="1" ht="31.5" x14ac:dyDescent="0.25">
      <c r="A67" s="110" t="s">
        <v>1182</v>
      </c>
      <c r="B67" s="60" t="s">
        <v>68</v>
      </c>
      <c r="C67" s="36"/>
      <c r="D67" s="107">
        <f>SUM(D68:D72)</f>
        <v>943000</v>
      </c>
      <c r="E67" s="60"/>
    </row>
    <row r="68" spans="1:5" s="38" customFormat="1" ht="98.25" customHeight="1" x14ac:dyDescent="0.25">
      <c r="A68" s="114"/>
      <c r="B68" s="21" t="s">
        <v>69</v>
      </c>
      <c r="C68" s="56" t="s">
        <v>70</v>
      </c>
      <c r="D68" s="126">
        <v>200000</v>
      </c>
      <c r="E68" s="21" t="s">
        <v>71</v>
      </c>
    </row>
    <row r="69" spans="1:5" s="44" customFormat="1" ht="50.25" customHeight="1" x14ac:dyDescent="0.25">
      <c r="A69" s="113"/>
      <c r="B69" s="21" t="s">
        <v>72</v>
      </c>
      <c r="C69" s="56" t="s">
        <v>73</v>
      </c>
      <c r="D69" s="126">
        <v>30000</v>
      </c>
      <c r="E69" s="21" t="s">
        <v>79</v>
      </c>
    </row>
    <row r="70" spans="1:5" s="38" customFormat="1" ht="66" customHeight="1" x14ac:dyDescent="0.25">
      <c r="A70" s="114"/>
      <c r="B70" s="21" t="s">
        <v>80</v>
      </c>
      <c r="C70" s="56" t="s">
        <v>74</v>
      </c>
      <c r="D70" s="22">
        <v>244820</v>
      </c>
      <c r="E70" s="21" t="s">
        <v>1091</v>
      </c>
    </row>
    <row r="71" spans="1:5" s="44" customFormat="1" ht="132" customHeight="1" x14ac:dyDescent="0.25">
      <c r="A71" s="114"/>
      <c r="B71" s="21" t="s">
        <v>82</v>
      </c>
      <c r="C71" s="56" t="s">
        <v>76</v>
      </c>
      <c r="D71" s="22">
        <v>354203.00000000006</v>
      </c>
      <c r="E71" s="21" t="s">
        <v>990</v>
      </c>
    </row>
    <row r="72" spans="1:5" s="44" customFormat="1" ht="117.75" customHeight="1" x14ac:dyDescent="0.25">
      <c r="A72" s="114"/>
      <c r="B72" s="21" t="s">
        <v>83</v>
      </c>
      <c r="C72" s="56" t="s">
        <v>77</v>
      </c>
      <c r="D72" s="22">
        <v>113977</v>
      </c>
      <c r="E72" s="21" t="s">
        <v>991</v>
      </c>
    </row>
    <row r="73" spans="1:5" s="38" customFormat="1" ht="15.75" customHeight="1" x14ac:dyDescent="0.25">
      <c r="A73" s="110" t="s">
        <v>1185</v>
      </c>
      <c r="B73" s="91" t="s">
        <v>1186</v>
      </c>
      <c r="C73" s="442"/>
      <c r="D73" s="27">
        <f>SUM(D74)</f>
        <v>100000</v>
      </c>
      <c r="E73" s="91"/>
    </row>
    <row r="74" spans="1:5" s="44" customFormat="1" ht="81.75" customHeight="1" x14ac:dyDescent="0.25">
      <c r="A74" s="114"/>
      <c r="B74" s="21" t="s">
        <v>1044</v>
      </c>
      <c r="C74" s="56" t="s">
        <v>1043</v>
      </c>
      <c r="D74" s="22">
        <v>100000</v>
      </c>
      <c r="E74" s="21" t="s">
        <v>1211</v>
      </c>
    </row>
    <row r="75" spans="1:5" s="96" customFormat="1" ht="16.5" customHeight="1" x14ac:dyDescent="0.2">
      <c r="A75" s="94">
        <v>14</v>
      </c>
      <c r="B75" s="60" t="s">
        <v>54</v>
      </c>
      <c r="C75" s="95"/>
      <c r="D75" s="37">
        <f>SUM(D76:D80)</f>
        <v>1116236.2</v>
      </c>
      <c r="E75" s="105"/>
    </row>
    <row r="76" spans="1:5" s="100" customFormat="1" ht="82.5" customHeight="1" x14ac:dyDescent="0.2">
      <c r="A76" s="97"/>
      <c r="B76" s="98" t="s">
        <v>966</v>
      </c>
      <c r="C76" s="99" t="s">
        <v>55</v>
      </c>
      <c r="D76" s="89">
        <v>660000</v>
      </c>
      <c r="E76" s="106" t="s">
        <v>1019</v>
      </c>
    </row>
    <row r="77" spans="1:5" s="101" customFormat="1" ht="112.5" customHeight="1" x14ac:dyDescent="0.2">
      <c r="A77" s="102"/>
      <c r="B77" s="21" t="s">
        <v>57</v>
      </c>
      <c r="C77" s="103" t="s">
        <v>756</v>
      </c>
      <c r="D77" s="89">
        <v>143620.5</v>
      </c>
      <c r="E77" s="21" t="s">
        <v>1150</v>
      </c>
    </row>
    <row r="78" spans="1:5" s="104" customFormat="1" ht="54.75" customHeight="1" x14ac:dyDescent="0.2">
      <c r="A78" s="168"/>
      <c r="B78" s="111" t="s">
        <v>57</v>
      </c>
      <c r="C78" s="99" t="s">
        <v>59</v>
      </c>
      <c r="D78" s="324">
        <v>250000</v>
      </c>
      <c r="E78" s="21" t="s">
        <v>1020</v>
      </c>
    </row>
    <row r="79" spans="1:5" s="104" customFormat="1" ht="163.5" customHeight="1" x14ac:dyDescent="0.2">
      <c r="A79" s="97"/>
      <c r="B79" s="51" t="s">
        <v>147</v>
      </c>
      <c r="C79" s="103" t="s">
        <v>148</v>
      </c>
      <c r="D79" s="49">
        <v>59065.7</v>
      </c>
      <c r="E79" s="21" t="s">
        <v>1141</v>
      </c>
    </row>
    <row r="80" spans="1:5" s="366" customFormat="1" ht="66" customHeight="1" x14ac:dyDescent="0.2">
      <c r="A80" s="365"/>
      <c r="B80" s="283" t="s">
        <v>967</v>
      </c>
      <c r="C80" s="99" t="s">
        <v>968</v>
      </c>
      <c r="D80" s="324">
        <v>3550</v>
      </c>
      <c r="E80" s="283" t="s">
        <v>1206</v>
      </c>
    </row>
    <row r="81" spans="1:5" s="38" customFormat="1" ht="31.5" x14ac:dyDescent="0.25">
      <c r="A81" s="94">
        <v>15</v>
      </c>
      <c r="B81" s="60" t="s">
        <v>107</v>
      </c>
      <c r="C81" s="95"/>
      <c r="D81" s="37">
        <f>D82</f>
        <v>145890.70000000001</v>
      </c>
      <c r="E81" s="136"/>
    </row>
    <row r="82" spans="1:5" s="44" customFormat="1" ht="51.75" customHeight="1" x14ac:dyDescent="0.25">
      <c r="A82" s="137"/>
      <c r="B82" s="21" t="s">
        <v>108</v>
      </c>
      <c r="C82" s="103" t="s">
        <v>109</v>
      </c>
      <c r="D82" s="89">
        <v>145890.70000000001</v>
      </c>
      <c r="E82" s="21" t="s">
        <v>1021</v>
      </c>
    </row>
    <row r="83" spans="1:5" s="159" customFormat="1" x14ac:dyDescent="0.25">
      <c r="A83" s="20">
        <v>16</v>
      </c>
      <c r="B83" s="85" t="s">
        <v>135</v>
      </c>
      <c r="C83" s="20"/>
      <c r="D83" s="27">
        <f>SUM(D84)</f>
        <v>1145.5999999999999</v>
      </c>
      <c r="E83" s="85"/>
    </row>
    <row r="84" spans="1:5" s="159" customFormat="1" ht="101.25" customHeight="1" x14ac:dyDescent="0.25">
      <c r="A84" s="20"/>
      <c r="B84" s="51" t="s">
        <v>136</v>
      </c>
      <c r="C84" s="122" t="s">
        <v>137</v>
      </c>
      <c r="D84" s="22">
        <v>1145.5999999999999</v>
      </c>
      <c r="E84" s="21" t="s">
        <v>1171</v>
      </c>
    </row>
    <row r="85" spans="1:5" s="19" customFormat="1" x14ac:dyDescent="0.25">
      <c r="A85" s="20">
        <v>17</v>
      </c>
      <c r="B85" s="60" t="s">
        <v>46</v>
      </c>
      <c r="C85" s="84"/>
      <c r="D85" s="27">
        <f>SUM(D86:D86)</f>
        <v>6180.5</v>
      </c>
      <c r="E85" s="85"/>
    </row>
    <row r="86" spans="1:5" ht="144.75" customHeight="1" x14ac:dyDescent="0.25">
      <c r="A86" s="20"/>
      <c r="B86" s="41" t="s">
        <v>47</v>
      </c>
      <c r="C86" s="56" t="s">
        <v>48</v>
      </c>
      <c r="D86" s="22">
        <v>6180.5</v>
      </c>
      <c r="E86" s="21" t="s">
        <v>1022</v>
      </c>
    </row>
    <row r="87" spans="1:5" x14ac:dyDescent="0.25">
      <c r="A87" s="24"/>
    </row>
    <row r="88" spans="1:5" x14ac:dyDescent="0.25">
      <c r="A88" s="24"/>
    </row>
    <row r="89" spans="1:5" x14ac:dyDescent="0.25">
      <c r="A89" s="24"/>
    </row>
  </sheetData>
  <autoFilter ref="A5:E86"/>
  <mergeCells count="1">
    <mergeCell ref="A1:E1"/>
  </mergeCells>
  <pageMargins left="0.39370078740157483" right="0.39370078740157483" top="0.78740157480314965" bottom="0.78740157480314965" header="0.31496062992125984" footer="0.31496062992125984"/>
  <pageSetup paperSize="9" scale="76" fitToHeight="0" orientation="landscape"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1"/>
  <sheetViews>
    <sheetView topLeftCell="A26" zoomScale="90" zoomScaleNormal="90" zoomScaleSheetLayoutView="90" workbookViewId="0">
      <selection activeCell="B28" sqref="B28"/>
    </sheetView>
  </sheetViews>
  <sheetFormatPr defaultRowHeight="15.75" x14ac:dyDescent="0.25"/>
  <cols>
    <col min="1" max="1" width="5" style="61" customWidth="1"/>
    <col min="2" max="2" width="57.5703125" style="79" customWidth="1"/>
    <col min="3" max="3" width="17.7109375" style="80" customWidth="1"/>
    <col min="4" max="4" width="57.5703125" style="81" customWidth="1"/>
    <col min="5" max="5" width="17.7109375" style="48" customWidth="1"/>
    <col min="6" max="6" width="0.140625" style="48" customWidth="1"/>
    <col min="7" max="16384" width="9.140625" style="48"/>
  </cols>
  <sheetData>
    <row r="1" spans="1:6" s="59" customFormat="1" x14ac:dyDescent="0.25">
      <c r="A1" s="453" t="s">
        <v>188</v>
      </c>
      <c r="B1" s="453"/>
      <c r="C1" s="453"/>
      <c r="D1" s="453"/>
      <c r="E1" s="453"/>
    </row>
    <row r="2" spans="1:6" s="59" customFormat="1" x14ac:dyDescent="0.25">
      <c r="A2" s="61"/>
      <c r="B2" s="62"/>
      <c r="C2" s="63"/>
      <c r="D2" s="62"/>
      <c r="E2" s="63"/>
    </row>
    <row r="3" spans="1:6" s="59" customFormat="1" ht="31.5" x14ac:dyDescent="0.25">
      <c r="A3" s="188" t="s">
        <v>4</v>
      </c>
      <c r="B3" s="188" t="s">
        <v>43</v>
      </c>
      <c r="C3" s="64" t="s">
        <v>7</v>
      </c>
      <c r="D3" s="188" t="s">
        <v>44</v>
      </c>
      <c r="E3" s="188" t="s">
        <v>7</v>
      </c>
    </row>
    <row r="4" spans="1:6" x14ac:dyDescent="0.25">
      <c r="A4" s="184">
        <v>1</v>
      </c>
      <c r="B4" s="65">
        <v>2</v>
      </c>
      <c r="C4" s="66">
        <v>3</v>
      </c>
      <c r="D4" s="65">
        <v>4</v>
      </c>
      <c r="E4" s="66">
        <v>5</v>
      </c>
    </row>
    <row r="5" spans="1:6" s="70" customFormat="1" x14ac:dyDescent="0.25">
      <c r="A5" s="67"/>
      <c r="B5" s="68" t="s">
        <v>5</v>
      </c>
      <c r="C5" s="69">
        <f>C6+C8+C10+C13+C15+C18+C21+C23+C27+C30+C35+C37</f>
        <v>-57136.700000000012</v>
      </c>
      <c r="D5" s="68" t="s">
        <v>5</v>
      </c>
      <c r="E5" s="69">
        <f>E6+E8+E10+E13+E15+E18+E21+E23+E27+E30+E35+E37</f>
        <v>764922.79999999993</v>
      </c>
    </row>
    <row r="6" spans="1:6" s="70" customFormat="1" ht="31.5" x14ac:dyDescent="0.25">
      <c r="A6" s="71">
        <v>1</v>
      </c>
      <c r="B6" s="91" t="s">
        <v>127</v>
      </c>
      <c r="C6" s="2">
        <f>C7</f>
        <v>26013.3</v>
      </c>
      <c r="D6" s="3" t="s">
        <v>127</v>
      </c>
      <c r="E6" s="2">
        <f>E7</f>
        <v>26013.3</v>
      </c>
    </row>
    <row r="7" spans="1:6" s="70" customFormat="1" ht="207.75" customHeight="1" x14ac:dyDescent="0.25">
      <c r="A7" s="133"/>
      <c r="B7" s="93" t="s">
        <v>174</v>
      </c>
      <c r="C7" s="76">
        <v>26013.3</v>
      </c>
      <c r="D7" s="189" t="s">
        <v>1131</v>
      </c>
      <c r="E7" s="76">
        <v>26013.3</v>
      </c>
    </row>
    <row r="8" spans="1:6" s="73" customFormat="1" ht="47.25" customHeight="1" x14ac:dyDescent="0.25">
      <c r="A8" s="71">
        <v>2</v>
      </c>
      <c r="B8" s="72" t="s">
        <v>45</v>
      </c>
      <c r="C8" s="2">
        <f>C9</f>
        <v>16419.599999999999</v>
      </c>
      <c r="D8" s="72" t="s">
        <v>45</v>
      </c>
      <c r="E8" s="2">
        <f>E9</f>
        <v>16419.599999999999</v>
      </c>
    </row>
    <row r="9" spans="1:6" s="78" customFormat="1" ht="209.25" customHeight="1" x14ac:dyDescent="0.25">
      <c r="A9" s="74"/>
      <c r="B9" s="75" t="s">
        <v>175</v>
      </c>
      <c r="C9" s="76">
        <v>16419.599999999999</v>
      </c>
      <c r="D9" s="77" t="s">
        <v>189</v>
      </c>
      <c r="E9" s="76">
        <v>16419.599999999999</v>
      </c>
    </row>
    <row r="10" spans="1:6" s="78" customFormat="1" ht="31.5" x14ac:dyDescent="0.25">
      <c r="A10" s="57">
        <v>3</v>
      </c>
      <c r="B10" s="60" t="s">
        <v>96</v>
      </c>
      <c r="C10" s="190">
        <f>SUM(C11:C12)</f>
        <v>3000</v>
      </c>
      <c r="D10" s="60" t="s">
        <v>96</v>
      </c>
      <c r="E10" s="190">
        <f>SUM(E11:E12)</f>
        <v>3000</v>
      </c>
    </row>
    <row r="11" spans="1:6" s="78" customFormat="1" ht="113.25" customHeight="1" x14ac:dyDescent="0.25">
      <c r="A11" s="74"/>
      <c r="B11" s="111" t="s">
        <v>176</v>
      </c>
      <c r="C11" s="89">
        <v>1896.3</v>
      </c>
      <c r="D11" s="454" t="s">
        <v>1127</v>
      </c>
      <c r="E11" s="456">
        <v>3000</v>
      </c>
    </row>
    <row r="12" spans="1:6" s="78" customFormat="1" ht="16.5" customHeight="1" x14ac:dyDescent="0.25">
      <c r="A12" s="74"/>
      <c r="B12" s="186" t="s">
        <v>177</v>
      </c>
      <c r="C12" s="191">
        <v>1103.7</v>
      </c>
      <c r="D12" s="455"/>
      <c r="E12" s="457"/>
    </row>
    <row r="13" spans="1:6" s="78" customFormat="1" ht="31.5" x14ac:dyDescent="0.25">
      <c r="A13" s="57">
        <v>4</v>
      </c>
      <c r="B13" s="192" t="s">
        <v>178</v>
      </c>
      <c r="C13" s="2">
        <f>SUM(C14:C14)</f>
        <v>7051.3</v>
      </c>
      <c r="D13" s="193" t="s">
        <v>104</v>
      </c>
      <c r="E13" s="2">
        <f>SUM(E14:E14)</f>
        <v>7051.3</v>
      </c>
    </row>
    <row r="14" spans="1:6" s="78" customFormat="1" ht="120" customHeight="1" x14ac:dyDescent="0.25">
      <c r="A14" s="74"/>
      <c r="B14" s="194" t="s">
        <v>179</v>
      </c>
      <c r="C14" s="76">
        <v>7051.3</v>
      </c>
      <c r="D14" s="195" t="s">
        <v>1132</v>
      </c>
      <c r="E14" s="76">
        <v>7051.3</v>
      </c>
    </row>
    <row r="15" spans="1:6" s="123" customFormat="1" x14ac:dyDescent="0.25">
      <c r="A15" s="57">
        <v>5</v>
      </c>
      <c r="B15" s="60" t="s">
        <v>94</v>
      </c>
      <c r="C15" s="107">
        <f>SUM(C16:C17)</f>
        <v>16700</v>
      </c>
      <c r="D15" s="134" t="s">
        <v>94</v>
      </c>
      <c r="E15" s="107">
        <f>SUM(E16:E17)</f>
        <v>16700</v>
      </c>
      <c r="F15" s="30"/>
    </row>
    <row r="16" spans="1:6" s="123" customFormat="1" ht="117" customHeight="1" x14ac:dyDescent="0.25">
      <c r="A16" s="185"/>
      <c r="B16" s="111" t="s">
        <v>105</v>
      </c>
      <c r="C16" s="183">
        <v>10155.6</v>
      </c>
      <c r="D16" s="458" t="s">
        <v>1133</v>
      </c>
      <c r="E16" s="460">
        <v>16700</v>
      </c>
      <c r="F16" s="135"/>
    </row>
    <row r="17" spans="1:6" s="123" customFormat="1" ht="15.75" customHeight="1" x14ac:dyDescent="0.25">
      <c r="A17" s="29"/>
      <c r="B17" s="111" t="s">
        <v>106</v>
      </c>
      <c r="C17" s="22">
        <v>6544.4</v>
      </c>
      <c r="D17" s="459"/>
      <c r="E17" s="460"/>
      <c r="F17" s="92"/>
    </row>
    <row r="18" spans="1:6" s="123" customFormat="1" x14ac:dyDescent="0.25">
      <c r="A18" s="20">
        <v>6</v>
      </c>
      <c r="B18" s="196" t="s">
        <v>126</v>
      </c>
      <c r="C18" s="2">
        <f>SUM(C19:C20)</f>
        <v>-194060</v>
      </c>
      <c r="D18" s="196" t="s">
        <v>126</v>
      </c>
      <c r="E18" s="2">
        <f>SUM(E19:E20)</f>
        <v>-194060</v>
      </c>
      <c r="F18" s="92"/>
    </row>
    <row r="19" spans="1:6" s="123" customFormat="1" ht="130.5" customHeight="1" x14ac:dyDescent="0.25">
      <c r="A19" s="29"/>
      <c r="B19" s="197" t="s">
        <v>180</v>
      </c>
      <c r="C19" s="76">
        <v>-14763.6</v>
      </c>
      <c r="D19" s="461" t="s">
        <v>1130</v>
      </c>
      <c r="E19" s="463">
        <v>-194060</v>
      </c>
      <c r="F19" s="92"/>
    </row>
    <row r="20" spans="1:6" s="123" customFormat="1" ht="15.75" customHeight="1" x14ac:dyDescent="0.25">
      <c r="A20" s="29"/>
      <c r="B20" s="197" t="s">
        <v>181</v>
      </c>
      <c r="C20" s="76">
        <v>-179296.4</v>
      </c>
      <c r="D20" s="462"/>
      <c r="E20" s="464"/>
      <c r="F20" s="92"/>
    </row>
    <row r="21" spans="1:6" s="123" customFormat="1" ht="31.5" customHeight="1" x14ac:dyDescent="0.25">
      <c r="A21" s="20">
        <v>7</v>
      </c>
      <c r="B21" s="196" t="s">
        <v>126</v>
      </c>
      <c r="C21" s="27">
        <f>C22</f>
        <v>-10055.9</v>
      </c>
      <c r="D21" s="3" t="s">
        <v>65</v>
      </c>
      <c r="E21" s="27">
        <f>E22</f>
        <v>-10055.9</v>
      </c>
      <c r="F21" s="92"/>
    </row>
    <row r="22" spans="1:6" s="132" customFormat="1" ht="192.75" customHeight="1" x14ac:dyDescent="0.25">
      <c r="A22" s="133"/>
      <c r="B22" s="198" t="s">
        <v>182</v>
      </c>
      <c r="C22" s="172">
        <v>-10055.9</v>
      </c>
      <c r="D22" s="198" t="s">
        <v>1051</v>
      </c>
      <c r="E22" s="172">
        <v>-10055.9</v>
      </c>
    </row>
    <row r="23" spans="1:6" s="123" customFormat="1" ht="31.5" x14ac:dyDescent="0.25">
      <c r="A23" s="57">
        <v>8</v>
      </c>
      <c r="B23" s="196" t="s">
        <v>68</v>
      </c>
      <c r="C23" s="27">
        <f>SUM(C24:C26)</f>
        <v>-2288.6000000000004</v>
      </c>
      <c r="D23" s="196" t="s">
        <v>68</v>
      </c>
      <c r="E23" s="27">
        <f>SUM(E24:E26)</f>
        <v>-2288.6000000000004</v>
      </c>
      <c r="F23" s="92"/>
    </row>
    <row r="24" spans="1:6" s="123" customFormat="1" ht="131.25" customHeight="1" x14ac:dyDescent="0.25">
      <c r="A24" s="29"/>
      <c r="B24" s="197" t="s">
        <v>183</v>
      </c>
      <c r="C24" s="199">
        <v>-4626.8</v>
      </c>
      <c r="D24" s="197" t="s">
        <v>1134</v>
      </c>
      <c r="E24" s="199">
        <v>-4626.8</v>
      </c>
      <c r="F24" s="92"/>
    </row>
    <row r="25" spans="1:6" s="123" customFormat="1" ht="207" customHeight="1" x14ac:dyDescent="0.25">
      <c r="A25" s="29"/>
      <c r="B25" s="197" t="s">
        <v>184</v>
      </c>
      <c r="C25" s="200">
        <v>141.9</v>
      </c>
      <c r="D25" s="197" t="s">
        <v>1135</v>
      </c>
      <c r="E25" s="200">
        <v>141.9</v>
      </c>
      <c r="F25" s="92"/>
    </row>
    <row r="26" spans="1:6" s="123" customFormat="1" ht="178.5" customHeight="1" x14ac:dyDescent="0.25">
      <c r="A26" s="29"/>
      <c r="B26" s="197" t="s">
        <v>185</v>
      </c>
      <c r="C26" s="200">
        <v>2196.3000000000002</v>
      </c>
      <c r="D26" s="197" t="s">
        <v>1136</v>
      </c>
      <c r="E26" s="200">
        <v>2196.3000000000002</v>
      </c>
      <c r="F26" s="92"/>
    </row>
    <row r="27" spans="1:6" s="73" customFormat="1" ht="31.5" x14ac:dyDescent="0.25">
      <c r="A27" s="71">
        <v>9</v>
      </c>
      <c r="B27" s="196" t="s">
        <v>68</v>
      </c>
      <c r="C27" s="2">
        <f>SUM(C28)</f>
        <v>50000</v>
      </c>
      <c r="D27" s="60" t="s">
        <v>104</v>
      </c>
      <c r="E27" s="2">
        <f>SUM(E28:E29)</f>
        <v>484249</v>
      </c>
    </row>
    <row r="28" spans="1:6" s="128" customFormat="1" ht="212.25" customHeight="1" x14ac:dyDescent="0.25">
      <c r="A28" s="127"/>
      <c r="B28" s="111" t="s">
        <v>1162</v>
      </c>
      <c r="C28" s="76">
        <v>50000</v>
      </c>
      <c r="D28" s="21" t="s">
        <v>1148</v>
      </c>
      <c r="E28" s="76">
        <v>50000</v>
      </c>
    </row>
    <row r="29" spans="1:6" s="128" customFormat="1" ht="163.5" customHeight="1" x14ac:dyDescent="0.25">
      <c r="A29" s="127"/>
      <c r="B29" s="125"/>
      <c r="C29" s="76"/>
      <c r="D29" s="21" t="s">
        <v>1137</v>
      </c>
      <c r="E29" s="76">
        <v>434249</v>
      </c>
    </row>
    <row r="30" spans="1:6" s="73" customFormat="1" ht="15" customHeight="1" x14ac:dyDescent="0.25">
      <c r="A30" s="71">
        <v>10</v>
      </c>
      <c r="B30" s="60" t="s">
        <v>54</v>
      </c>
      <c r="C30" s="2">
        <f>SUM(C31:C34)</f>
        <v>30008.600000000002</v>
      </c>
      <c r="D30" s="60" t="s">
        <v>54</v>
      </c>
      <c r="E30" s="2">
        <f>SUM(E31:E34)</f>
        <v>30008.600000000002</v>
      </c>
    </row>
    <row r="31" spans="1:6" s="128" customFormat="1" ht="331.5" customHeight="1" x14ac:dyDescent="0.25">
      <c r="A31" s="127"/>
      <c r="B31" s="125" t="s">
        <v>186</v>
      </c>
      <c r="C31" s="76">
        <v>22010.9</v>
      </c>
      <c r="D31" s="21" t="s">
        <v>1138</v>
      </c>
      <c r="E31" s="76">
        <v>22010.9</v>
      </c>
    </row>
    <row r="32" spans="1:6" ht="352.5" customHeight="1" x14ac:dyDescent="0.25">
      <c r="A32" s="127"/>
      <c r="B32" s="125" t="s">
        <v>187</v>
      </c>
      <c r="C32" s="76">
        <v>169.7</v>
      </c>
      <c r="D32" s="450" t="s">
        <v>1139</v>
      </c>
      <c r="E32" s="463">
        <f>169.7+6674.8+1153.2</f>
        <v>7997.7</v>
      </c>
    </row>
    <row r="33" spans="1:5" ht="15.75" customHeight="1" x14ac:dyDescent="0.25">
      <c r="A33" s="127"/>
      <c r="B33" s="125" t="s">
        <v>190</v>
      </c>
      <c r="C33" s="76">
        <v>6674.8</v>
      </c>
      <c r="D33" s="451"/>
      <c r="E33" s="465"/>
    </row>
    <row r="34" spans="1:5" ht="15.75" customHeight="1" x14ac:dyDescent="0.25">
      <c r="A34" s="127"/>
      <c r="B34" s="125" t="s">
        <v>191</v>
      </c>
      <c r="C34" s="76">
        <v>1153.2</v>
      </c>
      <c r="D34" s="452"/>
      <c r="E34" s="464"/>
    </row>
    <row r="35" spans="1:5" s="73" customFormat="1" ht="31.5" customHeight="1" x14ac:dyDescent="0.25">
      <c r="A35" s="71">
        <v>11</v>
      </c>
      <c r="B35" s="60" t="s">
        <v>107</v>
      </c>
      <c r="C35" s="2">
        <f>SUM(C36:C36)</f>
        <v>75</v>
      </c>
      <c r="D35" s="60" t="s">
        <v>107</v>
      </c>
      <c r="E35" s="2">
        <f>SUM(E36:E36)</f>
        <v>75</v>
      </c>
    </row>
    <row r="36" spans="1:5" s="73" customFormat="1" ht="97.5" customHeight="1" x14ac:dyDescent="0.25">
      <c r="A36" s="153"/>
      <c r="B36" s="75" t="s">
        <v>125</v>
      </c>
      <c r="C36" s="76">
        <v>75</v>
      </c>
      <c r="D36" s="77" t="s">
        <v>192</v>
      </c>
      <c r="E36" s="76">
        <v>75</v>
      </c>
    </row>
    <row r="37" spans="1:5" s="132" customFormat="1" ht="100.5" customHeight="1" x14ac:dyDescent="0.25">
      <c r="A37" s="418">
        <v>12</v>
      </c>
      <c r="B37" s="378"/>
      <c r="C37" s="190"/>
      <c r="D37" s="419" t="s">
        <v>1151</v>
      </c>
      <c r="E37" s="190">
        <f>SUM(E38)</f>
        <v>387810.5</v>
      </c>
    </row>
    <row r="38" spans="1:5" s="216" customFormat="1" ht="99" customHeight="1" x14ac:dyDescent="0.25">
      <c r="A38" s="410"/>
      <c r="B38" s="86"/>
      <c r="C38" s="411"/>
      <c r="D38" s="86" t="s">
        <v>1152</v>
      </c>
      <c r="E38" s="411">
        <v>387810.5</v>
      </c>
    </row>
    <row r="39" spans="1:5" x14ac:dyDescent="0.25">
      <c r="E39" s="82"/>
    </row>
    <row r="40" spans="1:5" s="203" customFormat="1" x14ac:dyDescent="0.25">
      <c r="A40" s="201"/>
      <c r="B40" s="202"/>
      <c r="D40" s="204" t="s">
        <v>193</v>
      </c>
      <c r="E40" s="205">
        <f>SUM(E41:E48)</f>
        <v>764922.79999999993</v>
      </c>
    </row>
    <row r="41" spans="1:5" s="203" customFormat="1" x14ac:dyDescent="0.25">
      <c r="A41" s="201"/>
      <c r="B41" s="202"/>
      <c r="D41" s="206" t="s">
        <v>194</v>
      </c>
      <c r="E41" s="207">
        <f>E6+E8+E10+E13+E15+E18+E21+E23+E27+E30</f>
        <v>377037.29999999993</v>
      </c>
    </row>
    <row r="42" spans="1:5" s="203" customFormat="1" x14ac:dyDescent="0.25">
      <c r="A42" s="201"/>
      <c r="B42" s="202"/>
      <c r="D42" s="206" t="s">
        <v>195</v>
      </c>
      <c r="E42" s="208">
        <f>E35</f>
        <v>75</v>
      </c>
    </row>
    <row r="43" spans="1:5" s="203" customFormat="1" hidden="1" x14ac:dyDescent="0.25">
      <c r="A43" s="201"/>
      <c r="B43" s="202"/>
      <c r="D43" s="206" t="s">
        <v>196</v>
      </c>
      <c r="E43" s="208"/>
    </row>
    <row r="44" spans="1:5" hidden="1" x14ac:dyDescent="0.25">
      <c r="D44" s="206" t="s">
        <v>197</v>
      </c>
      <c r="E44" s="208"/>
    </row>
    <row r="45" spans="1:5" hidden="1" x14ac:dyDescent="0.25">
      <c r="D45" s="206" t="s">
        <v>198</v>
      </c>
      <c r="E45" s="208"/>
    </row>
    <row r="46" spans="1:5" hidden="1" x14ac:dyDescent="0.25">
      <c r="D46" s="206" t="s">
        <v>199</v>
      </c>
      <c r="E46" s="209"/>
    </row>
    <row r="47" spans="1:5" x14ac:dyDescent="0.25">
      <c r="D47" s="81" t="s">
        <v>994</v>
      </c>
      <c r="E47" s="82">
        <f>E37</f>
        <v>387810.5</v>
      </c>
    </row>
    <row r="48" spans="1:5" x14ac:dyDescent="0.25">
      <c r="E48" s="82"/>
    </row>
    <row r="49" spans="5:5" x14ac:dyDescent="0.25">
      <c r="E49" s="82"/>
    </row>
    <row r="50" spans="5:5" x14ac:dyDescent="0.25">
      <c r="E50" s="82"/>
    </row>
    <row r="51" spans="5:5" x14ac:dyDescent="0.25">
      <c r="E51" s="82"/>
    </row>
    <row r="52" spans="5:5" x14ac:dyDescent="0.25">
      <c r="E52" s="82"/>
    </row>
    <row r="53" spans="5:5" x14ac:dyDescent="0.25">
      <c r="E53" s="82"/>
    </row>
    <row r="54" spans="5:5" x14ac:dyDescent="0.25">
      <c r="E54" s="82"/>
    </row>
    <row r="55" spans="5:5" x14ac:dyDescent="0.25">
      <c r="E55" s="82"/>
    </row>
    <row r="56" spans="5:5" x14ac:dyDescent="0.25">
      <c r="E56" s="82"/>
    </row>
    <row r="57" spans="5:5" x14ac:dyDescent="0.25">
      <c r="E57" s="82"/>
    </row>
    <row r="58" spans="5:5" x14ac:dyDescent="0.25">
      <c r="E58" s="82"/>
    </row>
    <row r="59" spans="5:5" x14ac:dyDescent="0.25">
      <c r="E59" s="82"/>
    </row>
    <row r="60" spans="5:5" x14ac:dyDescent="0.25">
      <c r="E60" s="82"/>
    </row>
    <row r="61" spans="5:5" x14ac:dyDescent="0.25">
      <c r="E61" s="82"/>
    </row>
    <row r="62" spans="5:5" x14ac:dyDescent="0.25">
      <c r="E62" s="82"/>
    </row>
    <row r="63" spans="5:5" x14ac:dyDescent="0.25">
      <c r="E63" s="82"/>
    </row>
    <row r="64" spans="5:5" x14ac:dyDescent="0.25">
      <c r="E64" s="82"/>
    </row>
    <row r="65" spans="5:5" x14ac:dyDescent="0.25">
      <c r="E65" s="82"/>
    </row>
    <row r="66" spans="5:5" x14ac:dyDescent="0.25">
      <c r="E66" s="82"/>
    </row>
    <row r="67" spans="5:5" x14ac:dyDescent="0.25">
      <c r="E67" s="82"/>
    </row>
    <row r="68" spans="5:5" x14ac:dyDescent="0.25">
      <c r="E68" s="82"/>
    </row>
    <row r="69" spans="5:5" x14ac:dyDescent="0.25">
      <c r="E69" s="82"/>
    </row>
    <row r="70" spans="5:5" x14ac:dyDescent="0.25">
      <c r="E70" s="82"/>
    </row>
    <row r="71" spans="5:5" x14ac:dyDescent="0.25">
      <c r="E71" s="82"/>
    </row>
    <row r="72" spans="5:5" x14ac:dyDescent="0.25">
      <c r="E72" s="82"/>
    </row>
    <row r="73" spans="5:5" x14ac:dyDescent="0.25">
      <c r="E73" s="82"/>
    </row>
    <row r="74" spans="5:5" x14ac:dyDescent="0.25">
      <c r="E74" s="82"/>
    </row>
    <row r="75" spans="5:5" x14ac:dyDescent="0.25">
      <c r="E75" s="82"/>
    </row>
    <row r="76" spans="5:5" x14ac:dyDescent="0.25">
      <c r="E76" s="82"/>
    </row>
    <row r="77" spans="5:5" x14ac:dyDescent="0.25">
      <c r="E77" s="82"/>
    </row>
    <row r="78" spans="5:5" x14ac:dyDescent="0.25">
      <c r="E78" s="82"/>
    </row>
    <row r="79" spans="5:5" x14ac:dyDescent="0.25">
      <c r="E79" s="82"/>
    </row>
    <row r="80" spans="5:5" x14ac:dyDescent="0.25">
      <c r="E80" s="82"/>
    </row>
    <row r="81" spans="5:5" x14ac:dyDescent="0.25">
      <c r="E81" s="82"/>
    </row>
    <row r="82" spans="5:5" x14ac:dyDescent="0.25">
      <c r="E82" s="82"/>
    </row>
    <row r="83" spans="5:5" x14ac:dyDescent="0.25">
      <c r="E83" s="82"/>
    </row>
    <row r="84" spans="5:5" x14ac:dyDescent="0.25">
      <c r="E84" s="82"/>
    </row>
    <row r="85" spans="5:5" x14ac:dyDescent="0.25">
      <c r="E85" s="82"/>
    </row>
    <row r="86" spans="5:5" x14ac:dyDescent="0.25">
      <c r="E86" s="82"/>
    </row>
    <row r="87" spans="5:5" x14ac:dyDescent="0.25">
      <c r="E87" s="82"/>
    </row>
    <row r="88" spans="5:5" x14ac:dyDescent="0.25">
      <c r="E88" s="82"/>
    </row>
    <row r="89" spans="5:5" x14ac:dyDescent="0.25">
      <c r="E89" s="82"/>
    </row>
    <row r="90" spans="5:5" x14ac:dyDescent="0.25">
      <c r="E90" s="82"/>
    </row>
    <row r="91" spans="5:5" x14ac:dyDescent="0.25">
      <c r="E91" s="82"/>
    </row>
    <row r="92" spans="5:5" x14ac:dyDescent="0.25">
      <c r="E92" s="82"/>
    </row>
    <row r="93" spans="5:5" x14ac:dyDescent="0.25">
      <c r="E93" s="82"/>
    </row>
    <row r="94" spans="5:5" x14ac:dyDescent="0.25">
      <c r="E94" s="82"/>
    </row>
    <row r="95" spans="5:5" x14ac:dyDescent="0.25">
      <c r="E95" s="82"/>
    </row>
    <row r="96" spans="5:5" x14ac:dyDescent="0.25">
      <c r="E96" s="82"/>
    </row>
    <row r="97" spans="5:5" x14ac:dyDescent="0.25">
      <c r="E97" s="82"/>
    </row>
    <row r="98" spans="5:5" x14ac:dyDescent="0.25">
      <c r="E98" s="82"/>
    </row>
    <row r="99" spans="5:5" x14ac:dyDescent="0.25">
      <c r="E99" s="82"/>
    </row>
    <row r="100" spans="5:5" x14ac:dyDescent="0.25">
      <c r="E100" s="82"/>
    </row>
    <row r="101" spans="5:5" x14ac:dyDescent="0.25">
      <c r="E101" s="82"/>
    </row>
    <row r="102" spans="5:5" x14ac:dyDescent="0.25">
      <c r="E102" s="82"/>
    </row>
    <row r="103" spans="5:5" x14ac:dyDescent="0.25">
      <c r="E103" s="82"/>
    </row>
    <row r="104" spans="5:5" x14ac:dyDescent="0.25">
      <c r="E104" s="82"/>
    </row>
    <row r="105" spans="5:5" x14ac:dyDescent="0.25">
      <c r="E105" s="82"/>
    </row>
    <row r="106" spans="5:5" x14ac:dyDescent="0.25">
      <c r="E106" s="82"/>
    </row>
    <row r="107" spans="5:5" x14ac:dyDescent="0.25">
      <c r="E107" s="82"/>
    </row>
    <row r="108" spans="5:5" x14ac:dyDescent="0.25">
      <c r="E108" s="82"/>
    </row>
    <row r="109" spans="5:5" x14ac:dyDescent="0.25">
      <c r="E109" s="82"/>
    </row>
    <row r="110" spans="5:5" x14ac:dyDescent="0.25">
      <c r="E110" s="82"/>
    </row>
    <row r="111" spans="5:5" x14ac:dyDescent="0.25">
      <c r="E111" s="82"/>
    </row>
    <row r="112" spans="5:5" x14ac:dyDescent="0.25">
      <c r="E112" s="82"/>
    </row>
    <row r="113" spans="5:5" x14ac:dyDescent="0.25">
      <c r="E113" s="82"/>
    </row>
    <row r="114" spans="5:5" x14ac:dyDescent="0.25">
      <c r="E114" s="82"/>
    </row>
    <row r="115" spans="5:5" x14ac:dyDescent="0.25">
      <c r="E115" s="82"/>
    </row>
    <row r="116" spans="5:5" x14ac:dyDescent="0.25">
      <c r="E116" s="82"/>
    </row>
    <row r="117" spans="5:5" x14ac:dyDescent="0.25">
      <c r="E117" s="82"/>
    </row>
    <row r="118" spans="5:5" x14ac:dyDescent="0.25">
      <c r="E118" s="82"/>
    </row>
    <row r="119" spans="5:5" x14ac:dyDescent="0.25">
      <c r="E119" s="82"/>
    </row>
    <row r="120" spans="5:5" x14ac:dyDescent="0.25">
      <c r="E120" s="82"/>
    </row>
    <row r="121" spans="5:5" x14ac:dyDescent="0.25">
      <c r="E121" s="82"/>
    </row>
    <row r="122" spans="5:5" x14ac:dyDescent="0.25">
      <c r="E122" s="82"/>
    </row>
    <row r="123" spans="5:5" x14ac:dyDescent="0.25">
      <c r="E123" s="82"/>
    </row>
    <row r="124" spans="5:5" x14ac:dyDescent="0.25">
      <c r="E124" s="82"/>
    </row>
    <row r="125" spans="5:5" x14ac:dyDescent="0.25">
      <c r="E125" s="82"/>
    </row>
    <row r="126" spans="5:5" x14ac:dyDescent="0.25">
      <c r="E126" s="82"/>
    </row>
    <row r="127" spans="5:5" x14ac:dyDescent="0.25">
      <c r="E127" s="82"/>
    </row>
    <row r="128" spans="5:5" x14ac:dyDescent="0.25">
      <c r="E128" s="82"/>
    </row>
    <row r="129" spans="5:5" x14ac:dyDescent="0.25">
      <c r="E129" s="82"/>
    </row>
    <row r="130" spans="5:5" x14ac:dyDescent="0.25">
      <c r="E130" s="82"/>
    </row>
    <row r="131" spans="5:5" x14ac:dyDescent="0.25">
      <c r="E131" s="82"/>
    </row>
  </sheetData>
  <autoFilter ref="A5:E38"/>
  <mergeCells count="9">
    <mergeCell ref="D32:D34"/>
    <mergeCell ref="A1:E1"/>
    <mergeCell ref="D11:D12"/>
    <mergeCell ref="E11:E12"/>
    <mergeCell ref="D16:D17"/>
    <mergeCell ref="E16:E17"/>
    <mergeCell ref="D19:D20"/>
    <mergeCell ref="E19:E20"/>
    <mergeCell ref="E32:E34"/>
  </mergeCells>
  <pageMargins left="0.39370078740157483" right="0.39370078740157483" top="0.78740157480314965" bottom="0.59055118110236227" header="0.39370078740157483" footer="0.15748031496062992"/>
  <pageSetup paperSize="9" scale="91" fitToHeight="55" orientation="landscape" r:id="rId1"/>
  <headerFooter alignWithMargins="0">
    <oddHeader>&amp;R&amp;P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91"/>
  <sheetViews>
    <sheetView view="pageBreakPreview" topLeftCell="A60" zoomScale="90" zoomScaleNormal="90" zoomScaleSheetLayoutView="90" workbookViewId="0">
      <selection activeCell="D60" sqref="D60"/>
    </sheetView>
  </sheetViews>
  <sheetFormatPr defaultRowHeight="15.75" x14ac:dyDescent="0.25"/>
  <cols>
    <col min="1" max="1" width="4.85546875" style="281" customWidth="1"/>
    <col min="2" max="2" width="57.5703125" style="229" customWidth="1"/>
    <col min="3" max="3" width="28.7109375" style="282" customWidth="1"/>
    <col min="4" max="4" width="17.7109375" style="209" customWidth="1"/>
    <col min="5" max="5" width="57.5703125" style="229" customWidth="1"/>
    <col min="6" max="6" width="28.7109375" style="282" customWidth="1"/>
    <col min="7" max="7" width="17.7109375" style="356" customWidth="1"/>
    <col min="8" max="8" width="11" style="216" bestFit="1" customWidth="1"/>
    <col min="9" max="251" width="9.140625" style="216"/>
    <col min="252" max="252" width="4.85546875" style="216" customWidth="1"/>
    <col min="253" max="253" width="57.5703125" style="216" customWidth="1"/>
    <col min="254" max="254" width="28.7109375" style="216" customWidth="1"/>
    <col min="255" max="255" width="17.7109375" style="216" customWidth="1"/>
    <col min="256" max="256" width="57.7109375" style="216" customWidth="1"/>
    <col min="257" max="257" width="28.7109375" style="216" customWidth="1"/>
    <col min="258" max="258" width="17.7109375" style="216" customWidth="1"/>
    <col min="259" max="259" width="9.140625" style="216"/>
    <col min="260" max="260" width="17" style="216" customWidth="1"/>
    <col min="261" max="261" width="10.140625" style="216" bestFit="1" customWidth="1"/>
    <col min="262" max="507" width="9.140625" style="216"/>
    <col min="508" max="508" width="4.85546875" style="216" customWidth="1"/>
    <col min="509" max="509" width="57.5703125" style="216" customWidth="1"/>
    <col min="510" max="510" width="28.7109375" style="216" customWidth="1"/>
    <col min="511" max="511" width="17.7109375" style="216" customWidth="1"/>
    <col min="512" max="512" width="57.7109375" style="216" customWidth="1"/>
    <col min="513" max="513" width="28.7109375" style="216" customWidth="1"/>
    <col min="514" max="514" width="17.7109375" style="216" customWidth="1"/>
    <col min="515" max="515" width="9.140625" style="216"/>
    <col min="516" max="516" width="17" style="216" customWidth="1"/>
    <col min="517" max="517" width="10.140625" style="216" bestFit="1" customWidth="1"/>
    <col min="518" max="763" width="9.140625" style="216"/>
    <col min="764" max="764" width="4.85546875" style="216" customWidth="1"/>
    <col min="765" max="765" width="57.5703125" style="216" customWidth="1"/>
    <col min="766" max="766" width="28.7109375" style="216" customWidth="1"/>
    <col min="767" max="767" width="17.7109375" style="216" customWidth="1"/>
    <col min="768" max="768" width="57.7109375" style="216" customWidth="1"/>
    <col min="769" max="769" width="28.7109375" style="216" customWidth="1"/>
    <col min="770" max="770" width="17.7109375" style="216" customWidth="1"/>
    <col min="771" max="771" width="9.140625" style="216"/>
    <col min="772" max="772" width="17" style="216" customWidth="1"/>
    <col min="773" max="773" width="10.140625" style="216" bestFit="1" customWidth="1"/>
    <col min="774" max="1019" width="9.140625" style="216"/>
    <col min="1020" max="1020" width="4.85546875" style="216" customWidth="1"/>
    <col min="1021" max="1021" width="57.5703125" style="216" customWidth="1"/>
    <col min="1022" max="1022" width="28.7109375" style="216" customWidth="1"/>
    <col min="1023" max="1023" width="17.7109375" style="216" customWidth="1"/>
    <col min="1024" max="1024" width="57.7109375" style="216" customWidth="1"/>
    <col min="1025" max="1025" width="28.7109375" style="216" customWidth="1"/>
    <col min="1026" max="1026" width="17.7109375" style="216" customWidth="1"/>
    <col min="1027" max="1027" width="9.140625" style="216"/>
    <col min="1028" max="1028" width="17" style="216" customWidth="1"/>
    <col min="1029" max="1029" width="10.140625" style="216" bestFit="1" customWidth="1"/>
    <col min="1030" max="1275" width="9.140625" style="216"/>
    <col min="1276" max="1276" width="4.85546875" style="216" customWidth="1"/>
    <col min="1277" max="1277" width="57.5703125" style="216" customWidth="1"/>
    <col min="1278" max="1278" width="28.7109375" style="216" customWidth="1"/>
    <col min="1279" max="1279" width="17.7109375" style="216" customWidth="1"/>
    <col min="1280" max="1280" width="57.7109375" style="216" customWidth="1"/>
    <col min="1281" max="1281" width="28.7109375" style="216" customWidth="1"/>
    <col min="1282" max="1282" width="17.7109375" style="216" customWidth="1"/>
    <col min="1283" max="1283" width="9.140625" style="216"/>
    <col min="1284" max="1284" width="17" style="216" customWidth="1"/>
    <col min="1285" max="1285" width="10.140625" style="216" bestFit="1" customWidth="1"/>
    <col min="1286" max="1531" width="9.140625" style="216"/>
    <col min="1532" max="1532" width="4.85546875" style="216" customWidth="1"/>
    <col min="1533" max="1533" width="57.5703125" style="216" customWidth="1"/>
    <col min="1534" max="1534" width="28.7109375" style="216" customWidth="1"/>
    <col min="1535" max="1535" width="17.7109375" style="216" customWidth="1"/>
    <col min="1536" max="1536" width="57.7109375" style="216" customWidth="1"/>
    <col min="1537" max="1537" width="28.7109375" style="216" customWidth="1"/>
    <col min="1538" max="1538" width="17.7109375" style="216" customWidth="1"/>
    <col min="1539" max="1539" width="9.140625" style="216"/>
    <col min="1540" max="1540" width="17" style="216" customWidth="1"/>
    <col min="1541" max="1541" width="10.140625" style="216" bestFit="1" customWidth="1"/>
    <col min="1542" max="1787" width="9.140625" style="216"/>
    <col min="1788" max="1788" width="4.85546875" style="216" customWidth="1"/>
    <col min="1789" max="1789" width="57.5703125" style="216" customWidth="1"/>
    <col min="1790" max="1790" width="28.7109375" style="216" customWidth="1"/>
    <col min="1791" max="1791" width="17.7109375" style="216" customWidth="1"/>
    <col min="1792" max="1792" width="57.7109375" style="216" customWidth="1"/>
    <col min="1793" max="1793" width="28.7109375" style="216" customWidth="1"/>
    <col min="1794" max="1794" width="17.7109375" style="216" customWidth="1"/>
    <col min="1795" max="1795" width="9.140625" style="216"/>
    <col min="1796" max="1796" width="17" style="216" customWidth="1"/>
    <col min="1797" max="1797" width="10.140625" style="216" bestFit="1" customWidth="1"/>
    <col min="1798" max="2043" width="9.140625" style="216"/>
    <col min="2044" max="2044" width="4.85546875" style="216" customWidth="1"/>
    <col min="2045" max="2045" width="57.5703125" style="216" customWidth="1"/>
    <col min="2046" max="2046" width="28.7109375" style="216" customWidth="1"/>
    <col min="2047" max="2047" width="17.7109375" style="216" customWidth="1"/>
    <col min="2048" max="2048" width="57.7109375" style="216" customWidth="1"/>
    <col min="2049" max="2049" width="28.7109375" style="216" customWidth="1"/>
    <col min="2050" max="2050" width="17.7109375" style="216" customWidth="1"/>
    <col min="2051" max="2051" width="9.140625" style="216"/>
    <col min="2052" max="2052" width="17" style="216" customWidth="1"/>
    <col min="2053" max="2053" width="10.140625" style="216" bestFit="1" customWidth="1"/>
    <col min="2054" max="2299" width="9.140625" style="216"/>
    <col min="2300" max="2300" width="4.85546875" style="216" customWidth="1"/>
    <col min="2301" max="2301" width="57.5703125" style="216" customWidth="1"/>
    <col min="2302" max="2302" width="28.7109375" style="216" customWidth="1"/>
    <col min="2303" max="2303" width="17.7109375" style="216" customWidth="1"/>
    <col min="2304" max="2304" width="57.7109375" style="216" customWidth="1"/>
    <col min="2305" max="2305" width="28.7109375" style="216" customWidth="1"/>
    <col min="2306" max="2306" width="17.7109375" style="216" customWidth="1"/>
    <col min="2307" max="2307" width="9.140625" style="216"/>
    <col min="2308" max="2308" width="17" style="216" customWidth="1"/>
    <col min="2309" max="2309" width="10.140625" style="216" bestFit="1" customWidth="1"/>
    <col min="2310" max="2555" width="9.140625" style="216"/>
    <col min="2556" max="2556" width="4.85546875" style="216" customWidth="1"/>
    <col min="2557" max="2557" width="57.5703125" style="216" customWidth="1"/>
    <col min="2558" max="2558" width="28.7109375" style="216" customWidth="1"/>
    <col min="2559" max="2559" width="17.7109375" style="216" customWidth="1"/>
    <col min="2560" max="2560" width="57.7109375" style="216" customWidth="1"/>
    <col min="2561" max="2561" width="28.7109375" style="216" customWidth="1"/>
    <col min="2562" max="2562" width="17.7109375" style="216" customWidth="1"/>
    <col min="2563" max="2563" width="9.140625" style="216"/>
    <col min="2564" max="2564" width="17" style="216" customWidth="1"/>
    <col min="2565" max="2565" width="10.140625" style="216" bestFit="1" customWidth="1"/>
    <col min="2566" max="2811" width="9.140625" style="216"/>
    <col min="2812" max="2812" width="4.85546875" style="216" customWidth="1"/>
    <col min="2813" max="2813" width="57.5703125" style="216" customWidth="1"/>
    <col min="2814" max="2814" width="28.7109375" style="216" customWidth="1"/>
    <col min="2815" max="2815" width="17.7109375" style="216" customWidth="1"/>
    <col min="2816" max="2816" width="57.7109375" style="216" customWidth="1"/>
    <col min="2817" max="2817" width="28.7109375" style="216" customWidth="1"/>
    <col min="2818" max="2818" width="17.7109375" style="216" customWidth="1"/>
    <col min="2819" max="2819" width="9.140625" style="216"/>
    <col min="2820" max="2820" width="17" style="216" customWidth="1"/>
    <col min="2821" max="2821" width="10.140625" style="216" bestFit="1" customWidth="1"/>
    <col min="2822" max="3067" width="9.140625" style="216"/>
    <col min="3068" max="3068" width="4.85546875" style="216" customWidth="1"/>
    <col min="3069" max="3069" width="57.5703125" style="216" customWidth="1"/>
    <col min="3070" max="3070" width="28.7109375" style="216" customWidth="1"/>
    <col min="3071" max="3071" width="17.7109375" style="216" customWidth="1"/>
    <col min="3072" max="3072" width="57.7109375" style="216" customWidth="1"/>
    <col min="3073" max="3073" width="28.7109375" style="216" customWidth="1"/>
    <col min="3074" max="3074" width="17.7109375" style="216" customWidth="1"/>
    <col min="3075" max="3075" width="9.140625" style="216"/>
    <col min="3076" max="3076" width="17" style="216" customWidth="1"/>
    <col min="3077" max="3077" width="10.140625" style="216" bestFit="1" customWidth="1"/>
    <col min="3078" max="3323" width="9.140625" style="216"/>
    <col min="3324" max="3324" width="4.85546875" style="216" customWidth="1"/>
    <col min="3325" max="3325" width="57.5703125" style="216" customWidth="1"/>
    <col min="3326" max="3326" width="28.7109375" style="216" customWidth="1"/>
    <col min="3327" max="3327" width="17.7109375" style="216" customWidth="1"/>
    <col min="3328" max="3328" width="57.7109375" style="216" customWidth="1"/>
    <col min="3329" max="3329" width="28.7109375" style="216" customWidth="1"/>
    <col min="3330" max="3330" width="17.7109375" style="216" customWidth="1"/>
    <col min="3331" max="3331" width="9.140625" style="216"/>
    <col min="3332" max="3332" width="17" style="216" customWidth="1"/>
    <col min="3333" max="3333" width="10.140625" style="216" bestFit="1" customWidth="1"/>
    <col min="3334" max="3579" width="9.140625" style="216"/>
    <col min="3580" max="3580" width="4.85546875" style="216" customWidth="1"/>
    <col min="3581" max="3581" width="57.5703125" style="216" customWidth="1"/>
    <col min="3582" max="3582" width="28.7109375" style="216" customWidth="1"/>
    <col min="3583" max="3583" width="17.7109375" style="216" customWidth="1"/>
    <col min="3584" max="3584" width="57.7109375" style="216" customWidth="1"/>
    <col min="3585" max="3585" width="28.7109375" style="216" customWidth="1"/>
    <col min="3586" max="3586" width="17.7109375" style="216" customWidth="1"/>
    <col min="3587" max="3587" width="9.140625" style="216"/>
    <col min="3588" max="3588" width="17" style="216" customWidth="1"/>
    <col min="3589" max="3589" width="10.140625" style="216" bestFit="1" customWidth="1"/>
    <col min="3590" max="3835" width="9.140625" style="216"/>
    <col min="3836" max="3836" width="4.85546875" style="216" customWidth="1"/>
    <col min="3837" max="3837" width="57.5703125" style="216" customWidth="1"/>
    <col min="3838" max="3838" width="28.7109375" style="216" customWidth="1"/>
    <col min="3839" max="3839" width="17.7109375" style="216" customWidth="1"/>
    <col min="3840" max="3840" width="57.7109375" style="216" customWidth="1"/>
    <col min="3841" max="3841" width="28.7109375" style="216" customWidth="1"/>
    <col min="3842" max="3842" width="17.7109375" style="216" customWidth="1"/>
    <col min="3843" max="3843" width="9.140625" style="216"/>
    <col min="3844" max="3844" width="17" style="216" customWidth="1"/>
    <col min="3845" max="3845" width="10.140625" style="216" bestFit="1" customWidth="1"/>
    <col min="3846" max="4091" width="9.140625" style="216"/>
    <col min="4092" max="4092" width="4.85546875" style="216" customWidth="1"/>
    <col min="4093" max="4093" width="57.5703125" style="216" customWidth="1"/>
    <col min="4094" max="4094" width="28.7109375" style="216" customWidth="1"/>
    <col min="4095" max="4095" width="17.7109375" style="216" customWidth="1"/>
    <col min="4096" max="4096" width="57.7109375" style="216" customWidth="1"/>
    <col min="4097" max="4097" width="28.7109375" style="216" customWidth="1"/>
    <col min="4098" max="4098" width="17.7109375" style="216" customWidth="1"/>
    <col min="4099" max="4099" width="9.140625" style="216"/>
    <col min="4100" max="4100" width="17" style="216" customWidth="1"/>
    <col min="4101" max="4101" width="10.140625" style="216" bestFit="1" customWidth="1"/>
    <col min="4102" max="4347" width="9.140625" style="216"/>
    <col min="4348" max="4348" width="4.85546875" style="216" customWidth="1"/>
    <col min="4349" max="4349" width="57.5703125" style="216" customWidth="1"/>
    <col min="4350" max="4350" width="28.7109375" style="216" customWidth="1"/>
    <col min="4351" max="4351" width="17.7109375" style="216" customWidth="1"/>
    <col min="4352" max="4352" width="57.7109375" style="216" customWidth="1"/>
    <col min="4353" max="4353" width="28.7109375" style="216" customWidth="1"/>
    <col min="4354" max="4354" width="17.7109375" style="216" customWidth="1"/>
    <col min="4355" max="4355" width="9.140625" style="216"/>
    <col min="4356" max="4356" width="17" style="216" customWidth="1"/>
    <col min="4357" max="4357" width="10.140625" style="216" bestFit="1" customWidth="1"/>
    <col min="4358" max="4603" width="9.140625" style="216"/>
    <col min="4604" max="4604" width="4.85546875" style="216" customWidth="1"/>
    <col min="4605" max="4605" width="57.5703125" style="216" customWidth="1"/>
    <col min="4606" max="4606" width="28.7109375" style="216" customWidth="1"/>
    <col min="4607" max="4607" width="17.7109375" style="216" customWidth="1"/>
    <col min="4608" max="4608" width="57.7109375" style="216" customWidth="1"/>
    <col min="4609" max="4609" width="28.7109375" style="216" customWidth="1"/>
    <col min="4610" max="4610" width="17.7109375" style="216" customWidth="1"/>
    <col min="4611" max="4611" width="9.140625" style="216"/>
    <col min="4612" max="4612" width="17" style="216" customWidth="1"/>
    <col min="4613" max="4613" width="10.140625" style="216" bestFit="1" customWidth="1"/>
    <col min="4614" max="4859" width="9.140625" style="216"/>
    <col min="4860" max="4860" width="4.85546875" style="216" customWidth="1"/>
    <col min="4861" max="4861" width="57.5703125" style="216" customWidth="1"/>
    <col min="4862" max="4862" width="28.7109375" style="216" customWidth="1"/>
    <col min="4863" max="4863" width="17.7109375" style="216" customWidth="1"/>
    <col min="4864" max="4864" width="57.7109375" style="216" customWidth="1"/>
    <col min="4865" max="4865" width="28.7109375" style="216" customWidth="1"/>
    <col min="4866" max="4866" width="17.7109375" style="216" customWidth="1"/>
    <col min="4867" max="4867" width="9.140625" style="216"/>
    <col min="4868" max="4868" width="17" style="216" customWidth="1"/>
    <col min="4869" max="4869" width="10.140625" style="216" bestFit="1" customWidth="1"/>
    <col min="4870" max="5115" width="9.140625" style="216"/>
    <col min="5116" max="5116" width="4.85546875" style="216" customWidth="1"/>
    <col min="5117" max="5117" width="57.5703125" style="216" customWidth="1"/>
    <col min="5118" max="5118" width="28.7109375" style="216" customWidth="1"/>
    <col min="5119" max="5119" width="17.7109375" style="216" customWidth="1"/>
    <col min="5120" max="5120" width="57.7109375" style="216" customWidth="1"/>
    <col min="5121" max="5121" width="28.7109375" style="216" customWidth="1"/>
    <col min="5122" max="5122" width="17.7109375" style="216" customWidth="1"/>
    <col min="5123" max="5123" width="9.140625" style="216"/>
    <col min="5124" max="5124" width="17" style="216" customWidth="1"/>
    <col min="5125" max="5125" width="10.140625" style="216" bestFit="1" customWidth="1"/>
    <col min="5126" max="5371" width="9.140625" style="216"/>
    <col min="5372" max="5372" width="4.85546875" style="216" customWidth="1"/>
    <col min="5373" max="5373" width="57.5703125" style="216" customWidth="1"/>
    <col min="5374" max="5374" width="28.7109375" style="216" customWidth="1"/>
    <col min="5375" max="5375" width="17.7109375" style="216" customWidth="1"/>
    <col min="5376" max="5376" width="57.7109375" style="216" customWidth="1"/>
    <col min="5377" max="5377" width="28.7109375" style="216" customWidth="1"/>
    <col min="5378" max="5378" width="17.7109375" style="216" customWidth="1"/>
    <col min="5379" max="5379" width="9.140625" style="216"/>
    <col min="5380" max="5380" width="17" style="216" customWidth="1"/>
    <col min="5381" max="5381" width="10.140625" style="216" bestFit="1" customWidth="1"/>
    <col min="5382" max="5627" width="9.140625" style="216"/>
    <col min="5628" max="5628" width="4.85546875" style="216" customWidth="1"/>
    <col min="5629" max="5629" width="57.5703125" style="216" customWidth="1"/>
    <col min="5630" max="5630" width="28.7109375" style="216" customWidth="1"/>
    <col min="5631" max="5631" width="17.7109375" style="216" customWidth="1"/>
    <col min="5632" max="5632" width="57.7109375" style="216" customWidth="1"/>
    <col min="5633" max="5633" width="28.7109375" style="216" customWidth="1"/>
    <col min="5634" max="5634" width="17.7109375" style="216" customWidth="1"/>
    <col min="5635" max="5635" width="9.140625" style="216"/>
    <col min="5636" max="5636" width="17" style="216" customWidth="1"/>
    <col min="5637" max="5637" width="10.140625" style="216" bestFit="1" customWidth="1"/>
    <col min="5638" max="5883" width="9.140625" style="216"/>
    <col min="5884" max="5884" width="4.85546875" style="216" customWidth="1"/>
    <col min="5885" max="5885" width="57.5703125" style="216" customWidth="1"/>
    <col min="5886" max="5886" width="28.7109375" style="216" customWidth="1"/>
    <col min="5887" max="5887" width="17.7109375" style="216" customWidth="1"/>
    <col min="5888" max="5888" width="57.7109375" style="216" customWidth="1"/>
    <col min="5889" max="5889" width="28.7109375" style="216" customWidth="1"/>
    <col min="5890" max="5890" width="17.7109375" style="216" customWidth="1"/>
    <col min="5891" max="5891" width="9.140625" style="216"/>
    <col min="5892" max="5892" width="17" style="216" customWidth="1"/>
    <col min="5893" max="5893" width="10.140625" style="216" bestFit="1" customWidth="1"/>
    <col min="5894" max="6139" width="9.140625" style="216"/>
    <col min="6140" max="6140" width="4.85546875" style="216" customWidth="1"/>
    <col min="6141" max="6141" width="57.5703125" style="216" customWidth="1"/>
    <col min="6142" max="6142" width="28.7109375" style="216" customWidth="1"/>
    <col min="6143" max="6143" width="17.7109375" style="216" customWidth="1"/>
    <col min="6144" max="6144" width="57.7109375" style="216" customWidth="1"/>
    <col min="6145" max="6145" width="28.7109375" style="216" customWidth="1"/>
    <col min="6146" max="6146" width="17.7109375" style="216" customWidth="1"/>
    <col min="6147" max="6147" width="9.140625" style="216"/>
    <col min="6148" max="6148" width="17" style="216" customWidth="1"/>
    <col min="6149" max="6149" width="10.140625" style="216" bestFit="1" customWidth="1"/>
    <col min="6150" max="6395" width="9.140625" style="216"/>
    <col min="6396" max="6396" width="4.85546875" style="216" customWidth="1"/>
    <col min="6397" max="6397" width="57.5703125" style="216" customWidth="1"/>
    <col min="6398" max="6398" width="28.7109375" style="216" customWidth="1"/>
    <col min="6399" max="6399" width="17.7109375" style="216" customWidth="1"/>
    <col min="6400" max="6400" width="57.7109375" style="216" customWidth="1"/>
    <col min="6401" max="6401" width="28.7109375" style="216" customWidth="1"/>
    <col min="6402" max="6402" width="17.7109375" style="216" customWidth="1"/>
    <col min="6403" max="6403" width="9.140625" style="216"/>
    <col min="6404" max="6404" width="17" style="216" customWidth="1"/>
    <col min="6405" max="6405" width="10.140625" style="216" bestFit="1" customWidth="1"/>
    <col min="6406" max="6651" width="9.140625" style="216"/>
    <col min="6652" max="6652" width="4.85546875" style="216" customWidth="1"/>
    <col min="6653" max="6653" width="57.5703125" style="216" customWidth="1"/>
    <col min="6654" max="6654" width="28.7109375" style="216" customWidth="1"/>
    <col min="6655" max="6655" width="17.7109375" style="216" customWidth="1"/>
    <col min="6656" max="6656" width="57.7109375" style="216" customWidth="1"/>
    <col min="6657" max="6657" width="28.7109375" style="216" customWidth="1"/>
    <col min="6658" max="6658" width="17.7109375" style="216" customWidth="1"/>
    <col min="6659" max="6659" width="9.140625" style="216"/>
    <col min="6660" max="6660" width="17" style="216" customWidth="1"/>
    <col min="6661" max="6661" width="10.140625" style="216" bestFit="1" customWidth="1"/>
    <col min="6662" max="6907" width="9.140625" style="216"/>
    <col min="6908" max="6908" width="4.85546875" style="216" customWidth="1"/>
    <col min="6909" max="6909" width="57.5703125" style="216" customWidth="1"/>
    <col min="6910" max="6910" width="28.7109375" style="216" customWidth="1"/>
    <col min="6911" max="6911" width="17.7109375" style="216" customWidth="1"/>
    <col min="6912" max="6912" width="57.7109375" style="216" customWidth="1"/>
    <col min="6913" max="6913" width="28.7109375" style="216" customWidth="1"/>
    <col min="6914" max="6914" width="17.7109375" style="216" customWidth="1"/>
    <col min="6915" max="6915" width="9.140625" style="216"/>
    <col min="6916" max="6916" width="17" style="216" customWidth="1"/>
    <col min="6917" max="6917" width="10.140625" style="216" bestFit="1" customWidth="1"/>
    <col min="6918" max="7163" width="9.140625" style="216"/>
    <col min="7164" max="7164" width="4.85546875" style="216" customWidth="1"/>
    <col min="7165" max="7165" width="57.5703125" style="216" customWidth="1"/>
    <col min="7166" max="7166" width="28.7109375" style="216" customWidth="1"/>
    <col min="7167" max="7167" width="17.7109375" style="216" customWidth="1"/>
    <col min="7168" max="7168" width="57.7109375" style="216" customWidth="1"/>
    <col min="7169" max="7169" width="28.7109375" style="216" customWidth="1"/>
    <col min="7170" max="7170" width="17.7109375" style="216" customWidth="1"/>
    <col min="7171" max="7171" width="9.140625" style="216"/>
    <col min="7172" max="7172" width="17" style="216" customWidth="1"/>
    <col min="7173" max="7173" width="10.140625" style="216" bestFit="1" customWidth="1"/>
    <col min="7174" max="7419" width="9.140625" style="216"/>
    <col min="7420" max="7420" width="4.85546875" style="216" customWidth="1"/>
    <col min="7421" max="7421" width="57.5703125" style="216" customWidth="1"/>
    <col min="7422" max="7422" width="28.7109375" style="216" customWidth="1"/>
    <col min="7423" max="7423" width="17.7109375" style="216" customWidth="1"/>
    <col min="7424" max="7424" width="57.7109375" style="216" customWidth="1"/>
    <col min="7425" max="7425" width="28.7109375" style="216" customWidth="1"/>
    <col min="7426" max="7426" width="17.7109375" style="216" customWidth="1"/>
    <col min="7427" max="7427" width="9.140625" style="216"/>
    <col min="7428" max="7428" width="17" style="216" customWidth="1"/>
    <col min="7429" max="7429" width="10.140625" style="216" bestFit="1" customWidth="1"/>
    <col min="7430" max="7675" width="9.140625" style="216"/>
    <col min="7676" max="7676" width="4.85546875" style="216" customWidth="1"/>
    <col min="7677" max="7677" width="57.5703125" style="216" customWidth="1"/>
    <col min="7678" max="7678" width="28.7109375" style="216" customWidth="1"/>
    <col min="7679" max="7679" width="17.7109375" style="216" customWidth="1"/>
    <col min="7680" max="7680" width="57.7109375" style="216" customWidth="1"/>
    <col min="7681" max="7681" width="28.7109375" style="216" customWidth="1"/>
    <col min="7682" max="7682" width="17.7109375" style="216" customWidth="1"/>
    <col min="7683" max="7683" width="9.140625" style="216"/>
    <col min="7684" max="7684" width="17" style="216" customWidth="1"/>
    <col min="7685" max="7685" width="10.140625" style="216" bestFit="1" customWidth="1"/>
    <col min="7686" max="7931" width="9.140625" style="216"/>
    <col min="7932" max="7932" width="4.85546875" style="216" customWidth="1"/>
    <col min="7933" max="7933" width="57.5703125" style="216" customWidth="1"/>
    <col min="7934" max="7934" width="28.7109375" style="216" customWidth="1"/>
    <col min="7935" max="7935" width="17.7109375" style="216" customWidth="1"/>
    <col min="7936" max="7936" width="57.7109375" style="216" customWidth="1"/>
    <col min="7937" max="7937" width="28.7109375" style="216" customWidth="1"/>
    <col min="7938" max="7938" width="17.7109375" style="216" customWidth="1"/>
    <col min="7939" max="7939" width="9.140625" style="216"/>
    <col min="7940" max="7940" width="17" style="216" customWidth="1"/>
    <col min="7941" max="7941" width="10.140625" style="216" bestFit="1" customWidth="1"/>
    <col min="7942" max="8187" width="9.140625" style="216"/>
    <col min="8188" max="8188" width="4.85546875" style="216" customWidth="1"/>
    <col min="8189" max="8189" width="57.5703125" style="216" customWidth="1"/>
    <col min="8190" max="8190" width="28.7109375" style="216" customWidth="1"/>
    <col min="8191" max="8191" width="17.7109375" style="216" customWidth="1"/>
    <col min="8192" max="8192" width="57.7109375" style="216" customWidth="1"/>
    <col min="8193" max="8193" width="28.7109375" style="216" customWidth="1"/>
    <col min="8194" max="8194" width="17.7109375" style="216" customWidth="1"/>
    <col min="8195" max="8195" width="9.140625" style="216"/>
    <col min="8196" max="8196" width="17" style="216" customWidth="1"/>
    <col min="8197" max="8197" width="10.140625" style="216" bestFit="1" customWidth="1"/>
    <col min="8198" max="8443" width="9.140625" style="216"/>
    <col min="8444" max="8444" width="4.85546875" style="216" customWidth="1"/>
    <col min="8445" max="8445" width="57.5703125" style="216" customWidth="1"/>
    <col min="8446" max="8446" width="28.7109375" style="216" customWidth="1"/>
    <col min="8447" max="8447" width="17.7109375" style="216" customWidth="1"/>
    <col min="8448" max="8448" width="57.7109375" style="216" customWidth="1"/>
    <col min="8449" max="8449" width="28.7109375" style="216" customWidth="1"/>
    <col min="8450" max="8450" width="17.7109375" style="216" customWidth="1"/>
    <col min="8451" max="8451" width="9.140625" style="216"/>
    <col min="8452" max="8452" width="17" style="216" customWidth="1"/>
    <col min="8453" max="8453" width="10.140625" style="216" bestFit="1" customWidth="1"/>
    <col min="8454" max="8699" width="9.140625" style="216"/>
    <col min="8700" max="8700" width="4.85546875" style="216" customWidth="1"/>
    <col min="8701" max="8701" width="57.5703125" style="216" customWidth="1"/>
    <col min="8702" max="8702" width="28.7109375" style="216" customWidth="1"/>
    <col min="8703" max="8703" width="17.7109375" style="216" customWidth="1"/>
    <col min="8704" max="8704" width="57.7109375" style="216" customWidth="1"/>
    <col min="8705" max="8705" width="28.7109375" style="216" customWidth="1"/>
    <col min="8706" max="8706" width="17.7109375" style="216" customWidth="1"/>
    <col min="8707" max="8707" width="9.140625" style="216"/>
    <col min="8708" max="8708" width="17" style="216" customWidth="1"/>
    <col min="8709" max="8709" width="10.140625" style="216" bestFit="1" customWidth="1"/>
    <col min="8710" max="8955" width="9.140625" style="216"/>
    <col min="8956" max="8956" width="4.85546875" style="216" customWidth="1"/>
    <col min="8957" max="8957" width="57.5703125" style="216" customWidth="1"/>
    <col min="8958" max="8958" width="28.7109375" style="216" customWidth="1"/>
    <col min="8959" max="8959" width="17.7109375" style="216" customWidth="1"/>
    <col min="8960" max="8960" width="57.7109375" style="216" customWidth="1"/>
    <col min="8961" max="8961" width="28.7109375" style="216" customWidth="1"/>
    <col min="8962" max="8962" width="17.7109375" style="216" customWidth="1"/>
    <col min="8963" max="8963" width="9.140625" style="216"/>
    <col min="8964" max="8964" width="17" style="216" customWidth="1"/>
    <col min="8965" max="8965" width="10.140625" style="216" bestFit="1" customWidth="1"/>
    <col min="8966" max="9211" width="9.140625" style="216"/>
    <col min="9212" max="9212" width="4.85546875" style="216" customWidth="1"/>
    <col min="9213" max="9213" width="57.5703125" style="216" customWidth="1"/>
    <col min="9214" max="9214" width="28.7109375" style="216" customWidth="1"/>
    <col min="9215" max="9215" width="17.7109375" style="216" customWidth="1"/>
    <col min="9216" max="9216" width="57.7109375" style="216" customWidth="1"/>
    <col min="9217" max="9217" width="28.7109375" style="216" customWidth="1"/>
    <col min="9218" max="9218" width="17.7109375" style="216" customWidth="1"/>
    <col min="9219" max="9219" width="9.140625" style="216"/>
    <col min="9220" max="9220" width="17" style="216" customWidth="1"/>
    <col min="9221" max="9221" width="10.140625" style="216" bestFit="1" customWidth="1"/>
    <col min="9222" max="9467" width="9.140625" style="216"/>
    <col min="9468" max="9468" width="4.85546875" style="216" customWidth="1"/>
    <col min="9469" max="9469" width="57.5703125" style="216" customWidth="1"/>
    <col min="9470" max="9470" width="28.7109375" style="216" customWidth="1"/>
    <col min="9471" max="9471" width="17.7109375" style="216" customWidth="1"/>
    <col min="9472" max="9472" width="57.7109375" style="216" customWidth="1"/>
    <col min="9473" max="9473" width="28.7109375" style="216" customWidth="1"/>
    <col min="9474" max="9474" width="17.7109375" style="216" customWidth="1"/>
    <col min="9475" max="9475" width="9.140625" style="216"/>
    <col min="9476" max="9476" width="17" style="216" customWidth="1"/>
    <col min="9477" max="9477" width="10.140625" style="216" bestFit="1" customWidth="1"/>
    <col min="9478" max="9723" width="9.140625" style="216"/>
    <col min="9724" max="9724" width="4.85546875" style="216" customWidth="1"/>
    <col min="9725" max="9725" width="57.5703125" style="216" customWidth="1"/>
    <col min="9726" max="9726" width="28.7109375" style="216" customWidth="1"/>
    <col min="9727" max="9727" width="17.7109375" style="216" customWidth="1"/>
    <col min="9728" max="9728" width="57.7109375" style="216" customWidth="1"/>
    <col min="9729" max="9729" width="28.7109375" style="216" customWidth="1"/>
    <col min="9730" max="9730" width="17.7109375" style="216" customWidth="1"/>
    <col min="9731" max="9731" width="9.140625" style="216"/>
    <col min="9732" max="9732" width="17" style="216" customWidth="1"/>
    <col min="9733" max="9733" width="10.140625" style="216" bestFit="1" customWidth="1"/>
    <col min="9734" max="9979" width="9.140625" style="216"/>
    <col min="9980" max="9980" width="4.85546875" style="216" customWidth="1"/>
    <col min="9981" max="9981" width="57.5703125" style="216" customWidth="1"/>
    <col min="9982" max="9982" width="28.7109375" style="216" customWidth="1"/>
    <col min="9983" max="9983" width="17.7109375" style="216" customWidth="1"/>
    <col min="9984" max="9984" width="57.7109375" style="216" customWidth="1"/>
    <col min="9985" max="9985" width="28.7109375" style="216" customWidth="1"/>
    <col min="9986" max="9986" width="17.7109375" style="216" customWidth="1"/>
    <col min="9987" max="9987" width="9.140625" style="216"/>
    <col min="9988" max="9988" width="17" style="216" customWidth="1"/>
    <col min="9989" max="9989" width="10.140625" style="216" bestFit="1" customWidth="1"/>
    <col min="9990" max="10235" width="9.140625" style="216"/>
    <col min="10236" max="10236" width="4.85546875" style="216" customWidth="1"/>
    <col min="10237" max="10237" width="57.5703125" style="216" customWidth="1"/>
    <col min="10238" max="10238" width="28.7109375" style="216" customWidth="1"/>
    <col min="10239" max="10239" width="17.7109375" style="216" customWidth="1"/>
    <col min="10240" max="10240" width="57.7109375" style="216" customWidth="1"/>
    <col min="10241" max="10241" width="28.7109375" style="216" customWidth="1"/>
    <col min="10242" max="10242" width="17.7109375" style="216" customWidth="1"/>
    <col min="10243" max="10243" width="9.140625" style="216"/>
    <col min="10244" max="10244" width="17" style="216" customWidth="1"/>
    <col min="10245" max="10245" width="10.140625" style="216" bestFit="1" customWidth="1"/>
    <col min="10246" max="10491" width="9.140625" style="216"/>
    <col min="10492" max="10492" width="4.85546875" style="216" customWidth="1"/>
    <col min="10493" max="10493" width="57.5703125" style="216" customWidth="1"/>
    <col min="10494" max="10494" width="28.7109375" style="216" customWidth="1"/>
    <col min="10495" max="10495" width="17.7109375" style="216" customWidth="1"/>
    <col min="10496" max="10496" width="57.7109375" style="216" customWidth="1"/>
    <col min="10497" max="10497" width="28.7109375" style="216" customWidth="1"/>
    <col min="10498" max="10498" width="17.7109375" style="216" customWidth="1"/>
    <col min="10499" max="10499" width="9.140625" style="216"/>
    <col min="10500" max="10500" width="17" style="216" customWidth="1"/>
    <col min="10501" max="10501" width="10.140625" style="216" bestFit="1" customWidth="1"/>
    <col min="10502" max="10747" width="9.140625" style="216"/>
    <col min="10748" max="10748" width="4.85546875" style="216" customWidth="1"/>
    <col min="10749" max="10749" width="57.5703125" style="216" customWidth="1"/>
    <col min="10750" max="10750" width="28.7109375" style="216" customWidth="1"/>
    <col min="10751" max="10751" width="17.7109375" style="216" customWidth="1"/>
    <col min="10752" max="10752" width="57.7109375" style="216" customWidth="1"/>
    <col min="10753" max="10753" width="28.7109375" style="216" customWidth="1"/>
    <col min="10754" max="10754" width="17.7109375" style="216" customWidth="1"/>
    <col min="10755" max="10755" width="9.140625" style="216"/>
    <col min="10756" max="10756" width="17" style="216" customWidth="1"/>
    <col min="10757" max="10757" width="10.140625" style="216" bestFit="1" customWidth="1"/>
    <col min="10758" max="11003" width="9.140625" style="216"/>
    <col min="11004" max="11004" width="4.85546875" style="216" customWidth="1"/>
    <col min="11005" max="11005" width="57.5703125" style="216" customWidth="1"/>
    <col min="11006" max="11006" width="28.7109375" style="216" customWidth="1"/>
    <col min="11007" max="11007" width="17.7109375" style="216" customWidth="1"/>
    <col min="11008" max="11008" width="57.7109375" style="216" customWidth="1"/>
    <col min="11009" max="11009" width="28.7109375" style="216" customWidth="1"/>
    <col min="11010" max="11010" width="17.7109375" style="216" customWidth="1"/>
    <col min="11011" max="11011" width="9.140625" style="216"/>
    <col min="11012" max="11012" width="17" style="216" customWidth="1"/>
    <col min="11013" max="11013" width="10.140625" style="216" bestFit="1" customWidth="1"/>
    <col min="11014" max="11259" width="9.140625" style="216"/>
    <col min="11260" max="11260" width="4.85546875" style="216" customWidth="1"/>
    <col min="11261" max="11261" width="57.5703125" style="216" customWidth="1"/>
    <col min="11262" max="11262" width="28.7109375" style="216" customWidth="1"/>
    <col min="11263" max="11263" width="17.7109375" style="216" customWidth="1"/>
    <col min="11264" max="11264" width="57.7109375" style="216" customWidth="1"/>
    <col min="11265" max="11265" width="28.7109375" style="216" customWidth="1"/>
    <col min="11266" max="11266" width="17.7109375" style="216" customWidth="1"/>
    <col min="11267" max="11267" width="9.140625" style="216"/>
    <col min="11268" max="11268" width="17" style="216" customWidth="1"/>
    <col min="11269" max="11269" width="10.140625" style="216" bestFit="1" customWidth="1"/>
    <col min="11270" max="11515" width="9.140625" style="216"/>
    <col min="11516" max="11516" width="4.85546875" style="216" customWidth="1"/>
    <col min="11517" max="11517" width="57.5703125" style="216" customWidth="1"/>
    <col min="11518" max="11518" width="28.7109375" style="216" customWidth="1"/>
    <col min="11519" max="11519" width="17.7109375" style="216" customWidth="1"/>
    <col min="11520" max="11520" width="57.7109375" style="216" customWidth="1"/>
    <col min="11521" max="11521" width="28.7109375" style="216" customWidth="1"/>
    <col min="11522" max="11522" width="17.7109375" style="216" customWidth="1"/>
    <col min="11523" max="11523" width="9.140625" style="216"/>
    <col min="11524" max="11524" width="17" style="216" customWidth="1"/>
    <col min="11525" max="11525" width="10.140625" style="216" bestFit="1" customWidth="1"/>
    <col min="11526" max="11771" width="9.140625" style="216"/>
    <col min="11772" max="11772" width="4.85546875" style="216" customWidth="1"/>
    <col min="11773" max="11773" width="57.5703125" style="216" customWidth="1"/>
    <col min="11774" max="11774" width="28.7109375" style="216" customWidth="1"/>
    <col min="11775" max="11775" width="17.7109375" style="216" customWidth="1"/>
    <col min="11776" max="11776" width="57.7109375" style="216" customWidth="1"/>
    <col min="11777" max="11777" width="28.7109375" style="216" customWidth="1"/>
    <col min="11778" max="11778" width="17.7109375" style="216" customWidth="1"/>
    <col min="11779" max="11779" width="9.140625" style="216"/>
    <col min="11780" max="11780" width="17" style="216" customWidth="1"/>
    <col min="11781" max="11781" width="10.140625" style="216" bestFit="1" customWidth="1"/>
    <col min="11782" max="12027" width="9.140625" style="216"/>
    <col min="12028" max="12028" width="4.85546875" style="216" customWidth="1"/>
    <col min="12029" max="12029" width="57.5703125" style="216" customWidth="1"/>
    <col min="12030" max="12030" width="28.7109375" style="216" customWidth="1"/>
    <col min="12031" max="12031" width="17.7109375" style="216" customWidth="1"/>
    <col min="12032" max="12032" width="57.7109375" style="216" customWidth="1"/>
    <col min="12033" max="12033" width="28.7109375" style="216" customWidth="1"/>
    <col min="12034" max="12034" width="17.7109375" style="216" customWidth="1"/>
    <col min="12035" max="12035" width="9.140625" style="216"/>
    <col min="12036" max="12036" width="17" style="216" customWidth="1"/>
    <col min="12037" max="12037" width="10.140625" style="216" bestFit="1" customWidth="1"/>
    <col min="12038" max="12283" width="9.140625" style="216"/>
    <col min="12284" max="12284" width="4.85546875" style="216" customWidth="1"/>
    <col min="12285" max="12285" width="57.5703125" style="216" customWidth="1"/>
    <col min="12286" max="12286" width="28.7109375" style="216" customWidth="1"/>
    <col min="12287" max="12287" width="17.7109375" style="216" customWidth="1"/>
    <col min="12288" max="12288" width="57.7109375" style="216" customWidth="1"/>
    <col min="12289" max="12289" width="28.7109375" style="216" customWidth="1"/>
    <col min="12290" max="12290" width="17.7109375" style="216" customWidth="1"/>
    <col min="12291" max="12291" width="9.140625" style="216"/>
    <col min="12292" max="12292" width="17" style="216" customWidth="1"/>
    <col min="12293" max="12293" width="10.140625" style="216" bestFit="1" customWidth="1"/>
    <col min="12294" max="12539" width="9.140625" style="216"/>
    <col min="12540" max="12540" width="4.85546875" style="216" customWidth="1"/>
    <col min="12541" max="12541" width="57.5703125" style="216" customWidth="1"/>
    <col min="12542" max="12542" width="28.7109375" style="216" customWidth="1"/>
    <col min="12543" max="12543" width="17.7109375" style="216" customWidth="1"/>
    <col min="12544" max="12544" width="57.7109375" style="216" customWidth="1"/>
    <col min="12545" max="12545" width="28.7109375" style="216" customWidth="1"/>
    <col min="12546" max="12546" width="17.7109375" style="216" customWidth="1"/>
    <col min="12547" max="12547" width="9.140625" style="216"/>
    <col min="12548" max="12548" width="17" style="216" customWidth="1"/>
    <col min="12549" max="12549" width="10.140625" style="216" bestFit="1" customWidth="1"/>
    <col min="12550" max="12795" width="9.140625" style="216"/>
    <col min="12796" max="12796" width="4.85546875" style="216" customWidth="1"/>
    <col min="12797" max="12797" width="57.5703125" style="216" customWidth="1"/>
    <col min="12798" max="12798" width="28.7109375" style="216" customWidth="1"/>
    <col min="12799" max="12799" width="17.7109375" style="216" customWidth="1"/>
    <col min="12800" max="12800" width="57.7109375" style="216" customWidth="1"/>
    <col min="12801" max="12801" width="28.7109375" style="216" customWidth="1"/>
    <col min="12802" max="12802" width="17.7109375" style="216" customWidth="1"/>
    <col min="12803" max="12803" width="9.140625" style="216"/>
    <col min="12804" max="12804" width="17" style="216" customWidth="1"/>
    <col min="12805" max="12805" width="10.140625" style="216" bestFit="1" customWidth="1"/>
    <col min="12806" max="13051" width="9.140625" style="216"/>
    <col min="13052" max="13052" width="4.85546875" style="216" customWidth="1"/>
    <col min="13053" max="13053" width="57.5703125" style="216" customWidth="1"/>
    <col min="13054" max="13054" width="28.7109375" style="216" customWidth="1"/>
    <col min="13055" max="13055" width="17.7109375" style="216" customWidth="1"/>
    <col min="13056" max="13056" width="57.7109375" style="216" customWidth="1"/>
    <col min="13057" max="13057" width="28.7109375" style="216" customWidth="1"/>
    <col min="13058" max="13058" width="17.7109375" style="216" customWidth="1"/>
    <col min="13059" max="13059" width="9.140625" style="216"/>
    <col min="13060" max="13060" width="17" style="216" customWidth="1"/>
    <col min="13061" max="13061" width="10.140625" style="216" bestFit="1" customWidth="1"/>
    <col min="13062" max="13307" width="9.140625" style="216"/>
    <col min="13308" max="13308" width="4.85546875" style="216" customWidth="1"/>
    <col min="13309" max="13309" width="57.5703125" style="216" customWidth="1"/>
    <col min="13310" max="13310" width="28.7109375" style="216" customWidth="1"/>
    <col min="13311" max="13311" width="17.7109375" style="216" customWidth="1"/>
    <col min="13312" max="13312" width="57.7109375" style="216" customWidth="1"/>
    <col min="13313" max="13313" width="28.7109375" style="216" customWidth="1"/>
    <col min="13314" max="13314" width="17.7109375" style="216" customWidth="1"/>
    <col min="13315" max="13315" width="9.140625" style="216"/>
    <col min="13316" max="13316" width="17" style="216" customWidth="1"/>
    <col min="13317" max="13317" width="10.140625" style="216" bestFit="1" customWidth="1"/>
    <col min="13318" max="13563" width="9.140625" style="216"/>
    <col min="13564" max="13564" width="4.85546875" style="216" customWidth="1"/>
    <col min="13565" max="13565" width="57.5703125" style="216" customWidth="1"/>
    <col min="13566" max="13566" width="28.7109375" style="216" customWidth="1"/>
    <col min="13567" max="13567" width="17.7109375" style="216" customWidth="1"/>
    <col min="13568" max="13568" width="57.7109375" style="216" customWidth="1"/>
    <col min="13569" max="13569" width="28.7109375" style="216" customWidth="1"/>
    <col min="13570" max="13570" width="17.7109375" style="216" customWidth="1"/>
    <col min="13571" max="13571" width="9.140625" style="216"/>
    <col min="13572" max="13572" width="17" style="216" customWidth="1"/>
    <col min="13573" max="13573" width="10.140625" style="216" bestFit="1" customWidth="1"/>
    <col min="13574" max="13819" width="9.140625" style="216"/>
    <col min="13820" max="13820" width="4.85546875" style="216" customWidth="1"/>
    <col min="13821" max="13821" width="57.5703125" style="216" customWidth="1"/>
    <col min="13822" max="13822" width="28.7109375" style="216" customWidth="1"/>
    <col min="13823" max="13823" width="17.7109375" style="216" customWidth="1"/>
    <col min="13824" max="13824" width="57.7109375" style="216" customWidth="1"/>
    <col min="13825" max="13825" width="28.7109375" style="216" customWidth="1"/>
    <col min="13826" max="13826" width="17.7109375" style="216" customWidth="1"/>
    <col min="13827" max="13827" width="9.140625" style="216"/>
    <col min="13828" max="13828" width="17" style="216" customWidth="1"/>
    <col min="13829" max="13829" width="10.140625" style="216" bestFit="1" customWidth="1"/>
    <col min="13830" max="14075" width="9.140625" style="216"/>
    <col min="14076" max="14076" width="4.85546875" style="216" customWidth="1"/>
    <col min="14077" max="14077" width="57.5703125" style="216" customWidth="1"/>
    <col min="14078" max="14078" width="28.7109375" style="216" customWidth="1"/>
    <col min="14079" max="14079" width="17.7109375" style="216" customWidth="1"/>
    <col min="14080" max="14080" width="57.7109375" style="216" customWidth="1"/>
    <col min="14081" max="14081" width="28.7109375" style="216" customWidth="1"/>
    <col min="14082" max="14082" width="17.7109375" style="216" customWidth="1"/>
    <col min="14083" max="14083" width="9.140625" style="216"/>
    <col min="14084" max="14084" width="17" style="216" customWidth="1"/>
    <col min="14085" max="14085" width="10.140625" style="216" bestFit="1" customWidth="1"/>
    <col min="14086" max="14331" width="9.140625" style="216"/>
    <col min="14332" max="14332" width="4.85546875" style="216" customWidth="1"/>
    <col min="14333" max="14333" width="57.5703125" style="216" customWidth="1"/>
    <col min="14334" max="14334" width="28.7109375" style="216" customWidth="1"/>
    <col min="14335" max="14335" width="17.7109375" style="216" customWidth="1"/>
    <col min="14336" max="14336" width="57.7109375" style="216" customWidth="1"/>
    <col min="14337" max="14337" width="28.7109375" style="216" customWidth="1"/>
    <col min="14338" max="14338" width="17.7109375" style="216" customWidth="1"/>
    <col min="14339" max="14339" width="9.140625" style="216"/>
    <col min="14340" max="14340" width="17" style="216" customWidth="1"/>
    <col min="14341" max="14341" width="10.140625" style="216" bestFit="1" customWidth="1"/>
    <col min="14342" max="14587" width="9.140625" style="216"/>
    <col min="14588" max="14588" width="4.85546875" style="216" customWidth="1"/>
    <col min="14589" max="14589" width="57.5703125" style="216" customWidth="1"/>
    <col min="14590" max="14590" width="28.7109375" style="216" customWidth="1"/>
    <col min="14591" max="14591" width="17.7109375" style="216" customWidth="1"/>
    <col min="14592" max="14592" width="57.7109375" style="216" customWidth="1"/>
    <col min="14593" max="14593" width="28.7109375" style="216" customWidth="1"/>
    <col min="14594" max="14594" width="17.7109375" style="216" customWidth="1"/>
    <col min="14595" max="14595" width="9.140625" style="216"/>
    <col min="14596" max="14596" width="17" style="216" customWidth="1"/>
    <col min="14597" max="14597" width="10.140625" style="216" bestFit="1" customWidth="1"/>
    <col min="14598" max="14843" width="9.140625" style="216"/>
    <col min="14844" max="14844" width="4.85546875" style="216" customWidth="1"/>
    <col min="14845" max="14845" width="57.5703125" style="216" customWidth="1"/>
    <col min="14846" max="14846" width="28.7109375" style="216" customWidth="1"/>
    <col min="14847" max="14847" width="17.7109375" style="216" customWidth="1"/>
    <col min="14848" max="14848" width="57.7109375" style="216" customWidth="1"/>
    <col min="14849" max="14849" width="28.7109375" style="216" customWidth="1"/>
    <col min="14850" max="14850" width="17.7109375" style="216" customWidth="1"/>
    <col min="14851" max="14851" width="9.140625" style="216"/>
    <col min="14852" max="14852" width="17" style="216" customWidth="1"/>
    <col min="14853" max="14853" width="10.140625" style="216" bestFit="1" customWidth="1"/>
    <col min="14854" max="15099" width="9.140625" style="216"/>
    <col min="15100" max="15100" width="4.85546875" style="216" customWidth="1"/>
    <col min="15101" max="15101" width="57.5703125" style="216" customWidth="1"/>
    <col min="15102" max="15102" width="28.7109375" style="216" customWidth="1"/>
    <col min="15103" max="15103" width="17.7109375" style="216" customWidth="1"/>
    <col min="15104" max="15104" width="57.7109375" style="216" customWidth="1"/>
    <col min="15105" max="15105" width="28.7109375" style="216" customWidth="1"/>
    <col min="15106" max="15106" width="17.7109375" style="216" customWidth="1"/>
    <col min="15107" max="15107" width="9.140625" style="216"/>
    <col min="15108" max="15108" width="17" style="216" customWidth="1"/>
    <col min="15109" max="15109" width="10.140625" style="216" bestFit="1" customWidth="1"/>
    <col min="15110" max="15355" width="9.140625" style="216"/>
    <col min="15356" max="15356" width="4.85546875" style="216" customWidth="1"/>
    <col min="15357" max="15357" width="57.5703125" style="216" customWidth="1"/>
    <col min="15358" max="15358" width="28.7109375" style="216" customWidth="1"/>
    <col min="15359" max="15359" width="17.7109375" style="216" customWidth="1"/>
    <col min="15360" max="15360" width="57.7109375" style="216" customWidth="1"/>
    <col min="15361" max="15361" width="28.7109375" style="216" customWidth="1"/>
    <col min="15362" max="15362" width="17.7109375" style="216" customWidth="1"/>
    <col min="15363" max="15363" width="9.140625" style="216"/>
    <col min="15364" max="15364" width="17" style="216" customWidth="1"/>
    <col min="15365" max="15365" width="10.140625" style="216" bestFit="1" customWidth="1"/>
    <col min="15366" max="15611" width="9.140625" style="216"/>
    <col min="15612" max="15612" width="4.85546875" style="216" customWidth="1"/>
    <col min="15613" max="15613" width="57.5703125" style="216" customWidth="1"/>
    <col min="15614" max="15614" width="28.7109375" style="216" customWidth="1"/>
    <col min="15615" max="15615" width="17.7109375" style="216" customWidth="1"/>
    <col min="15616" max="15616" width="57.7109375" style="216" customWidth="1"/>
    <col min="15617" max="15617" width="28.7109375" style="216" customWidth="1"/>
    <col min="15618" max="15618" width="17.7109375" style="216" customWidth="1"/>
    <col min="15619" max="15619" width="9.140625" style="216"/>
    <col min="15620" max="15620" width="17" style="216" customWidth="1"/>
    <col min="15621" max="15621" width="10.140625" style="216" bestFit="1" customWidth="1"/>
    <col min="15622" max="15867" width="9.140625" style="216"/>
    <col min="15868" max="15868" width="4.85546875" style="216" customWidth="1"/>
    <col min="15869" max="15869" width="57.5703125" style="216" customWidth="1"/>
    <col min="15870" max="15870" width="28.7109375" style="216" customWidth="1"/>
    <col min="15871" max="15871" width="17.7109375" style="216" customWidth="1"/>
    <col min="15872" max="15872" width="57.7109375" style="216" customWidth="1"/>
    <col min="15873" max="15873" width="28.7109375" style="216" customWidth="1"/>
    <col min="15874" max="15874" width="17.7109375" style="216" customWidth="1"/>
    <col min="15875" max="15875" width="9.140625" style="216"/>
    <col min="15876" max="15876" width="17" style="216" customWidth="1"/>
    <col min="15877" max="15877" width="10.140625" style="216" bestFit="1" customWidth="1"/>
    <col min="15878" max="16123" width="9.140625" style="216"/>
    <col min="16124" max="16124" width="4.85546875" style="216" customWidth="1"/>
    <col min="16125" max="16125" width="57.5703125" style="216" customWidth="1"/>
    <col min="16126" max="16126" width="28.7109375" style="216" customWidth="1"/>
    <col min="16127" max="16127" width="17.7109375" style="216" customWidth="1"/>
    <col min="16128" max="16128" width="57.7109375" style="216" customWidth="1"/>
    <col min="16129" max="16129" width="28.7109375" style="216" customWidth="1"/>
    <col min="16130" max="16130" width="17.7109375" style="216" customWidth="1"/>
    <col min="16131" max="16131" width="9.140625" style="216"/>
    <col min="16132" max="16132" width="17" style="216" customWidth="1"/>
    <col min="16133" max="16133" width="10.140625" style="216" bestFit="1" customWidth="1"/>
    <col min="16134" max="16384" width="9.140625" style="216"/>
  </cols>
  <sheetData>
    <row r="1" spans="1:7" x14ac:dyDescent="0.25">
      <c r="A1" s="531" t="s">
        <v>204</v>
      </c>
      <c r="B1" s="531"/>
      <c r="C1" s="531"/>
      <c r="D1" s="531"/>
      <c r="E1" s="531"/>
      <c r="F1" s="531"/>
      <c r="G1" s="531"/>
    </row>
    <row r="3" spans="1:7" ht="15.75" customHeight="1" x14ac:dyDescent="0.25">
      <c r="A3" s="532" t="s">
        <v>4</v>
      </c>
      <c r="B3" s="509" t="s">
        <v>0</v>
      </c>
      <c r="C3" s="509"/>
      <c r="D3" s="509"/>
      <c r="E3" s="533" t="s">
        <v>1</v>
      </c>
      <c r="F3" s="533"/>
      <c r="G3" s="533"/>
    </row>
    <row r="4" spans="1:7" s="44" customFormat="1" ht="32.25" customHeight="1" x14ac:dyDescent="0.25">
      <c r="A4" s="532"/>
      <c r="B4" s="36" t="s">
        <v>2</v>
      </c>
      <c r="C4" s="36" t="s">
        <v>3</v>
      </c>
      <c r="D4" s="190" t="s">
        <v>205</v>
      </c>
      <c r="E4" s="36" t="s">
        <v>2</v>
      </c>
      <c r="F4" s="36" t="s">
        <v>3</v>
      </c>
      <c r="G4" s="190" t="s">
        <v>205</v>
      </c>
    </row>
    <row r="5" spans="1:7" s="287" customFormat="1" x14ac:dyDescent="0.25">
      <c r="A5" s="284">
        <v>1</v>
      </c>
      <c r="B5" s="285">
        <v>2</v>
      </c>
      <c r="C5" s="284">
        <v>3</v>
      </c>
      <c r="D5" s="286">
        <v>4</v>
      </c>
      <c r="E5" s="284">
        <v>5</v>
      </c>
      <c r="F5" s="284">
        <v>6</v>
      </c>
      <c r="G5" s="286">
        <v>7</v>
      </c>
    </row>
    <row r="6" spans="1:7" s="44" customFormat="1" x14ac:dyDescent="0.25">
      <c r="A6" s="357"/>
      <c r="B6" s="358" t="s">
        <v>5</v>
      </c>
      <c r="C6" s="359"/>
      <c r="D6" s="360">
        <f>D7+D17+D21+D27+D219+D61+D63+D87+D95+D104+D107+D125+D127+D136+D139+D143+D149+D155+D157+D167+D173+D187+D196+D198+D202+D214+D222+D269+D245+D251+D271+D312+D314+D368+D376+D387+D390+D91+D261+D370</f>
        <v>5609038.2680000011</v>
      </c>
      <c r="E6" s="361"/>
      <c r="F6" s="360"/>
      <c r="G6" s="360">
        <f>G7+G17+G21+G27+G219+G61+G63+G87+G95+G104+G107+G125+G127+G136+G139+G143+G149+G155+G157+G167+G173+G187+G196+G198+G202+G214+G222+G269+G245+G251+G271+G312+G314+G368+G376+G387+G390+G91+G261+G370</f>
        <v>-5609038.2680000002</v>
      </c>
    </row>
    <row r="7" spans="1:7" s="44" customFormat="1" ht="31.5" x14ac:dyDescent="0.25">
      <c r="A7" s="34">
        <v>1</v>
      </c>
      <c r="B7" s="288" t="s">
        <v>127</v>
      </c>
      <c r="C7" s="36"/>
      <c r="D7" s="37">
        <f>SUM(D8:D16)</f>
        <v>244446.35000000003</v>
      </c>
      <c r="E7" s="288" t="s">
        <v>127</v>
      </c>
      <c r="F7" s="37"/>
      <c r="G7" s="37">
        <f>SUM(G8:G16)</f>
        <v>-244446.4</v>
      </c>
    </row>
    <row r="8" spans="1:7" s="44" customFormat="1" ht="288" customHeight="1" x14ac:dyDescent="0.25">
      <c r="A8" s="34"/>
      <c r="B8" s="186" t="s">
        <v>206</v>
      </c>
      <c r="C8" s="40" t="s">
        <v>207</v>
      </c>
      <c r="D8" s="90">
        <v>100000</v>
      </c>
      <c r="E8" s="397" t="s">
        <v>208</v>
      </c>
      <c r="F8" s="40" t="s">
        <v>209</v>
      </c>
      <c r="G8" s="89">
        <v>-100000</v>
      </c>
    </row>
    <row r="9" spans="1:7" s="44" customFormat="1" ht="349.5" customHeight="1" x14ac:dyDescent="0.25">
      <c r="A9" s="34"/>
      <c r="B9" s="186" t="s">
        <v>210</v>
      </c>
      <c r="C9" s="40" t="s">
        <v>128</v>
      </c>
      <c r="D9" s="90">
        <f>494010.9-350000</f>
        <v>144010.90000000002</v>
      </c>
      <c r="E9" s="186" t="s">
        <v>211</v>
      </c>
      <c r="F9" s="40" t="s">
        <v>212</v>
      </c>
      <c r="G9" s="89">
        <v>-29775.8</v>
      </c>
    </row>
    <row r="10" spans="1:7" s="44" customFormat="1" ht="277.5" customHeight="1" x14ac:dyDescent="0.25">
      <c r="A10" s="34"/>
      <c r="B10" s="290"/>
      <c r="C10" s="290"/>
      <c r="D10" s="290"/>
      <c r="E10" s="289" t="s">
        <v>213</v>
      </c>
      <c r="F10" s="290"/>
      <c r="G10" s="290"/>
    </row>
    <row r="11" spans="1:7" s="44" customFormat="1" ht="287.25" customHeight="1" x14ac:dyDescent="0.25">
      <c r="A11" s="34"/>
      <c r="B11" s="291"/>
      <c r="C11" s="291"/>
      <c r="D11" s="291"/>
      <c r="E11" s="406" t="s">
        <v>214</v>
      </c>
      <c r="F11" s="407"/>
      <c r="G11" s="90"/>
    </row>
    <row r="12" spans="1:7" s="44" customFormat="1" ht="273.75" customHeight="1" x14ac:dyDescent="0.25">
      <c r="A12" s="34"/>
      <c r="B12" s="406" t="s">
        <v>215</v>
      </c>
      <c r="C12" s="407" t="s">
        <v>216</v>
      </c>
      <c r="D12" s="408">
        <f>735.45-522.1059+222.1059</f>
        <v>435.45000000000005</v>
      </c>
      <c r="E12" s="406" t="s">
        <v>217</v>
      </c>
      <c r="F12" s="407" t="s">
        <v>218</v>
      </c>
      <c r="G12" s="408">
        <v>-13528.1</v>
      </c>
    </row>
    <row r="13" spans="1:7" s="44" customFormat="1" ht="193.5" customHeight="1" x14ac:dyDescent="0.25">
      <c r="A13" s="34"/>
      <c r="B13" s="220"/>
      <c r="C13" s="220"/>
      <c r="D13" s="220"/>
      <c r="E13" s="186" t="s">
        <v>219</v>
      </c>
      <c r="F13" s="293"/>
      <c r="G13" s="293"/>
    </row>
    <row r="14" spans="1:7" s="44" customFormat="1" ht="409.5" x14ac:dyDescent="0.25">
      <c r="A14" s="34"/>
      <c r="B14" s="221"/>
      <c r="C14" s="221"/>
      <c r="D14" s="221"/>
      <c r="E14" s="289" t="s">
        <v>220</v>
      </c>
      <c r="F14" s="40" t="s">
        <v>221</v>
      </c>
      <c r="G14" s="89">
        <f>-100707</f>
        <v>-100707</v>
      </c>
    </row>
    <row r="15" spans="1:7" s="44" customFormat="1" ht="168" customHeight="1" x14ac:dyDescent="0.25">
      <c r="A15" s="34"/>
      <c r="B15" s="221"/>
      <c r="C15" s="221"/>
      <c r="D15" s="221"/>
      <c r="E15" s="289" t="s">
        <v>222</v>
      </c>
      <c r="F15" s="40"/>
      <c r="G15" s="89"/>
    </row>
    <row r="16" spans="1:7" s="44" customFormat="1" ht="110.25" x14ac:dyDescent="0.25">
      <c r="A16" s="34"/>
      <c r="B16" s="221"/>
      <c r="C16" s="221"/>
      <c r="D16" s="221"/>
      <c r="E16" s="289" t="s">
        <v>223</v>
      </c>
      <c r="F16" s="222" t="s">
        <v>224</v>
      </c>
      <c r="G16" s="89">
        <v>-435.5</v>
      </c>
    </row>
    <row r="17" spans="1:8" s="44" customFormat="1" ht="47.25" customHeight="1" x14ac:dyDescent="0.25">
      <c r="A17" s="34">
        <v>2</v>
      </c>
      <c r="B17" s="60" t="s">
        <v>225</v>
      </c>
      <c r="C17" s="294"/>
      <c r="D17" s="37">
        <f>SUM(D18:D20)</f>
        <v>0.8</v>
      </c>
      <c r="E17" s="60" t="s">
        <v>225</v>
      </c>
      <c r="F17" s="34"/>
      <c r="G17" s="37">
        <f>SUM(G18:G20)</f>
        <v>-916.8</v>
      </c>
    </row>
    <row r="18" spans="1:8" s="44" customFormat="1" ht="63" x14ac:dyDescent="0.25">
      <c r="A18" s="34"/>
      <c r="B18" s="214" t="s">
        <v>226</v>
      </c>
      <c r="C18" s="114" t="s">
        <v>1093</v>
      </c>
      <c r="D18" s="89">
        <v>0.8</v>
      </c>
      <c r="E18" s="214" t="s">
        <v>227</v>
      </c>
      <c r="F18" s="114" t="s">
        <v>228</v>
      </c>
      <c r="G18" s="215">
        <v>-0.5</v>
      </c>
    </row>
    <row r="19" spans="1:8" s="44" customFormat="1" ht="63" x14ac:dyDescent="0.25">
      <c r="A19" s="34"/>
      <c r="B19" s="214"/>
      <c r="C19" s="114"/>
      <c r="D19" s="215"/>
      <c r="E19" s="214" t="s">
        <v>1094</v>
      </c>
      <c r="F19" s="114" t="s">
        <v>941</v>
      </c>
      <c r="G19" s="89">
        <v>-0.3</v>
      </c>
    </row>
    <row r="20" spans="1:8" s="44" customFormat="1" ht="63" x14ac:dyDescent="0.25">
      <c r="A20" s="34"/>
      <c r="B20" s="414"/>
      <c r="C20" s="114"/>
      <c r="D20" s="415"/>
      <c r="E20" s="414" t="s">
        <v>940</v>
      </c>
      <c r="F20" s="114" t="s">
        <v>941</v>
      </c>
      <c r="G20" s="416">
        <v>-916</v>
      </c>
    </row>
    <row r="21" spans="1:8" s="44" customFormat="1" x14ac:dyDescent="0.25">
      <c r="A21" s="34">
        <v>3</v>
      </c>
      <c r="B21" s="60" t="s">
        <v>229</v>
      </c>
      <c r="C21" s="34"/>
      <c r="D21" s="107">
        <f>SUM(D22:D26)</f>
        <v>6801</v>
      </c>
      <c r="E21" s="60" t="s">
        <v>229</v>
      </c>
      <c r="F21" s="34"/>
      <c r="G21" s="107">
        <f>SUM(G22:G26)</f>
        <v>-6801</v>
      </c>
    </row>
    <row r="22" spans="1:8" s="44" customFormat="1" ht="102.75" customHeight="1" x14ac:dyDescent="0.25">
      <c r="A22" s="34"/>
      <c r="B22" s="214" t="s">
        <v>1166</v>
      </c>
      <c r="C22" s="255" t="s">
        <v>230</v>
      </c>
      <c r="D22" s="215">
        <v>241.8</v>
      </c>
      <c r="E22" s="214" t="s">
        <v>231</v>
      </c>
      <c r="F22" s="255" t="s">
        <v>1081</v>
      </c>
      <c r="G22" s="215">
        <v>-6300</v>
      </c>
    </row>
    <row r="23" spans="1:8" s="44" customFormat="1" ht="63" x14ac:dyDescent="0.25">
      <c r="A23" s="34"/>
      <c r="B23" s="214" t="s">
        <v>232</v>
      </c>
      <c r="C23" s="255" t="s">
        <v>233</v>
      </c>
      <c r="D23" s="215">
        <v>63.4</v>
      </c>
      <c r="E23" s="295"/>
      <c r="F23" s="34"/>
      <c r="G23" s="107"/>
    </row>
    <row r="24" spans="1:8" s="44" customFormat="1" ht="66" customHeight="1" x14ac:dyDescent="0.25">
      <c r="A24" s="34"/>
      <c r="B24" s="214" t="s">
        <v>234</v>
      </c>
      <c r="C24" s="255" t="s">
        <v>235</v>
      </c>
      <c r="D24" s="215">
        <v>5960</v>
      </c>
      <c r="E24" s="295"/>
      <c r="F24" s="34"/>
      <c r="G24" s="107"/>
    </row>
    <row r="25" spans="1:8" s="44" customFormat="1" ht="47.25" x14ac:dyDescent="0.25">
      <c r="A25" s="34"/>
      <c r="B25" s="225" t="s">
        <v>236</v>
      </c>
      <c r="C25" s="255" t="s">
        <v>237</v>
      </c>
      <c r="D25" s="215">
        <v>34.799999999999997</v>
      </c>
      <c r="E25" s="295"/>
      <c r="F25" s="34"/>
      <c r="G25" s="107"/>
    </row>
    <row r="26" spans="1:8" s="384" customFormat="1" ht="78.75" x14ac:dyDescent="0.25">
      <c r="A26" s="383"/>
      <c r="B26" s="380" t="s">
        <v>1167</v>
      </c>
      <c r="C26" s="381" t="s">
        <v>1003</v>
      </c>
      <c r="D26" s="126">
        <v>501</v>
      </c>
      <c r="E26" s="380" t="s">
        <v>1027</v>
      </c>
      <c r="F26" s="381" t="s">
        <v>235</v>
      </c>
      <c r="G26" s="382">
        <v>-501</v>
      </c>
    </row>
    <row r="27" spans="1:8" s="44" customFormat="1" ht="31.5" x14ac:dyDescent="0.25">
      <c r="A27" s="34">
        <v>4</v>
      </c>
      <c r="B27" s="288" t="s">
        <v>65</v>
      </c>
      <c r="C27" s="296"/>
      <c r="D27" s="37">
        <f>SUM(D28:D60)</f>
        <v>482327</v>
      </c>
      <c r="E27" s="288" t="s">
        <v>65</v>
      </c>
      <c r="F27" s="297"/>
      <c r="G27" s="37">
        <f>SUM(G28:G60)</f>
        <v>-467348</v>
      </c>
      <c r="H27" s="402"/>
    </row>
    <row r="28" spans="1:8" s="44" customFormat="1" ht="126" x14ac:dyDescent="0.25">
      <c r="A28" s="226"/>
      <c r="B28" s="227" t="s">
        <v>238</v>
      </c>
      <c r="C28" s="114" t="s">
        <v>239</v>
      </c>
      <c r="D28" s="89">
        <f>3609.1+3680.8+4328</f>
        <v>11617.9</v>
      </c>
      <c r="E28" s="228" t="s">
        <v>240</v>
      </c>
      <c r="F28" s="114" t="s">
        <v>241</v>
      </c>
      <c r="G28" s="89">
        <f>-2399.5-250-3502.3</f>
        <v>-6151.8</v>
      </c>
    </row>
    <row r="29" spans="1:8" s="44" customFormat="1" ht="78.75" x14ac:dyDescent="0.25">
      <c r="A29" s="226"/>
      <c r="B29" s="227" t="s">
        <v>242</v>
      </c>
      <c r="C29" s="114" t="s">
        <v>243</v>
      </c>
      <c r="D29" s="89">
        <v>560.29999999999995</v>
      </c>
      <c r="E29" s="228" t="s">
        <v>244</v>
      </c>
      <c r="F29" s="114" t="s">
        <v>245</v>
      </c>
      <c r="G29" s="89">
        <v>-1720.1</v>
      </c>
    </row>
    <row r="30" spans="1:8" s="44" customFormat="1" ht="63" x14ac:dyDescent="0.25">
      <c r="A30" s="226"/>
      <c r="B30" s="298"/>
      <c r="C30" s="114"/>
      <c r="D30" s="89"/>
      <c r="E30" s="298" t="s">
        <v>246</v>
      </c>
      <c r="F30" s="114" t="s">
        <v>247</v>
      </c>
      <c r="G30" s="89">
        <v>-349</v>
      </c>
    </row>
    <row r="31" spans="1:8" s="44" customFormat="1" ht="197.25" customHeight="1" x14ac:dyDescent="0.25">
      <c r="A31" s="226"/>
      <c r="B31" s="298" t="s">
        <v>248</v>
      </c>
      <c r="C31" s="114" t="s">
        <v>249</v>
      </c>
      <c r="D31" s="89">
        <v>45</v>
      </c>
      <c r="E31" s="298" t="s">
        <v>250</v>
      </c>
      <c r="F31" s="114" t="s">
        <v>251</v>
      </c>
      <c r="G31" s="89">
        <v>-45</v>
      </c>
    </row>
    <row r="32" spans="1:8" s="44" customFormat="1" ht="31.5" x14ac:dyDescent="0.25">
      <c r="A32" s="226"/>
      <c r="B32" s="298"/>
      <c r="C32" s="114"/>
      <c r="D32" s="89"/>
      <c r="E32" s="298" t="s">
        <v>252</v>
      </c>
      <c r="F32" s="114" t="s">
        <v>253</v>
      </c>
      <c r="G32" s="89">
        <f>-300-4135.5</f>
        <v>-4435.5</v>
      </c>
    </row>
    <row r="33" spans="1:7" s="44" customFormat="1" ht="131.25" customHeight="1" x14ac:dyDescent="0.25">
      <c r="A33" s="226"/>
      <c r="B33" s="298" t="s">
        <v>254</v>
      </c>
      <c r="C33" s="114" t="s">
        <v>249</v>
      </c>
      <c r="D33" s="89">
        <v>310</v>
      </c>
      <c r="E33" s="299" t="s">
        <v>255</v>
      </c>
      <c r="F33" s="114" t="s">
        <v>256</v>
      </c>
      <c r="G33" s="89">
        <f>-900</f>
        <v>-900</v>
      </c>
    </row>
    <row r="34" spans="1:7" s="44" customFormat="1" ht="47.25" x14ac:dyDescent="0.25">
      <c r="A34" s="226"/>
      <c r="B34" s="298" t="s">
        <v>1154</v>
      </c>
      <c r="C34" s="114" t="s">
        <v>257</v>
      </c>
      <c r="D34" s="89">
        <v>1000</v>
      </c>
      <c r="E34" s="298" t="s">
        <v>1154</v>
      </c>
      <c r="F34" s="114" t="s">
        <v>258</v>
      </c>
      <c r="G34" s="89">
        <v>-1310</v>
      </c>
    </row>
    <row r="35" spans="1:7" s="44" customFormat="1" ht="98.25" customHeight="1" x14ac:dyDescent="0.25">
      <c r="A35" s="226"/>
      <c r="B35" s="230" t="s">
        <v>259</v>
      </c>
      <c r="C35" s="114" t="s">
        <v>260</v>
      </c>
      <c r="D35" s="89">
        <v>130</v>
      </c>
      <c r="E35" s="298" t="s">
        <v>261</v>
      </c>
      <c r="F35" s="114" t="s">
        <v>262</v>
      </c>
      <c r="G35" s="89">
        <v>-130</v>
      </c>
    </row>
    <row r="36" spans="1:7" s="44" customFormat="1" ht="149.25" customHeight="1" x14ac:dyDescent="0.25">
      <c r="A36" s="226"/>
      <c r="B36" s="230" t="s">
        <v>263</v>
      </c>
      <c r="C36" s="114" t="s">
        <v>264</v>
      </c>
      <c r="D36" s="89">
        <f>1000+1500</f>
        <v>2500</v>
      </c>
      <c r="E36" s="298" t="s">
        <v>265</v>
      </c>
      <c r="F36" s="114" t="s">
        <v>266</v>
      </c>
      <c r="G36" s="89">
        <f>-1000-1500-2500-300-700-500-40-1010</f>
        <v>-7550</v>
      </c>
    </row>
    <row r="37" spans="1:7" s="44" customFormat="1" ht="173.25" x14ac:dyDescent="0.25">
      <c r="A37" s="226"/>
      <c r="B37" s="230" t="s">
        <v>267</v>
      </c>
      <c r="C37" s="114" t="s">
        <v>268</v>
      </c>
      <c r="D37" s="89">
        <v>2500</v>
      </c>
      <c r="E37" s="298" t="s">
        <v>269</v>
      </c>
      <c r="F37" s="114" t="s">
        <v>270</v>
      </c>
      <c r="G37" s="89">
        <v>-10651.1</v>
      </c>
    </row>
    <row r="38" spans="1:7" s="44" customFormat="1" ht="189" x14ac:dyDescent="0.25">
      <c r="A38" s="226"/>
      <c r="B38" s="231"/>
      <c r="C38" s="114"/>
      <c r="D38" s="89"/>
      <c r="E38" s="298" t="s">
        <v>271</v>
      </c>
      <c r="F38" s="114" t="s">
        <v>272</v>
      </c>
      <c r="G38" s="89">
        <v>-50</v>
      </c>
    </row>
    <row r="39" spans="1:7" s="44" customFormat="1" ht="112.5" customHeight="1" x14ac:dyDescent="0.25">
      <c r="A39" s="226"/>
      <c r="B39" s="230" t="s">
        <v>273</v>
      </c>
      <c r="C39" s="114" t="s">
        <v>274</v>
      </c>
      <c r="D39" s="89">
        <v>500</v>
      </c>
      <c r="E39" s="230" t="s">
        <v>275</v>
      </c>
      <c r="F39" s="114" t="s">
        <v>276</v>
      </c>
      <c r="G39" s="89">
        <f>-440.1</f>
        <v>-440.1</v>
      </c>
    </row>
    <row r="40" spans="1:7" s="44" customFormat="1" ht="126" x14ac:dyDescent="0.25">
      <c r="A40" s="226"/>
      <c r="B40" s="230" t="s">
        <v>277</v>
      </c>
      <c r="C40" s="114" t="s">
        <v>278</v>
      </c>
      <c r="D40" s="89">
        <f>40+1010</f>
        <v>1050</v>
      </c>
      <c r="E40" s="230" t="s">
        <v>279</v>
      </c>
      <c r="F40" s="114" t="s">
        <v>280</v>
      </c>
      <c r="G40" s="89">
        <v>-10000</v>
      </c>
    </row>
    <row r="41" spans="1:7" s="44" customFormat="1" ht="78.75" x14ac:dyDescent="0.25">
      <c r="A41" s="226"/>
      <c r="B41" s="232" t="s">
        <v>281</v>
      </c>
      <c r="C41" s="114" t="s">
        <v>282</v>
      </c>
      <c r="D41" s="89">
        <f>1070.5+3400.3</f>
        <v>4470.8</v>
      </c>
      <c r="E41" s="111" t="s">
        <v>283</v>
      </c>
      <c r="F41" s="114" t="s">
        <v>284</v>
      </c>
      <c r="G41" s="89">
        <v>-242948.4</v>
      </c>
    </row>
    <row r="42" spans="1:7" s="44" customFormat="1" ht="114" customHeight="1" x14ac:dyDescent="0.25">
      <c r="A42" s="226"/>
      <c r="B42" s="269" t="s">
        <v>285</v>
      </c>
      <c r="C42" s="114" t="s">
        <v>243</v>
      </c>
      <c r="D42" s="89">
        <f>5054.8+72</f>
        <v>5126.8</v>
      </c>
      <c r="E42" s="300" t="s">
        <v>286</v>
      </c>
      <c r="F42" s="114" t="s">
        <v>287</v>
      </c>
      <c r="G42" s="89">
        <v>-55353.3</v>
      </c>
    </row>
    <row r="43" spans="1:7" s="44" customFormat="1" ht="113.25" customHeight="1" x14ac:dyDescent="0.25">
      <c r="A43" s="226"/>
      <c r="B43" s="227" t="s">
        <v>1113</v>
      </c>
      <c r="C43" s="114" t="s">
        <v>288</v>
      </c>
      <c r="D43" s="89">
        <f>1500+750</f>
        <v>2250</v>
      </c>
      <c r="E43" s="300" t="s">
        <v>289</v>
      </c>
      <c r="F43" s="114" t="s">
        <v>290</v>
      </c>
      <c r="G43" s="89">
        <v>-683.8</v>
      </c>
    </row>
    <row r="44" spans="1:7" s="44" customFormat="1" ht="361.5" customHeight="1" x14ac:dyDescent="0.25">
      <c r="A44" s="226"/>
      <c r="B44" s="234" t="s">
        <v>291</v>
      </c>
      <c r="C44" s="114" t="s">
        <v>292</v>
      </c>
      <c r="D44" s="89">
        <f>6759.4-290</f>
        <v>6469.4</v>
      </c>
      <c r="E44" s="300" t="s">
        <v>293</v>
      </c>
      <c r="F44" s="114" t="s">
        <v>294</v>
      </c>
      <c r="G44" s="89">
        <v>-68681.100000000006</v>
      </c>
    </row>
    <row r="45" spans="1:7" s="44" customFormat="1" ht="63" x14ac:dyDescent="0.25">
      <c r="A45" s="235"/>
      <c r="B45" s="301" t="s">
        <v>295</v>
      </c>
      <c r="C45" s="114" t="s">
        <v>296</v>
      </c>
      <c r="D45" s="89">
        <v>1030.5999999999999</v>
      </c>
      <c r="E45" s="301" t="s">
        <v>297</v>
      </c>
      <c r="F45" s="114" t="s">
        <v>298</v>
      </c>
      <c r="G45" s="89">
        <v>-609.4</v>
      </c>
    </row>
    <row r="46" spans="1:7" s="44" customFormat="1" ht="78.75" x14ac:dyDescent="0.25">
      <c r="A46" s="235"/>
      <c r="B46" s="236" t="s">
        <v>299</v>
      </c>
      <c r="C46" s="114" t="s">
        <v>300</v>
      </c>
      <c r="D46" s="89">
        <v>2210.6999999999998</v>
      </c>
      <c r="E46" s="236" t="s">
        <v>301</v>
      </c>
      <c r="F46" s="114" t="s">
        <v>302</v>
      </c>
      <c r="G46" s="89">
        <v>-4456.8</v>
      </c>
    </row>
    <row r="47" spans="1:7" s="44" customFormat="1" ht="126" x14ac:dyDescent="0.25">
      <c r="A47" s="235"/>
      <c r="B47" s="236" t="s">
        <v>303</v>
      </c>
      <c r="C47" s="114" t="s">
        <v>304</v>
      </c>
      <c r="D47" s="89">
        <v>17.2</v>
      </c>
      <c r="E47" s="236" t="s">
        <v>305</v>
      </c>
      <c r="F47" s="114" t="s">
        <v>306</v>
      </c>
      <c r="G47" s="89">
        <v>-17</v>
      </c>
    </row>
    <row r="48" spans="1:7" s="44" customFormat="1" ht="63" x14ac:dyDescent="0.25">
      <c r="A48" s="235"/>
      <c r="B48" s="236" t="s">
        <v>307</v>
      </c>
      <c r="C48" s="114" t="s">
        <v>308</v>
      </c>
      <c r="D48" s="89">
        <v>1100</v>
      </c>
      <c r="E48" s="302" t="s">
        <v>309</v>
      </c>
      <c r="F48" s="114" t="s">
        <v>310</v>
      </c>
      <c r="G48" s="89">
        <v>-13150.9</v>
      </c>
    </row>
    <row r="49" spans="1:256" s="44" customFormat="1" ht="66" customHeight="1" x14ac:dyDescent="0.25">
      <c r="A49" s="235"/>
      <c r="B49" s="236"/>
      <c r="C49" s="114"/>
      <c r="D49" s="89"/>
      <c r="E49" s="303" t="s">
        <v>311</v>
      </c>
      <c r="F49" s="114" t="s">
        <v>312</v>
      </c>
      <c r="G49" s="89">
        <v>-225</v>
      </c>
    </row>
    <row r="50" spans="1:256" s="44" customFormat="1" ht="192" customHeight="1" x14ac:dyDescent="0.25">
      <c r="A50" s="235"/>
      <c r="B50" s="304" t="s">
        <v>313</v>
      </c>
      <c r="C50" s="114" t="s">
        <v>131</v>
      </c>
      <c r="D50" s="89">
        <f>547867.1-390868.3</f>
        <v>156998.79999999999</v>
      </c>
      <c r="E50" s="305" t="s">
        <v>314</v>
      </c>
      <c r="F50" s="114" t="s">
        <v>315</v>
      </c>
      <c r="G50" s="89">
        <v>-3014</v>
      </c>
    </row>
    <row r="51" spans="1:256" s="44" customFormat="1" ht="127.5" customHeight="1" x14ac:dyDescent="0.25">
      <c r="A51" s="235"/>
      <c r="B51" s="304" t="s">
        <v>316</v>
      </c>
      <c r="C51" s="114" t="s">
        <v>317</v>
      </c>
      <c r="D51" s="89">
        <v>9885.2999999999993</v>
      </c>
      <c r="E51" s="305" t="s">
        <v>318</v>
      </c>
      <c r="F51" s="114" t="s">
        <v>319</v>
      </c>
      <c r="G51" s="89">
        <v>-250</v>
      </c>
    </row>
    <row r="52" spans="1:256" s="44" customFormat="1" ht="80.25" customHeight="1" x14ac:dyDescent="0.25">
      <c r="A52" s="235"/>
      <c r="B52" s="304" t="s">
        <v>320</v>
      </c>
      <c r="C52" s="114" t="s">
        <v>321</v>
      </c>
      <c r="D52" s="89">
        <v>2177</v>
      </c>
      <c r="E52" s="305" t="s">
        <v>322</v>
      </c>
      <c r="F52" s="114" t="s">
        <v>323</v>
      </c>
      <c r="G52" s="89">
        <v>-5327.3</v>
      </c>
    </row>
    <row r="53" spans="1:256" s="44" customFormat="1" ht="134.25" customHeight="1" x14ac:dyDescent="0.25">
      <c r="A53" s="235"/>
      <c r="B53" s="304" t="s">
        <v>324</v>
      </c>
      <c r="C53" s="114" t="s">
        <v>325</v>
      </c>
      <c r="D53" s="89">
        <f>134295.1-9582.1-1796.9-3641.3+84+523.3-2369.3</f>
        <v>117512.8</v>
      </c>
      <c r="E53" s="305" t="s">
        <v>326</v>
      </c>
      <c r="F53" s="114" t="s">
        <v>327</v>
      </c>
      <c r="G53" s="89">
        <v>-1326.3</v>
      </c>
    </row>
    <row r="54" spans="1:256" s="44" customFormat="1" ht="190.5" customHeight="1" x14ac:dyDescent="0.25">
      <c r="A54" s="235"/>
      <c r="B54" s="306" t="s">
        <v>328</v>
      </c>
      <c r="C54" s="114" t="s">
        <v>132</v>
      </c>
      <c r="D54" s="89">
        <f>268566.4-186175.9+121.9</f>
        <v>82512.400000000023</v>
      </c>
      <c r="E54" s="269" t="s">
        <v>329</v>
      </c>
      <c r="F54" s="114" t="s">
        <v>330</v>
      </c>
      <c r="G54" s="89">
        <v>-345.2</v>
      </c>
    </row>
    <row r="55" spans="1:256" s="44" customFormat="1" ht="47.25" x14ac:dyDescent="0.25">
      <c r="A55" s="237"/>
      <c r="B55" s="304" t="s">
        <v>331</v>
      </c>
      <c r="C55" s="114" t="s">
        <v>332</v>
      </c>
      <c r="D55" s="89">
        <v>7286</v>
      </c>
      <c r="E55" s="298" t="s">
        <v>333</v>
      </c>
      <c r="F55" s="238" t="s">
        <v>159</v>
      </c>
      <c r="G55" s="89">
        <v>-18000</v>
      </c>
    </row>
    <row r="56" spans="1:256" s="44" customFormat="1" ht="110.25" x14ac:dyDescent="0.25">
      <c r="A56" s="237"/>
      <c r="B56" s="239" t="s">
        <v>334</v>
      </c>
      <c r="C56" s="114" t="s">
        <v>130</v>
      </c>
      <c r="D56" s="89">
        <v>720</v>
      </c>
      <c r="E56" s="307"/>
      <c r="F56" s="114"/>
      <c r="G56" s="215"/>
    </row>
    <row r="57" spans="1:256" s="44" customFormat="1" ht="223.5" customHeight="1" x14ac:dyDescent="0.25">
      <c r="A57" s="240"/>
      <c r="B57" s="305" t="s">
        <v>335</v>
      </c>
      <c r="C57" s="114" t="s">
        <v>336</v>
      </c>
      <c r="D57" s="89">
        <v>704.7</v>
      </c>
      <c r="E57" s="241"/>
      <c r="F57" s="114"/>
      <c r="G57" s="215"/>
    </row>
    <row r="58" spans="1:256" s="44" customFormat="1" ht="63" x14ac:dyDescent="0.25">
      <c r="A58" s="237"/>
      <c r="B58" s="304" t="s">
        <v>337</v>
      </c>
      <c r="C58" s="114" t="s">
        <v>338</v>
      </c>
      <c r="D58" s="89">
        <v>3641.3</v>
      </c>
      <c r="E58" s="241"/>
      <c r="F58" s="242"/>
      <c r="G58" s="215"/>
    </row>
    <row r="59" spans="1:256" s="44" customFormat="1" ht="189" x14ac:dyDescent="0.25">
      <c r="A59" s="237"/>
      <c r="B59" s="298" t="s">
        <v>339</v>
      </c>
      <c r="C59" s="99" t="s">
        <v>131</v>
      </c>
      <c r="D59" s="89">
        <v>40000</v>
      </c>
      <c r="E59" s="241"/>
      <c r="F59" s="242"/>
      <c r="G59" s="215"/>
    </row>
    <row r="60" spans="1:256" s="44" customFormat="1" ht="193.15" customHeight="1" x14ac:dyDescent="0.25">
      <c r="A60" s="226"/>
      <c r="B60" s="298" t="s">
        <v>1114</v>
      </c>
      <c r="C60" s="99" t="s">
        <v>1210</v>
      </c>
      <c r="D60" s="426">
        <v>18000</v>
      </c>
      <c r="E60" s="298" t="s">
        <v>1115</v>
      </c>
      <c r="F60" s="99" t="s">
        <v>1116</v>
      </c>
      <c r="G60" s="416">
        <v>-9226.9</v>
      </c>
      <c r="H60" s="143"/>
      <c r="I60" s="143"/>
      <c r="J60" s="143"/>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c r="AH60" s="143"/>
      <c r="AI60" s="143"/>
      <c r="AJ60" s="143"/>
      <c r="AK60" s="143"/>
      <c r="AL60" s="143"/>
      <c r="AM60" s="143"/>
      <c r="AN60" s="143"/>
      <c r="AO60" s="143"/>
      <c r="AP60" s="143"/>
      <c r="AQ60" s="143"/>
      <c r="AR60" s="143"/>
      <c r="AS60" s="143"/>
      <c r="AT60" s="143"/>
      <c r="AU60" s="143"/>
      <c r="AV60" s="143"/>
      <c r="AW60" s="143"/>
      <c r="AX60" s="143"/>
      <c r="AY60" s="143"/>
      <c r="AZ60" s="143"/>
      <c r="BA60" s="143"/>
      <c r="BB60" s="143"/>
      <c r="BC60" s="143"/>
      <c r="BD60" s="143"/>
      <c r="BE60" s="143"/>
      <c r="BF60" s="143"/>
      <c r="BG60" s="143"/>
      <c r="BH60" s="143"/>
      <c r="BI60" s="143"/>
      <c r="BJ60" s="143"/>
      <c r="BK60" s="143"/>
      <c r="BL60" s="143"/>
      <c r="BM60" s="143"/>
      <c r="BN60" s="143"/>
      <c r="BO60" s="143"/>
      <c r="BP60" s="143"/>
      <c r="BQ60" s="143"/>
      <c r="BR60" s="143"/>
      <c r="BS60" s="143"/>
      <c r="BT60" s="143"/>
      <c r="BU60" s="143"/>
      <c r="BV60" s="143"/>
      <c r="BW60" s="143"/>
      <c r="BX60" s="143"/>
      <c r="BY60" s="143"/>
      <c r="BZ60" s="143"/>
      <c r="CA60" s="143"/>
      <c r="CB60" s="143"/>
      <c r="CC60" s="143"/>
      <c r="CD60" s="143"/>
      <c r="CE60" s="143"/>
      <c r="CF60" s="143"/>
      <c r="CG60" s="143"/>
      <c r="CH60" s="143"/>
      <c r="CI60" s="143"/>
      <c r="CJ60" s="143"/>
      <c r="CK60" s="143"/>
      <c r="CL60" s="143"/>
      <c r="CM60" s="143"/>
      <c r="CN60" s="143"/>
      <c r="CO60" s="143"/>
      <c r="CP60" s="143"/>
      <c r="CQ60" s="143"/>
      <c r="CR60" s="143"/>
      <c r="CS60" s="143"/>
      <c r="CT60" s="143"/>
      <c r="CU60" s="143"/>
      <c r="CV60" s="143"/>
      <c r="CW60" s="143"/>
      <c r="CX60" s="143"/>
      <c r="CY60" s="143"/>
      <c r="CZ60" s="143"/>
      <c r="DA60" s="143"/>
      <c r="DB60" s="143"/>
      <c r="DC60" s="143"/>
      <c r="DD60" s="143"/>
      <c r="DE60" s="143"/>
      <c r="DF60" s="143"/>
      <c r="DG60" s="143"/>
      <c r="DH60" s="143"/>
      <c r="DI60" s="143"/>
      <c r="DJ60" s="143"/>
      <c r="DK60" s="143"/>
      <c r="DL60" s="143"/>
      <c r="DM60" s="143"/>
      <c r="DN60" s="143"/>
      <c r="DO60" s="143"/>
      <c r="DP60" s="143"/>
      <c r="DQ60" s="143"/>
      <c r="DR60" s="143"/>
      <c r="DS60" s="143"/>
      <c r="DT60" s="143"/>
      <c r="DU60" s="143"/>
      <c r="DV60" s="143"/>
      <c r="DW60" s="143"/>
      <c r="DX60" s="143"/>
      <c r="DY60" s="143"/>
      <c r="DZ60" s="143"/>
      <c r="EA60" s="143"/>
      <c r="EB60" s="143"/>
      <c r="EC60" s="143"/>
      <c r="ED60" s="143"/>
      <c r="EE60" s="143"/>
      <c r="EF60" s="143"/>
      <c r="EG60" s="143"/>
      <c r="EH60" s="143"/>
      <c r="EI60" s="143"/>
      <c r="EJ60" s="143"/>
      <c r="EK60" s="143"/>
      <c r="EL60" s="143"/>
      <c r="EM60" s="143"/>
      <c r="EN60" s="143"/>
      <c r="EO60" s="143"/>
      <c r="EP60" s="143"/>
      <c r="EQ60" s="143"/>
      <c r="ER60" s="143"/>
      <c r="ES60" s="143"/>
      <c r="ET60" s="143"/>
      <c r="EU60" s="143"/>
      <c r="EV60" s="143"/>
      <c r="EW60" s="143"/>
      <c r="EX60" s="143"/>
      <c r="EY60" s="143"/>
      <c r="EZ60" s="143"/>
      <c r="FA60" s="143"/>
      <c r="FB60" s="143"/>
      <c r="FC60" s="143"/>
      <c r="FD60" s="143"/>
      <c r="FE60" s="143"/>
      <c r="FF60" s="143"/>
      <c r="FG60" s="143"/>
      <c r="FH60" s="143"/>
      <c r="FI60" s="143"/>
      <c r="FJ60" s="143"/>
      <c r="FK60" s="143"/>
      <c r="FL60" s="143"/>
      <c r="FM60" s="143"/>
      <c r="FN60" s="143"/>
      <c r="FO60" s="143"/>
      <c r="FP60" s="143"/>
      <c r="FQ60" s="143"/>
      <c r="FR60" s="143"/>
      <c r="FS60" s="143"/>
      <c r="FT60" s="143"/>
      <c r="FU60" s="143"/>
      <c r="FV60" s="143"/>
      <c r="FW60" s="143"/>
      <c r="FX60" s="143"/>
      <c r="FY60" s="143"/>
      <c r="FZ60" s="143"/>
      <c r="GA60" s="143"/>
      <c r="GB60" s="143"/>
      <c r="GC60" s="143"/>
      <c r="GD60" s="143"/>
      <c r="GE60" s="143"/>
      <c r="GF60" s="143"/>
      <c r="GG60" s="143"/>
      <c r="GH60" s="143"/>
      <c r="GI60" s="143"/>
      <c r="GJ60" s="143"/>
      <c r="GK60" s="143"/>
      <c r="GL60" s="143"/>
      <c r="GM60" s="143"/>
      <c r="GN60" s="143"/>
      <c r="GO60" s="143"/>
      <c r="GP60" s="143"/>
      <c r="GQ60" s="143"/>
      <c r="GR60" s="143"/>
      <c r="GS60" s="143"/>
      <c r="GT60" s="143"/>
      <c r="GU60" s="143"/>
      <c r="GV60" s="143"/>
      <c r="GW60" s="143"/>
      <c r="GX60" s="143"/>
      <c r="GY60" s="143"/>
      <c r="GZ60" s="143"/>
      <c r="HA60" s="143"/>
      <c r="HB60" s="143"/>
      <c r="HC60" s="143"/>
      <c r="HD60" s="143"/>
      <c r="HE60" s="143"/>
      <c r="HF60" s="143"/>
      <c r="HG60" s="143"/>
      <c r="HH60" s="143"/>
      <c r="HI60" s="143"/>
      <c r="HJ60" s="143"/>
      <c r="HK60" s="143"/>
      <c r="HL60" s="143"/>
      <c r="HM60" s="143"/>
      <c r="HN60" s="143"/>
      <c r="HO60" s="143"/>
      <c r="HP60" s="143"/>
      <c r="HQ60" s="143"/>
      <c r="HR60" s="143"/>
      <c r="HS60" s="143"/>
      <c r="HT60" s="143"/>
      <c r="HU60" s="143"/>
      <c r="HV60" s="143"/>
      <c r="HW60" s="143"/>
      <c r="HX60" s="143"/>
      <c r="HY60" s="143"/>
      <c r="HZ60" s="143"/>
      <c r="IA60" s="143"/>
      <c r="IB60" s="143"/>
      <c r="IC60" s="143"/>
      <c r="ID60" s="143"/>
      <c r="IE60" s="143"/>
      <c r="IF60" s="143"/>
      <c r="IG60" s="143"/>
      <c r="IH60" s="143"/>
      <c r="II60" s="143"/>
      <c r="IJ60" s="143"/>
      <c r="IK60" s="143"/>
      <c r="IL60" s="143"/>
      <c r="IM60" s="143"/>
      <c r="IN60" s="143"/>
      <c r="IO60" s="143"/>
      <c r="IP60" s="143"/>
      <c r="IQ60" s="143"/>
      <c r="IR60" s="143"/>
      <c r="IS60" s="143"/>
      <c r="IT60" s="143"/>
      <c r="IU60" s="143"/>
      <c r="IV60" s="143"/>
    </row>
    <row r="61" spans="1:256" s="44" customFormat="1" ht="31.5" x14ac:dyDescent="0.25">
      <c r="A61" s="244">
        <v>5</v>
      </c>
      <c r="B61" s="246" t="s">
        <v>361</v>
      </c>
      <c r="C61" s="244"/>
      <c r="D61" s="247">
        <f>D62</f>
        <v>180919.7</v>
      </c>
      <c r="E61" s="248" t="s">
        <v>126</v>
      </c>
      <c r="F61" s="244"/>
      <c r="G61" s="107">
        <f>-D62</f>
        <v>-180919.7</v>
      </c>
    </row>
    <row r="62" spans="1:256" s="44" customFormat="1" ht="147" customHeight="1" x14ac:dyDescent="0.25">
      <c r="A62" s="237"/>
      <c r="B62" s="269" t="s">
        <v>362</v>
      </c>
      <c r="C62" s="277" t="s">
        <v>363</v>
      </c>
      <c r="D62" s="278">
        <v>180919.7</v>
      </c>
      <c r="E62" s="269" t="s">
        <v>1117</v>
      </c>
      <c r="F62" s="277" t="s">
        <v>364</v>
      </c>
      <c r="G62" s="215">
        <v>-180919.7</v>
      </c>
    </row>
    <row r="63" spans="1:256" s="112" customFormat="1" ht="47.25" x14ac:dyDescent="0.25">
      <c r="A63" s="244">
        <v>6</v>
      </c>
      <c r="B63" s="288" t="s">
        <v>45</v>
      </c>
      <c r="C63" s="294"/>
      <c r="D63" s="107">
        <f>SUM(D64:D86)</f>
        <v>1335198.3999999997</v>
      </c>
      <c r="E63" s="288" t="s">
        <v>45</v>
      </c>
      <c r="F63" s="34"/>
      <c r="G63" s="107">
        <f>SUM(G64:G86)</f>
        <v>-1335198.4280000001</v>
      </c>
    </row>
    <row r="64" spans="1:256" s="112" customFormat="1" ht="110.25" x14ac:dyDescent="0.25">
      <c r="A64" s="244"/>
      <c r="B64" s="214" t="s">
        <v>365</v>
      </c>
      <c r="C64" s="114" t="s">
        <v>366</v>
      </c>
      <c r="D64" s="215">
        <v>17089.8</v>
      </c>
      <c r="E64" s="214" t="s">
        <v>367</v>
      </c>
      <c r="F64" s="114" t="s">
        <v>368</v>
      </c>
      <c r="G64" s="215">
        <v>-17089.8</v>
      </c>
    </row>
    <row r="65" spans="1:7" s="112" customFormat="1" ht="47.25" x14ac:dyDescent="0.25">
      <c r="A65" s="244"/>
      <c r="B65" s="214" t="s">
        <v>369</v>
      </c>
      <c r="C65" s="114"/>
      <c r="D65" s="215"/>
      <c r="E65" s="214" t="s">
        <v>369</v>
      </c>
      <c r="F65" s="114"/>
      <c r="G65" s="215"/>
    </row>
    <row r="66" spans="1:7" s="112" customFormat="1" ht="31.5" customHeight="1" x14ac:dyDescent="0.25">
      <c r="A66" s="244"/>
      <c r="B66" s="300" t="s">
        <v>370</v>
      </c>
      <c r="C66" s="114" t="s">
        <v>371</v>
      </c>
      <c r="D66" s="89">
        <v>515894.8</v>
      </c>
      <c r="E66" s="300" t="s">
        <v>370</v>
      </c>
      <c r="F66" s="114" t="s">
        <v>372</v>
      </c>
      <c r="G66" s="89">
        <v>-515894.8</v>
      </c>
    </row>
    <row r="67" spans="1:7" s="112" customFormat="1" ht="15.75" customHeight="1" x14ac:dyDescent="0.25">
      <c r="A67" s="244"/>
      <c r="B67" s="214" t="s">
        <v>373</v>
      </c>
      <c r="C67" s="114" t="s">
        <v>49</v>
      </c>
      <c r="D67" s="89">
        <v>179167.4</v>
      </c>
      <c r="E67" s="214" t="s">
        <v>373</v>
      </c>
      <c r="F67" s="114" t="s">
        <v>374</v>
      </c>
      <c r="G67" s="89">
        <v>-179167.4</v>
      </c>
    </row>
    <row r="68" spans="1:7" s="112" customFormat="1" ht="47.25" x14ac:dyDescent="0.25">
      <c r="A68" s="244"/>
      <c r="B68" s="300" t="s">
        <v>375</v>
      </c>
      <c r="C68" s="114" t="s">
        <v>376</v>
      </c>
      <c r="D68" s="256">
        <v>8000</v>
      </c>
      <c r="E68" s="300" t="s">
        <v>375</v>
      </c>
      <c r="F68" s="114" t="s">
        <v>377</v>
      </c>
      <c r="G68" s="89">
        <v>-8000</v>
      </c>
    </row>
    <row r="69" spans="1:7" s="112" customFormat="1" ht="47.25" customHeight="1" x14ac:dyDescent="0.25">
      <c r="A69" s="244"/>
      <c r="B69" s="214" t="s">
        <v>378</v>
      </c>
      <c r="C69" s="114" t="s">
        <v>379</v>
      </c>
      <c r="D69" s="256">
        <v>10827.8</v>
      </c>
      <c r="E69" s="214" t="s">
        <v>378</v>
      </c>
      <c r="F69" s="114" t="s">
        <v>380</v>
      </c>
      <c r="G69" s="256">
        <v>-10827.8</v>
      </c>
    </row>
    <row r="70" spans="1:7" s="112" customFormat="1" ht="31.5" x14ac:dyDescent="0.25">
      <c r="A70" s="244"/>
      <c r="B70" s="300" t="s">
        <v>381</v>
      </c>
      <c r="C70" s="114" t="s">
        <v>52</v>
      </c>
      <c r="D70" s="89">
        <v>119502</v>
      </c>
      <c r="E70" s="300" t="s">
        <v>382</v>
      </c>
      <c r="F70" s="114" t="s">
        <v>383</v>
      </c>
      <c r="G70" s="89">
        <v>-119502</v>
      </c>
    </row>
    <row r="71" spans="1:7" s="112" customFormat="1" ht="48.75" customHeight="1" x14ac:dyDescent="0.25">
      <c r="A71" s="244"/>
      <c r="B71" s="86" t="s">
        <v>384</v>
      </c>
      <c r="C71" s="114" t="s">
        <v>385</v>
      </c>
      <c r="D71" s="90">
        <v>250000</v>
      </c>
      <c r="E71" s="86" t="s">
        <v>384</v>
      </c>
      <c r="F71" s="114" t="s">
        <v>386</v>
      </c>
      <c r="G71" s="89">
        <v>-250000</v>
      </c>
    </row>
    <row r="72" spans="1:7" s="112" customFormat="1" ht="47.25" x14ac:dyDescent="0.25">
      <c r="A72" s="244"/>
      <c r="B72" s="300" t="s">
        <v>387</v>
      </c>
      <c r="C72" s="114" t="s">
        <v>388</v>
      </c>
      <c r="D72" s="89">
        <v>200</v>
      </c>
      <c r="E72" s="300" t="s">
        <v>995</v>
      </c>
      <c r="F72" s="114" t="s">
        <v>389</v>
      </c>
      <c r="G72" s="89">
        <v>-200</v>
      </c>
    </row>
    <row r="73" spans="1:7" s="112" customFormat="1" ht="93.75" customHeight="1" x14ac:dyDescent="0.25">
      <c r="A73" s="244"/>
      <c r="B73" s="86" t="s">
        <v>390</v>
      </c>
      <c r="C73" s="114" t="s">
        <v>385</v>
      </c>
      <c r="D73" s="89">
        <f>90000+2630.7</f>
        <v>92630.7</v>
      </c>
      <c r="E73" s="214" t="s">
        <v>996</v>
      </c>
      <c r="F73" s="114" t="s">
        <v>391</v>
      </c>
      <c r="G73" s="89">
        <v>-223.3</v>
      </c>
    </row>
    <row r="74" spans="1:7" s="112" customFormat="1" ht="48.75" customHeight="1" x14ac:dyDescent="0.25">
      <c r="A74" s="244"/>
      <c r="B74" s="86" t="s">
        <v>392</v>
      </c>
      <c r="C74" s="114" t="s">
        <v>371</v>
      </c>
      <c r="D74" s="89">
        <v>2121.4</v>
      </c>
      <c r="E74" s="214" t="s">
        <v>997</v>
      </c>
      <c r="F74" s="114" t="s">
        <v>393</v>
      </c>
      <c r="G74" s="89">
        <v>-1170</v>
      </c>
    </row>
    <row r="75" spans="1:7" s="112" customFormat="1" ht="110.25" x14ac:dyDescent="0.25">
      <c r="A75" s="244"/>
      <c r="B75" s="86" t="s">
        <v>394</v>
      </c>
      <c r="C75" s="114" t="s">
        <v>395</v>
      </c>
      <c r="D75" s="256">
        <v>1022</v>
      </c>
      <c r="E75" s="214" t="s">
        <v>998</v>
      </c>
      <c r="F75" s="114" t="s">
        <v>396</v>
      </c>
      <c r="G75" s="89">
        <v>-2000</v>
      </c>
    </row>
    <row r="76" spans="1:7" s="112" customFormat="1" ht="94.5" x14ac:dyDescent="0.25">
      <c r="A76" s="244"/>
      <c r="B76" s="300" t="s">
        <v>397</v>
      </c>
      <c r="C76" s="114" t="s">
        <v>398</v>
      </c>
      <c r="D76" s="256">
        <v>7767.9</v>
      </c>
      <c r="E76" s="214" t="s">
        <v>1120</v>
      </c>
      <c r="F76" s="114" t="s">
        <v>399</v>
      </c>
      <c r="G76" s="89">
        <v>-7000</v>
      </c>
    </row>
    <row r="77" spans="1:7" s="112" customFormat="1" ht="54.75" customHeight="1" x14ac:dyDescent="0.25">
      <c r="A77" s="244"/>
      <c r="B77" s="214" t="s">
        <v>400</v>
      </c>
      <c r="C77" s="114" t="s">
        <v>401</v>
      </c>
      <c r="D77" s="256">
        <v>10778</v>
      </c>
      <c r="E77" s="214" t="s">
        <v>402</v>
      </c>
      <c r="F77" s="114" t="s">
        <v>403</v>
      </c>
      <c r="G77" s="89">
        <v>-95340</v>
      </c>
    </row>
    <row r="78" spans="1:7" s="112" customFormat="1" ht="99" customHeight="1" x14ac:dyDescent="0.25">
      <c r="A78" s="244"/>
      <c r="B78" s="88" t="s">
        <v>404</v>
      </c>
      <c r="C78" s="114" t="s">
        <v>405</v>
      </c>
      <c r="D78" s="90">
        <v>1500</v>
      </c>
      <c r="E78" s="214" t="s">
        <v>406</v>
      </c>
      <c r="F78" s="114" t="s">
        <v>407</v>
      </c>
      <c r="G78" s="89">
        <v>-3908.7</v>
      </c>
    </row>
    <row r="79" spans="1:7" s="112" customFormat="1" ht="51" customHeight="1" x14ac:dyDescent="0.25">
      <c r="A79" s="244"/>
      <c r="B79" s="300" t="s">
        <v>408</v>
      </c>
      <c r="C79" s="114" t="s">
        <v>50</v>
      </c>
      <c r="D79" s="89">
        <v>14734.5</v>
      </c>
      <c r="E79" s="186" t="s">
        <v>409</v>
      </c>
      <c r="F79" s="114" t="s">
        <v>410</v>
      </c>
      <c r="G79" s="89">
        <v>-6000</v>
      </c>
    </row>
    <row r="80" spans="1:7" s="112" customFormat="1" ht="96.75" customHeight="1" x14ac:dyDescent="0.25">
      <c r="A80" s="244"/>
      <c r="B80" s="300" t="s">
        <v>411</v>
      </c>
      <c r="C80" s="114" t="s">
        <v>52</v>
      </c>
      <c r="D80" s="89">
        <v>8227</v>
      </c>
      <c r="E80" s="214" t="s">
        <v>1121</v>
      </c>
      <c r="F80" s="114" t="s">
        <v>380</v>
      </c>
      <c r="G80" s="89">
        <v>-3033.6</v>
      </c>
    </row>
    <row r="81" spans="1:7" s="112" customFormat="1" ht="129.75" customHeight="1" x14ac:dyDescent="0.25">
      <c r="A81" s="244"/>
      <c r="B81" s="300" t="s">
        <v>999</v>
      </c>
      <c r="C81" s="114" t="s">
        <v>51</v>
      </c>
      <c r="D81" s="377">
        <v>12157.2</v>
      </c>
      <c r="E81" s="214" t="s">
        <v>412</v>
      </c>
      <c r="F81" s="114" t="s">
        <v>368</v>
      </c>
      <c r="G81" s="89">
        <v>-12910.2</v>
      </c>
    </row>
    <row r="82" spans="1:7" s="112" customFormat="1" ht="100.5" customHeight="1" x14ac:dyDescent="0.25">
      <c r="A82" s="244"/>
      <c r="B82" s="214"/>
      <c r="C82" s="40"/>
      <c r="D82" s="219"/>
      <c r="E82" s="300" t="s">
        <v>1001</v>
      </c>
      <c r="F82" s="114" t="s">
        <v>377</v>
      </c>
      <c r="G82" s="89">
        <v>-7000</v>
      </c>
    </row>
    <row r="83" spans="1:7" s="112" customFormat="1" ht="69" customHeight="1" x14ac:dyDescent="0.25">
      <c r="A83" s="376"/>
      <c r="B83" s="374"/>
      <c r="C83" s="375"/>
      <c r="D83" s="219"/>
      <c r="E83" s="300" t="s">
        <v>1000</v>
      </c>
      <c r="F83" s="114" t="s">
        <v>413</v>
      </c>
      <c r="G83" s="377">
        <v>-3000</v>
      </c>
    </row>
    <row r="84" spans="1:7" s="112" customFormat="1" ht="81.75" customHeight="1" x14ac:dyDescent="0.25">
      <c r="A84" s="244"/>
      <c r="B84" s="214"/>
      <c r="C84" s="40"/>
      <c r="D84" s="219"/>
      <c r="E84" s="300" t="s">
        <v>1002</v>
      </c>
      <c r="F84" s="114" t="s">
        <v>1047</v>
      </c>
      <c r="G84" s="89">
        <v>-9352.9</v>
      </c>
    </row>
    <row r="85" spans="1:7" s="45" customFormat="1" ht="94.5" x14ac:dyDescent="0.25">
      <c r="A85" s="158"/>
      <c r="B85" s="431" t="s">
        <v>1189</v>
      </c>
      <c r="C85" s="439" t="s">
        <v>1190</v>
      </c>
      <c r="D85" s="256">
        <v>41583.699999999997</v>
      </c>
      <c r="E85" s="431" t="s">
        <v>1191</v>
      </c>
      <c r="F85" s="86" t="s">
        <v>403</v>
      </c>
      <c r="G85" s="437">
        <v>-83577.928</v>
      </c>
    </row>
    <row r="86" spans="1:7" s="45" customFormat="1" ht="94.5" x14ac:dyDescent="0.25">
      <c r="A86" s="158"/>
      <c r="B86" s="431" t="s">
        <v>1192</v>
      </c>
      <c r="C86" s="439" t="s">
        <v>1193</v>
      </c>
      <c r="D86" s="256">
        <v>41994.2</v>
      </c>
      <c r="E86" s="300"/>
      <c r="F86" s="86"/>
      <c r="G86" s="437"/>
    </row>
    <row r="87" spans="1:7" s="112" customFormat="1" x14ac:dyDescent="0.25">
      <c r="A87" s="34">
        <v>7</v>
      </c>
      <c r="B87" s="60" t="s">
        <v>414</v>
      </c>
      <c r="C87" s="34"/>
      <c r="D87" s="107">
        <f>SUM(D88:D90)</f>
        <v>450</v>
      </c>
      <c r="E87" s="60" t="s">
        <v>414</v>
      </c>
      <c r="F87" s="34"/>
      <c r="G87" s="107">
        <f>SUM(G88:G90)</f>
        <v>-450</v>
      </c>
    </row>
    <row r="88" spans="1:7" s="112" customFormat="1" ht="131.25" customHeight="1" x14ac:dyDescent="0.25">
      <c r="A88" s="34"/>
      <c r="B88" s="225" t="s">
        <v>415</v>
      </c>
      <c r="C88" s="255" t="s">
        <v>416</v>
      </c>
      <c r="D88" s="215">
        <v>130</v>
      </c>
      <c r="E88" s="214" t="s">
        <v>417</v>
      </c>
      <c r="F88" s="255" t="s">
        <v>418</v>
      </c>
      <c r="G88" s="215">
        <v>-441.8</v>
      </c>
    </row>
    <row r="89" spans="1:7" s="112" customFormat="1" ht="132.75" customHeight="1" x14ac:dyDescent="0.25">
      <c r="A89" s="34"/>
      <c r="B89" s="225" t="s">
        <v>419</v>
      </c>
      <c r="C89" s="255" t="s">
        <v>420</v>
      </c>
      <c r="D89" s="215">
        <v>320</v>
      </c>
      <c r="E89" s="214" t="s">
        <v>421</v>
      </c>
      <c r="F89" s="255" t="s">
        <v>422</v>
      </c>
      <c r="G89" s="215">
        <v>-0.8</v>
      </c>
    </row>
    <row r="90" spans="1:7" s="112" customFormat="1" ht="78.75" x14ac:dyDescent="0.25">
      <c r="A90" s="34"/>
      <c r="B90" s="225"/>
      <c r="C90" s="255"/>
      <c r="D90" s="215"/>
      <c r="E90" s="225" t="s">
        <v>423</v>
      </c>
      <c r="F90" s="255" t="s">
        <v>424</v>
      </c>
      <c r="G90" s="215">
        <v>-7.4</v>
      </c>
    </row>
    <row r="91" spans="1:7" ht="47.25" x14ac:dyDescent="0.25">
      <c r="A91" s="34">
        <v>8</v>
      </c>
      <c r="B91" s="60"/>
      <c r="C91" s="36"/>
      <c r="D91" s="37"/>
      <c r="E91" s="320" t="s">
        <v>942</v>
      </c>
      <c r="F91" s="354"/>
      <c r="G91" s="37">
        <f>SUM(G92:G94)</f>
        <v>-1200</v>
      </c>
    </row>
    <row r="92" spans="1:7" ht="95.25" customHeight="1" x14ac:dyDescent="0.25">
      <c r="A92" s="34"/>
      <c r="B92" s="88"/>
      <c r="C92" s="40"/>
      <c r="D92" s="215"/>
      <c r="E92" s="111" t="s">
        <v>945</v>
      </c>
      <c r="F92" s="114" t="s">
        <v>1055</v>
      </c>
      <c r="G92" s="215">
        <v>-100</v>
      </c>
    </row>
    <row r="93" spans="1:7" ht="79.5" customHeight="1" x14ac:dyDescent="0.25">
      <c r="A93" s="34"/>
      <c r="B93" s="88"/>
      <c r="C93" s="40"/>
      <c r="D93" s="387"/>
      <c r="E93" s="111" t="s">
        <v>95</v>
      </c>
      <c r="F93" s="114" t="s">
        <v>1056</v>
      </c>
      <c r="G93" s="215">
        <v>-948</v>
      </c>
    </row>
    <row r="94" spans="1:7" ht="47.25" x14ac:dyDescent="0.25">
      <c r="A94" s="34"/>
      <c r="B94" s="35"/>
      <c r="C94" s="277"/>
      <c r="D94" s="247"/>
      <c r="E94" s="111" t="s">
        <v>947</v>
      </c>
      <c r="F94" s="114" t="s">
        <v>1057</v>
      </c>
      <c r="G94" s="215">
        <v>-152</v>
      </c>
    </row>
    <row r="95" spans="1:7" s="112" customFormat="1" ht="32.25" customHeight="1" x14ac:dyDescent="0.25">
      <c r="A95" s="34">
        <v>9</v>
      </c>
      <c r="B95" s="60" t="s">
        <v>96</v>
      </c>
      <c r="C95" s="308"/>
      <c r="D95" s="309">
        <f>SUM(D96:D103)</f>
        <v>23693.3</v>
      </c>
      <c r="E95" s="60" t="s">
        <v>96</v>
      </c>
      <c r="F95" s="309"/>
      <c r="G95" s="309">
        <f>SUM(G96:G103)</f>
        <v>-2006.6999999999998</v>
      </c>
    </row>
    <row r="96" spans="1:7" s="112" customFormat="1" ht="94.5" customHeight="1" x14ac:dyDescent="0.25">
      <c r="A96" s="310"/>
      <c r="B96" s="311" t="s">
        <v>425</v>
      </c>
      <c r="C96" s="40" t="s">
        <v>426</v>
      </c>
      <c r="D96" s="89">
        <v>2.4</v>
      </c>
      <c r="E96" s="311" t="s">
        <v>427</v>
      </c>
      <c r="F96" s="40" t="s">
        <v>428</v>
      </c>
      <c r="G96" s="89">
        <v>-2.4</v>
      </c>
    </row>
    <row r="97" spans="1:7" s="112" customFormat="1" ht="143.25" customHeight="1" x14ac:dyDescent="0.25">
      <c r="A97" s="310"/>
      <c r="B97" s="186" t="s">
        <v>429</v>
      </c>
      <c r="C97" s="40" t="s">
        <v>428</v>
      </c>
      <c r="D97" s="278">
        <v>224</v>
      </c>
      <c r="E97" s="186" t="s">
        <v>430</v>
      </c>
      <c r="F97" s="40" t="s">
        <v>431</v>
      </c>
      <c r="G97" s="215">
        <v>-224</v>
      </c>
    </row>
    <row r="98" spans="1:7" s="112" customFormat="1" ht="78.75" x14ac:dyDescent="0.25">
      <c r="A98" s="310"/>
      <c r="B98" s="312" t="s">
        <v>432</v>
      </c>
      <c r="C98" s="40" t="s">
        <v>433</v>
      </c>
      <c r="D98" s="278">
        <v>648.5</v>
      </c>
      <c r="E98" s="246" t="s">
        <v>434</v>
      </c>
      <c r="F98" s="40" t="s">
        <v>435</v>
      </c>
      <c r="G98" s="278">
        <v>-590.29999999999995</v>
      </c>
    </row>
    <row r="99" spans="1:7" s="112" customFormat="1" ht="78.75" x14ac:dyDescent="0.25">
      <c r="A99" s="310"/>
      <c r="B99" s="312"/>
      <c r="C99" s="40"/>
      <c r="D99" s="278"/>
      <c r="E99" s="311" t="s">
        <v>436</v>
      </c>
      <c r="F99" s="40" t="s">
        <v>437</v>
      </c>
      <c r="G99" s="278">
        <v>-58.2</v>
      </c>
    </row>
    <row r="100" spans="1:7" s="112" customFormat="1" ht="78.75" x14ac:dyDescent="0.25">
      <c r="A100" s="310"/>
      <c r="B100" s="269" t="s">
        <v>438</v>
      </c>
      <c r="C100" s="40" t="s">
        <v>439</v>
      </c>
      <c r="D100" s="278">
        <v>185.9</v>
      </c>
      <c r="E100" s="311" t="s">
        <v>440</v>
      </c>
      <c r="F100" s="40" t="s">
        <v>133</v>
      </c>
      <c r="G100" s="278">
        <v>-185.9</v>
      </c>
    </row>
    <row r="101" spans="1:7" s="112" customFormat="1" ht="117" customHeight="1" x14ac:dyDescent="0.25">
      <c r="A101" s="310"/>
      <c r="B101" s="269" t="s">
        <v>441</v>
      </c>
      <c r="C101" s="40" t="s">
        <v>442</v>
      </c>
      <c r="D101" s="278">
        <v>945.9</v>
      </c>
      <c r="E101" s="269" t="s">
        <v>443</v>
      </c>
      <c r="F101" s="40" t="s">
        <v>444</v>
      </c>
      <c r="G101" s="278">
        <v>-945.9</v>
      </c>
    </row>
    <row r="102" spans="1:7" s="112" customFormat="1" ht="84" customHeight="1" x14ac:dyDescent="0.25">
      <c r="A102" s="310"/>
      <c r="B102" s="404" t="s">
        <v>1168</v>
      </c>
      <c r="C102" s="407" t="s">
        <v>1060</v>
      </c>
      <c r="D102" s="405">
        <v>20687.3</v>
      </c>
      <c r="E102" s="400"/>
      <c r="F102" s="398"/>
      <c r="G102" s="401"/>
    </row>
    <row r="103" spans="1:7" s="112" customFormat="1" ht="78.75" x14ac:dyDescent="0.25">
      <c r="A103" s="310"/>
      <c r="B103" s="404" t="s">
        <v>1059</v>
      </c>
      <c r="C103" s="407" t="s">
        <v>428</v>
      </c>
      <c r="D103" s="405">
        <v>999.3</v>
      </c>
      <c r="E103" s="400"/>
      <c r="F103" s="398"/>
      <c r="G103" s="401"/>
    </row>
    <row r="104" spans="1:7" s="112" customFormat="1" ht="31.5" customHeight="1" x14ac:dyDescent="0.25">
      <c r="A104" s="34">
        <v>10</v>
      </c>
      <c r="B104" s="60" t="s">
        <v>96</v>
      </c>
      <c r="C104" s="255"/>
      <c r="D104" s="37">
        <f>SUM(D105:D106)</f>
        <v>28200</v>
      </c>
      <c r="E104" s="60" t="s">
        <v>445</v>
      </c>
      <c r="F104" s="255"/>
      <c r="G104" s="107">
        <f>SUM(G105:G106)</f>
        <v>-28200</v>
      </c>
    </row>
    <row r="105" spans="1:7" s="112" customFormat="1" ht="62.25" customHeight="1" x14ac:dyDescent="0.25">
      <c r="A105" s="34"/>
      <c r="B105" s="214" t="s">
        <v>1163</v>
      </c>
      <c r="C105" s="249" t="s">
        <v>98</v>
      </c>
      <c r="D105" s="89">
        <v>4200</v>
      </c>
      <c r="E105" s="214" t="s">
        <v>446</v>
      </c>
      <c r="F105" s="255" t="s">
        <v>447</v>
      </c>
      <c r="G105" s="215">
        <v>-28200</v>
      </c>
    </row>
    <row r="106" spans="1:7" s="112" customFormat="1" ht="68.25" customHeight="1" x14ac:dyDescent="0.25">
      <c r="A106" s="34"/>
      <c r="B106" s="214" t="s">
        <v>1164</v>
      </c>
      <c r="C106" s="249" t="s">
        <v>102</v>
      </c>
      <c r="D106" s="89">
        <v>24000</v>
      </c>
      <c r="E106" s="214"/>
      <c r="F106" s="255"/>
      <c r="G106" s="215"/>
    </row>
    <row r="107" spans="1:7" s="44" customFormat="1" ht="31.5" x14ac:dyDescent="0.25">
      <c r="A107" s="34">
        <v>11</v>
      </c>
      <c r="B107" s="288" t="s">
        <v>53</v>
      </c>
      <c r="C107" s="36"/>
      <c r="D107" s="37">
        <f>SUM(D108:D124)</f>
        <v>23938</v>
      </c>
      <c r="E107" s="288" t="s">
        <v>53</v>
      </c>
      <c r="F107" s="37"/>
      <c r="G107" s="37">
        <f>SUM(G108:G124)</f>
        <v>-50956.7</v>
      </c>
    </row>
    <row r="108" spans="1:7" s="44" customFormat="1" ht="270" customHeight="1" x14ac:dyDescent="0.25">
      <c r="A108" s="34"/>
      <c r="B108" s="88" t="s">
        <v>448</v>
      </c>
      <c r="C108" s="40" t="s">
        <v>449</v>
      </c>
      <c r="D108" s="215">
        <v>11</v>
      </c>
      <c r="E108" s="300" t="s">
        <v>450</v>
      </c>
      <c r="F108" s="40" t="s">
        <v>451</v>
      </c>
      <c r="G108" s="89">
        <v>-3104.3</v>
      </c>
    </row>
    <row r="109" spans="1:7" s="44" customFormat="1" ht="114.75" customHeight="1" x14ac:dyDescent="0.25">
      <c r="A109" s="34"/>
      <c r="B109" s="300" t="s">
        <v>452</v>
      </c>
      <c r="C109" s="40" t="s">
        <v>453</v>
      </c>
      <c r="D109" s="215">
        <v>8000</v>
      </c>
      <c r="E109" s="300" t="s">
        <v>454</v>
      </c>
      <c r="F109" s="40" t="s">
        <v>455</v>
      </c>
      <c r="G109" s="89">
        <v>-11.5</v>
      </c>
    </row>
    <row r="110" spans="1:7" s="44" customFormat="1" ht="174.75" customHeight="1" x14ac:dyDescent="0.25">
      <c r="A110" s="34"/>
      <c r="B110" s="186" t="s">
        <v>456</v>
      </c>
      <c r="C110" s="40" t="s">
        <v>457</v>
      </c>
      <c r="D110" s="90">
        <v>13694.5</v>
      </c>
      <c r="E110" s="300" t="s">
        <v>458</v>
      </c>
      <c r="F110" s="40" t="s">
        <v>459</v>
      </c>
      <c r="G110" s="89">
        <v>-496.7</v>
      </c>
    </row>
    <row r="111" spans="1:7" s="44" customFormat="1" ht="162.75" customHeight="1" x14ac:dyDescent="0.25">
      <c r="A111" s="34"/>
      <c r="B111" s="214" t="s">
        <v>460</v>
      </c>
      <c r="C111" s="40" t="s">
        <v>461</v>
      </c>
      <c r="D111" s="313">
        <v>2232.5</v>
      </c>
      <c r="E111" s="300" t="s">
        <v>462</v>
      </c>
      <c r="F111" s="40" t="s">
        <v>161</v>
      </c>
      <c r="G111" s="89">
        <v>-3507.8</v>
      </c>
    </row>
    <row r="112" spans="1:7" s="44" customFormat="1" ht="147" customHeight="1" x14ac:dyDescent="0.25">
      <c r="A112" s="34"/>
      <c r="B112" s="300"/>
      <c r="C112" s="292"/>
      <c r="D112" s="250"/>
      <c r="E112" s="300" t="s">
        <v>463</v>
      </c>
      <c r="F112" s="314" t="s">
        <v>1077</v>
      </c>
      <c r="G112" s="89">
        <v>-80</v>
      </c>
    </row>
    <row r="113" spans="1:7" s="44" customFormat="1" ht="65.25" customHeight="1" x14ac:dyDescent="0.25">
      <c r="A113" s="34"/>
      <c r="B113" s="300"/>
      <c r="C113" s="292"/>
      <c r="D113" s="250"/>
      <c r="E113" s="300" t="s">
        <v>464</v>
      </c>
      <c r="F113" s="314" t="s">
        <v>465</v>
      </c>
      <c r="G113" s="89">
        <v>-301.5</v>
      </c>
    </row>
    <row r="114" spans="1:7" s="44" customFormat="1" ht="111" customHeight="1" x14ac:dyDescent="0.25">
      <c r="A114" s="34"/>
      <c r="B114" s="186"/>
      <c r="C114" s="292"/>
      <c r="D114" s="250"/>
      <c r="E114" s="300" t="s">
        <v>466</v>
      </c>
      <c r="F114" s="40" t="s">
        <v>467</v>
      </c>
      <c r="G114" s="215">
        <v>-11</v>
      </c>
    </row>
    <row r="115" spans="1:7" s="44" customFormat="1" ht="126.75" customHeight="1" x14ac:dyDescent="0.25">
      <c r="A115" s="34"/>
      <c r="B115" s="186"/>
      <c r="C115" s="292"/>
      <c r="D115" s="250"/>
      <c r="E115" s="300" t="s">
        <v>468</v>
      </c>
      <c r="F115" s="40" t="s">
        <v>469</v>
      </c>
      <c r="G115" s="215">
        <v>-3605.3</v>
      </c>
    </row>
    <row r="116" spans="1:7" s="44" customFormat="1" ht="287.25" customHeight="1" x14ac:dyDescent="0.25">
      <c r="A116" s="34"/>
      <c r="B116" s="186"/>
      <c r="C116" s="292"/>
      <c r="D116" s="250"/>
      <c r="E116" s="300" t="s">
        <v>470</v>
      </c>
      <c r="F116" s="40" t="s">
        <v>471</v>
      </c>
      <c r="G116" s="215">
        <v>-4760.2</v>
      </c>
    </row>
    <row r="117" spans="1:7" s="44" customFormat="1" ht="334.5" customHeight="1" x14ac:dyDescent="0.25">
      <c r="A117" s="34"/>
      <c r="B117" s="186"/>
      <c r="C117" s="292"/>
      <c r="D117" s="250"/>
      <c r="E117" s="300" t="s">
        <v>472</v>
      </c>
      <c r="F117" s="40" t="s">
        <v>473</v>
      </c>
      <c r="G117" s="215">
        <v>-5901.1</v>
      </c>
    </row>
    <row r="118" spans="1:7" s="44" customFormat="1" ht="132" customHeight="1" x14ac:dyDescent="0.25">
      <c r="A118" s="34"/>
      <c r="B118" s="186"/>
      <c r="C118" s="292"/>
      <c r="D118" s="250"/>
      <c r="E118" s="300" t="s">
        <v>474</v>
      </c>
      <c r="F118" s="40" t="s">
        <v>475</v>
      </c>
      <c r="G118" s="215">
        <v>-500</v>
      </c>
    </row>
    <row r="119" spans="1:7" s="44" customFormat="1" ht="131.25" customHeight="1" x14ac:dyDescent="0.25">
      <c r="A119" s="34"/>
      <c r="B119" s="186"/>
      <c r="C119" s="292"/>
      <c r="D119" s="250"/>
      <c r="E119" s="300" t="s">
        <v>476</v>
      </c>
      <c r="F119" s="40" t="s">
        <v>477</v>
      </c>
      <c r="G119" s="215">
        <v>-94.5</v>
      </c>
    </row>
    <row r="120" spans="1:7" s="44" customFormat="1" ht="114" customHeight="1" x14ac:dyDescent="0.25">
      <c r="A120" s="34"/>
      <c r="B120" s="186"/>
      <c r="C120" s="292"/>
      <c r="D120" s="250"/>
      <c r="E120" s="300" t="s">
        <v>478</v>
      </c>
      <c r="F120" s="40" t="s">
        <v>479</v>
      </c>
      <c r="G120" s="89">
        <v>-36.5</v>
      </c>
    </row>
    <row r="121" spans="1:7" s="44" customFormat="1" ht="236.25" x14ac:dyDescent="0.25">
      <c r="A121" s="34"/>
      <c r="B121" s="186"/>
      <c r="C121" s="292"/>
      <c r="D121" s="250"/>
      <c r="E121" s="300" t="s">
        <v>480</v>
      </c>
      <c r="F121" s="40" t="s">
        <v>167</v>
      </c>
      <c r="G121" s="89">
        <v>-1527.6</v>
      </c>
    </row>
    <row r="122" spans="1:7" ht="163.5" customHeight="1" x14ac:dyDescent="0.25">
      <c r="A122" s="34"/>
      <c r="B122" s="214"/>
      <c r="C122" s="40"/>
      <c r="D122" s="215"/>
      <c r="E122" s="214" t="s">
        <v>948</v>
      </c>
      <c r="F122" s="286" t="s">
        <v>1110</v>
      </c>
      <c r="G122" s="215">
        <v>-20018</v>
      </c>
    </row>
    <row r="123" spans="1:7" ht="159.75" customHeight="1" x14ac:dyDescent="0.25">
      <c r="A123" s="34"/>
      <c r="B123" s="245"/>
      <c r="C123" s="277"/>
      <c r="D123" s="278"/>
      <c r="E123" s="214" t="s">
        <v>949</v>
      </c>
      <c r="F123" s="286" t="s">
        <v>1111</v>
      </c>
      <c r="G123" s="215">
        <v>-2586.1</v>
      </c>
    </row>
    <row r="124" spans="1:7" ht="126" x14ac:dyDescent="0.25">
      <c r="A124" s="34"/>
      <c r="B124" s="245"/>
      <c r="C124" s="277"/>
      <c r="D124" s="278"/>
      <c r="E124" s="214" t="s">
        <v>950</v>
      </c>
      <c r="F124" s="286" t="s">
        <v>1112</v>
      </c>
      <c r="G124" s="215">
        <v>-4414.6000000000004</v>
      </c>
    </row>
    <row r="125" spans="1:7" s="112" customFormat="1" ht="31.5" x14ac:dyDescent="0.25">
      <c r="A125" s="315">
        <v>12</v>
      </c>
      <c r="B125" s="288" t="s">
        <v>481</v>
      </c>
      <c r="C125" s="37"/>
      <c r="D125" s="316">
        <f>SUM(D126)</f>
        <v>154.80000000000001</v>
      </c>
      <c r="E125" s="288" t="s">
        <v>481</v>
      </c>
      <c r="F125" s="37"/>
      <c r="G125" s="316">
        <f>SUM(G126)</f>
        <v>-154.80000000000001</v>
      </c>
    </row>
    <row r="126" spans="1:7" ht="110.25" x14ac:dyDescent="0.25">
      <c r="A126" s="244"/>
      <c r="B126" s="111" t="s">
        <v>482</v>
      </c>
      <c r="C126" s="40" t="s">
        <v>483</v>
      </c>
      <c r="D126" s="215">
        <v>154.80000000000001</v>
      </c>
      <c r="E126" s="214" t="s">
        <v>484</v>
      </c>
      <c r="F126" s="40" t="s">
        <v>485</v>
      </c>
      <c r="G126" s="90">
        <v>-154.80000000000001</v>
      </c>
    </row>
    <row r="127" spans="1:7" x14ac:dyDescent="0.25">
      <c r="A127" s="317">
        <v>13</v>
      </c>
      <c r="B127" s="288" t="s">
        <v>84</v>
      </c>
      <c r="C127" s="36"/>
      <c r="D127" s="251">
        <f>SUM(D128:D135)</f>
        <v>6739.1</v>
      </c>
      <c r="E127" s="288" t="s">
        <v>84</v>
      </c>
      <c r="F127" s="37"/>
      <c r="G127" s="251">
        <f>SUM(G128:G135)</f>
        <v>-6739.1</v>
      </c>
    </row>
    <row r="128" spans="1:7" ht="94.5" x14ac:dyDescent="0.25">
      <c r="A128" s="34"/>
      <c r="B128" s="111" t="s">
        <v>486</v>
      </c>
      <c r="C128" s="40" t="s">
        <v>487</v>
      </c>
      <c r="D128" s="215">
        <v>96.3</v>
      </c>
      <c r="E128" s="111" t="s">
        <v>488</v>
      </c>
      <c r="F128" s="40" t="s">
        <v>489</v>
      </c>
      <c r="G128" s="215">
        <v>-96.3</v>
      </c>
    </row>
    <row r="129" spans="1:9" ht="193.5" customHeight="1" x14ac:dyDescent="0.25">
      <c r="A129" s="244"/>
      <c r="B129" s="111" t="s">
        <v>490</v>
      </c>
      <c r="C129" s="40" t="s">
        <v>86</v>
      </c>
      <c r="D129" s="215">
        <v>2432.3000000000002</v>
      </c>
      <c r="E129" s="111" t="s">
        <v>1030</v>
      </c>
      <c r="F129" s="40" t="s">
        <v>491</v>
      </c>
      <c r="G129" s="215">
        <v>-1470.5</v>
      </c>
    </row>
    <row r="130" spans="1:9" ht="141.75" x14ac:dyDescent="0.25">
      <c r="A130" s="244"/>
      <c r="B130" s="111" t="s">
        <v>1029</v>
      </c>
      <c r="C130" s="40" t="s">
        <v>492</v>
      </c>
      <c r="D130" s="215">
        <v>80.5</v>
      </c>
      <c r="E130" s="111" t="s">
        <v>1028</v>
      </c>
      <c r="F130" s="40" t="s">
        <v>493</v>
      </c>
      <c r="G130" s="215">
        <v>-208.1</v>
      </c>
    </row>
    <row r="131" spans="1:9" ht="144.75" customHeight="1" x14ac:dyDescent="0.25">
      <c r="A131" s="34"/>
      <c r="B131" s="111"/>
      <c r="C131" s="40"/>
      <c r="D131" s="215"/>
      <c r="E131" s="111" t="s">
        <v>1031</v>
      </c>
      <c r="F131" s="40" t="s">
        <v>494</v>
      </c>
      <c r="G131" s="215">
        <v>-175.1</v>
      </c>
    </row>
    <row r="132" spans="1:9" ht="64.5" customHeight="1" x14ac:dyDescent="0.25">
      <c r="A132" s="317"/>
      <c r="B132" s="111"/>
      <c r="C132" s="40"/>
      <c r="D132" s="215"/>
      <c r="E132" s="111" t="s">
        <v>495</v>
      </c>
      <c r="F132" s="40" t="s">
        <v>487</v>
      </c>
      <c r="G132" s="215">
        <v>-609.1</v>
      </c>
    </row>
    <row r="133" spans="1:9" ht="31.5" customHeight="1" x14ac:dyDescent="0.25">
      <c r="A133" s="317"/>
      <c r="B133" s="111"/>
      <c r="C133" s="40"/>
      <c r="D133" s="215"/>
      <c r="E133" s="111" t="s">
        <v>1032</v>
      </c>
      <c r="F133" s="40" t="s">
        <v>489</v>
      </c>
      <c r="G133" s="215">
        <v>-50</v>
      </c>
    </row>
    <row r="134" spans="1:9" s="59" customFormat="1" ht="192.75" customHeight="1" x14ac:dyDescent="0.25">
      <c r="A134" s="425"/>
      <c r="B134" s="422" t="s">
        <v>1142</v>
      </c>
      <c r="C134" s="423" t="s">
        <v>1143</v>
      </c>
      <c r="D134" s="424">
        <v>4030</v>
      </c>
      <c r="E134" s="300" t="s">
        <v>85</v>
      </c>
      <c r="F134" s="423" t="s">
        <v>86</v>
      </c>
      <c r="G134" s="424">
        <v>-4030</v>
      </c>
      <c r="I134" s="48"/>
    </row>
    <row r="135" spans="1:9" s="59" customFormat="1" ht="194.25" customHeight="1" x14ac:dyDescent="0.25">
      <c r="A135" s="425"/>
      <c r="B135" s="422" t="s">
        <v>1144</v>
      </c>
      <c r="C135" s="423" t="s">
        <v>1145</v>
      </c>
      <c r="D135" s="424">
        <v>100</v>
      </c>
      <c r="E135" s="300" t="s">
        <v>1146</v>
      </c>
      <c r="F135" s="423" t="s">
        <v>1147</v>
      </c>
      <c r="G135" s="424">
        <v>-100</v>
      </c>
    </row>
    <row r="136" spans="1:9" ht="31.5" customHeight="1" x14ac:dyDescent="0.25">
      <c r="A136" s="34">
        <v>14</v>
      </c>
      <c r="B136" s="35" t="s">
        <v>496</v>
      </c>
      <c r="C136" s="244"/>
      <c r="D136" s="247">
        <f>D137+D138</f>
        <v>116</v>
      </c>
      <c r="E136" s="35" t="s">
        <v>496</v>
      </c>
      <c r="F136" s="244"/>
      <c r="G136" s="107">
        <f>G137</f>
        <v>-116</v>
      </c>
    </row>
    <row r="137" spans="1:9" ht="48" customHeight="1" x14ac:dyDescent="0.25">
      <c r="A137" s="468"/>
      <c r="B137" s="536" t="s">
        <v>103</v>
      </c>
      <c r="C137" s="379" t="s">
        <v>497</v>
      </c>
      <c r="D137" s="278">
        <v>5</v>
      </c>
      <c r="E137" s="233" t="s">
        <v>1097</v>
      </c>
      <c r="F137" s="379" t="s">
        <v>498</v>
      </c>
      <c r="G137" s="278">
        <f>-26-90</f>
        <v>-116</v>
      </c>
    </row>
    <row r="138" spans="1:9" ht="15.75" customHeight="1" x14ac:dyDescent="0.25">
      <c r="A138" s="470"/>
      <c r="B138" s="537"/>
      <c r="C138" s="379" t="s">
        <v>499</v>
      </c>
      <c r="D138" s="278">
        <f>15+6+90</f>
        <v>111</v>
      </c>
      <c r="E138" s="233"/>
      <c r="F138" s="113"/>
      <c r="G138" s="318"/>
    </row>
    <row r="139" spans="1:9" ht="31.5" x14ac:dyDescent="0.25">
      <c r="A139" s="34">
        <v>15</v>
      </c>
      <c r="B139" s="60" t="s">
        <v>500</v>
      </c>
      <c r="C139" s="36"/>
      <c r="D139" s="37">
        <f>SUM(D140:D142)</f>
        <v>13224.1</v>
      </c>
      <c r="E139" s="60" t="s">
        <v>500</v>
      </c>
      <c r="F139" s="216"/>
      <c r="G139" s="37">
        <f>SUM(G140:G142)</f>
        <v>-21649.599999999999</v>
      </c>
    </row>
    <row r="140" spans="1:9" ht="48" customHeight="1" x14ac:dyDescent="0.25">
      <c r="A140" s="317"/>
      <c r="B140" s="186" t="s">
        <v>501</v>
      </c>
      <c r="C140" s="40" t="s">
        <v>502</v>
      </c>
      <c r="D140" s="89">
        <v>6662.5</v>
      </c>
      <c r="E140" s="300" t="s">
        <v>11</v>
      </c>
      <c r="F140" s="40" t="s">
        <v>1033</v>
      </c>
      <c r="G140" s="89">
        <v>-13224.1</v>
      </c>
    </row>
    <row r="141" spans="1:9" ht="31.5" customHeight="1" x14ac:dyDescent="0.25">
      <c r="A141" s="317"/>
      <c r="B141" s="186" t="s">
        <v>503</v>
      </c>
      <c r="C141" s="40" t="s">
        <v>993</v>
      </c>
      <c r="D141" s="89">
        <v>6561.6</v>
      </c>
      <c r="E141" s="214" t="s">
        <v>11</v>
      </c>
      <c r="F141" s="114" t="s">
        <v>1118</v>
      </c>
      <c r="G141" s="215">
        <v>-3350.5</v>
      </c>
    </row>
    <row r="142" spans="1:9" ht="116.25" customHeight="1" x14ac:dyDescent="0.25">
      <c r="A142" s="34"/>
      <c r="B142" s="245"/>
      <c r="C142" s="277"/>
      <c r="D142" s="278"/>
      <c r="E142" s="214" t="s">
        <v>1109</v>
      </c>
      <c r="F142" s="114" t="s">
        <v>1119</v>
      </c>
      <c r="G142" s="215">
        <v>-5075</v>
      </c>
    </row>
    <row r="143" spans="1:9" x14ac:dyDescent="0.25">
      <c r="A143" s="136">
        <v>16</v>
      </c>
      <c r="B143" s="319" t="s">
        <v>445</v>
      </c>
      <c r="C143" s="36"/>
      <c r="D143" s="37">
        <f>SUM(D144:D148)</f>
        <v>6318</v>
      </c>
      <c r="E143" s="319" t="s">
        <v>445</v>
      </c>
      <c r="F143" s="36"/>
      <c r="G143" s="37">
        <f>SUM(G144:G148)</f>
        <v>-6318</v>
      </c>
    </row>
    <row r="144" spans="1:9" ht="81.75" customHeight="1" x14ac:dyDescent="0.25">
      <c r="A144" s="136"/>
      <c r="B144" s="364" t="s">
        <v>501</v>
      </c>
      <c r="C144" s="255" t="s">
        <v>504</v>
      </c>
      <c r="D144" s="89">
        <v>6318</v>
      </c>
      <c r="E144" s="214" t="s">
        <v>505</v>
      </c>
      <c r="F144" s="255" t="s">
        <v>447</v>
      </c>
      <c r="G144" s="89">
        <v>-2278</v>
      </c>
    </row>
    <row r="145" spans="1:7" ht="47.25" x14ac:dyDescent="0.25">
      <c r="A145" s="34"/>
      <c r="B145" s="225"/>
      <c r="C145" s="255"/>
      <c r="D145" s="90"/>
      <c r="E145" s="214" t="s">
        <v>506</v>
      </c>
      <c r="F145" s="255" t="s">
        <v>507</v>
      </c>
      <c r="G145" s="89">
        <v>-200</v>
      </c>
    </row>
    <row r="146" spans="1:7" ht="63" customHeight="1" x14ac:dyDescent="0.25">
      <c r="A146" s="34"/>
      <c r="B146" s="225"/>
      <c r="C146" s="255"/>
      <c r="D146" s="90"/>
      <c r="E146" s="214" t="s">
        <v>508</v>
      </c>
      <c r="F146" s="255" t="s">
        <v>509</v>
      </c>
      <c r="G146" s="89">
        <v>-90</v>
      </c>
    </row>
    <row r="147" spans="1:7" ht="63" x14ac:dyDescent="0.25">
      <c r="A147" s="34"/>
      <c r="B147" s="214"/>
      <c r="C147" s="255"/>
      <c r="D147" s="215"/>
      <c r="E147" s="214" t="s">
        <v>510</v>
      </c>
      <c r="F147" s="255" t="s">
        <v>511</v>
      </c>
      <c r="G147" s="215">
        <v>-150</v>
      </c>
    </row>
    <row r="148" spans="1:7" ht="63" x14ac:dyDescent="0.25">
      <c r="A148" s="34"/>
      <c r="B148" s="214"/>
      <c r="C148" s="255"/>
      <c r="D148" s="215"/>
      <c r="E148" s="214" t="s">
        <v>512</v>
      </c>
      <c r="F148" s="255" t="s">
        <v>513</v>
      </c>
      <c r="G148" s="215">
        <v>-3600</v>
      </c>
    </row>
    <row r="149" spans="1:7" ht="31.5" x14ac:dyDescent="0.25">
      <c r="A149" s="34">
        <v>17</v>
      </c>
      <c r="B149" s="288" t="s">
        <v>62</v>
      </c>
      <c r="C149" s="36"/>
      <c r="D149" s="37">
        <f>SUM(D150:D156)</f>
        <v>46258.5</v>
      </c>
      <c r="E149" s="288" t="s">
        <v>62</v>
      </c>
      <c r="F149" s="37"/>
      <c r="G149" s="37">
        <f>SUM(G150:G154)</f>
        <v>-15258.5</v>
      </c>
    </row>
    <row r="150" spans="1:7" ht="210" customHeight="1" x14ac:dyDescent="0.25">
      <c r="A150" s="34"/>
      <c r="B150" s="186" t="s">
        <v>514</v>
      </c>
      <c r="C150" s="40" t="s">
        <v>1052</v>
      </c>
      <c r="D150" s="90">
        <v>10450</v>
      </c>
      <c r="E150" s="300" t="s">
        <v>515</v>
      </c>
      <c r="F150" s="40" t="s">
        <v>516</v>
      </c>
      <c r="G150" s="89">
        <v>-3517.5</v>
      </c>
    </row>
    <row r="151" spans="1:7" ht="175.5" customHeight="1" x14ac:dyDescent="0.25">
      <c r="A151" s="34"/>
      <c r="B151" s="186" t="s">
        <v>517</v>
      </c>
      <c r="C151" s="40" t="s">
        <v>518</v>
      </c>
      <c r="D151" s="90">
        <v>3356.79</v>
      </c>
      <c r="E151" s="300" t="s">
        <v>519</v>
      </c>
      <c r="F151" s="40" t="s">
        <v>520</v>
      </c>
      <c r="G151" s="89">
        <v>-8467</v>
      </c>
    </row>
    <row r="152" spans="1:7" ht="126" x14ac:dyDescent="0.25">
      <c r="A152" s="34"/>
      <c r="B152" s="186" t="s">
        <v>521</v>
      </c>
      <c r="C152" s="40" t="s">
        <v>522</v>
      </c>
      <c r="D152" s="90">
        <v>601.71</v>
      </c>
      <c r="E152" s="300" t="s">
        <v>523</v>
      </c>
      <c r="F152" s="40" t="s">
        <v>64</v>
      </c>
      <c r="G152" s="89">
        <v>-2474</v>
      </c>
    </row>
    <row r="153" spans="1:7" ht="110.25" x14ac:dyDescent="0.25">
      <c r="A153" s="34"/>
      <c r="B153" s="186" t="s">
        <v>524</v>
      </c>
      <c r="C153" s="40" t="s">
        <v>525</v>
      </c>
      <c r="D153" s="90">
        <v>50</v>
      </c>
      <c r="E153" s="300"/>
      <c r="F153" s="40"/>
      <c r="G153" s="89"/>
    </row>
    <row r="154" spans="1:7" ht="31.5" x14ac:dyDescent="0.25">
      <c r="A154" s="34"/>
      <c r="B154" s="186" t="s">
        <v>103</v>
      </c>
      <c r="C154" s="40" t="s">
        <v>526</v>
      </c>
      <c r="D154" s="90">
        <v>800</v>
      </c>
      <c r="E154" s="300" t="s">
        <v>1034</v>
      </c>
      <c r="F154" s="40" t="s">
        <v>527</v>
      </c>
      <c r="G154" s="89">
        <v>-800</v>
      </c>
    </row>
    <row r="155" spans="1:7" s="112" customFormat="1" x14ac:dyDescent="0.25">
      <c r="A155" s="34">
        <v>18</v>
      </c>
      <c r="B155" s="311"/>
      <c r="C155" s="323"/>
      <c r="D155" s="254"/>
      <c r="E155" s="412" t="s">
        <v>1078</v>
      </c>
      <c r="F155" s="323"/>
      <c r="G155" s="37">
        <f>SUM(G156)</f>
        <v>-31574.3</v>
      </c>
    </row>
    <row r="156" spans="1:7" ht="243.75" customHeight="1" x14ac:dyDescent="0.25">
      <c r="A156" s="34"/>
      <c r="B156" s="392" t="s">
        <v>1049</v>
      </c>
      <c r="C156" s="393" t="s">
        <v>1048</v>
      </c>
      <c r="D156" s="90">
        <v>31000</v>
      </c>
      <c r="E156" s="300" t="s">
        <v>1079</v>
      </c>
      <c r="F156" s="393" t="s">
        <v>364</v>
      </c>
      <c r="G156" s="394">
        <v>-31574.3</v>
      </c>
    </row>
    <row r="157" spans="1:7" ht="15.75" customHeight="1" x14ac:dyDescent="0.25">
      <c r="A157" s="34">
        <v>19</v>
      </c>
      <c r="B157" s="320" t="s">
        <v>94</v>
      </c>
      <c r="C157" s="321"/>
      <c r="D157" s="107">
        <f>SUM(D158:D166)</f>
        <v>34455.199999999997</v>
      </c>
      <c r="E157" s="320" t="s">
        <v>94</v>
      </c>
      <c r="F157" s="322"/>
      <c r="G157" s="107">
        <f>SUM(G158:G166)</f>
        <v>-34455.199999999997</v>
      </c>
    </row>
    <row r="158" spans="1:7" ht="126.75" customHeight="1" x14ac:dyDescent="0.25">
      <c r="A158" s="252"/>
      <c r="B158" s="111" t="s">
        <v>528</v>
      </c>
      <c r="C158" s="40" t="s">
        <v>119</v>
      </c>
      <c r="D158" s="215">
        <f>3006.9+103.8+6.3</f>
        <v>3117.0000000000005</v>
      </c>
      <c r="E158" s="111" t="s">
        <v>529</v>
      </c>
      <c r="F158" s="40" t="s">
        <v>530</v>
      </c>
      <c r="G158" s="215">
        <f>-3006.9-103.8-6.3</f>
        <v>-3117.0000000000005</v>
      </c>
    </row>
    <row r="159" spans="1:7" ht="50.25" customHeight="1" x14ac:dyDescent="0.25">
      <c r="A159" s="252"/>
      <c r="B159" s="111" t="s">
        <v>531</v>
      </c>
      <c r="C159" s="40" t="s">
        <v>532</v>
      </c>
      <c r="D159" s="215">
        <v>11</v>
      </c>
      <c r="E159" s="111" t="s">
        <v>533</v>
      </c>
      <c r="F159" s="40" t="s">
        <v>534</v>
      </c>
      <c r="G159" s="215">
        <v>-711</v>
      </c>
    </row>
    <row r="160" spans="1:7" ht="78.75" x14ac:dyDescent="0.25">
      <c r="A160" s="252"/>
      <c r="B160" s="111" t="s">
        <v>535</v>
      </c>
      <c r="C160" s="40" t="s">
        <v>134</v>
      </c>
      <c r="D160" s="215">
        <v>700</v>
      </c>
      <c r="E160" s="111"/>
      <c r="F160" s="40"/>
      <c r="G160" s="215"/>
    </row>
    <row r="161" spans="1:7" ht="114.75" customHeight="1" x14ac:dyDescent="0.25">
      <c r="A161" s="252"/>
      <c r="B161" s="111" t="s">
        <v>536</v>
      </c>
      <c r="C161" s="40" t="s">
        <v>134</v>
      </c>
      <c r="D161" s="215">
        <v>400</v>
      </c>
      <c r="E161" s="111" t="s">
        <v>537</v>
      </c>
      <c r="F161" s="40" t="s">
        <v>116</v>
      </c>
      <c r="G161" s="215">
        <v>-2400</v>
      </c>
    </row>
    <row r="162" spans="1:7" ht="96.75" customHeight="1" x14ac:dyDescent="0.25">
      <c r="A162" s="253"/>
      <c r="B162" s="111" t="s">
        <v>1024</v>
      </c>
      <c r="C162" s="40" t="s">
        <v>115</v>
      </c>
      <c r="D162" s="215">
        <v>7000</v>
      </c>
      <c r="E162" s="111" t="s">
        <v>538</v>
      </c>
      <c r="F162" s="40" t="s">
        <v>1063</v>
      </c>
      <c r="G162" s="215">
        <v>-5000</v>
      </c>
    </row>
    <row r="163" spans="1:7" ht="94.5" x14ac:dyDescent="0.25">
      <c r="A163" s="252"/>
      <c r="B163" s="111" t="s">
        <v>539</v>
      </c>
      <c r="C163" s="40" t="s">
        <v>540</v>
      </c>
      <c r="D163" s="215">
        <f>300+22.1</f>
        <v>322.10000000000002</v>
      </c>
      <c r="E163" s="111" t="s">
        <v>1035</v>
      </c>
      <c r="F163" s="40" t="s">
        <v>541</v>
      </c>
      <c r="G163" s="215">
        <f>-300-22.1</f>
        <v>-322.10000000000002</v>
      </c>
    </row>
    <row r="164" spans="1:7" ht="31.5" x14ac:dyDescent="0.25">
      <c r="A164" s="516"/>
      <c r="B164" s="485" t="s">
        <v>542</v>
      </c>
      <c r="C164" s="40" t="s">
        <v>106</v>
      </c>
      <c r="D164" s="215">
        <v>6811.6</v>
      </c>
      <c r="E164" s="269" t="s">
        <v>543</v>
      </c>
      <c r="F164" s="40" t="s">
        <v>116</v>
      </c>
      <c r="G164" s="215">
        <v>-6811.6</v>
      </c>
    </row>
    <row r="165" spans="1:7" ht="78.75" x14ac:dyDescent="0.25">
      <c r="A165" s="516"/>
      <c r="B165" s="486"/>
      <c r="C165" s="40" t="s">
        <v>544</v>
      </c>
      <c r="D165" s="215">
        <v>10570</v>
      </c>
      <c r="E165" s="269" t="s">
        <v>545</v>
      </c>
      <c r="F165" s="40" t="s">
        <v>111</v>
      </c>
      <c r="G165" s="215">
        <v>-10570</v>
      </c>
    </row>
    <row r="166" spans="1:7" ht="78.75" x14ac:dyDescent="0.25">
      <c r="A166" s="252"/>
      <c r="B166" s="111" t="s">
        <v>546</v>
      </c>
      <c r="C166" s="40" t="s">
        <v>143</v>
      </c>
      <c r="D166" s="278">
        <v>5523.5</v>
      </c>
      <c r="E166" s="269" t="s">
        <v>547</v>
      </c>
      <c r="F166" s="40" t="s">
        <v>548</v>
      </c>
      <c r="G166" s="215">
        <v>-5523.5</v>
      </c>
    </row>
    <row r="167" spans="1:7" ht="15.75" customHeight="1" x14ac:dyDescent="0.25">
      <c r="A167" s="34">
        <v>20</v>
      </c>
      <c r="B167" s="60" t="s">
        <v>549</v>
      </c>
      <c r="C167" s="323"/>
      <c r="D167" s="254">
        <f>SUM(D168:D172)</f>
        <v>11710.7</v>
      </c>
      <c r="E167" s="60" t="s">
        <v>549</v>
      </c>
      <c r="F167" s="323"/>
      <c r="G167" s="254">
        <f>SUM(G168:G172)</f>
        <v>-11710.7</v>
      </c>
    </row>
    <row r="168" spans="1:7" ht="63" x14ac:dyDescent="0.25">
      <c r="A168" s="516"/>
      <c r="B168" s="510" t="s">
        <v>550</v>
      </c>
      <c r="C168" s="538" t="s">
        <v>551</v>
      </c>
      <c r="D168" s="498">
        <v>1700.7</v>
      </c>
      <c r="E168" s="300" t="s">
        <v>552</v>
      </c>
      <c r="F168" s="40" t="s">
        <v>553</v>
      </c>
      <c r="G168" s="89">
        <v>-1063.5999999999999</v>
      </c>
    </row>
    <row r="169" spans="1:7" ht="63" x14ac:dyDescent="0.25">
      <c r="A169" s="516"/>
      <c r="B169" s="510"/>
      <c r="C169" s="538"/>
      <c r="D169" s="498"/>
      <c r="E169" s="300" t="s">
        <v>554</v>
      </c>
      <c r="F169" s="40" t="s">
        <v>551</v>
      </c>
      <c r="G169" s="89">
        <v>-637.1</v>
      </c>
    </row>
    <row r="170" spans="1:7" ht="110.25" x14ac:dyDescent="0.25">
      <c r="A170" s="529"/>
      <c r="B170" s="526" t="s">
        <v>555</v>
      </c>
      <c r="C170" s="506" t="s">
        <v>556</v>
      </c>
      <c r="D170" s="508">
        <v>10000</v>
      </c>
      <c r="E170" s="300" t="s">
        <v>557</v>
      </c>
      <c r="F170" s="40" t="s">
        <v>558</v>
      </c>
      <c r="G170" s="89">
        <v>-1250</v>
      </c>
    </row>
    <row r="171" spans="1:7" ht="126" x14ac:dyDescent="0.25">
      <c r="A171" s="530"/>
      <c r="B171" s="527"/>
      <c r="C171" s="515"/>
      <c r="D171" s="528"/>
      <c r="E171" s="325" t="s">
        <v>559</v>
      </c>
      <c r="F171" s="40" t="s">
        <v>560</v>
      </c>
      <c r="G171" s="212">
        <v>-8750</v>
      </c>
    </row>
    <row r="172" spans="1:7" ht="63" x14ac:dyDescent="0.25">
      <c r="A172" s="252"/>
      <c r="B172" s="113" t="s">
        <v>561</v>
      </c>
      <c r="C172" s="40" t="s">
        <v>1061</v>
      </c>
      <c r="D172" s="90">
        <v>10</v>
      </c>
      <c r="E172" s="300" t="s">
        <v>562</v>
      </c>
      <c r="F172" s="40" t="s">
        <v>563</v>
      </c>
      <c r="G172" s="215">
        <v>-10</v>
      </c>
    </row>
    <row r="173" spans="1:7" s="38" customFormat="1" ht="31.5" x14ac:dyDescent="0.25">
      <c r="A173" s="34">
        <v>21</v>
      </c>
      <c r="B173" s="257" t="s">
        <v>564</v>
      </c>
      <c r="C173" s="326"/>
      <c r="D173" s="327">
        <f>SUM(D174:D186)</f>
        <v>36809.800000000003</v>
      </c>
      <c r="E173" s="257" t="s">
        <v>564</v>
      </c>
      <c r="F173" s="258"/>
      <c r="G173" s="327">
        <f>SUM(G174:G186)</f>
        <v>-8496.9</v>
      </c>
    </row>
    <row r="174" spans="1:7" s="328" customFormat="1" ht="83.25" customHeight="1" x14ac:dyDescent="0.2">
      <c r="A174" s="512"/>
      <c r="B174" s="517" t="s">
        <v>1159</v>
      </c>
      <c r="C174" s="520" t="s">
        <v>565</v>
      </c>
      <c r="D174" s="523">
        <v>1747.7</v>
      </c>
      <c r="E174" s="214" t="s">
        <v>1067</v>
      </c>
      <c r="F174" s="40" t="s">
        <v>566</v>
      </c>
      <c r="G174" s="90">
        <v>-56.5</v>
      </c>
    </row>
    <row r="175" spans="1:7" s="328" customFormat="1" ht="102.75" customHeight="1" x14ac:dyDescent="0.2">
      <c r="A175" s="514"/>
      <c r="B175" s="518"/>
      <c r="C175" s="521"/>
      <c r="D175" s="524"/>
      <c r="E175" s="214" t="s">
        <v>567</v>
      </c>
      <c r="F175" s="40" t="s">
        <v>568</v>
      </c>
      <c r="G175" s="90">
        <v>-450</v>
      </c>
    </row>
    <row r="176" spans="1:7" s="328" customFormat="1" ht="66" customHeight="1" x14ac:dyDescent="0.2">
      <c r="A176" s="514"/>
      <c r="B176" s="518"/>
      <c r="C176" s="521"/>
      <c r="D176" s="524"/>
      <c r="E176" s="214" t="s">
        <v>569</v>
      </c>
      <c r="F176" s="40" t="s">
        <v>570</v>
      </c>
      <c r="G176" s="90">
        <v>-800</v>
      </c>
    </row>
    <row r="177" spans="1:7" s="328" customFormat="1" ht="127.5" customHeight="1" x14ac:dyDescent="0.2">
      <c r="A177" s="513"/>
      <c r="B177" s="519"/>
      <c r="C177" s="522"/>
      <c r="D177" s="525"/>
      <c r="E177" s="214" t="s">
        <v>571</v>
      </c>
      <c r="F177" s="40" t="s">
        <v>572</v>
      </c>
      <c r="G177" s="90">
        <v>-1300</v>
      </c>
    </row>
    <row r="178" spans="1:7" s="328" customFormat="1" ht="49.5" customHeight="1" x14ac:dyDescent="0.2">
      <c r="A178" s="512"/>
      <c r="B178" s="488" t="s">
        <v>573</v>
      </c>
      <c r="C178" s="506" t="s">
        <v>574</v>
      </c>
      <c r="D178" s="456">
        <v>3148.9</v>
      </c>
      <c r="E178" s="214" t="s">
        <v>1026</v>
      </c>
      <c r="F178" s="40" t="s">
        <v>575</v>
      </c>
      <c r="G178" s="90">
        <v>-1913.7</v>
      </c>
    </row>
    <row r="179" spans="1:7" s="328" customFormat="1" ht="78" customHeight="1" x14ac:dyDescent="0.2">
      <c r="A179" s="513"/>
      <c r="B179" s="490"/>
      <c r="C179" s="511"/>
      <c r="D179" s="457"/>
      <c r="E179" s="214" t="s">
        <v>1160</v>
      </c>
      <c r="F179" s="40" t="s">
        <v>576</v>
      </c>
      <c r="G179" s="90">
        <v>-376.4</v>
      </c>
    </row>
    <row r="180" spans="1:7" s="328" customFormat="1" ht="81" customHeight="1" x14ac:dyDescent="0.2">
      <c r="A180" s="512"/>
      <c r="B180" s="488" t="s">
        <v>577</v>
      </c>
      <c r="C180" s="506" t="s">
        <v>578</v>
      </c>
      <c r="D180" s="456">
        <v>2526.4</v>
      </c>
      <c r="E180" s="214" t="s">
        <v>1038</v>
      </c>
      <c r="F180" s="40" t="s">
        <v>579</v>
      </c>
      <c r="G180" s="90">
        <v>-2168.5</v>
      </c>
    </row>
    <row r="181" spans="1:7" s="328" customFormat="1" ht="101.25" customHeight="1" x14ac:dyDescent="0.2">
      <c r="A181" s="514"/>
      <c r="B181" s="489"/>
      <c r="C181" s="515"/>
      <c r="D181" s="487"/>
      <c r="E181" s="214" t="s">
        <v>1037</v>
      </c>
      <c r="F181" s="40" t="s">
        <v>1053</v>
      </c>
      <c r="G181" s="90">
        <v>-198</v>
      </c>
    </row>
    <row r="182" spans="1:7" s="328" customFormat="1" ht="85.5" customHeight="1" x14ac:dyDescent="0.2">
      <c r="A182" s="513"/>
      <c r="B182" s="490"/>
      <c r="C182" s="511"/>
      <c r="D182" s="457"/>
      <c r="E182" s="214" t="s">
        <v>1036</v>
      </c>
      <c r="F182" s="40" t="s">
        <v>580</v>
      </c>
      <c r="G182" s="90">
        <v>-159.9</v>
      </c>
    </row>
    <row r="183" spans="1:7" s="328" customFormat="1" ht="97.5" customHeight="1" x14ac:dyDescent="0.2">
      <c r="A183" s="259"/>
      <c r="B183" s="214" t="s">
        <v>581</v>
      </c>
      <c r="C183" s="40" t="s">
        <v>582</v>
      </c>
      <c r="D183" s="90">
        <v>873.9</v>
      </c>
      <c r="E183" s="214" t="s">
        <v>1100</v>
      </c>
      <c r="F183" s="40" t="s">
        <v>583</v>
      </c>
      <c r="G183" s="90">
        <v>-873.9</v>
      </c>
    </row>
    <row r="184" spans="1:7" s="328" customFormat="1" ht="48.75" customHeight="1" x14ac:dyDescent="0.2">
      <c r="A184" s="329"/>
      <c r="B184" s="214" t="s">
        <v>584</v>
      </c>
      <c r="C184" s="40" t="s">
        <v>585</v>
      </c>
      <c r="D184" s="90">
        <v>200</v>
      </c>
      <c r="E184" s="214" t="s">
        <v>1161</v>
      </c>
      <c r="F184" s="40" t="s">
        <v>586</v>
      </c>
      <c r="G184" s="90">
        <v>-200</v>
      </c>
    </row>
    <row r="185" spans="1:7" s="328" customFormat="1" ht="78.75" x14ac:dyDescent="0.2">
      <c r="A185" s="329"/>
      <c r="B185" s="414" t="s">
        <v>943</v>
      </c>
      <c r="C185" s="417" t="s">
        <v>944</v>
      </c>
      <c r="D185" s="90">
        <v>10950.4</v>
      </c>
      <c r="E185" s="414"/>
      <c r="F185" s="417"/>
      <c r="G185" s="90"/>
    </row>
    <row r="186" spans="1:7" s="328" customFormat="1" ht="94.5" x14ac:dyDescent="0.2">
      <c r="A186" s="329"/>
      <c r="B186" s="414" t="s">
        <v>573</v>
      </c>
      <c r="C186" s="417" t="s">
        <v>946</v>
      </c>
      <c r="D186" s="90">
        <v>17362.5</v>
      </c>
      <c r="E186" s="414"/>
      <c r="F186" s="417"/>
      <c r="G186" s="90"/>
    </row>
    <row r="187" spans="1:7" s="112" customFormat="1" ht="31.5" customHeight="1" x14ac:dyDescent="0.25">
      <c r="A187" s="34">
        <v>22</v>
      </c>
      <c r="B187" s="60" t="s">
        <v>41</v>
      </c>
      <c r="C187" s="36"/>
      <c r="D187" s="37">
        <f>SUM(D188:D195)</f>
        <v>25758.7</v>
      </c>
      <c r="E187" s="60" t="s">
        <v>41</v>
      </c>
      <c r="F187" s="37"/>
      <c r="G187" s="37">
        <f>SUM(G188:G195)</f>
        <v>-25758.7</v>
      </c>
    </row>
    <row r="188" spans="1:7" s="38" customFormat="1" ht="63" customHeight="1" x14ac:dyDescent="0.25">
      <c r="A188" s="34"/>
      <c r="B188" s="330" t="s">
        <v>587</v>
      </c>
      <c r="C188" s="40" t="s">
        <v>588</v>
      </c>
      <c r="D188" s="90">
        <v>35</v>
      </c>
      <c r="E188" s="331" t="s">
        <v>589</v>
      </c>
      <c r="F188" s="332" t="s">
        <v>590</v>
      </c>
      <c r="G188" s="333">
        <v>-25</v>
      </c>
    </row>
    <row r="189" spans="1:7" s="38" customFormat="1" ht="50.25" customHeight="1" x14ac:dyDescent="0.25">
      <c r="A189" s="34"/>
      <c r="B189" s="330" t="s">
        <v>591</v>
      </c>
      <c r="C189" s="40" t="s">
        <v>592</v>
      </c>
      <c r="D189" s="90">
        <v>4528.7</v>
      </c>
      <c r="E189" s="331" t="s">
        <v>593</v>
      </c>
      <c r="F189" s="332" t="s">
        <v>594</v>
      </c>
      <c r="G189" s="333">
        <v>-246.4</v>
      </c>
    </row>
    <row r="190" spans="1:7" s="38" customFormat="1" ht="90.75" customHeight="1" x14ac:dyDescent="0.25">
      <c r="A190" s="34"/>
      <c r="B190" s="330" t="s">
        <v>1088</v>
      </c>
      <c r="C190" s="40" t="s">
        <v>595</v>
      </c>
      <c r="D190" s="90">
        <f>980.5+619.5+799</f>
        <v>2399</v>
      </c>
      <c r="E190" s="331" t="s">
        <v>596</v>
      </c>
      <c r="F190" s="332" t="s">
        <v>597</v>
      </c>
      <c r="G190" s="333">
        <v>-5688.6</v>
      </c>
    </row>
    <row r="191" spans="1:7" s="38" customFormat="1" ht="82.5" customHeight="1" x14ac:dyDescent="0.25">
      <c r="A191" s="334"/>
      <c r="B191" s="330" t="s">
        <v>1089</v>
      </c>
      <c r="C191" s="40" t="s">
        <v>598</v>
      </c>
      <c r="D191" s="90">
        <v>1159.9000000000001</v>
      </c>
      <c r="E191" s="385" t="s">
        <v>1087</v>
      </c>
      <c r="F191" s="332" t="s">
        <v>599</v>
      </c>
      <c r="G191" s="333">
        <v>-980.5</v>
      </c>
    </row>
    <row r="192" spans="1:7" s="38" customFormat="1" ht="86.25" customHeight="1" x14ac:dyDescent="0.25">
      <c r="A192" s="334"/>
      <c r="B192" s="330" t="s">
        <v>1149</v>
      </c>
      <c r="C192" s="40" t="s">
        <v>600</v>
      </c>
      <c r="D192" s="90">
        <f>3158.3+954.6+266</f>
        <v>4378.9000000000005</v>
      </c>
      <c r="E192" s="331" t="s">
        <v>1068</v>
      </c>
      <c r="F192" s="332" t="s">
        <v>601</v>
      </c>
      <c r="G192" s="333">
        <v>-1100.7</v>
      </c>
    </row>
    <row r="193" spans="1:7" s="38" customFormat="1" ht="86.25" customHeight="1" x14ac:dyDescent="0.25">
      <c r="A193" s="334"/>
      <c r="B193" s="330" t="s">
        <v>1070</v>
      </c>
      <c r="C193" s="40" t="s">
        <v>602</v>
      </c>
      <c r="D193" s="90">
        <v>12520.8</v>
      </c>
      <c r="E193" s="331" t="s">
        <v>1069</v>
      </c>
      <c r="F193" s="332" t="s">
        <v>603</v>
      </c>
      <c r="G193" s="333">
        <v>-317.8</v>
      </c>
    </row>
    <row r="194" spans="1:7" s="38" customFormat="1" ht="69.75" customHeight="1" x14ac:dyDescent="0.25">
      <c r="A194" s="334"/>
      <c r="B194" s="330" t="s">
        <v>1071</v>
      </c>
      <c r="C194" s="40" t="s">
        <v>604</v>
      </c>
      <c r="D194" s="90">
        <f>500</f>
        <v>500</v>
      </c>
      <c r="E194" s="331" t="s">
        <v>605</v>
      </c>
      <c r="F194" s="332" t="s">
        <v>606</v>
      </c>
      <c r="G194" s="333">
        <v>-17133.7</v>
      </c>
    </row>
    <row r="195" spans="1:7" s="38" customFormat="1" ht="63" x14ac:dyDescent="0.25">
      <c r="A195" s="334"/>
      <c r="B195" s="330" t="s">
        <v>1103</v>
      </c>
      <c r="C195" s="40" t="s">
        <v>42</v>
      </c>
      <c r="D195" s="90">
        <v>236.4</v>
      </c>
      <c r="E195" s="331" t="s">
        <v>607</v>
      </c>
      <c r="F195" s="332" t="s">
        <v>602</v>
      </c>
      <c r="G195" s="333">
        <v>-266</v>
      </c>
    </row>
    <row r="196" spans="1:7" s="44" customFormat="1" ht="31.5" x14ac:dyDescent="0.25">
      <c r="A196" s="34">
        <v>23</v>
      </c>
      <c r="B196" s="288" t="s">
        <v>608</v>
      </c>
      <c r="C196" s="36"/>
      <c r="D196" s="37">
        <f>SUM(D197:D197)</f>
        <v>3197.5</v>
      </c>
      <c r="E196" s="288" t="s">
        <v>608</v>
      </c>
      <c r="F196" s="37"/>
      <c r="G196" s="37">
        <f>SUM(G197:G197)</f>
        <v>-3197.5</v>
      </c>
    </row>
    <row r="197" spans="1:7" s="112" customFormat="1" ht="128.25" customHeight="1" x14ac:dyDescent="0.25">
      <c r="A197" s="34"/>
      <c r="B197" s="186" t="s">
        <v>1039</v>
      </c>
      <c r="C197" s="40" t="s">
        <v>609</v>
      </c>
      <c r="D197" s="90">
        <v>3197.5</v>
      </c>
      <c r="E197" s="186" t="s">
        <v>1039</v>
      </c>
      <c r="F197" s="40" t="s">
        <v>610</v>
      </c>
      <c r="G197" s="89">
        <v>-3197.5</v>
      </c>
    </row>
    <row r="198" spans="1:7" ht="31.5" customHeight="1" x14ac:dyDescent="0.25">
      <c r="A198" s="34">
        <v>24</v>
      </c>
      <c r="B198" s="60" t="s">
        <v>29</v>
      </c>
      <c r="C198" s="36"/>
      <c r="D198" s="37">
        <f>SUM(D199:D201)</f>
        <v>32198</v>
      </c>
      <c r="E198" s="60" t="s">
        <v>29</v>
      </c>
      <c r="F198" s="37"/>
      <c r="G198" s="37">
        <f>SUM(G199:G201)</f>
        <v>-32198</v>
      </c>
    </row>
    <row r="199" spans="1:7" ht="129" customHeight="1" x14ac:dyDescent="0.25">
      <c r="A199" s="185"/>
      <c r="B199" s="330" t="s">
        <v>611</v>
      </c>
      <c r="C199" s="40" t="s">
        <v>612</v>
      </c>
      <c r="D199" s="90">
        <v>31298</v>
      </c>
      <c r="E199" s="331" t="s">
        <v>613</v>
      </c>
      <c r="F199" s="332" t="s">
        <v>614</v>
      </c>
      <c r="G199" s="333">
        <v>-31298</v>
      </c>
    </row>
    <row r="200" spans="1:7" s="112" customFormat="1" ht="156.75" customHeight="1" x14ac:dyDescent="0.25">
      <c r="A200" s="276"/>
      <c r="B200" s="260" t="s">
        <v>615</v>
      </c>
      <c r="C200" s="335" t="s">
        <v>616</v>
      </c>
      <c r="D200" s="261">
        <v>800</v>
      </c>
      <c r="E200" s="262" t="s">
        <v>976</v>
      </c>
      <c r="F200" s="332" t="s">
        <v>617</v>
      </c>
      <c r="G200" s="333">
        <v>-800</v>
      </c>
    </row>
    <row r="201" spans="1:7" s="112" customFormat="1" ht="110.25" x14ac:dyDescent="0.25">
      <c r="A201" s="277"/>
      <c r="B201" s="263" t="s">
        <v>36</v>
      </c>
      <c r="C201" s="264" t="s">
        <v>37</v>
      </c>
      <c r="D201" s="278">
        <v>100</v>
      </c>
      <c r="E201" s="331" t="s">
        <v>618</v>
      </c>
      <c r="F201" s="332" t="s">
        <v>619</v>
      </c>
      <c r="G201" s="333">
        <v>-100</v>
      </c>
    </row>
    <row r="202" spans="1:7" s="112" customFormat="1" ht="31.5" x14ac:dyDescent="0.25">
      <c r="A202" s="218">
        <v>25</v>
      </c>
      <c r="B202" s="35" t="s">
        <v>620</v>
      </c>
      <c r="C202" s="217"/>
      <c r="D202" s="219">
        <f>SUM(D203:D213)</f>
        <v>857019.70000000007</v>
      </c>
      <c r="E202" s="35" t="s">
        <v>620</v>
      </c>
      <c r="F202" s="219"/>
      <c r="G202" s="219">
        <f>SUM(G203:G213)</f>
        <v>-857019.7</v>
      </c>
    </row>
    <row r="203" spans="1:7" s="112" customFormat="1" ht="291.75" customHeight="1" x14ac:dyDescent="0.25">
      <c r="A203" s="244"/>
      <c r="B203" s="331" t="s">
        <v>1072</v>
      </c>
      <c r="C203" s="335" t="s">
        <v>621</v>
      </c>
      <c r="D203" s="224">
        <v>855633.9</v>
      </c>
      <c r="E203" s="262" t="s">
        <v>1092</v>
      </c>
      <c r="F203" s="335" t="s">
        <v>622</v>
      </c>
      <c r="G203" s="224">
        <v>-2415</v>
      </c>
    </row>
    <row r="204" spans="1:7" s="112" customFormat="1" ht="224.25" customHeight="1" x14ac:dyDescent="0.25">
      <c r="A204" s="244"/>
      <c r="B204" s="331" t="s">
        <v>623</v>
      </c>
      <c r="C204" s="335" t="s">
        <v>1074</v>
      </c>
      <c r="D204" s="224">
        <v>1385.8</v>
      </c>
      <c r="E204" s="262" t="s">
        <v>624</v>
      </c>
      <c r="F204" s="335" t="s">
        <v>625</v>
      </c>
      <c r="G204" s="224">
        <v>-498706.7</v>
      </c>
    </row>
    <row r="205" spans="1:7" s="112" customFormat="1" ht="128.25" customHeight="1" x14ac:dyDescent="0.25">
      <c r="A205" s="265"/>
      <c r="B205" s="331"/>
      <c r="C205" s="335"/>
      <c r="D205" s="224"/>
      <c r="E205" s="262" t="s">
        <v>626</v>
      </c>
      <c r="F205" s="335" t="s">
        <v>627</v>
      </c>
      <c r="G205" s="224">
        <v>-410.6</v>
      </c>
    </row>
    <row r="206" spans="1:7" s="112" customFormat="1" ht="78.75" x14ac:dyDescent="0.25">
      <c r="A206" s="266"/>
      <c r="B206" s="331"/>
      <c r="C206" s="335"/>
      <c r="D206" s="224"/>
      <c r="E206" s="262" t="s">
        <v>628</v>
      </c>
      <c r="F206" s="335" t="s">
        <v>629</v>
      </c>
      <c r="G206" s="224">
        <v>-240</v>
      </c>
    </row>
    <row r="207" spans="1:7" s="112" customFormat="1" ht="94.5" x14ac:dyDescent="0.25">
      <c r="A207" s="267"/>
      <c r="B207" s="331"/>
      <c r="C207" s="335"/>
      <c r="D207" s="224"/>
      <c r="E207" s="262" t="s">
        <v>630</v>
      </c>
      <c r="F207" s="335" t="s">
        <v>631</v>
      </c>
      <c r="G207" s="224">
        <v>-4600</v>
      </c>
    </row>
    <row r="208" spans="1:7" s="112" customFormat="1" ht="126" x14ac:dyDescent="0.25">
      <c r="A208" s="268"/>
      <c r="B208" s="331"/>
      <c r="C208" s="335"/>
      <c r="D208" s="224"/>
      <c r="E208" s="262" t="s">
        <v>632</v>
      </c>
      <c r="F208" s="335" t="s">
        <v>633</v>
      </c>
      <c r="G208" s="224">
        <v>-4711</v>
      </c>
    </row>
    <row r="209" spans="1:7" s="112" customFormat="1" ht="110.25" x14ac:dyDescent="0.25">
      <c r="A209" s="268"/>
      <c r="B209" s="331"/>
      <c r="C209" s="335"/>
      <c r="D209" s="224"/>
      <c r="E209" s="262" t="s">
        <v>634</v>
      </c>
      <c r="F209" s="335" t="s">
        <v>635</v>
      </c>
      <c r="G209" s="224">
        <v>-2000</v>
      </c>
    </row>
    <row r="210" spans="1:7" s="112" customFormat="1" ht="176.25" customHeight="1" x14ac:dyDescent="0.25">
      <c r="A210" s="268"/>
      <c r="B210" s="331"/>
      <c r="C210" s="335"/>
      <c r="D210" s="224"/>
      <c r="E210" s="262" t="s">
        <v>636</v>
      </c>
      <c r="F210" s="335" t="s">
        <v>637</v>
      </c>
      <c r="G210" s="224">
        <v>-15000</v>
      </c>
    </row>
    <row r="211" spans="1:7" s="112" customFormat="1" ht="267.75" x14ac:dyDescent="0.25">
      <c r="A211" s="268"/>
      <c r="B211" s="331"/>
      <c r="C211" s="335"/>
      <c r="D211" s="224"/>
      <c r="E211" s="262" t="s">
        <v>638</v>
      </c>
      <c r="F211" s="335" t="s">
        <v>639</v>
      </c>
      <c r="G211" s="224">
        <v>-293486.59999999998</v>
      </c>
    </row>
    <row r="212" spans="1:7" s="112" customFormat="1" ht="126" x14ac:dyDescent="0.25">
      <c r="A212" s="266"/>
      <c r="B212" s="331"/>
      <c r="C212" s="335"/>
      <c r="D212" s="224"/>
      <c r="E212" s="262" t="s">
        <v>640</v>
      </c>
      <c r="F212" s="335" t="s">
        <v>641</v>
      </c>
      <c r="G212" s="224">
        <v>-19716.099999999999</v>
      </c>
    </row>
    <row r="213" spans="1:7" s="112" customFormat="1" ht="114" customHeight="1" x14ac:dyDescent="0.25">
      <c r="A213" s="268"/>
      <c r="B213" s="331"/>
      <c r="C213" s="335"/>
      <c r="D213" s="224"/>
      <c r="E213" s="262" t="s">
        <v>642</v>
      </c>
      <c r="F213" s="335" t="s">
        <v>643</v>
      </c>
      <c r="G213" s="224">
        <v>-15733.7</v>
      </c>
    </row>
    <row r="214" spans="1:7" ht="31.5" x14ac:dyDescent="0.25">
      <c r="A214" s="244">
        <v>26</v>
      </c>
      <c r="B214" s="35" t="s">
        <v>9</v>
      </c>
      <c r="C214" s="277"/>
      <c r="D214" s="247">
        <f>SUM(D215:D218)</f>
        <v>31596.5</v>
      </c>
      <c r="E214" s="35" t="s">
        <v>9</v>
      </c>
      <c r="F214" s="277"/>
      <c r="G214" s="247">
        <f>SUM(G215:G218)</f>
        <v>-596.5</v>
      </c>
    </row>
    <row r="215" spans="1:7" ht="15.75" customHeight="1" x14ac:dyDescent="0.25">
      <c r="A215" s="509"/>
      <c r="B215" s="510" t="s">
        <v>644</v>
      </c>
      <c r="C215" s="40" t="s">
        <v>645</v>
      </c>
      <c r="D215" s="90">
        <v>62.3</v>
      </c>
      <c r="E215" s="491" t="s">
        <v>646</v>
      </c>
      <c r="F215" s="506" t="s">
        <v>647</v>
      </c>
      <c r="G215" s="456">
        <v>-496.5</v>
      </c>
    </row>
    <row r="216" spans="1:7" ht="132.75" customHeight="1" x14ac:dyDescent="0.25">
      <c r="A216" s="509"/>
      <c r="B216" s="510"/>
      <c r="C216" s="40" t="s">
        <v>648</v>
      </c>
      <c r="D216" s="90">
        <v>37.700000000000003</v>
      </c>
      <c r="E216" s="491"/>
      <c r="F216" s="511"/>
      <c r="G216" s="457"/>
    </row>
    <row r="217" spans="1:7" ht="141.75" customHeight="1" x14ac:dyDescent="0.25">
      <c r="A217" s="221"/>
      <c r="B217" s="263" t="s">
        <v>649</v>
      </c>
      <c r="C217" s="40" t="s">
        <v>650</v>
      </c>
      <c r="D217" s="90">
        <v>496.5</v>
      </c>
      <c r="E217" s="263" t="s">
        <v>651</v>
      </c>
      <c r="F217" s="40" t="s">
        <v>652</v>
      </c>
      <c r="G217" s="89">
        <v>-100</v>
      </c>
    </row>
    <row r="218" spans="1:7" ht="126" x14ac:dyDescent="0.25">
      <c r="A218" s="420"/>
      <c r="B218" s="263" t="s">
        <v>1102</v>
      </c>
      <c r="C218" s="417" t="s">
        <v>939</v>
      </c>
      <c r="D218" s="90">
        <v>31000</v>
      </c>
      <c r="E218" s="263"/>
      <c r="F218" s="417"/>
      <c r="G218" s="416"/>
    </row>
    <row r="219" spans="1:7" ht="15.75" customHeight="1" x14ac:dyDescent="0.25">
      <c r="A219" s="244">
        <v>27</v>
      </c>
      <c r="B219" s="288"/>
      <c r="C219" s="36"/>
      <c r="D219" s="37"/>
      <c r="E219" s="288" t="s">
        <v>340</v>
      </c>
      <c r="F219" s="37"/>
      <c r="G219" s="37">
        <f>SUM(G220:G221)</f>
        <v>-2700</v>
      </c>
    </row>
    <row r="220" spans="1:7" ht="15.75" customHeight="1" x14ac:dyDescent="0.25">
      <c r="A220" s="466"/>
      <c r="B220" s="478"/>
      <c r="C220" s="506"/>
      <c r="D220" s="508"/>
      <c r="E220" s="480" t="s">
        <v>341</v>
      </c>
      <c r="F220" s="40" t="s">
        <v>342</v>
      </c>
      <c r="G220" s="89">
        <f>-2420</f>
        <v>-2420</v>
      </c>
    </row>
    <row r="221" spans="1:7" ht="15.75" customHeight="1" x14ac:dyDescent="0.25">
      <c r="A221" s="467"/>
      <c r="B221" s="534"/>
      <c r="C221" s="511"/>
      <c r="D221" s="535"/>
      <c r="E221" s="481"/>
      <c r="F221" s="40" t="s">
        <v>343</v>
      </c>
      <c r="G221" s="215">
        <v>-280</v>
      </c>
    </row>
    <row r="222" spans="1:7" ht="15.75" customHeight="1" x14ac:dyDescent="0.25">
      <c r="A222" s="388">
        <v>28</v>
      </c>
      <c r="B222" s="288" t="s">
        <v>126</v>
      </c>
      <c r="C222" s="36"/>
      <c r="D222" s="37">
        <f>SUM(D223:D244)</f>
        <v>731538.1</v>
      </c>
      <c r="E222" s="288" t="s">
        <v>126</v>
      </c>
      <c r="F222" s="37"/>
      <c r="G222" s="37">
        <f>SUM(G223:G244)</f>
        <v>-731538.09</v>
      </c>
    </row>
    <row r="223" spans="1:7" ht="66" customHeight="1" x14ac:dyDescent="0.25">
      <c r="A223" s="466"/>
      <c r="B223" s="478" t="s">
        <v>1040</v>
      </c>
      <c r="C223" s="40" t="s">
        <v>653</v>
      </c>
      <c r="D223" s="90">
        <v>731</v>
      </c>
      <c r="E223" s="480" t="s">
        <v>1175</v>
      </c>
      <c r="F223" s="40" t="s">
        <v>654</v>
      </c>
      <c r="G223" s="89">
        <v>-926</v>
      </c>
    </row>
    <row r="224" spans="1:7" ht="15.75" customHeight="1" x14ac:dyDescent="0.25">
      <c r="A224" s="467"/>
      <c r="B224" s="479"/>
      <c r="C224" s="40" t="s">
        <v>655</v>
      </c>
      <c r="D224" s="90">
        <v>238.5</v>
      </c>
      <c r="E224" s="481"/>
      <c r="F224" s="40" t="s">
        <v>655</v>
      </c>
      <c r="G224" s="89">
        <f>-100-2200-780</f>
        <v>-3080</v>
      </c>
    </row>
    <row r="225" spans="1:7" ht="399" customHeight="1" x14ac:dyDescent="0.25">
      <c r="A225" s="270"/>
      <c r="B225" s="186" t="s">
        <v>656</v>
      </c>
      <c r="C225" s="40" t="s">
        <v>657</v>
      </c>
      <c r="D225" s="90">
        <v>380</v>
      </c>
      <c r="E225" s="214" t="s">
        <v>658</v>
      </c>
      <c r="F225" s="40" t="s">
        <v>200</v>
      </c>
      <c r="G225" s="89">
        <f>-4840-55342.3-14171</f>
        <v>-74353.3</v>
      </c>
    </row>
    <row r="226" spans="1:7" ht="96" customHeight="1" x14ac:dyDescent="0.25">
      <c r="A226" s="270"/>
      <c r="B226" s="186"/>
      <c r="C226" s="336"/>
      <c r="D226" s="271"/>
      <c r="E226" s="337" t="s">
        <v>659</v>
      </c>
      <c r="F226" s="40"/>
      <c r="G226" s="89"/>
    </row>
    <row r="227" spans="1:7" ht="236.25" x14ac:dyDescent="0.25">
      <c r="A227" s="270"/>
      <c r="B227" s="111" t="s">
        <v>660</v>
      </c>
      <c r="C227" s="336" t="s">
        <v>661</v>
      </c>
      <c r="D227" s="338">
        <v>16900</v>
      </c>
      <c r="E227" s="337" t="s">
        <v>662</v>
      </c>
      <c r="F227" s="40" t="s">
        <v>138</v>
      </c>
      <c r="G227" s="89">
        <f>-20000-744.7</f>
        <v>-20744.7</v>
      </c>
    </row>
    <row r="228" spans="1:7" ht="158.25" customHeight="1" x14ac:dyDescent="0.25">
      <c r="A228" s="270"/>
      <c r="B228" s="197" t="s">
        <v>663</v>
      </c>
      <c r="C228" s="114" t="s">
        <v>200</v>
      </c>
      <c r="D228" s="215">
        <f>478183.3</f>
        <v>478183.3</v>
      </c>
      <c r="E228" s="430" t="s">
        <v>664</v>
      </c>
      <c r="F228" s="428" t="s">
        <v>665</v>
      </c>
      <c r="G228" s="429">
        <v>-13000</v>
      </c>
    </row>
    <row r="229" spans="1:7" ht="355.5" customHeight="1" x14ac:dyDescent="0.25">
      <c r="A229" s="270"/>
      <c r="B229" s="211" t="s">
        <v>666</v>
      </c>
      <c r="C229" s="339" t="s">
        <v>138</v>
      </c>
      <c r="D229" s="272">
        <v>6042.2</v>
      </c>
      <c r="E229" s="214" t="s">
        <v>965</v>
      </c>
      <c r="F229" s="339" t="s">
        <v>667</v>
      </c>
      <c r="G229" s="212">
        <f>-150335.7-58252+10000</f>
        <v>-198587.7</v>
      </c>
    </row>
    <row r="230" spans="1:7" ht="207" customHeight="1" x14ac:dyDescent="0.25">
      <c r="A230" s="270"/>
      <c r="B230" s="211" t="s">
        <v>668</v>
      </c>
      <c r="C230" s="339" t="s">
        <v>669</v>
      </c>
      <c r="D230" s="272">
        <v>56.5</v>
      </c>
      <c r="E230" s="337" t="s">
        <v>670</v>
      </c>
      <c r="F230" s="40" t="s">
        <v>671</v>
      </c>
      <c r="G230" s="89">
        <f>-27324.44-13511.35+5925</f>
        <v>-34910.79</v>
      </c>
    </row>
    <row r="231" spans="1:7" ht="222.75" customHeight="1" x14ac:dyDescent="0.25">
      <c r="A231" s="270"/>
      <c r="B231" s="211"/>
      <c r="C231" s="339"/>
      <c r="D231" s="272"/>
      <c r="E231" s="389" t="s">
        <v>1042</v>
      </c>
      <c r="F231" s="40" t="s">
        <v>672</v>
      </c>
      <c r="G231" s="89">
        <f>-5925-10000</f>
        <v>-15925</v>
      </c>
    </row>
    <row r="232" spans="1:7" ht="369" customHeight="1" x14ac:dyDescent="0.25">
      <c r="A232" s="270"/>
      <c r="B232" s="269" t="s">
        <v>673</v>
      </c>
      <c r="C232" s="40" t="s">
        <v>1054</v>
      </c>
      <c r="D232" s="89">
        <v>161924</v>
      </c>
      <c r="E232" s="337" t="s">
        <v>674</v>
      </c>
      <c r="F232" s="40" t="s">
        <v>675</v>
      </c>
      <c r="G232" s="89">
        <f>-7643</f>
        <v>-7643</v>
      </c>
    </row>
    <row r="233" spans="1:7" ht="128.25" customHeight="1" x14ac:dyDescent="0.25">
      <c r="A233" s="270"/>
      <c r="B233" s="186"/>
      <c r="C233" s="40"/>
      <c r="D233" s="90"/>
      <c r="E233" s="337" t="s">
        <v>676</v>
      </c>
      <c r="F233" s="40" t="s">
        <v>1076</v>
      </c>
      <c r="G233" s="89">
        <v>-3655.7</v>
      </c>
    </row>
    <row r="234" spans="1:7" ht="380.25" customHeight="1" x14ac:dyDescent="0.25">
      <c r="A234" s="270"/>
      <c r="B234" s="340"/>
      <c r="C234" s="340"/>
      <c r="D234" s="340"/>
      <c r="E234" s="337" t="s">
        <v>678</v>
      </c>
      <c r="F234" s="40" t="s">
        <v>679</v>
      </c>
      <c r="G234" s="89">
        <f>-40000-360</f>
        <v>-40360</v>
      </c>
    </row>
    <row r="235" spans="1:7" ht="378" customHeight="1" x14ac:dyDescent="0.25">
      <c r="A235" s="270"/>
      <c r="B235" s="478"/>
      <c r="C235" s="506"/>
      <c r="D235" s="508"/>
      <c r="E235" s="488" t="s">
        <v>680</v>
      </c>
      <c r="F235" s="506" t="s">
        <v>681</v>
      </c>
      <c r="G235" s="456">
        <f>-4163-28800-285-199-42000-1000-4700</f>
        <v>-81147</v>
      </c>
    </row>
    <row r="236" spans="1:7" ht="384.75" customHeight="1" x14ac:dyDescent="0.25">
      <c r="A236" s="270"/>
      <c r="B236" s="507"/>
      <c r="C236" s="503"/>
      <c r="D236" s="503"/>
      <c r="E236" s="505"/>
      <c r="F236" s="503"/>
      <c r="G236" s="503"/>
    </row>
    <row r="237" spans="1:7" ht="227.25" customHeight="1" x14ac:dyDescent="0.25">
      <c r="A237" s="270"/>
      <c r="B237" s="479"/>
      <c r="C237" s="504"/>
      <c r="D237" s="504"/>
      <c r="E237" s="337" t="s">
        <v>682</v>
      </c>
      <c r="F237" s="504"/>
      <c r="G237" s="504"/>
    </row>
    <row r="238" spans="1:7" ht="258" customHeight="1" x14ac:dyDescent="0.25">
      <c r="A238" s="270"/>
      <c r="B238" s="341"/>
      <c r="C238" s="342"/>
      <c r="D238" s="342"/>
      <c r="E238" s="337" t="s">
        <v>683</v>
      </c>
      <c r="F238" s="336" t="s">
        <v>672</v>
      </c>
      <c r="G238" s="213">
        <f>-12344.7-3756.9</f>
        <v>-16101.6</v>
      </c>
    </row>
    <row r="239" spans="1:7" ht="112.5" customHeight="1" x14ac:dyDescent="0.25">
      <c r="A239" s="270"/>
      <c r="B239" s="343"/>
      <c r="C239" s="336"/>
      <c r="D239" s="338"/>
      <c r="E239" s="430" t="s">
        <v>1177</v>
      </c>
      <c r="F239" s="114" t="s">
        <v>684</v>
      </c>
      <c r="G239" s="427">
        <v>-29169</v>
      </c>
    </row>
    <row r="240" spans="1:7" ht="176.25" customHeight="1" x14ac:dyDescent="0.25">
      <c r="A240" s="270"/>
      <c r="B240" s="343"/>
      <c r="C240" s="344"/>
      <c r="D240" s="344"/>
      <c r="E240" s="345" t="s">
        <v>1178</v>
      </c>
      <c r="F240" s="346" t="s">
        <v>685</v>
      </c>
      <c r="G240" s="347">
        <v>-50000</v>
      </c>
    </row>
    <row r="241" spans="1:7" ht="158.25" customHeight="1" x14ac:dyDescent="0.25">
      <c r="A241" s="270"/>
      <c r="B241" s="343"/>
      <c r="C241" s="344"/>
      <c r="D241" s="344"/>
      <c r="E241" s="337" t="s">
        <v>686</v>
      </c>
      <c r="F241" s="336" t="s">
        <v>181</v>
      </c>
      <c r="G241" s="213">
        <f>-25709.1-17397.1-26051</f>
        <v>-69157.2</v>
      </c>
    </row>
    <row r="242" spans="1:7" ht="141.75" x14ac:dyDescent="0.25">
      <c r="A242" s="270"/>
      <c r="B242" s="186"/>
      <c r="C242" s="40"/>
      <c r="D242" s="90"/>
      <c r="E242" s="300" t="s">
        <v>687</v>
      </c>
      <c r="F242" s="40" t="s">
        <v>688</v>
      </c>
      <c r="G242" s="89">
        <v>-5694.5</v>
      </c>
    </row>
    <row r="243" spans="1:7" ht="71.25" customHeight="1" x14ac:dyDescent="0.25">
      <c r="A243" s="270"/>
      <c r="B243" s="269" t="s">
        <v>1041</v>
      </c>
      <c r="C243" s="40" t="s">
        <v>689</v>
      </c>
      <c r="D243" s="89">
        <v>38900</v>
      </c>
      <c r="E243" s="300" t="s">
        <v>1041</v>
      </c>
      <c r="F243" s="40" t="s">
        <v>677</v>
      </c>
      <c r="G243" s="89">
        <v>-38900</v>
      </c>
    </row>
    <row r="244" spans="1:7" ht="141.75" x14ac:dyDescent="0.25">
      <c r="A244" s="270"/>
      <c r="B244" s="269" t="s">
        <v>690</v>
      </c>
      <c r="C244" s="40" t="s">
        <v>154</v>
      </c>
      <c r="D244" s="89">
        <v>28182.6</v>
      </c>
      <c r="E244" s="300" t="s">
        <v>691</v>
      </c>
      <c r="F244" s="40" t="s">
        <v>692</v>
      </c>
      <c r="G244" s="89">
        <v>-28182.6</v>
      </c>
    </row>
    <row r="245" spans="1:7" ht="47.25" x14ac:dyDescent="0.25">
      <c r="A245" s="244">
        <v>29</v>
      </c>
      <c r="B245" s="35" t="s">
        <v>38</v>
      </c>
      <c r="C245" s="277"/>
      <c r="D245" s="247">
        <f>SUM(D246:D250)</f>
        <v>478.90000000000003</v>
      </c>
      <c r="E245" s="35" t="s">
        <v>38</v>
      </c>
      <c r="F245" s="277"/>
      <c r="G245" s="247">
        <f>SUM(G246:G250)</f>
        <v>-478.9</v>
      </c>
    </row>
    <row r="246" spans="1:7" s="112" customFormat="1" ht="87" customHeight="1" x14ac:dyDescent="0.25">
      <c r="A246" s="244"/>
      <c r="B246" s="263" t="s">
        <v>1104</v>
      </c>
      <c r="C246" s="40" t="s">
        <v>693</v>
      </c>
      <c r="D246" s="90">
        <v>277.5</v>
      </c>
      <c r="E246" s="263" t="s">
        <v>1106</v>
      </c>
      <c r="F246" s="40" t="s">
        <v>694</v>
      </c>
      <c r="G246" s="89">
        <v>-277.5</v>
      </c>
    </row>
    <row r="247" spans="1:7" s="112" customFormat="1" ht="81.75" customHeight="1" x14ac:dyDescent="0.25">
      <c r="A247" s="244"/>
      <c r="B247" s="263" t="s">
        <v>695</v>
      </c>
      <c r="C247" s="40" t="s">
        <v>696</v>
      </c>
      <c r="D247" s="90">
        <v>6.6</v>
      </c>
      <c r="E247" s="263" t="s">
        <v>697</v>
      </c>
      <c r="F247" s="40" t="s">
        <v>698</v>
      </c>
      <c r="G247" s="89">
        <v>-96.4</v>
      </c>
    </row>
    <row r="248" spans="1:7" s="112" customFormat="1" ht="114" customHeight="1" x14ac:dyDescent="0.25">
      <c r="A248" s="244"/>
      <c r="B248" s="263" t="s">
        <v>1105</v>
      </c>
      <c r="C248" s="40" t="s">
        <v>699</v>
      </c>
      <c r="D248" s="90">
        <v>194.8</v>
      </c>
      <c r="E248" s="263" t="s">
        <v>700</v>
      </c>
      <c r="F248" s="40" t="s">
        <v>701</v>
      </c>
      <c r="G248" s="89">
        <v>-73.5</v>
      </c>
    </row>
    <row r="249" spans="1:7" s="112" customFormat="1" ht="81.75" customHeight="1" x14ac:dyDescent="0.25">
      <c r="A249" s="244"/>
      <c r="B249" s="263"/>
      <c r="C249" s="40"/>
      <c r="D249" s="90"/>
      <c r="E249" s="263" t="s">
        <v>702</v>
      </c>
      <c r="F249" s="40" t="s">
        <v>703</v>
      </c>
      <c r="G249" s="89">
        <v>-26.5</v>
      </c>
    </row>
    <row r="250" spans="1:7" s="112" customFormat="1" ht="84.75" customHeight="1" x14ac:dyDescent="0.25">
      <c r="A250" s="244"/>
      <c r="B250" s="263"/>
      <c r="C250" s="40"/>
      <c r="D250" s="90"/>
      <c r="E250" s="263" t="s">
        <v>1107</v>
      </c>
      <c r="F250" s="40" t="s">
        <v>704</v>
      </c>
      <c r="G250" s="89">
        <v>-5</v>
      </c>
    </row>
    <row r="251" spans="1:7" ht="31.5" x14ac:dyDescent="0.25">
      <c r="A251" s="348">
        <v>30</v>
      </c>
      <c r="B251" s="288" t="s">
        <v>68</v>
      </c>
      <c r="C251" s="36"/>
      <c r="D251" s="37">
        <f>SUM(D252:D260)</f>
        <v>588415.80000000005</v>
      </c>
      <c r="E251" s="288" t="s">
        <v>68</v>
      </c>
      <c r="F251" s="37"/>
      <c r="G251" s="37">
        <f>SUM(G252:G260)</f>
        <v>-588415.75000000012</v>
      </c>
    </row>
    <row r="252" spans="1:7" ht="129" customHeight="1" x14ac:dyDescent="0.25">
      <c r="A252" s="349"/>
      <c r="B252" s="86" t="s">
        <v>983</v>
      </c>
      <c r="C252" s="332" t="s">
        <v>1045</v>
      </c>
      <c r="D252" s="90">
        <v>12500</v>
      </c>
      <c r="E252" s="298" t="s">
        <v>705</v>
      </c>
      <c r="F252" s="332" t="s">
        <v>706</v>
      </c>
      <c r="G252" s="90">
        <v>-200</v>
      </c>
    </row>
    <row r="253" spans="1:7" ht="110.25" x14ac:dyDescent="0.25">
      <c r="A253" s="350"/>
      <c r="B253" s="289"/>
      <c r="C253" s="335"/>
      <c r="D253" s="90"/>
      <c r="E253" s="351" t="s">
        <v>707</v>
      </c>
      <c r="F253" s="335" t="s">
        <v>708</v>
      </c>
      <c r="G253" s="90">
        <v>-1702.3</v>
      </c>
    </row>
    <row r="254" spans="1:7" ht="190.5" customHeight="1" x14ac:dyDescent="0.25">
      <c r="A254" s="350"/>
      <c r="B254" s="186" t="s">
        <v>709</v>
      </c>
      <c r="C254" s="335" t="s">
        <v>710</v>
      </c>
      <c r="D254" s="90">
        <v>148.30000000000001</v>
      </c>
      <c r="E254" s="351" t="s">
        <v>711</v>
      </c>
      <c r="F254" s="335" t="s">
        <v>712</v>
      </c>
      <c r="G254" s="90">
        <v>-387.4</v>
      </c>
    </row>
    <row r="255" spans="1:7" ht="145.5" customHeight="1" x14ac:dyDescent="0.25">
      <c r="A255" s="244"/>
      <c r="B255" s="86" t="s">
        <v>713</v>
      </c>
      <c r="C255" s="335" t="s">
        <v>714</v>
      </c>
      <c r="D255" s="90">
        <v>75776.3</v>
      </c>
      <c r="E255" s="300" t="s">
        <v>715</v>
      </c>
      <c r="F255" s="335" t="s">
        <v>716</v>
      </c>
      <c r="G255" s="90">
        <v>-294117.5</v>
      </c>
    </row>
    <row r="256" spans="1:7" ht="259.5" customHeight="1" x14ac:dyDescent="0.25">
      <c r="A256" s="277"/>
      <c r="B256" s="113" t="s">
        <v>81</v>
      </c>
      <c r="C256" s="335" t="s">
        <v>75</v>
      </c>
      <c r="D256" s="90">
        <v>249899.2</v>
      </c>
      <c r="E256" s="300" t="s">
        <v>717</v>
      </c>
      <c r="F256" s="335" t="s">
        <v>718</v>
      </c>
      <c r="G256" s="90">
        <v>-45000</v>
      </c>
    </row>
    <row r="257" spans="1:7" s="45" customFormat="1" ht="211.5" customHeight="1" x14ac:dyDescent="0.25">
      <c r="A257" s="158"/>
      <c r="B257" s="113" t="s">
        <v>984</v>
      </c>
      <c r="C257" s="335" t="s">
        <v>1075</v>
      </c>
      <c r="D257" s="90">
        <v>4000</v>
      </c>
      <c r="E257" s="113" t="s">
        <v>985</v>
      </c>
      <c r="F257" s="335" t="s">
        <v>986</v>
      </c>
      <c r="G257" s="90">
        <v>-501.9</v>
      </c>
    </row>
    <row r="258" spans="1:7" s="45" customFormat="1" ht="66.75" customHeight="1" x14ac:dyDescent="0.25">
      <c r="A258" s="158"/>
      <c r="B258" s="113"/>
      <c r="C258" s="335"/>
      <c r="D258" s="90"/>
      <c r="E258" s="113" t="s">
        <v>987</v>
      </c>
      <c r="F258" s="335" t="s">
        <v>78</v>
      </c>
      <c r="G258" s="90">
        <v>-414.7</v>
      </c>
    </row>
    <row r="259" spans="1:7" ht="220.5" x14ac:dyDescent="0.25">
      <c r="A259" s="114"/>
      <c r="B259" s="186" t="s">
        <v>719</v>
      </c>
      <c r="C259" s="335" t="s">
        <v>70</v>
      </c>
      <c r="D259" s="90">
        <v>225307.8</v>
      </c>
      <c r="E259" s="300" t="s">
        <v>720</v>
      </c>
      <c r="F259" s="335" t="s">
        <v>721</v>
      </c>
      <c r="G259" s="90">
        <v>-225307.8</v>
      </c>
    </row>
    <row r="260" spans="1:7" s="384" customFormat="1" ht="173.25" x14ac:dyDescent="0.25">
      <c r="A260" s="446"/>
      <c r="B260" s="445" t="s">
        <v>1207</v>
      </c>
      <c r="C260" s="335" t="s">
        <v>1045</v>
      </c>
      <c r="D260" s="90">
        <v>20784.2</v>
      </c>
      <c r="E260" s="300" t="s">
        <v>1208</v>
      </c>
      <c r="F260" s="335" t="s">
        <v>1209</v>
      </c>
      <c r="G260" s="90">
        <v>-20784.150000000001</v>
      </c>
    </row>
    <row r="261" spans="1:7" x14ac:dyDescent="0.25">
      <c r="A261" s="34">
        <v>31</v>
      </c>
      <c r="B261" s="60" t="s">
        <v>104</v>
      </c>
      <c r="C261" s="277"/>
      <c r="D261" s="355">
        <f>SUM(D262:D268)</f>
        <v>30000</v>
      </c>
      <c r="E261" s="60" t="s">
        <v>104</v>
      </c>
      <c r="F261" s="118"/>
      <c r="G261" s="355">
        <f>SUM(G262:G268)</f>
        <v>-73593</v>
      </c>
    </row>
    <row r="262" spans="1:7" ht="126" x14ac:dyDescent="0.25">
      <c r="A262" s="34"/>
      <c r="B262" s="386" t="s">
        <v>1044</v>
      </c>
      <c r="C262" s="277" t="s">
        <v>1043</v>
      </c>
      <c r="D262" s="421">
        <v>30000</v>
      </c>
      <c r="E262" s="214" t="s">
        <v>951</v>
      </c>
      <c r="F262" s="40" t="s">
        <v>952</v>
      </c>
      <c r="G262" s="215">
        <f>-7700-1800</f>
        <v>-9500</v>
      </c>
    </row>
    <row r="263" spans="1:7" ht="126" x14ac:dyDescent="0.25">
      <c r="A263" s="34"/>
      <c r="B263" s="245"/>
      <c r="C263" s="277"/>
      <c r="D263" s="278"/>
      <c r="E263" s="214" t="s">
        <v>951</v>
      </c>
      <c r="F263" s="40" t="s">
        <v>953</v>
      </c>
      <c r="G263" s="215">
        <v>-581</v>
      </c>
    </row>
    <row r="264" spans="1:7" ht="126" x14ac:dyDescent="0.25">
      <c r="A264" s="34"/>
      <c r="B264" s="245"/>
      <c r="C264" s="277"/>
      <c r="D264" s="278"/>
      <c r="E264" s="214" t="s">
        <v>954</v>
      </c>
      <c r="F264" s="40" t="s">
        <v>955</v>
      </c>
      <c r="G264" s="215">
        <v>-512</v>
      </c>
    </row>
    <row r="265" spans="1:7" ht="126" x14ac:dyDescent="0.25">
      <c r="A265" s="34"/>
      <c r="B265" s="245"/>
      <c r="C265" s="277"/>
      <c r="D265" s="278"/>
      <c r="E265" s="214" t="s">
        <v>954</v>
      </c>
      <c r="F265" s="40" t="s">
        <v>1058</v>
      </c>
      <c r="G265" s="215">
        <v>-500</v>
      </c>
    </row>
    <row r="266" spans="1:7" ht="126" x14ac:dyDescent="0.25">
      <c r="A266" s="34"/>
      <c r="B266" s="245"/>
      <c r="C266" s="277"/>
      <c r="D266" s="278"/>
      <c r="E266" s="214" t="s">
        <v>954</v>
      </c>
      <c r="F266" s="40" t="s">
        <v>956</v>
      </c>
      <c r="G266" s="215">
        <v>-2000</v>
      </c>
    </row>
    <row r="267" spans="1:7" ht="126" x14ac:dyDescent="0.25">
      <c r="A267" s="34"/>
      <c r="B267" s="245"/>
      <c r="C267" s="277"/>
      <c r="D267" s="278"/>
      <c r="E267" s="214" t="s">
        <v>954</v>
      </c>
      <c r="F267" s="40" t="s">
        <v>956</v>
      </c>
      <c r="G267" s="215">
        <v>-500</v>
      </c>
    </row>
    <row r="268" spans="1:7" ht="178.5" customHeight="1" x14ac:dyDescent="0.25">
      <c r="A268" s="34"/>
      <c r="B268" s="245"/>
      <c r="C268" s="390"/>
      <c r="D268" s="391"/>
      <c r="E268" s="386" t="s">
        <v>975</v>
      </c>
      <c r="F268" s="393" t="s">
        <v>974</v>
      </c>
      <c r="G268" s="387">
        <v>-60000</v>
      </c>
    </row>
    <row r="269" spans="1:7" s="44" customFormat="1" ht="15.75" customHeight="1" x14ac:dyDescent="0.25">
      <c r="A269" s="34">
        <v>32</v>
      </c>
      <c r="B269" s="60" t="s">
        <v>54</v>
      </c>
      <c r="C269" s="36"/>
      <c r="D269" s="37">
        <f>SUM(D270)</f>
        <v>10379.5</v>
      </c>
      <c r="E269" s="443" t="s">
        <v>104</v>
      </c>
      <c r="F269" s="37"/>
      <c r="G269" s="37">
        <f>G270</f>
        <v>-10379.5</v>
      </c>
    </row>
    <row r="270" spans="1:7" ht="129.75" customHeight="1" x14ac:dyDescent="0.25">
      <c r="A270" s="436"/>
      <c r="B270" s="435" t="s">
        <v>1187</v>
      </c>
      <c r="C270" s="439" t="s">
        <v>756</v>
      </c>
      <c r="D270" s="433">
        <v>10379.5</v>
      </c>
      <c r="E270" s="434" t="s">
        <v>1176</v>
      </c>
      <c r="F270" s="439" t="s">
        <v>1174</v>
      </c>
      <c r="G270" s="433">
        <v>-10379.5</v>
      </c>
    </row>
    <row r="271" spans="1:7" ht="15.75" customHeight="1" x14ac:dyDescent="0.25">
      <c r="A271" s="34">
        <v>33</v>
      </c>
      <c r="B271" s="60" t="s">
        <v>54</v>
      </c>
      <c r="C271" s="36"/>
      <c r="D271" s="37">
        <f>SUM(D272:D311)</f>
        <v>481734.71799999999</v>
      </c>
      <c r="E271" s="60" t="s">
        <v>54</v>
      </c>
      <c r="F271" s="37"/>
      <c r="G271" s="37">
        <f>SUM(G272:G311)</f>
        <v>-481734.69999999995</v>
      </c>
    </row>
    <row r="272" spans="1:7" ht="83.25" customHeight="1" x14ac:dyDescent="0.25">
      <c r="A272" s="185"/>
      <c r="B272" s="111" t="s">
        <v>722</v>
      </c>
      <c r="C272" s="99" t="s">
        <v>723</v>
      </c>
      <c r="D272" s="89">
        <v>3550</v>
      </c>
      <c r="E272" s="214" t="s">
        <v>1188</v>
      </c>
      <c r="F272" s="99" t="s">
        <v>724</v>
      </c>
      <c r="G272" s="89">
        <v>-3550</v>
      </c>
    </row>
    <row r="273" spans="1:7" ht="144.75" customHeight="1" x14ac:dyDescent="0.25">
      <c r="A273" s="471"/>
      <c r="B273" s="488" t="s">
        <v>989</v>
      </c>
      <c r="C273" s="99" t="s">
        <v>971</v>
      </c>
      <c r="D273" s="89">
        <v>70469.8</v>
      </c>
      <c r="E273" s="488" t="s">
        <v>988</v>
      </c>
      <c r="F273" s="99" t="s">
        <v>972</v>
      </c>
      <c r="G273" s="89">
        <v>-70469.8</v>
      </c>
    </row>
    <row r="274" spans="1:7" x14ac:dyDescent="0.25">
      <c r="A274" s="473"/>
      <c r="B274" s="490"/>
      <c r="C274" s="99" t="s">
        <v>971</v>
      </c>
      <c r="D274" s="89">
        <v>67706.3</v>
      </c>
      <c r="E274" s="490"/>
      <c r="F274" s="99" t="s">
        <v>972</v>
      </c>
      <c r="G274" s="89">
        <v>-67706.3</v>
      </c>
    </row>
    <row r="275" spans="1:7" ht="126" customHeight="1" x14ac:dyDescent="0.25">
      <c r="A275" s="499"/>
      <c r="B275" s="488" t="s">
        <v>725</v>
      </c>
      <c r="C275" s="243" t="s">
        <v>756</v>
      </c>
      <c r="D275" s="89">
        <v>14000</v>
      </c>
      <c r="E275" s="214" t="s">
        <v>1085</v>
      </c>
      <c r="F275" s="352" t="s">
        <v>726</v>
      </c>
      <c r="G275" s="89">
        <v>-11435.3</v>
      </c>
    </row>
    <row r="276" spans="1:7" ht="144" customHeight="1" x14ac:dyDescent="0.25">
      <c r="A276" s="500"/>
      <c r="B276" s="490"/>
      <c r="C276" s="243" t="s">
        <v>727</v>
      </c>
      <c r="D276" s="89">
        <v>4520.3999999999996</v>
      </c>
      <c r="E276" s="214" t="s">
        <v>1084</v>
      </c>
      <c r="F276" s="243" t="s">
        <v>58</v>
      </c>
      <c r="G276" s="89">
        <f>-4520.4-30000</f>
        <v>-34520.400000000001</v>
      </c>
    </row>
    <row r="277" spans="1:7" ht="85.5" customHeight="1" x14ac:dyDescent="0.25">
      <c r="A277" s="413"/>
      <c r="B277" s="403" t="s">
        <v>1080</v>
      </c>
      <c r="C277" s="243" t="s">
        <v>733</v>
      </c>
      <c r="D277" s="408">
        <v>2928.6</v>
      </c>
      <c r="E277" s="431" t="s">
        <v>1084</v>
      </c>
      <c r="F277" s="233" t="s">
        <v>727</v>
      </c>
      <c r="G277" s="408">
        <v>-45700</v>
      </c>
    </row>
    <row r="278" spans="1:7" ht="176.25" customHeight="1" x14ac:dyDescent="0.25">
      <c r="A278" s="273"/>
      <c r="B278" s="214" t="s">
        <v>728</v>
      </c>
      <c r="C278" s="40" t="s">
        <v>729</v>
      </c>
      <c r="D278" s="89">
        <v>20784.900000000001</v>
      </c>
      <c r="E278" s="274"/>
      <c r="F278" s="277"/>
      <c r="G278" s="278"/>
    </row>
    <row r="279" spans="1:7" ht="147.75" customHeight="1" x14ac:dyDescent="0.25">
      <c r="A279" s="99"/>
      <c r="B279" s="214" t="s">
        <v>730</v>
      </c>
      <c r="C279" s="243" t="s">
        <v>731</v>
      </c>
      <c r="D279" s="256">
        <v>990</v>
      </c>
      <c r="E279" s="214"/>
      <c r="F279" s="352"/>
      <c r="G279" s="89"/>
    </row>
    <row r="280" spans="1:7" ht="176.25" customHeight="1" x14ac:dyDescent="0.25">
      <c r="A280" s="99"/>
      <c r="B280" s="214" t="s">
        <v>732</v>
      </c>
      <c r="C280" s="352" t="s">
        <v>733</v>
      </c>
      <c r="D280" s="89">
        <v>747.1</v>
      </c>
      <c r="E280" s="214"/>
      <c r="F280" s="352"/>
      <c r="G280" s="89"/>
    </row>
    <row r="281" spans="1:7" ht="110.25" x14ac:dyDescent="0.25">
      <c r="A281" s="99"/>
      <c r="B281" s="214" t="s">
        <v>734</v>
      </c>
      <c r="C281" s="352" t="s">
        <v>735</v>
      </c>
      <c r="D281" s="89">
        <v>3889.9</v>
      </c>
      <c r="E281" s="214" t="s">
        <v>736</v>
      </c>
      <c r="F281" s="352" t="s">
        <v>726</v>
      </c>
      <c r="G281" s="89">
        <v>-2265.8000000000002</v>
      </c>
    </row>
    <row r="282" spans="1:7" ht="110.25" x14ac:dyDescent="0.25">
      <c r="A282" s="99"/>
      <c r="B282" s="409"/>
      <c r="C282" s="352"/>
      <c r="D282" s="399"/>
      <c r="E282" s="396" t="s">
        <v>737</v>
      </c>
      <c r="F282" s="352" t="s">
        <v>738</v>
      </c>
      <c r="G282" s="399">
        <v>-4441.3999999999996</v>
      </c>
    </row>
    <row r="283" spans="1:7" ht="15.75" customHeight="1" x14ac:dyDescent="0.25">
      <c r="A283" s="501"/>
      <c r="B283" s="458" t="s">
        <v>739</v>
      </c>
      <c r="C283" s="352" t="s">
        <v>740</v>
      </c>
      <c r="D283" s="399">
        <v>375.6</v>
      </c>
      <c r="E283" s="458" t="s">
        <v>1156</v>
      </c>
      <c r="F283" s="352" t="s">
        <v>741</v>
      </c>
      <c r="G283" s="399">
        <v>-5481</v>
      </c>
    </row>
    <row r="284" spans="1:7" ht="15.75" customHeight="1" x14ac:dyDescent="0.25">
      <c r="A284" s="501"/>
      <c r="B284" s="458"/>
      <c r="C284" s="352" t="s">
        <v>742</v>
      </c>
      <c r="D284" s="399">
        <v>20</v>
      </c>
      <c r="E284" s="458"/>
      <c r="F284" s="352" t="s">
        <v>743</v>
      </c>
      <c r="G284" s="399">
        <v>-2203.5</v>
      </c>
    </row>
    <row r="285" spans="1:7" ht="15.75" customHeight="1" x14ac:dyDescent="0.25">
      <c r="A285" s="501"/>
      <c r="B285" s="458"/>
      <c r="C285" s="352" t="s">
        <v>744</v>
      </c>
      <c r="D285" s="399">
        <v>20.100000000000001</v>
      </c>
      <c r="E285" s="458"/>
      <c r="F285" s="352" t="s">
        <v>745</v>
      </c>
      <c r="G285" s="399">
        <v>-127.4</v>
      </c>
    </row>
    <row r="286" spans="1:7" ht="15.75" customHeight="1" x14ac:dyDescent="0.25">
      <c r="A286" s="501"/>
      <c r="B286" s="458"/>
      <c r="C286" s="352" t="s">
        <v>746</v>
      </c>
      <c r="D286" s="399">
        <v>470.7</v>
      </c>
      <c r="E286" s="458"/>
      <c r="F286" s="352" t="s">
        <v>748</v>
      </c>
      <c r="G286" s="399">
        <v>-52.6</v>
      </c>
    </row>
    <row r="287" spans="1:7" ht="15.75" customHeight="1" x14ac:dyDescent="0.25">
      <c r="A287" s="501"/>
      <c r="B287" s="502"/>
      <c r="C287" s="352" t="s">
        <v>747</v>
      </c>
      <c r="D287" s="399">
        <v>602.1</v>
      </c>
      <c r="E287" s="502"/>
      <c r="F287" s="352" t="s">
        <v>750</v>
      </c>
      <c r="G287" s="399">
        <v>-774.3</v>
      </c>
    </row>
    <row r="288" spans="1:7" ht="15.75" customHeight="1" x14ac:dyDescent="0.25">
      <c r="A288" s="501"/>
      <c r="B288" s="502"/>
      <c r="C288" s="352" t="s">
        <v>749</v>
      </c>
      <c r="D288" s="399">
        <v>26.8</v>
      </c>
      <c r="E288" s="502"/>
      <c r="F288" s="352" t="s">
        <v>751</v>
      </c>
      <c r="G288" s="399">
        <v>-538.29999999999995</v>
      </c>
    </row>
    <row r="289" spans="1:7" ht="129.75" customHeight="1" x14ac:dyDescent="0.25">
      <c r="A289" s="501"/>
      <c r="B289" s="502"/>
      <c r="C289" s="352"/>
      <c r="D289" s="399"/>
      <c r="E289" s="502"/>
      <c r="F289" s="352" t="s">
        <v>752</v>
      </c>
      <c r="G289" s="399">
        <v>-1338</v>
      </c>
    </row>
    <row r="290" spans="1:7" ht="110.25" x14ac:dyDescent="0.25">
      <c r="A290" s="372"/>
      <c r="B290" s="111" t="s">
        <v>753</v>
      </c>
      <c r="C290" s="99" t="s">
        <v>754</v>
      </c>
      <c r="D290" s="275">
        <v>1.7999999999999999E-2</v>
      </c>
      <c r="E290" s="458" t="s">
        <v>1155</v>
      </c>
      <c r="F290" s="477" t="s">
        <v>755</v>
      </c>
      <c r="G290" s="498">
        <v>-2695.5</v>
      </c>
    </row>
    <row r="291" spans="1:7" ht="80.25" customHeight="1" x14ac:dyDescent="0.25">
      <c r="A291" s="373"/>
      <c r="B291" s="111" t="s">
        <v>1073</v>
      </c>
      <c r="C291" s="352" t="s">
        <v>756</v>
      </c>
      <c r="D291" s="399">
        <v>2695.5</v>
      </c>
      <c r="E291" s="458"/>
      <c r="F291" s="477"/>
      <c r="G291" s="498"/>
    </row>
    <row r="292" spans="1:7" ht="160.5" customHeight="1" x14ac:dyDescent="0.25">
      <c r="A292" s="471"/>
      <c r="B292" s="488" t="s">
        <v>757</v>
      </c>
      <c r="C292" s="495" t="s">
        <v>758</v>
      </c>
      <c r="D292" s="456">
        <v>8192.5</v>
      </c>
      <c r="E292" s="111" t="s">
        <v>759</v>
      </c>
      <c r="F292" s="99" t="s">
        <v>760</v>
      </c>
      <c r="G292" s="89">
        <v>-11701.6</v>
      </c>
    </row>
    <row r="293" spans="1:7" ht="47.25" x14ac:dyDescent="0.25">
      <c r="A293" s="473"/>
      <c r="B293" s="490"/>
      <c r="C293" s="497"/>
      <c r="D293" s="457"/>
      <c r="E293" s="111" t="s">
        <v>761</v>
      </c>
      <c r="F293" s="99" t="s">
        <v>762</v>
      </c>
      <c r="G293" s="89">
        <v>-11520</v>
      </c>
    </row>
    <row r="294" spans="1:7" ht="15.75" customHeight="1" x14ac:dyDescent="0.25">
      <c r="A294" s="471"/>
      <c r="B294" s="488" t="s">
        <v>60</v>
      </c>
      <c r="C294" s="495" t="s">
        <v>61</v>
      </c>
      <c r="D294" s="456">
        <v>11200</v>
      </c>
      <c r="E294" s="488" t="s">
        <v>1125</v>
      </c>
      <c r="F294" s="99" t="s">
        <v>763</v>
      </c>
      <c r="G294" s="89">
        <v>-7170.9</v>
      </c>
    </row>
    <row r="295" spans="1:7" x14ac:dyDescent="0.25">
      <c r="A295" s="472"/>
      <c r="B295" s="489"/>
      <c r="C295" s="496"/>
      <c r="D295" s="487"/>
      <c r="E295" s="489"/>
      <c r="F295" s="352" t="s">
        <v>764</v>
      </c>
      <c r="G295" s="89">
        <v>-240.7</v>
      </c>
    </row>
    <row r="296" spans="1:7" ht="15.75" customHeight="1" x14ac:dyDescent="0.25">
      <c r="A296" s="472"/>
      <c r="B296" s="489"/>
      <c r="C296" s="496"/>
      <c r="D296" s="487"/>
      <c r="E296" s="489"/>
      <c r="F296" s="352" t="s">
        <v>765</v>
      </c>
      <c r="G296" s="89">
        <v>-802.3</v>
      </c>
    </row>
    <row r="297" spans="1:7" x14ac:dyDescent="0.25">
      <c r="A297" s="472"/>
      <c r="B297" s="489"/>
      <c r="C297" s="496"/>
      <c r="D297" s="487"/>
      <c r="E297" s="489"/>
      <c r="F297" s="352" t="s">
        <v>766</v>
      </c>
      <c r="G297" s="89">
        <v>-982.7</v>
      </c>
    </row>
    <row r="298" spans="1:7" x14ac:dyDescent="0.25">
      <c r="A298" s="472"/>
      <c r="B298" s="489"/>
      <c r="C298" s="496"/>
      <c r="D298" s="487"/>
      <c r="E298" s="490"/>
      <c r="F298" s="352" t="s">
        <v>767</v>
      </c>
      <c r="G298" s="89">
        <v>-679.3</v>
      </c>
    </row>
    <row r="299" spans="1:7" ht="42.75" customHeight="1" x14ac:dyDescent="0.25">
      <c r="A299" s="472"/>
      <c r="B299" s="489"/>
      <c r="C299" s="496"/>
      <c r="D299" s="487"/>
      <c r="E299" s="488" t="s">
        <v>1126</v>
      </c>
      <c r="F299" s="352" t="s">
        <v>768</v>
      </c>
      <c r="G299" s="89">
        <v>-793.8</v>
      </c>
    </row>
    <row r="300" spans="1:7" ht="30.75" customHeight="1" x14ac:dyDescent="0.25">
      <c r="A300" s="472"/>
      <c r="B300" s="489"/>
      <c r="C300" s="496"/>
      <c r="D300" s="487"/>
      <c r="E300" s="489"/>
      <c r="F300" s="352" t="s">
        <v>769</v>
      </c>
      <c r="G300" s="89">
        <v>-24.1</v>
      </c>
    </row>
    <row r="301" spans="1:7" ht="28.5" customHeight="1" x14ac:dyDescent="0.25">
      <c r="A301" s="473"/>
      <c r="B301" s="490"/>
      <c r="C301" s="497"/>
      <c r="D301" s="457"/>
      <c r="E301" s="490"/>
      <c r="F301" s="352" t="s">
        <v>770</v>
      </c>
      <c r="G301" s="89">
        <v>-506.3</v>
      </c>
    </row>
    <row r="302" spans="1:7" ht="175.5" customHeight="1" x14ac:dyDescent="0.25">
      <c r="A302" s="277"/>
      <c r="B302" s="214" t="s">
        <v>771</v>
      </c>
      <c r="C302" s="243" t="s">
        <v>772</v>
      </c>
      <c r="D302" s="89">
        <v>14</v>
      </c>
      <c r="E302" s="214" t="s">
        <v>773</v>
      </c>
      <c r="F302" s="89" t="s">
        <v>774</v>
      </c>
      <c r="G302" s="89">
        <v>-500</v>
      </c>
    </row>
    <row r="303" spans="1:7" ht="191.25" customHeight="1" x14ac:dyDescent="0.25">
      <c r="A303" s="317"/>
      <c r="B303" s="214" t="s">
        <v>775</v>
      </c>
      <c r="C303" s="243" t="s">
        <v>776</v>
      </c>
      <c r="D303" s="89">
        <v>317</v>
      </c>
      <c r="E303" s="214" t="s">
        <v>777</v>
      </c>
      <c r="F303" s="89" t="s">
        <v>778</v>
      </c>
      <c r="G303" s="89">
        <v>-1000</v>
      </c>
    </row>
    <row r="304" spans="1:7" ht="66" customHeight="1" x14ac:dyDescent="0.25">
      <c r="A304" s="468"/>
      <c r="B304" s="491" t="s">
        <v>779</v>
      </c>
      <c r="C304" s="492" t="s">
        <v>780</v>
      </c>
      <c r="D304" s="493">
        <v>7997.7</v>
      </c>
      <c r="E304" s="491" t="s">
        <v>779</v>
      </c>
      <c r="F304" s="89" t="s">
        <v>781</v>
      </c>
      <c r="G304" s="89">
        <v>-6674.8</v>
      </c>
    </row>
    <row r="305" spans="1:7" ht="66" customHeight="1" x14ac:dyDescent="0.25">
      <c r="A305" s="469"/>
      <c r="B305" s="491"/>
      <c r="C305" s="492"/>
      <c r="D305" s="493"/>
      <c r="E305" s="491"/>
      <c r="F305" s="89" t="s">
        <v>782</v>
      </c>
      <c r="G305" s="89">
        <v>-169.7</v>
      </c>
    </row>
    <row r="306" spans="1:7" ht="66" customHeight="1" x14ac:dyDescent="0.25">
      <c r="A306" s="470"/>
      <c r="B306" s="491"/>
      <c r="C306" s="492"/>
      <c r="D306" s="493"/>
      <c r="E306" s="491"/>
      <c r="F306" s="277" t="s">
        <v>783</v>
      </c>
      <c r="G306" s="215">
        <v>-1153.2</v>
      </c>
    </row>
    <row r="307" spans="1:7" ht="69.75" customHeight="1" x14ac:dyDescent="0.25">
      <c r="A307" s="317"/>
      <c r="B307" s="269" t="s">
        <v>784</v>
      </c>
      <c r="C307" s="277" t="s">
        <v>56</v>
      </c>
      <c r="D307" s="278">
        <f>33421.8+75700</f>
        <v>109121.8</v>
      </c>
      <c r="E307" s="269" t="s">
        <v>785</v>
      </c>
      <c r="F307" s="277" t="s">
        <v>786</v>
      </c>
      <c r="G307" s="278">
        <v>-33421.800000000003</v>
      </c>
    </row>
    <row r="308" spans="1:7" ht="144.75" customHeight="1" x14ac:dyDescent="0.25">
      <c r="A308" s="317"/>
      <c r="B308" s="269" t="s">
        <v>1172</v>
      </c>
      <c r="C308" s="277" t="s">
        <v>743</v>
      </c>
      <c r="D308" s="278">
        <v>6453</v>
      </c>
      <c r="E308" s="485" t="s">
        <v>787</v>
      </c>
      <c r="F308" s="474" t="s">
        <v>788</v>
      </c>
      <c r="G308" s="482">
        <v>-151093.9</v>
      </c>
    </row>
    <row r="309" spans="1:7" ht="111" customHeight="1" x14ac:dyDescent="0.25">
      <c r="A309" s="468"/>
      <c r="B309" s="485" t="s">
        <v>1173</v>
      </c>
      <c r="C309" s="277" t="s">
        <v>789</v>
      </c>
      <c r="D309" s="209">
        <v>15271.1</v>
      </c>
      <c r="E309" s="494"/>
      <c r="F309" s="475"/>
      <c r="G309" s="483"/>
    </row>
    <row r="310" spans="1:7" ht="15.75" customHeight="1" x14ac:dyDescent="0.25">
      <c r="A310" s="470"/>
      <c r="B310" s="486"/>
      <c r="C310" s="277" t="s">
        <v>751</v>
      </c>
      <c r="D310" s="278">
        <v>2604</v>
      </c>
      <c r="E310" s="494"/>
      <c r="F310" s="475"/>
      <c r="G310" s="483"/>
    </row>
    <row r="311" spans="1:7" ht="129.75" customHeight="1" x14ac:dyDescent="0.25">
      <c r="A311" s="317"/>
      <c r="B311" s="269" t="s">
        <v>790</v>
      </c>
      <c r="C311" s="277" t="s">
        <v>148</v>
      </c>
      <c r="D311" s="278">
        <v>126765.8</v>
      </c>
      <c r="E311" s="486"/>
      <c r="F311" s="476"/>
      <c r="G311" s="484"/>
    </row>
    <row r="312" spans="1:7" ht="31.5" customHeight="1" x14ac:dyDescent="0.25">
      <c r="A312" s="34">
        <v>34</v>
      </c>
      <c r="B312" s="60" t="s">
        <v>54</v>
      </c>
      <c r="C312" s="277"/>
      <c r="D312" s="247">
        <f>D313</f>
        <v>14253.5</v>
      </c>
      <c r="E312" s="60" t="s">
        <v>107</v>
      </c>
      <c r="F312" s="279"/>
      <c r="G312" s="247">
        <f>G313</f>
        <v>-14253.5</v>
      </c>
    </row>
    <row r="313" spans="1:7" ht="126" customHeight="1" x14ac:dyDescent="0.25">
      <c r="A313" s="317"/>
      <c r="B313" s="269" t="s">
        <v>973</v>
      </c>
      <c r="C313" s="277" t="s">
        <v>148</v>
      </c>
      <c r="D313" s="278">
        <v>14253.5</v>
      </c>
      <c r="E313" s="269" t="s">
        <v>787</v>
      </c>
      <c r="F313" s="280" t="s">
        <v>791</v>
      </c>
      <c r="G313" s="278">
        <v>-14253.5</v>
      </c>
    </row>
    <row r="314" spans="1:7" ht="31.5" x14ac:dyDescent="0.25">
      <c r="A314" s="34">
        <v>35</v>
      </c>
      <c r="B314" s="319" t="s">
        <v>107</v>
      </c>
      <c r="C314" s="277"/>
      <c r="D314" s="247">
        <f>SUM(D315:D367)</f>
        <v>317296.40000000002</v>
      </c>
      <c r="E314" s="319" t="s">
        <v>107</v>
      </c>
      <c r="F314" s="277"/>
      <c r="G314" s="247">
        <f>SUM(G315:G367)</f>
        <v>-314269.50000000006</v>
      </c>
    </row>
    <row r="315" spans="1:7" ht="87.75" customHeight="1" x14ac:dyDescent="0.25">
      <c r="A315" s="317"/>
      <c r="B315" s="269" t="s">
        <v>1157</v>
      </c>
      <c r="C315" s="277" t="s">
        <v>792</v>
      </c>
      <c r="D315" s="278">
        <v>45932.2</v>
      </c>
      <c r="E315" s="363" t="s">
        <v>787</v>
      </c>
      <c r="F315" s="280" t="s">
        <v>791</v>
      </c>
      <c r="G315" s="215">
        <v>-45932.2</v>
      </c>
    </row>
    <row r="316" spans="1:7" ht="63" x14ac:dyDescent="0.25">
      <c r="A316" s="317"/>
      <c r="B316" s="87"/>
      <c r="C316" s="36"/>
      <c r="D316" s="37"/>
      <c r="E316" s="363" t="s">
        <v>793</v>
      </c>
      <c r="F316" s="40" t="s">
        <v>794</v>
      </c>
      <c r="G316" s="89">
        <v>-705</v>
      </c>
    </row>
    <row r="317" spans="1:7" ht="63" x14ac:dyDescent="0.25">
      <c r="A317" s="268"/>
      <c r="B317" s="363" t="s">
        <v>795</v>
      </c>
      <c r="C317" s="223" t="s">
        <v>796</v>
      </c>
      <c r="D317" s="89">
        <v>7</v>
      </c>
      <c r="E317" s="363" t="s">
        <v>797</v>
      </c>
      <c r="F317" s="40" t="s">
        <v>798</v>
      </c>
      <c r="G317" s="89">
        <v>-30000</v>
      </c>
    </row>
    <row r="318" spans="1:7" ht="63" x14ac:dyDescent="0.25">
      <c r="A318" s="268"/>
      <c r="B318" s="363" t="s">
        <v>799</v>
      </c>
      <c r="C318" s="223" t="s">
        <v>109</v>
      </c>
      <c r="D318" s="89">
        <v>62159.3</v>
      </c>
      <c r="E318" s="363" t="s">
        <v>800</v>
      </c>
      <c r="F318" s="40" t="s">
        <v>801</v>
      </c>
      <c r="G318" s="215">
        <v>-650</v>
      </c>
    </row>
    <row r="319" spans="1:7" ht="63" x14ac:dyDescent="0.25">
      <c r="A319" s="317"/>
      <c r="B319" s="363" t="s">
        <v>802</v>
      </c>
      <c r="C319" s="223" t="s">
        <v>803</v>
      </c>
      <c r="D319" s="89">
        <v>1800</v>
      </c>
      <c r="E319" s="363" t="s">
        <v>804</v>
      </c>
      <c r="F319" s="40" t="s">
        <v>805</v>
      </c>
      <c r="G319" s="215">
        <v>-1246.2</v>
      </c>
    </row>
    <row r="320" spans="1:7" ht="78.75" x14ac:dyDescent="0.25">
      <c r="A320" s="268"/>
      <c r="B320" s="363" t="s">
        <v>806</v>
      </c>
      <c r="C320" s="40" t="s">
        <v>807</v>
      </c>
      <c r="D320" s="89">
        <v>17500</v>
      </c>
      <c r="E320" s="363" t="s">
        <v>808</v>
      </c>
      <c r="F320" s="223" t="s">
        <v>809</v>
      </c>
      <c r="G320" s="89">
        <v>-15311.3</v>
      </c>
    </row>
    <row r="321" spans="1:7" ht="47.25" x14ac:dyDescent="0.25">
      <c r="A321" s="268"/>
      <c r="B321" s="363" t="s">
        <v>810</v>
      </c>
      <c r="C321" s="40" t="s">
        <v>811</v>
      </c>
      <c r="D321" s="89">
        <v>113</v>
      </c>
      <c r="E321" s="363" t="s">
        <v>812</v>
      </c>
      <c r="F321" s="223" t="s">
        <v>813</v>
      </c>
      <c r="G321" s="89">
        <v>-3337</v>
      </c>
    </row>
    <row r="322" spans="1:7" ht="78.75" x14ac:dyDescent="0.25">
      <c r="A322" s="317"/>
      <c r="B322" s="363" t="s">
        <v>814</v>
      </c>
      <c r="C322" s="40" t="s">
        <v>815</v>
      </c>
      <c r="D322" s="89">
        <v>3900</v>
      </c>
      <c r="E322" s="363" t="s">
        <v>816</v>
      </c>
      <c r="F322" s="40" t="s">
        <v>817</v>
      </c>
      <c r="G322" s="89">
        <v>-1860</v>
      </c>
    </row>
    <row r="323" spans="1:7" ht="63" x14ac:dyDescent="0.25">
      <c r="A323" s="268"/>
      <c r="B323" s="363" t="s">
        <v>818</v>
      </c>
      <c r="C323" s="40" t="s">
        <v>819</v>
      </c>
      <c r="D323" s="89">
        <v>248.4</v>
      </c>
      <c r="E323" s="363" t="s">
        <v>820</v>
      </c>
      <c r="F323" s="40" t="s">
        <v>821</v>
      </c>
      <c r="G323" s="89">
        <v>-300</v>
      </c>
    </row>
    <row r="324" spans="1:7" ht="96.75" customHeight="1" x14ac:dyDescent="0.25">
      <c r="A324" s="268"/>
      <c r="B324" s="363" t="s">
        <v>822</v>
      </c>
      <c r="C324" s="223" t="s">
        <v>823</v>
      </c>
      <c r="D324" s="89">
        <v>0.1</v>
      </c>
      <c r="E324" s="363" t="s">
        <v>824</v>
      </c>
      <c r="F324" s="40" t="s">
        <v>825</v>
      </c>
      <c r="G324" s="89">
        <v>-2600</v>
      </c>
    </row>
    <row r="325" spans="1:7" ht="63" x14ac:dyDescent="0.25">
      <c r="A325" s="317"/>
      <c r="B325" s="363" t="s">
        <v>826</v>
      </c>
      <c r="C325" s="40" t="s">
        <v>827</v>
      </c>
      <c r="D325" s="89">
        <v>1548.3</v>
      </c>
      <c r="E325" s="363" t="s">
        <v>828</v>
      </c>
      <c r="F325" s="40" t="s">
        <v>829</v>
      </c>
      <c r="G325" s="89">
        <v>-406</v>
      </c>
    </row>
    <row r="326" spans="1:7" ht="63" x14ac:dyDescent="0.25">
      <c r="A326" s="268"/>
      <c r="B326" s="363" t="s">
        <v>1128</v>
      </c>
      <c r="C326" s="40" t="s">
        <v>879</v>
      </c>
      <c r="D326" s="89">
        <v>3026.9</v>
      </c>
      <c r="E326" s="363" t="s">
        <v>828</v>
      </c>
      <c r="F326" s="40" t="s">
        <v>830</v>
      </c>
      <c r="G326" s="89">
        <v>-1.8</v>
      </c>
    </row>
    <row r="327" spans="1:7" ht="78.75" x14ac:dyDescent="0.25">
      <c r="A327" s="268"/>
      <c r="B327" s="363"/>
      <c r="C327" s="40"/>
      <c r="D327" s="89"/>
      <c r="E327" s="363" t="s">
        <v>831</v>
      </c>
      <c r="F327" s="40" t="s">
        <v>832</v>
      </c>
      <c r="G327" s="89">
        <v>-3000</v>
      </c>
    </row>
    <row r="328" spans="1:7" ht="47.25" x14ac:dyDescent="0.25">
      <c r="A328" s="317"/>
      <c r="B328" s="363"/>
      <c r="C328" s="277"/>
      <c r="D328" s="278"/>
      <c r="E328" s="363" t="s">
        <v>833</v>
      </c>
      <c r="F328" s="40" t="s">
        <v>834</v>
      </c>
      <c r="G328" s="89">
        <v>-3.3</v>
      </c>
    </row>
    <row r="329" spans="1:7" ht="47.25" x14ac:dyDescent="0.25">
      <c r="A329" s="268"/>
      <c r="B329" s="363"/>
      <c r="C329" s="40"/>
      <c r="D329" s="89"/>
      <c r="E329" s="363" t="s">
        <v>835</v>
      </c>
      <c r="F329" s="40" t="s">
        <v>836</v>
      </c>
      <c r="G329" s="89">
        <v>-0.1</v>
      </c>
    </row>
    <row r="330" spans="1:7" ht="47.25" x14ac:dyDescent="0.25">
      <c r="A330" s="268"/>
      <c r="B330" s="363"/>
      <c r="C330" s="40"/>
      <c r="D330" s="89"/>
      <c r="E330" s="363" t="s">
        <v>837</v>
      </c>
      <c r="F330" s="40" t="s">
        <v>838</v>
      </c>
      <c r="G330" s="89">
        <v>-40</v>
      </c>
    </row>
    <row r="331" spans="1:7" ht="101.25" customHeight="1" x14ac:dyDescent="0.25">
      <c r="A331" s="317"/>
      <c r="B331" s="363"/>
      <c r="C331" s="277"/>
      <c r="D331" s="278"/>
      <c r="E331" s="363" t="s">
        <v>839</v>
      </c>
      <c r="F331" s="40" t="s">
        <v>840</v>
      </c>
      <c r="G331" s="89">
        <v>-6376.2</v>
      </c>
    </row>
    <row r="332" spans="1:7" ht="63" x14ac:dyDescent="0.25">
      <c r="A332" s="268"/>
      <c r="B332" s="363"/>
      <c r="C332" s="40"/>
      <c r="D332" s="89"/>
      <c r="E332" s="363" t="s">
        <v>841</v>
      </c>
      <c r="F332" s="223" t="s">
        <v>1064</v>
      </c>
      <c r="G332" s="89">
        <v>-150</v>
      </c>
    </row>
    <row r="333" spans="1:7" ht="71.25" customHeight="1" x14ac:dyDescent="0.25">
      <c r="A333" s="268"/>
      <c r="B333" s="363"/>
      <c r="C333" s="40"/>
      <c r="D333" s="89"/>
      <c r="E333" s="363" t="s">
        <v>842</v>
      </c>
      <c r="F333" s="223" t="s">
        <v>843</v>
      </c>
      <c r="G333" s="89">
        <v>-3300</v>
      </c>
    </row>
    <row r="334" spans="1:7" ht="94.5" x14ac:dyDescent="0.25">
      <c r="A334" s="317"/>
      <c r="B334" s="363"/>
      <c r="C334" s="40"/>
      <c r="D334" s="89"/>
      <c r="E334" s="363" t="s">
        <v>844</v>
      </c>
      <c r="F334" s="223" t="s">
        <v>845</v>
      </c>
      <c r="G334" s="89">
        <v>-36.6</v>
      </c>
    </row>
    <row r="335" spans="1:7" ht="94.5" x14ac:dyDescent="0.25">
      <c r="A335" s="268"/>
      <c r="B335" s="363"/>
      <c r="C335" s="40"/>
      <c r="D335" s="89"/>
      <c r="E335" s="363" t="s">
        <v>846</v>
      </c>
      <c r="F335" s="223" t="s">
        <v>847</v>
      </c>
      <c r="G335" s="89">
        <v>-7.6</v>
      </c>
    </row>
    <row r="336" spans="1:7" ht="63" x14ac:dyDescent="0.25">
      <c r="A336" s="268"/>
      <c r="B336" s="363"/>
      <c r="C336" s="40"/>
      <c r="D336" s="89"/>
      <c r="E336" s="363" t="s">
        <v>848</v>
      </c>
      <c r="F336" s="223" t="s">
        <v>849</v>
      </c>
      <c r="G336" s="89">
        <v>-15</v>
      </c>
    </row>
    <row r="337" spans="1:7" ht="52.5" customHeight="1" x14ac:dyDescent="0.25">
      <c r="A337" s="317"/>
      <c r="B337" s="363"/>
      <c r="C337" s="40"/>
      <c r="D337" s="89"/>
      <c r="E337" s="363" t="s">
        <v>850</v>
      </c>
      <c r="F337" s="223" t="s">
        <v>851</v>
      </c>
      <c r="G337" s="89">
        <v>-800</v>
      </c>
    </row>
    <row r="338" spans="1:7" ht="33.75" customHeight="1" x14ac:dyDescent="0.25">
      <c r="A338" s="268"/>
      <c r="B338" s="363"/>
      <c r="C338" s="40"/>
      <c r="D338" s="89"/>
      <c r="E338" s="363" t="s">
        <v>852</v>
      </c>
      <c r="F338" s="223" t="s">
        <v>853</v>
      </c>
      <c r="G338" s="89">
        <v>-60.2</v>
      </c>
    </row>
    <row r="339" spans="1:7" ht="31.5" x14ac:dyDescent="0.25">
      <c r="A339" s="268"/>
      <c r="B339" s="363"/>
      <c r="C339" s="40"/>
      <c r="D339" s="89"/>
      <c r="E339" s="363" t="s">
        <v>854</v>
      </c>
      <c r="F339" s="223" t="s">
        <v>855</v>
      </c>
      <c r="G339" s="89">
        <v>-500</v>
      </c>
    </row>
    <row r="340" spans="1:7" ht="78.75" x14ac:dyDescent="0.25">
      <c r="A340" s="317"/>
      <c r="B340" s="363"/>
      <c r="C340" s="40"/>
      <c r="D340" s="89"/>
      <c r="E340" s="363" t="s">
        <v>856</v>
      </c>
      <c r="F340" s="223" t="s">
        <v>857</v>
      </c>
      <c r="G340" s="89">
        <v>-3.4</v>
      </c>
    </row>
    <row r="341" spans="1:7" ht="78.75" x14ac:dyDescent="0.25">
      <c r="A341" s="268"/>
      <c r="B341" s="363"/>
      <c r="C341" s="40"/>
      <c r="D341" s="89"/>
      <c r="E341" s="363" t="s">
        <v>858</v>
      </c>
      <c r="F341" s="223" t="s">
        <v>859</v>
      </c>
      <c r="G341" s="89">
        <v>-766</v>
      </c>
    </row>
    <row r="342" spans="1:7" ht="63" x14ac:dyDescent="0.25">
      <c r="A342" s="268"/>
      <c r="B342" s="363"/>
      <c r="C342" s="40"/>
      <c r="D342" s="89"/>
      <c r="E342" s="363" t="s">
        <v>860</v>
      </c>
      <c r="F342" s="40" t="s">
        <v>861</v>
      </c>
      <c r="G342" s="89">
        <v>-5</v>
      </c>
    </row>
    <row r="343" spans="1:7" ht="78.75" x14ac:dyDescent="0.25">
      <c r="A343" s="317"/>
      <c r="B343" s="363"/>
      <c r="C343" s="40"/>
      <c r="D343" s="89"/>
      <c r="E343" s="363" t="s">
        <v>862</v>
      </c>
      <c r="F343" s="40" t="s">
        <v>863</v>
      </c>
      <c r="G343" s="89">
        <v>-4.0999999999999996</v>
      </c>
    </row>
    <row r="344" spans="1:7" ht="47.25" x14ac:dyDescent="0.25">
      <c r="A344" s="268"/>
      <c r="B344" s="363"/>
      <c r="C344" s="40"/>
      <c r="D344" s="89"/>
      <c r="E344" s="363" t="s">
        <v>864</v>
      </c>
      <c r="F344" s="40" t="s">
        <v>865</v>
      </c>
      <c r="G344" s="89">
        <v>-285</v>
      </c>
    </row>
    <row r="345" spans="1:7" ht="56.25" customHeight="1" x14ac:dyDescent="0.25">
      <c r="A345" s="268"/>
      <c r="B345" s="363"/>
      <c r="C345" s="40"/>
      <c r="D345" s="89"/>
      <c r="E345" s="363" t="s">
        <v>866</v>
      </c>
      <c r="F345" s="40" t="s">
        <v>867</v>
      </c>
      <c r="G345" s="89">
        <v>-306.5</v>
      </c>
    </row>
    <row r="346" spans="1:7" ht="31.5" x14ac:dyDescent="0.25">
      <c r="A346" s="317"/>
      <c r="B346" s="363"/>
      <c r="C346" s="40"/>
      <c r="D346" s="89"/>
      <c r="E346" s="363" t="s">
        <v>868</v>
      </c>
      <c r="F346" s="223" t="s">
        <v>869</v>
      </c>
      <c r="G346" s="89">
        <v>-60600</v>
      </c>
    </row>
    <row r="347" spans="1:7" ht="63" x14ac:dyDescent="0.25">
      <c r="A347" s="268"/>
      <c r="B347" s="363"/>
      <c r="C347" s="40"/>
      <c r="D347" s="89"/>
      <c r="E347" s="363" t="s">
        <v>870</v>
      </c>
      <c r="F347" s="223" t="s">
        <v>871</v>
      </c>
      <c r="G347" s="89">
        <v>-8000</v>
      </c>
    </row>
    <row r="348" spans="1:7" ht="110.25" x14ac:dyDescent="0.25">
      <c r="A348" s="268"/>
      <c r="B348" s="363"/>
      <c r="C348" s="40"/>
      <c r="D348" s="89"/>
      <c r="E348" s="363" t="s">
        <v>872</v>
      </c>
      <c r="F348" s="223" t="s">
        <v>873</v>
      </c>
      <c r="G348" s="89">
        <v>-0.1</v>
      </c>
    </row>
    <row r="349" spans="1:7" ht="95.25" customHeight="1" x14ac:dyDescent="0.25">
      <c r="A349" s="317"/>
      <c r="B349" s="363" t="s">
        <v>1025</v>
      </c>
      <c r="C349" s="40" t="s">
        <v>874</v>
      </c>
      <c r="D349" s="278">
        <v>7699.3</v>
      </c>
      <c r="E349" s="363" t="s">
        <v>875</v>
      </c>
      <c r="F349" s="223" t="s">
        <v>876</v>
      </c>
      <c r="G349" s="89">
        <v>-22209.5</v>
      </c>
    </row>
    <row r="350" spans="1:7" ht="96.75" customHeight="1" x14ac:dyDescent="0.25">
      <c r="A350" s="268"/>
      <c r="B350" s="363" t="s">
        <v>877</v>
      </c>
      <c r="C350" s="223" t="s">
        <v>123</v>
      </c>
      <c r="D350" s="224">
        <v>100000</v>
      </c>
      <c r="E350" s="363" t="s">
        <v>878</v>
      </c>
      <c r="F350" s="223" t="s">
        <v>879</v>
      </c>
      <c r="G350" s="89">
        <v>-890.3</v>
      </c>
    </row>
    <row r="351" spans="1:7" ht="63" x14ac:dyDescent="0.25">
      <c r="A351" s="268"/>
      <c r="B351" s="363" t="s">
        <v>880</v>
      </c>
      <c r="C351" s="223" t="s">
        <v>881</v>
      </c>
      <c r="D351" s="224">
        <v>15000</v>
      </c>
      <c r="E351" s="363" t="s">
        <v>882</v>
      </c>
      <c r="F351" s="223" t="s">
        <v>883</v>
      </c>
      <c r="G351" s="89">
        <f>-8499.1-6639.7</f>
        <v>-15138.8</v>
      </c>
    </row>
    <row r="352" spans="1:7" ht="63" x14ac:dyDescent="0.25">
      <c r="A352" s="268"/>
      <c r="B352" s="363" t="s">
        <v>884</v>
      </c>
      <c r="C352" s="40" t="s">
        <v>885</v>
      </c>
      <c r="D352" s="215">
        <v>40700</v>
      </c>
      <c r="E352" s="363" t="s">
        <v>886</v>
      </c>
      <c r="F352" s="223" t="s">
        <v>887</v>
      </c>
      <c r="G352" s="89">
        <v>-4771.2</v>
      </c>
    </row>
    <row r="353" spans="1:7" ht="110.25" x14ac:dyDescent="0.25">
      <c r="A353" s="268"/>
      <c r="B353" s="363"/>
      <c r="C353" s="40"/>
      <c r="D353" s="278"/>
      <c r="E353" s="363" t="s">
        <v>888</v>
      </c>
      <c r="F353" s="223" t="s">
        <v>889</v>
      </c>
      <c r="G353" s="89">
        <v>-8151.3</v>
      </c>
    </row>
    <row r="354" spans="1:7" ht="47.25" x14ac:dyDescent="0.25">
      <c r="A354" s="317"/>
      <c r="B354" s="363"/>
      <c r="C354" s="277"/>
      <c r="D354" s="278"/>
      <c r="E354" s="363" t="s">
        <v>890</v>
      </c>
      <c r="F354" s="223" t="s">
        <v>891</v>
      </c>
      <c r="G354" s="89">
        <v>-9707.2000000000007</v>
      </c>
    </row>
    <row r="355" spans="1:7" ht="31.5" x14ac:dyDescent="0.25">
      <c r="A355" s="268"/>
      <c r="B355" s="363"/>
      <c r="C355" s="277"/>
      <c r="D355" s="278"/>
      <c r="E355" s="363" t="s">
        <v>892</v>
      </c>
      <c r="F355" s="223" t="s">
        <v>893</v>
      </c>
      <c r="G355" s="89">
        <v>-30984.5</v>
      </c>
    </row>
    <row r="356" spans="1:7" ht="63" x14ac:dyDescent="0.25">
      <c r="A356" s="268"/>
      <c r="B356" s="363"/>
      <c r="C356" s="277"/>
      <c r="D356" s="278"/>
      <c r="E356" s="363" t="s">
        <v>894</v>
      </c>
      <c r="F356" s="223" t="s">
        <v>895</v>
      </c>
      <c r="G356" s="89">
        <v>-94.5</v>
      </c>
    </row>
    <row r="357" spans="1:7" ht="31.5" x14ac:dyDescent="0.25">
      <c r="A357" s="317"/>
      <c r="B357" s="363"/>
      <c r="C357" s="277"/>
      <c r="D357" s="278"/>
      <c r="E357" s="363" t="s">
        <v>896</v>
      </c>
      <c r="F357" s="223" t="s">
        <v>897</v>
      </c>
      <c r="G357" s="89">
        <f>-699.4+402.5</f>
        <v>-296.89999999999998</v>
      </c>
    </row>
    <row r="358" spans="1:7" ht="48.75" customHeight="1" x14ac:dyDescent="0.25">
      <c r="A358" s="268"/>
      <c r="B358" s="363"/>
      <c r="C358" s="277"/>
      <c r="D358" s="278"/>
      <c r="E358" s="363" t="s">
        <v>898</v>
      </c>
      <c r="F358" s="223" t="s">
        <v>899</v>
      </c>
      <c r="G358" s="89">
        <v>-9.5</v>
      </c>
    </row>
    <row r="359" spans="1:7" ht="31.5" x14ac:dyDescent="0.25">
      <c r="A359" s="268"/>
      <c r="B359" s="363"/>
      <c r="C359" s="277"/>
      <c r="D359" s="278"/>
      <c r="E359" s="363" t="s">
        <v>896</v>
      </c>
      <c r="F359" s="223" t="s">
        <v>900</v>
      </c>
      <c r="G359" s="89">
        <v>-2096.4</v>
      </c>
    </row>
    <row r="360" spans="1:7" ht="31.5" x14ac:dyDescent="0.25">
      <c r="A360" s="317"/>
      <c r="B360" s="363"/>
      <c r="C360" s="277"/>
      <c r="D360" s="278"/>
      <c r="E360" s="363" t="s">
        <v>896</v>
      </c>
      <c r="F360" s="223" t="s">
        <v>901</v>
      </c>
      <c r="G360" s="89">
        <v>-2638.3</v>
      </c>
    </row>
    <row r="361" spans="1:7" ht="63" x14ac:dyDescent="0.25">
      <c r="A361" s="268"/>
      <c r="B361" s="363" t="s">
        <v>902</v>
      </c>
      <c r="C361" s="40" t="s">
        <v>903</v>
      </c>
      <c r="D361" s="278">
        <v>6467.3</v>
      </c>
      <c r="E361" s="363" t="s">
        <v>904</v>
      </c>
      <c r="F361" s="223" t="s">
        <v>905</v>
      </c>
      <c r="G361" s="89">
        <v>-2900</v>
      </c>
    </row>
    <row r="362" spans="1:7" ht="66" customHeight="1" x14ac:dyDescent="0.25">
      <c r="A362" s="268"/>
      <c r="B362" s="363" t="s">
        <v>906</v>
      </c>
      <c r="C362" s="40" t="s">
        <v>907</v>
      </c>
      <c r="D362" s="278">
        <v>4869.2</v>
      </c>
      <c r="E362" s="363" t="s">
        <v>908</v>
      </c>
      <c r="F362" s="223" t="s">
        <v>909</v>
      </c>
      <c r="G362" s="89">
        <v>-4.2</v>
      </c>
    </row>
    <row r="363" spans="1:7" ht="61.5" customHeight="1" x14ac:dyDescent="0.25">
      <c r="A363" s="317"/>
      <c r="B363" s="363" t="s">
        <v>910</v>
      </c>
      <c r="C363" s="223" t="s">
        <v>911</v>
      </c>
      <c r="D363" s="278">
        <v>4300</v>
      </c>
      <c r="E363" s="363" t="s">
        <v>912</v>
      </c>
      <c r="F363" s="223" t="s">
        <v>913</v>
      </c>
      <c r="G363" s="89">
        <v>-10187.299999999999</v>
      </c>
    </row>
    <row r="364" spans="1:7" ht="31.5" x14ac:dyDescent="0.25">
      <c r="A364" s="268"/>
      <c r="B364" s="363" t="s">
        <v>914</v>
      </c>
      <c r="C364" s="223" t="s">
        <v>915</v>
      </c>
      <c r="D364" s="278">
        <v>50</v>
      </c>
      <c r="E364" s="363" t="s">
        <v>1065</v>
      </c>
      <c r="F364" s="223" t="s">
        <v>916</v>
      </c>
      <c r="G364" s="89">
        <v>-2987.8</v>
      </c>
    </row>
    <row r="365" spans="1:7" ht="47.25" x14ac:dyDescent="0.25">
      <c r="A365" s="268"/>
      <c r="B365" s="363" t="s">
        <v>917</v>
      </c>
      <c r="C365" s="223" t="s">
        <v>918</v>
      </c>
      <c r="D365" s="278">
        <v>1975.4</v>
      </c>
      <c r="E365" s="363" t="s">
        <v>1066</v>
      </c>
      <c r="F365" s="223" t="s">
        <v>919</v>
      </c>
      <c r="G365" s="89">
        <f>-4638.8-1730</f>
        <v>-6368.8</v>
      </c>
    </row>
    <row r="366" spans="1:7" ht="31.5" x14ac:dyDescent="0.25">
      <c r="A366" s="317"/>
      <c r="B366" s="363"/>
      <c r="C366" s="277"/>
      <c r="D366" s="278"/>
      <c r="E366" s="363" t="s">
        <v>1065</v>
      </c>
      <c r="F366" s="223" t="s">
        <v>920</v>
      </c>
      <c r="G366" s="89">
        <v>-1291.2</v>
      </c>
    </row>
    <row r="367" spans="1:7" ht="177.75" customHeight="1" x14ac:dyDescent="0.25">
      <c r="A367" s="317"/>
      <c r="B367" s="363"/>
      <c r="C367" s="223"/>
      <c r="D367" s="278"/>
      <c r="E367" s="363" t="s">
        <v>1096</v>
      </c>
      <c r="F367" s="223" t="s">
        <v>921</v>
      </c>
      <c r="G367" s="89">
        <v>-6933.2</v>
      </c>
    </row>
    <row r="368" spans="1:7" x14ac:dyDescent="0.25">
      <c r="A368" s="136">
        <v>36</v>
      </c>
      <c r="B368" s="319" t="s">
        <v>135</v>
      </c>
      <c r="C368" s="353"/>
      <c r="D368" s="37">
        <f>SUM(D369)</f>
        <v>3</v>
      </c>
      <c r="E368" s="319" t="s">
        <v>135</v>
      </c>
      <c r="F368" s="37"/>
      <c r="G368" s="37">
        <f>SUM(G369)</f>
        <v>-3</v>
      </c>
    </row>
    <row r="369" spans="1:7" ht="66.75" customHeight="1" x14ac:dyDescent="0.25">
      <c r="A369" s="136"/>
      <c r="B369" s="214" t="s">
        <v>922</v>
      </c>
      <c r="C369" s="114" t="s">
        <v>923</v>
      </c>
      <c r="D369" s="90">
        <v>3</v>
      </c>
      <c r="E369" s="214" t="s">
        <v>924</v>
      </c>
      <c r="F369" s="114" t="s">
        <v>925</v>
      </c>
      <c r="G369" s="90">
        <v>-3</v>
      </c>
    </row>
    <row r="370" spans="1:7" ht="47.25" x14ac:dyDescent="0.25">
      <c r="A370" s="34">
        <v>37</v>
      </c>
      <c r="B370" s="245"/>
      <c r="C370" s="277"/>
      <c r="D370" s="278"/>
      <c r="E370" s="60" t="s">
        <v>957</v>
      </c>
      <c r="F370" s="36"/>
      <c r="G370" s="37">
        <f>SUM(G371:G375)</f>
        <v>-11268.1</v>
      </c>
    </row>
    <row r="371" spans="1:7" x14ac:dyDescent="0.25">
      <c r="A371" s="34"/>
      <c r="B371" s="245"/>
      <c r="C371" s="277"/>
      <c r="D371" s="278"/>
      <c r="E371" s="111" t="s">
        <v>11</v>
      </c>
      <c r="F371" s="40" t="s">
        <v>958</v>
      </c>
      <c r="G371" s="89">
        <v>-187.6</v>
      </c>
    </row>
    <row r="372" spans="1:7" x14ac:dyDescent="0.25">
      <c r="A372" s="34"/>
      <c r="B372" s="245"/>
      <c r="C372" s="277"/>
      <c r="D372" s="278"/>
      <c r="E372" s="111" t="s">
        <v>11</v>
      </c>
      <c r="F372" s="40" t="s">
        <v>959</v>
      </c>
      <c r="G372" s="89">
        <v>-1</v>
      </c>
    </row>
    <row r="373" spans="1:7" x14ac:dyDescent="0.25">
      <c r="A373" s="34"/>
      <c r="B373" s="245"/>
      <c r="C373" s="277"/>
      <c r="D373" s="278"/>
      <c r="E373" s="111" t="s">
        <v>11</v>
      </c>
      <c r="F373" s="40" t="s">
        <v>960</v>
      </c>
      <c r="G373" s="89">
        <v>-109.3</v>
      </c>
    </row>
    <row r="374" spans="1:7" ht="84" customHeight="1" x14ac:dyDescent="0.25">
      <c r="A374" s="34"/>
      <c r="B374" s="245"/>
      <c r="C374" s="277"/>
      <c r="D374" s="278"/>
      <c r="E374" s="111" t="s">
        <v>961</v>
      </c>
      <c r="F374" s="40" t="s">
        <v>962</v>
      </c>
      <c r="G374" s="89">
        <v>-10188.200000000001</v>
      </c>
    </row>
    <row r="375" spans="1:7" ht="47.25" x14ac:dyDescent="0.25">
      <c r="A375" s="34"/>
      <c r="B375" s="245"/>
      <c r="C375" s="277"/>
      <c r="D375" s="278"/>
      <c r="E375" s="111" t="s">
        <v>963</v>
      </c>
      <c r="F375" s="40" t="s">
        <v>964</v>
      </c>
      <c r="G375" s="89">
        <v>-782</v>
      </c>
    </row>
    <row r="376" spans="1:7" ht="31.5" x14ac:dyDescent="0.25">
      <c r="A376" s="34">
        <v>38</v>
      </c>
      <c r="B376" s="60" t="s">
        <v>344</v>
      </c>
      <c r="C376" s="36"/>
      <c r="D376" s="37">
        <f>SUM(D377:D386)</f>
        <v>3104.2</v>
      </c>
      <c r="E376" s="60" t="s">
        <v>344</v>
      </c>
      <c r="F376" s="37"/>
      <c r="G376" s="37">
        <f>SUM(G377:G386)</f>
        <v>-6414</v>
      </c>
    </row>
    <row r="377" spans="1:7" ht="160.5" customHeight="1" x14ac:dyDescent="0.25">
      <c r="A377" s="136"/>
      <c r="B377" s="298" t="s">
        <v>926</v>
      </c>
      <c r="C377" s="249" t="s">
        <v>927</v>
      </c>
      <c r="D377" s="89">
        <v>169.5</v>
      </c>
      <c r="E377" s="298" t="s">
        <v>928</v>
      </c>
      <c r="F377" s="249" t="s">
        <v>348</v>
      </c>
      <c r="G377" s="89">
        <v>-2800.2</v>
      </c>
    </row>
    <row r="378" spans="1:7" ht="96" customHeight="1" x14ac:dyDescent="0.25">
      <c r="A378" s="136"/>
      <c r="B378" s="298" t="s">
        <v>1095</v>
      </c>
      <c r="C378" s="249" t="s">
        <v>929</v>
      </c>
      <c r="D378" s="89">
        <v>2630.7</v>
      </c>
      <c r="E378" s="298" t="s">
        <v>1083</v>
      </c>
      <c r="F378" s="249" t="s">
        <v>348</v>
      </c>
      <c r="G378" s="408">
        <v>-304</v>
      </c>
    </row>
    <row r="379" spans="1:7" ht="96" customHeight="1" x14ac:dyDescent="0.25">
      <c r="A379" s="136"/>
      <c r="B379" s="298" t="s">
        <v>1082</v>
      </c>
      <c r="C379" s="249" t="s">
        <v>1086</v>
      </c>
      <c r="D379" s="408">
        <v>304</v>
      </c>
      <c r="E379" s="214" t="s">
        <v>345</v>
      </c>
      <c r="F379" s="89" t="s">
        <v>346</v>
      </c>
      <c r="G379" s="89">
        <v>-198.8</v>
      </c>
    </row>
    <row r="380" spans="1:7" ht="48" customHeight="1" x14ac:dyDescent="0.25">
      <c r="A380" s="34"/>
      <c r="B380" s="245"/>
      <c r="C380" s="277"/>
      <c r="D380" s="278"/>
      <c r="E380" s="214" t="s">
        <v>347</v>
      </c>
      <c r="F380" s="89" t="s">
        <v>348</v>
      </c>
      <c r="G380" s="89">
        <v>-22.9</v>
      </c>
    </row>
    <row r="381" spans="1:7" ht="16.5" customHeight="1" x14ac:dyDescent="0.25">
      <c r="A381" s="34"/>
      <c r="B381" s="245"/>
      <c r="C381" s="277"/>
      <c r="D381" s="278"/>
      <c r="E381" s="214" t="s">
        <v>349</v>
      </c>
      <c r="F381" s="89" t="s">
        <v>350</v>
      </c>
      <c r="G381" s="89">
        <v>-162</v>
      </c>
    </row>
    <row r="382" spans="1:7" ht="31.5" x14ac:dyDescent="0.25">
      <c r="A382" s="34"/>
      <c r="B382" s="245"/>
      <c r="C382" s="277"/>
      <c r="D382" s="278"/>
      <c r="E382" s="214" t="s">
        <v>351</v>
      </c>
      <c r="F382" s="89" t="s">
        <v>352</v>
      </c>
      <c r="G382" s="89">
        <v>-258.5</v>
      </c>
    </row>
    <row r="383" spans="1:7" ht="31.5" x14ac:dyDescent="0.25">
      <c r="A383" s="34"/>
      <c r="B383" s="245"/>
      <c r="C383" s="277"/>
      <c r="D383" s="278"/>
      <c r="E383" s="214" t="s">
        <v>353</v>
      </c>
      <c r="F383" s="89" t="s">
        <v>354</v>
      </c>
      <c r="G383" s="89">
        <v>-166</v>
      </c>
    </row>
    <row r="384" spans="1:7" ht="31.5" x14ac:dyDescent="0.25">
      <c r="A384" s="34"/>
      <c r="B384" s="245"/>
      <c r="C384" s="277"/>
      <c r="D384" s="278"/>
      <c r="E384" s="214" t="s">
        <v>355</v>
      </c>
      <c r="F384" s="89" t="s">
        <v>356</v>
      </c>
      <c r="G384" s="89">
        <v>-1351.6</v>
      </c>
    </row>
    <row r="385" spans="1:7" ht="63" x14ac:dyDescent="0.25">
      <c r="A385" s="34"/>
      <c r="B385" s="245"/>
      <c r="C385" s="277"/>
      <c r="D385" s="278"/>
      <c r="E385" s="214" t="s">
        <v>357</v>
      </c>
      <c r="F385" s="89" t="s">
        <v>358</v>
      </c>
      <c r="G385" s="89">
        <v>-315.8</v>
      </c>
    </row>
    <row r="386" spans="1:7" ht="31.5" x14ac:dyDescent="0.25">
      <c r="A386" s="34"/>
      <c r="B386" s="245"/>
      <c r="C386" s="277"/>
      <c r="D386" s="278"/>
      <c r="E386" s="214" t="s">
        <v>359</v>
      </c>
      <c r="F386" s="89" t="s">
        <v>360</v>
      </c>
      <c r="G386" s="89">
        <v>-834.2</v>
      </c>
    </row>
    <row r="387" spans="1:7" ht="31.5" x14ac:dyDescent="0.25">
      <c r="A387" s="34">
        <v>39</v>
      </c>
      <c r="B387" s="60" t="s">
        <v>930</v>
      </c>
      <c r="C387" s="36"/>
      <c r="D387" s="37">
        <f>SUM(D388:D389)</f>
        <v>299</v>
      </c>
      <c r="E387" s="60" t="s">
        <v>930</v>
      </c>
      <c r="F387" s="36"/>
      <c r="G387" s="37">
        <f>SUM(G388:G389)</f>
        <v>-299</v>
      </c>
    </row>
    <row r="388" spans="1:7" ht="69.75" customHeight="1" x14ac:dyDescent="0.25">
      <c r="A388" s="34"/>
      <c r="B388" s="214" t="s">
        <v>1165</v>
      </c>
      <c r="C388" s="114" t="s">
        <v>931</v>
      </c>
      <c r="D388" s="215">
        <v>293.3</v>
      </c>
      <c r="E388" s="214" t="s">
        <v>932</v>
      </c>
      <c r="F388" s="114" t="s">
        <v>933</v>
      </c>
      <c r="G388" s="215">
        <v>-299</v>
      </c>
    </row>
    <row r="389" spans="1:7" ht="64.5" customHeight="1" x14ac:dyDescent="0.25">
      <c r="A389" s="34"/>
      <c r="B389" s="214" t="s">
        <v>934</v>
      </c>
      <c r="C389" s="114" t="s">
        <v>935</v>
      </c>
      <c r="D389" s="215">
        <v>5.7</v>
      </c>
      <c r="E389" s="214"/>
      <c r="F389" s="114"/>
      <c r="G389" s="215"/>
    </row>
    <row r="390" spans="1:7" ht="31.5" x14ac:dyDescent="0.25">
      <c r="A390" s="34">
        <v>40</v>
      </c>
      <c r="B390" s="35" t="s">
        <v>936</v>
      </c>
      <c r="C390" s="244"/>
      <c r="D390" s="247">
        <f>D391</f>
        <v>4</v>
      </c>
      <c r="E390" s="35" t="s">
        <v>936</v>
      </c>
      <c r="F390" s="244"/>
      <c r="G390" s="107">
        <f>G391</f>
        <v>-4</v>
      </c>
    </row>
    <row r="391" spans="1:7" ht="63" x14ac:dyDescent="0.25">
      <c r="A391" s="34"/>
      <c r="B391" s="269" t="s">
        <v>103</v>
      </c>
      <c r="C391" s="398" t="s">
        <v>937</v>
      </c>
      <c r="D391" s="278">
        <v>4</v>
      </c>
      <c r="E391" s="269" t="s">
        <v>1101</v>
      </c>
      <c r="F391" s="398" t="s">
        <v>938</v>
      </c>
      <c r="G391" s="215">
        <v>-4</v>
      </c>
    </row>
  </sheetData>
  <autoFilter ref="A6:G392"/>
  <mergeCells count="78">
    <mergeCell ref="A1:G1"/>
    <mergeCell ref="A3:A4"/>
    <mergeCell ref="B3:D3"/>
    <mergeCell ref="E3:G3"/>
    <mergeCell ref="A220:A221"/>
    <mergeCell ref="B220:B221"/>
    <mergeCell ref="C220:C221"/>
    <mergeCell ref="D220:D221"/>
    <mergeCell ref="E220:E221"/>
    <mergeCell ref="A168:A169"/>
    <mergeCell ref="B137:B138"/>
    <mergeCell ref="B164:B165"/>
    <mergeCell ref="B168:B169"/>
    <mergeCell ref="C168:C169"/>
    <mergeCell ref="D168:D169"/>
    <mergeCell ref="A137:A138"/>
    <mergeCell ref="A164:A165"/>
    <mergeCell ref="A174:A177"/>
    <mergeCell ref="B174:B177"/>
    <mergeCell ref="C174:C177"/>
    <mergeCell ref="D174:D177"/>
    <mergeCell ref="B170:B171"/>
    <mergeCell ref="C170:C171"/>
    <mergeCell ref="D170:D171"/>
    <mergeCell ref="A170:A171"/>
    <mergeCell ref="A178:A179"/>
    <mergeCell ref="B178:B179"/>
    <mergeCell ref="C178:C179"/>
    <mergeCell ref="D178:D179"/>
    <mergeCell ref="A180:A182"/>
    <mergeCell ref="B180:B182"/>
    <mergeCell ref="C180:C182"/>
    <mergeCell ref="D180:D182"/>
    <mergeCell ref="A215:A216"/>
    <mergeCell ref="B215:B216"/>
    <mergeCell ref="E215:E216"/>
    <mergeCell ref="F215:F216"/>
    <mergeCell ref="G215:G216"/>
    <mergeCell ref="G235:G237"/>
    <mergeCell ref="A273:A274"/>
    <mergeCell ref="B273:B274"/>
    <mergeCell ref="E273:E274"/>
    <mergeCell ref="E235:E236"/>
    <mergeCell ref="F235:F237"/>
    <mergeCell ref="B235:B237"/>
    <mergeCell ref="C235:C237"/>
    <mergeCell ref="D235:D237"/>
    <mergeCell ref="G290:G291"/>
    <mergeCell ref="B292:B293"/>
    <mergeCell ref="C292:C293"/>
    <mergeCell ref="D292:D293"/>
    <mergeCell ref="A275:A276"/>
    <mergeCell ref="B275:B276"/>
    <mergeCell ref="A292:A293"/>
    <mergeCell ref="A283:A289"/>
    <mergeCell ref="B283:B289"/>
    <mergeCell ref="E283:E289"/>
    <mergeCell ref="G308:G311"/>
    <mergeCell ref="B309:B310"/>
    <mergeCell ref="D294:D301"/>
    <mergeCell ref="E294:E298"/>
    <mergeCell ref="E299:E301"/>
    <mergeCell ref="B304:B306"/>
    <mergeCell ref="C304:C306"/>
    <mergeCell ref="D304:D306"/>
    <mergeCell ref="E304:E306"/>
    <mergeCell ref="E308:E311"/>
    <mergeCell ref="B294:B301"/>
    <mergeCell ref="C294:C301"/>
    <mergeCell ref="A223:A224"/>
    <mergeCell ref="A304:A306"/>
    <mergeCell ref="A309:A310"/>
    <mergeCell ref="A294:A301"/>
    <mergeCell ref="F308:F311"/>
    <mergeCell ref="E290:E291"/>
    <mergeCell ref="F290:F291"/>
    <mergeCell ref="B223:B224"/>
    <mergeCell ref="E223:E224"/>
  </mergeCells>
  <pageMargins left="0.39370078740157483" right="0.39370078740157483" top="0.78740157480314965" bottom="0.78740157480314965" header="0.23622047244094491" footer="0.15748031496062992"/>
  <pageSetup paperSize="9" scale="66" fitToHeight="0" orientation="landscape" r:id="rId1"/>
  <headerFooter>
    <oddHeader>&amp;R&amp;P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topLeftCell="A17" zoomScale="80" zoomScaleNormal="80" workbookViewId="0">
      <selection activeCell="C27" sqref="C27"/>
    </sheetView>
  </sheetViews>
  <sheetFormatPr defaultRowHeight="12.75" x14ac:dyDescent="0.2"/>
  <cols>
    <col min="1" max="1" width="5" style="141" customWidth="1"/>
    <col min="2" max="2" width="43.42578125" style="141" customWidth="1"/>
    <col min="3" max="3" width="28.7109375" style="141" customWidth="1"/>
    <col min="4" max="5" width="17.7109375" style="141" customWidth="1"/>
    <col min="6" max="6" width="43.42578125" style="141" customWidth="1"/>
    <col min="7" max="7" width="28.7109375" style="141" customWidth="1"/>
    <col min="8" max="9" width="17.85546875" style="141" customWidth="1"/>
    <col min="10" max="16384" width="9.140625" style="141"/>
  </cols>
  <sheetData>
    <row r="1" spans="1:9" ht="15.75" x14ac:dyDescent="0.25">
      <c r="A1" s="539" t="s">
        <v>1129</v>
      </c>
      <c r="B1" s="539"/>
      <c r="C1" s="539"/>
      <c r="D1" s="539"/>
      <c r="E1" s="539"/>
      <c r="F1" s="539"/>
      <c r="G1" s="539"/>
      <c r="H1" s="539"/>
      <c r="I1" s="539"/>
    </row>
    <row r="2" spans="1:9" ht="15.75" x14ac:dyDescent="0.25">
      <c r="D2" s="142"/>
      <c r="E2" s="142"/>
      <c r="H2" s="143"/>
      <c r="I2" s="143"/>
    </row>
    <row r="3" spans="1:9" ht="15.75" customHeight="1" x14ac:dyDescent="0.25">
      <c r="A3" s="540" t="s">
        <v>4</v>
      </c>
      <c r="B3" s="541" t="s">
        <v>0</v>
      </c>
      <c r="C3" s="541"/>
      <c r="D3" s="541"/>
      <c r="E3" s="541"/>
      <c r="F3" s="542" t="s">
        <v>1</v>
      </c>
      <c r="G3" s="542"/>
      <c r="H3" s="542"/>
      <c r="I3" s="542"/>
    </row>
    <row r="4" spans="1:9" ht="31.5" x14ac:dyDescent="0.2">
      <c r="A4" s="540"/>
      <c r="B4" s="144" t="s">
        <v>2</v>
      </c>
      <c r="C4" s="144" t="s">
        <v>3</v>
      </c>
      <c r="D4" s="64" t="s">
        <v>120</v>
      </c>
      <c r="E4" s="64" t="s">
        <v>121</v>
      </c>
      <c r="F4" s="144" t="s">
        <v>2</v>
      </c>
      <c r="G4" s="144" t="s">
        <v>3</v>
      </c>
      <c r="H4" s="64" t="s">
        <v>120</v>
      </c>
      <c r="I4" s="64" t="s">
        <v>121</v>
      </c>
    </row>
    <row r="5" spans="1:9" ht="15.75" x14ac:dyDescent="0.2">
      <c r="A5" s="145">
        <v>1</v>
      </c>
      <c r="B5" s="146">
        <v>2</v>
      </c>
      <c r="C5" s="145">
        <v>3</v>
      </c>
      <c r="D5" s="146">
        <v>4</v>
      </c>
      <c r="E5" s="145">
        <v>5</v>
      </c>
      <c r="F5" s="146">
        <v>6</v>
      </c>
      <c r="G5" s="145">
        <v>7</v>
      </c>
      <c r="H5" s="146">
        <v>8</v>
      </c>
      <c r="I5" s="145">
        <v>9</v>
      </c>
    </row>
    <row r="6" spans="1:9" ht="15.75" x14ac:dyDescent="0.2">
      <c r="A6" s="147"/>
      <c r="B6" s="148" t="s">
        <v>5</v>
      </c>
      <c r="C6" s="148"/>
      <c r="D6" s="149">
        <f>D7+D11+D18</f>
        <v>534144.6</v>
      </c>
      <c r="E6" s="149">
        <f>E7+E11+E18</f>
        <v>357977.7</v>
      </c>
      <c r="F6" s="150"/>
      <c r="G6" s="150"/>
      <c r="H6" s="149">
        <f>H7+H11+H18</f>
        <v>-534144.6</v>
      </c>
      <c r="I6" s="149">
        <f>I7+I11+I18</f>
        <v>-357977.7</v>
      </c>
    </row>
    <row r="7" spans="1:9" customFormat="1" ht="31.5" x14ac:dyDescent="0.2">
      <c r="A7" s="169">
        <v>1</v>
      </c>
      <c r="B7" s="12" t="s">
        <v>96</v>
      </c>
      <c r="C7" s="169"/>
      <c r="D7" s="43">
        <f>SUM(D8:D10)</f>
        <v>49045.399999999994</v>
      </c>
      <c r="E7" s="43">
        <f>SUM(E8:E10)</f>
        <v>54305.2</v>
      </c>
      <c r="F7" s="12" t="s">
        <v>53</v>
      </c>
      <c r="G7" s="169"/>
      <c r="H7" s="43">
        <f>SUM(H8:H10)</f>
        <v>-49045.4</v>
      </c>
      <c r="I7" s="43">
        <f>SUM(I8:I10)</f>
        <v>-54305.2</v>
      </c>
    </row>
    <row r="8" spans="1:9" customFormat="1" ht="208.5" customHeight="1" x14ac:dyDescent="0.2">
      <c r="A8" s="182"/>
      <c r="B8" s="170" t="s">
        <v>95</v>
      </c>
      <c r="C8" s="171" t="s">
        <v>133</v>
      </c>
      <c r="D8" s="172">
        <v>11050.1</v>
      </c>
      <c r="E8" s="172">
        <v>12240</v>
      </c>
      <c r="F8" s="28" t="s">
        <v>169</v>
      </c>
      <c r="G8" s="176" t="s">
        <v>161</v>
      </c>
      <c r="H8" s="177">
        <v>-6440.2</v>
      </c>
      <c r="I8" s="177">
        <v>-11700</v>
      </c>
    </row>
    <row r="9" spans="1:9" customFormat="1" ht="175.5" customHeight="1" x14ac:dyDescent="0.2">
      <c r="A9" s="182"/>
      <c r="B9" s="170" t="s">
        <v>162</v>
      </c>
      <c r="C9" s="171" t="s">
        <v>163</v>
      </c>
      <c r="D9" s="172">
        <v>13020.5</v>
      </c>
      <c r="E9" s="172">
        <v>13020.5</v>
      </c>
      <c r="F9" s="28" t="s">
        <v>170</v>
      </c>
      <c r="G9" s="176" t="s">
        <v>164</v>
      </c>
      <c r="H9" s="177">
        <v>-13020.5</v>
      </c>
      <c r="I9" s="177">
        <v>-13020.5</v>
      </c>
    </row>
    <row r="10" spans="1:9" customFormat="1" ht="195.75" customHeight="1" x14ac:dyDescent="0.2">
      <c r="A10" s="182"/>
      <c r="B10" s="170" t="s">
        <v>168</v>
      </c>
      <c r="C10" s="171" t="s">
        <v>165</v>
      </c>
      <c r="D10" s="172">
        <v>24974.799999999999</v>
      </c>
      <c r="E10" s="172">
        <v>29044.7</v>
      </c>
      <c r="F10" s="28" t="s">
        <v>166</v>
      </c>
      <c r="G10" s="176" t="s">
        <v>167</v>
      </c>
      <c r="H10" s="177">
        <v>-29584.7</v>
      </c>
      <c r="I10" s="177">
        <v>-29584.7</v>
      </c>
    </row>
    <row r="11" spans="1:9" s="30" customFormat="1" ht="31.5" x14ac:dyDescent="0.25">
      <c r="A11" s="169">
        <v>2</v>
      </c>
      <c r="B11" s="47" t="s">
        <v>126</v>
      </c>
      <c r="C11" s="169"/>
      <c r="D11" s="43">
        <f>SUM(D12:D17)</f>
        <v>203033.5</v>
      </c>
      <c r="E11" s="43">
        <f>SUM(E12:E17)</f>
        <v>21606.799999999999</v>
      </c>
      <c r="F11" s="47" t="s">
        <v>126</v>
      </c>
      <c r="G11" s="169"/>
      <c r="H11" s="43">
        <f>SUM(H12:H17)</f>
        <v>-203033.5</v>
      </c>
      <c r="I11" s="43">
        <f>SUM(I12:I17)</f>
        <v>-21606.799999999999</v>
      </c>
    </row>
    <row r="12" spans="1:9" s="48" customFormat="1" ht="409.5" x14ac:dyDescent="0.25">
      <c r="A12" s="158"/>
      <c r="B12" s="170" t="s">
        <v>172</v>
      </c>
      <c r="C12" s="171" t="s">
        <v>149</v>
      </c>
      <c r="D12" s="172">
        <v>38085</v>
      </c>
      <c r="E12" s="172">
        <v>0</v>
      </c>
      <c r="F12" s="173" t="s">
        <v>173</v>
      </c>
      <c r="G12" s="83" t="s">
        <v>1050</v>
      </c>
      <c r="H12" s="174">
        <v>-161924</v>
      </c>
      <c r="I12" s="174">
        <v>0</v>
      </c>
    </row>
    <row r="13" spans="1:9" s="48" customFormat="1" ht="365.25" customHeight="1" x14ac:dyDescent="0.25">
      <c r="A13" s="179"/>
      <c r="B13" s="170" t="s">
        <v>1046</v>
      </c>
      <c r="C13" s="171" t="s">
        <v>150</v>
      </c>
      <c r="D13" s="371">
        <f>3716+49739+1000+4700-7739</f>
        <v>51416</v>
      </c>
      <c r="E13" s="172">
        <v>0</v>
      </c>
      <c r="F13" s="173"/>
      <c r="G13" s="83"/>
      <c r="H13" s="174"/>
      <c r="I13" s="174"/>
    </row>
    <row r="14" spans="1:9" s="48" customFormat="1" ht="384" customHeight="1" x14ac:dyDescent="0.25">
      <c r="A14" s="395"/>
      <c r="B14" s="170" t="s">
        <v>152</v>
      </c>
      <c r="C14" s="171" t="s">
        <v>151</v>
      </c>
      <c r="D14" s="172">
        <v>58252</v>
      </c>
      <c r="E14" s="172">
        <v>0</v>
      </c>
      <c r="F14" s="28" t="s">
        <v>153</v>
      </c>
      <c r="G14" s="176" t="s">
        <v>154</v>
      </c>
      <c r="H14" s="177">
        <v>-28182.6</v>
      </c>
      <c r="I14" s="177">
        <v>0</v>
      </c>
    </row>
    <row r="15" spans="1:9" s="48" customFormat="1" ht="195" customHeight="1" x14ac:dyDescent="0.25">
      <c r="A15" s="395"/>
      <c r="B15" s="170" t="s">
        <v>171</v>
      </c>
      <c r="C15" s="171" t="s">
        <v>155</v>
      </c>
      <c r="D15" s="172">
        <v>14171</v>
      </c>
      <c r="E15" s="172">
        <v>0</v>
      </c>
      <c r="F15" s="28"/>
      <c r="G15" s="176"/>
      <c r="H15" s="187"/>
      <c r="I15" s="187"/>
    </row>
    <row r="16" spans="1:9" s="48" customFormat="1" ht="78.75" x14ac:dyDescent="0.25">
      <c r="A16" s="395"/>
      <c r="B16" s="178" t="s">
        <v>156</v>
      </c>
      <c r="C16" s="4" t="s">
        <v>157</v>
      </c>
      <c r="D16" s="187">
        <v>28182.6</v>
      </c>
      <c r="E16" s="187">
        <v>0</v>
      </c>
      <c r="F16" s="175"/>
      <c r="G16" s="175"/>
      <c r="H16" s="187"/>
      <c r="I16" s="187"/>
    </row>
    <row r="17" spans="1:9" s="48" customFormat="1" ht="104.25" customHeight="1" x14ac:dyDescent="0.25">
      <c r="A17" s="158"/>
      <c r="B17" s="170" t="s">
        <v>1122</v>
      </c>
      <c r="C17" s="171" t="s">
        <v>155</v>
      </c>
      <c r="D17" s="174">
        <v>12926.9</v>
      </c>
      <c r="E17" s="174">
        <v>21606.799999999999</v>
      </c>
      <c r="F17" s="173" t="s">
        <v>1124</v>
      </c>
      <c r="G17" s="83" t="s">
        <v>1123</v>
      </c>
      <c r="H17" s="174">
        <v>-12926.9</v>
      </c>
      <c r="I17" s="174">
        <v>-21606.799999999999</v>
      </c>
    </row>
    <row r="18" spans="1:9" s="152" customFormat="1" ht="31.5" x14ac:dyDescent="0.2">
      <c r="A18" s="46">
        <v>3</v>
      </c>
      <c r="B18" s="91" t="s">
        <v>107</v>
      </c>
      <c r="C18" s="124"/>
      <c r="D18" s="43">
        <f>SUM(D19:D20)</f>
        <v>282065.7</v>
      </c>
      <c r="E18" s="43">
        <f>SUM(E19:E20)</f>
        <v>282065.7</v>
      </c>
      <c r="F18" s="91" t="s">
        <v>107</v>
      </c>
      <c r="G18" s="124"/>
      <c r="H18" s="43">
        <f>SUM(H19:H20)</f>
        <v>-282065.7</v>
      </c>
      <c r="I18" s="43">
        <f>SUM(I19:I20)</f>
        <v>-282065.7</v>
      </c>
    </row>
    <row r="19" spans="1:9" ht="126" x14ac:dyDescent="0.2">
      <c r="A19" s="151"/>
      <c r="B19" s="125" t="s">
        <v>122</v>
      </c>
      <c r="C19" s="4" t="s">
        <v>123</v>
      </c>
      <c r="D19" s="22">
        <v>282065.7</v>
      </c>
      <c r="E19" s="22">
        <v>233076.2</v>
      </c>
      <c r="F19" s="125" t="s">
        <v>969</v>
      </c>
      <c r="G19" s="4" t="s">
        <v>124</v>
      </c>
      <c r="H19" s="22">
        <v>-48300</v>
      </c>
      <c r="I19" s="22">
        <v>0</v>
      </c>
    </row>
    <row r="20" spans="1:9" ht="153" customHeight="1" x14ac:dyDescent="0.2">
      <c r="A20" s="151"/>
      <c r="B20" s="125" t="s">
        <v>969</v>
      </c>
      <c r="C20" s="4" t="s">
        <v>124</v>
      </c>
      <c r="D20" s="22">
        <v>0</v>
      </c>
      <c r="E20" s="22">
        <v>48989.5</v>
      </c>
      <c r="F20" s="125" t="s">
        <v>1158</v>
      </c>
      <c r="G20" s="4" t="s">
        <v>970</v>
      </c>
      <c r="H20" s="22">
        <v>-233765.7</v>
      </c>
      <c r="I20" s="22">
        <v>-282065.7</v>
      </c>
    </row>
  </sheetData>
  <autoFilter ref="A6:I20"/>
  <mergeCells count="4">
    <mergeCell ref="A1:I1"/>
    <mergeCell ref="A3:A4"/>
    <mergeCell ref="B3:E3"/>
    <mergeCell ref="F3:I3"/>
  </mergeCells>
  <pageMargins left="0.39370078740157483" right="0.39370078740157483" top="0.78740157480314965" bottom="0.78740157480314965" header="0.31496062992125984" footer="0.31496062992125984"/>
  <pageSetup paperSize="9" scale="64" fitToHeight="0" orientation="landscape" r:id="rId1"/>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увеличение</vt:lpstr>
      <vt:lpstr>безвозмездные</vt:lpstr>
      <vt:lpstr>перераспределение</vt:lpstr>
      <vt:lpstr>Перераспределение 2019-2020</vt:lpstr>
      <vt:lpstr>безвозмездные!Заголовки_для_печати</vt:lpstr>
      <vt:lpstr>перераспределение!Заголовки_для_печати</vt:lpstr>
      <vt:lpstr>увеличение!Заголовки_для_печати</vt:lpstr>
      <vt:lpstr>перераспределение!Область_печати</vt:lpstr>
      <vt:lpstr>увеличение!Область_печати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Arseniy Gshyan</dc:creator>
  <cp:lastModifiedBy>Рыженкова Елена Николаевна</cp:lastModifiedBy>
  <cp:lastPrinted>2018-10-16T08:46:51Z</cp:lastPrinted>
  <dcterms:created xsi:type="dcterms:W3CDTF">2002-03-11T10:22:12Z</dcterms:created>
  <dcterms:modified xsi:type="dcterms:W3CDTF">2018-10-16T08:47:05Z</dcterms:modified>
</cp:coreProperties>
</file>