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activeTab="1"/>
  </bookViews>
  <sheets>
    <sheet name="на 01.01.2017" sheetId="2" r:id="rId1"/>
    <sheet name="на 01.04.2017" sheetId="4" r:id="rId2"/>
    <sheet name="на 01.09.2017" sheetId="5" r:id="rId3"/>
  </sheets>
  <calcPr calcId="145621"/>
</workbook>
</file>

<file path=xl/calcChain.xml><?xml version="1.0" encoding="utf-8"?>
<calcChain xmlns="http://schemas.openxmlformats.org/spreadsheetml/2006/main">
  <c r="H44" i="5" l="1"/>
  <c r="F52" i="5"/>
  <c r="D23" i="2" l="1"/>
  <c r="F23" i="2" s="1"/>
  <c r="G23" i="2" s="1"/>
  <c r="F23" i="4"/>
  <c r="G23" i="4" s="1"/>
  <c r="D23" i="4"/>
  <c r="E23" i="4" s="1"/>
  <c r="D10" i="4"/>
  <c r="E10" i="4" s="1"/>
  <c r="D11" i="4"/>
  <c r="E11" i="4" s="1"/>
  <c r="D24" i="4"/>
  <c r="E24" i="4" s="1"/>
  <c r="D23" i="5"/>
  <c r="E23" i="5" s="1"/>
  <c r="E23" i="2" l="1"/>
  <c r="H23" i="2" s="1"/>
  <c r="H23" i="4"/>
  <c r="F11" i="4"/>
  <c r="G11" i="4" s="1"/>
  <c r="F10" i="4"/>
  <c r="G10" i="4" s="1"/>
  <c r="H10" i="4" s="1"/>
  <c r="H24" i="4"/>
  <c r="H11" i="4"/>
  <c r="F24" i="4"/>
  <c r="G24" i="4" s="1"/>
  <c r="F23" i="5"/>
  <c r="G23" i="5" s="1"/>
  <c r="H23" i="5" s="1"/>
  <c r="B55" i="5"/>
  <c r="D54" i="5"/>
  <c r="D53" i="5"/>
  <c r="D52" i="5"/>
  <c r="D51" i="5"/>
  <c r="B38" i="5"/>
  <c r="D37" i="5"/>
  <c r="F37" i="5" s="1"/>
  <c r="G37" i="5" s="1"/>
  <c r="D36" i="5"/>
  <c r="F36" i="5" s="1"/>
  <c r="G36" i="5" s="1"/>
  <c r="D35" i="5"/>
  <c r="B25" i="5"/>
  <c r="D24" i="5"/>
  <c r="B12" i="5"/>
  <c r="D11" i="5"/>
  <c r="D10" i="5"/>
  <c r="D9" i="5"/>
  <c r="E51" i="5" l="1"/>
  <c r="F51" i="5"/>
  <c r="E54" i="5"/>
  <c r="F54" i="5"/>
  <c r="G54" i="5" s="1"/>
  <c r="H54" i="5" s="1"/>
  <c r="E9" i="5"/>
  <c r="F9" i="5"/>
  <c r="G9" i="5" s="1"/>
  <c r="E11" i="5"/>
  <c r="F11" i="5"/>
  <c r="G11" i="5" s="1"/>
  <c r="H11" i="5" s="1"/>
  <c r="D38" i="5"/>
  <c r="E24" i="5"/>
  <c r="F24" i="5"/>
  <c r="G24" i="5" s="1"/>
  <c r="E52" i="5"/>
  <c r="G52" i="5"/>
  <c r="E35" i="5"/>
  <c r="F35" i="5"/>
  <c r="G35" i="5" s="1"/>
  <c r="E53" i="5"/>
  <c r="F53" i="5"/>
  <c r="G53" i="5" s="1"/>
  <c r="F10" i="5"/>
  <c r="G10" i="5" s="1"/>
  <c r="D55" i="5"/>
  <c r="E37" i="5"/>
  <c r="H37" i="5" s="1"/>
  <c r="E36" i="5"/>
  <c r="H36" i="5" s="1"/>
  <c r="D25" i="5"/>
  <c r="E10" i="5"/>
  <c r="D12" i="5"/>
  <c r="B55" i="4"/>
  <c r="D54" i="4"/>
  <c r="D53" i="4"/>
  <c r="D52" i="4"/>
  <c r="D51" i="4"/>
  <c r="B38" i="4"/>
  <c r="D37" i="4"/>
  <c r="F37" i="4" s="1"/>
  <c r="G37" i="4" s="1"/>
  <c r="D36" i="4"/>
  <c r="F36" i="4" s="1"/>
  <c r="G36" i="4" s="1"/>
  <c r="D35" i="4"/>
  <c r="B25" i="4"/>
  <c r="B12" i="4"/>
  <c r="D9" i="4"/>
  <c r="G51" i="2"/>
  <c r="E51" i="2"/>
  <c r="D53" i="2"/>
  <c r="D54" i="2"/>
  <c r="D55" i="2"/>
  <c r="D52" i="2"/>
  <c r="B56" i="2"/>
  <c r="D24" i="2"/>
  <c r="H51" i="2" l="1"/>
  <c r="H35" i="5"/>
  <c r="H53" i="5"/>
  <c r="E55" i="5"/>
  <c r="H52" i="5"/>
  <c r="H24" i="5"/>
  <c r="E12" i="5"/>
  <c r="H10" i="5"/>
  <c r="F24" i="2"/>
  <c r="G24" i="2" s="1"/>
  <c r="E53" i="2"/>
  <c r="F53" i="2"/>
  <c r="G53" i="2" s="1"/>
  <c r="E9" i="4"/>
  <c r="F9" i="4"/>
  <c r="G9" i="4" s="1"/>
  <c r="D38" i="4"/>
  <c r="F38" i="5"/>
  <c r="G38" i="5"/>
  <c r="E55" i="2"/>
  <c r="H55" i="2" s="1"/>
  <c r="F55" i="2"/>
  <c r="G55" i="2" s="1"/>
  <c r="E35" i="4"/>
  <c r="F35" i="4"/>
  <c r="G35" i="4" s="1"/>
  <c r="F12" i="5"/>
  <c r="E54" i="2"/>
  <c r="F54" i="2"/>
  <c r="G54" i="2" s="1"/>
  <c r="D55" i="4"/>
  <c r="F51" i="4"/>
  <c r="E54" i="4"/>
  <c r="F54" i="4"/>
  <c r="G54" i="4" s="1"/>
  <c r="F55" i="5"/>
  <c r="G51" i="5"/>
  <c r="G55" i="5" s="1"/>
  <c r="E52" i="2"/>
  <c r="F52" i="2"/>
  <c r="E52" i="4"/>
  <c r="F52" i="4"/>
  <c r="G52" i="4" s="1"/>
  <c r="E53" i="4"/>
  <c r="F53" i="4"/>
  <c r="G53" i="4" s="1"/>
  <c r="H9" i="5"/>
  <c r="H54" i="2"/>
  <c r="G25" i="5"/>
  <c r="G12" i="5"/>
  <c r="E51" i="4"/>
  <c r="E37" i="4"/>
  <c r="H37" i="4" s="1"/>
  <c r="E36" i="4"/>
  <c r="H36" i="4" s="1"/>
  <c r="D12" i="4"/>
  <c r="E38" i="5"/>
  <c r="E25" i="5"/>
  <c r="F25" i="5"/>
  <c r="D25" i="4"/>
  <c r="D56" i="2"/>
  <c r="E24" i="2"/>
  <c r="B25" i="2"/>
  <c r="E56" i="2" l="1"/>
  <c r="H53" i="2"/>
  <c r="H53" i="4"/>
  <c r="H54" i="4"/>
  <c r="E25" i="4"/>
  <c r="H52" i="4"/>
  <c r="H35" i="4"/>
  <c r="H9" i="4"/>
  <c r="H38" i="5"/>
  <c r="H40" i="5" s="1"/>
  <c r="H42" i="5" s="1"/>
  <c r="H12" i="5"/>
  <c r="H14" i="5" s="1"/>
  <c r="H16" i="5" s="1"/>
  <c r="H24" i="2"/>
  <c r="F56" i="2"/>
  <c r="G52" i="2"/>
  <c r="F55" i="4"/>
  <c r="G51" i="4"/>
  <c r="G55" i="4" s="1"/>
  <c r="H51" i="5"/>
  <c r="H55" i="5" s="1"/>
  <c r="H57" i="5" s="1"/>
  <c r="G38" i="4"/>
  <c r="F38" i="4"/>
  <c r="H25" i="5"/>
  <c r="H27" i="5" s="1"/>
  <c r="H29" i="5" s="1"/>
  <c r="F12" i="4"/>
  <c r="E38" i="4"/>
  <c r="G12" i="4"/>
  <c r="E55" i="4"/>
  <c r="F25" i="4"/>
  <c r="E12" i="4"/>
  <c r="D25" i="2"/>
  <c r="B38" i="2"/>
  <c r="D37" i="2"/>
  <c r="D36" i="2"/>
  <c r="D35" i="2"/>
  <c r="H38" i="4" l="1"/>
  <c r="H40" i="4" s="1"/>
  <c r="H42" i="4" s="1"/>
  <c r="H51" i="4"/>
  <c r="H55" i="4" s="1"/>
  <c r="H57" i="4" s="1"/>
  <c r="H59" i="4" s="1"/>
  <c r="H61" i="4" s="1"/>
  <c r="H59" i="5"/>
  <c r="H61" i="5" s="1"/>
  <c r="G56" i="2"/>
  <c r="H52" i="2"/>
  <c r="H56" i="2" s="1"/>
  <c r="E36" i="2"/>
  <c r="F36" i="2"/>
  <c r="G36" i="2" s="1"/>
  <c r="E37" i="2"/>
  <c r="F37" i="2"/>
  <c r="G37" i="2" s="1"/>
  <c r="H65" i="5"/>
  <c r="E35" i="2"/>
  <c r="F35" i="2"/>
  <c r="G35" i="2" s="1"/>
  <c r="H35" i="2" s="1"/>
  <c r="H66" i="5"/>
  <c r="H12" i="4"/>
  <c r="G25" i="4"/>
  <c r="H25" i="4" s="1"/>
  <c r="F25" i="2"/>
  <c r="G25" i="2"/>
  <c r="E25" i="2"/>
  <c r="D38" i="2"/>
  <c r="H37" i="2" l="1"/>
  <c r="H36" i="2"/>
  <c r="G38" i="2"/>
  <c r="F38" i="2"/>
  <c r="E38" i="2"/>
  <c r="H14" i="4"/>
  <c r="H64" i="4"/>
  <c r="H27" i="4"/>
  <c r="H29" i="4" s="1"/>
  <c r="H25" i="2"/>
  <c r="H27" i="2" s="1"/>
  <c r="H29" i="2" s="1"/>
  <c r="H58" i="2"/>
  <c r="H38" i="2" l="1"/>
  <c r="H40" i="2" s="1"/>
  <c r="H42" i="2" s="1"/>
  <c r="H60" i="2"/>
  <c r="H62" i="2" s="1"/>
  <c r="H16" i="4"/>
  <c r="H44" i="4" s="1"/>
  <c r="H65" i="4"/>
  <c r="D11" i="2" l="1"/>
  <c r="F11" i="2" s="1"/>
  <c r="G11" i="2" l="1"/>
  <c r="E11" i="2"/>
  <c r="B12" i="2"/>
  <c r="D10" i="2"/>
  <c r="F10" i="2" s="1"/>
  <c r="D9" i="2"/>
  <c r="F9" i="2" s="1"/>
  <c r="H11" i="2" l="1"/>
  <c r="G9" i="2"/>
  <c r="E9" i="2"/>
  <c r="E10" i="2"/>
  <c r="D12" i="2"/>
  <c r="G10" i="2" l="1"/>
  <c r="G12" i="2" s="1"/>
  <c r="F12" i="2"/>
  <c r="E12" i="2"/>
  <c r="H9" i="2"/>
  <c r="H10" i="2" l="1"/>
  <c r="H12" i="2"/>
  <c r="H14" i="2" l="1"/>
  <c r="H65" i="2"/>
  <c r="G68" i="5" s="1"/>
  <c r="H16" i="2" l="1"/>
  <c r="H44" i="2" s="1"/>
  <c r="H66" i="2"/>
  <c r="G69" i="5" s="1"/>
</calcChain>
</file>

<file path=xl/sharedStrings.xml><?xml version="1.0" encoding="utf-8"?>
<sst xmlns="http://schemas.openxmlformats.org/spreadsheetml/2006/main" count="199" uniqueCount="34">
  <si>
    <t>Наименование должности</t>
  </si>
  <si>
    <t>Количество штатных единиц</t>
  </si>
  <si>
    <t>ИТОГО</t>
  </si>
  <si>
    <t>Ведущий специалист</t>
  </si>
  <si>
    <t>Итого</t>
  </si>
  <si>
    <t>Начальник отдела</t>
  </si>
  <si>
    <t>Главный специалист</t>
  </si>
  <si>
    <t>Главный механик</t>
  </si>
  <si>
    <t>Главный бухгалтер</t>
  </si>
  <si>
    <t>Сумма дожностных окладов в месяц, руб.</t>
  </si>
  <si>
    <t>Стимулирующие выплаты в месяц, руб.</t>
  </si>
  <si>
    <t>Взносы в фонды (ПФР,ФСС,ФОМС) 30,2%</t>
  </si>
  <si>
    <t>Директор</t>
  </si>
  <si>
    <t>Размер должностного оклада в месяц, руб.</t>
  </si>
  <si>
    <t xml:space="preserve">Фонд оплаты труда сотрудников ЛОГКУ "Леноблохота" на 2017 год               (переданные животный мир)                                                                                               </t>
  </si>
  <si>
    <t>Заместитель директора</t>
  </si>
  <si>
    <t>Расчетная величина на 01.01.2017</t>
  </si>
  <si>
    <t>Расчетная величина на 01.04.2017</t>
  </si>
  <si>
    <t>Должностной оклад за 3 месяца, руб.</t>
  </si>
  <si>
    <t>Стимулирующие выплаты за 3 месяца, руб.</t>
  </si>
  <si>
    <t>ВСЕГО</t>
  </si>
  <si>
    <t xml:space="preserve">Фонд оплаты труда сотрудников ЛОГКУ "Леноблохота" на 2017 год               (субъектовые животный мир)                                                                                               </t>
  </si>
  <si>
    <t xml:space="preserve">Фонд оплаты труда сотрудников ЛОГКУ "Леноблохота" на 2017 год                   (переданные охота)                                                                                           </t>
  </si>
  <si>
    <t xml:space="preserve">Фонд оплаты труда сотрудников ЛОГКУ "Леноблохота" на 2017 год                   (субъектовые охота)                                                                                           </t>
  </si>
  <si>
    <t>Всего в расчете на 3 месяца, руб.</t>
  </si>
  <si>
    <t>Должностной оклад за 5 месяцев, руб.</t>
  </si>
  <si>
    <t>Стимулирующие выплаты за 5 месяцев, руб.</t>
  </si>
  <si>
    <t>Расчетная величина на 01.09.2017</t>
  </si>
  <si>
    <t>Должностной оклад за 4 месяца, руб.</t>
  </si>
  <si>
    <t>Стимулирующие выплаты за 4 месяца, руб.</t>
  </si>
  <si>
    <t>Стимулирующие выплаты за 4 месяцев, руб.</t>
  </si>
  <si>
    <t>Всего в расчете на 4 месяца, руб.</t>
  </si>
  <si>
    <t>Всего в расчете на 5 месяцев, руб.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</si>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</sst>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9"/>
      <name val="Arial Cyr"/>
      <charset val="204"/>
    </font>
    <font>
      <b/>
      <i/>
      <sz val="9"/>
      <name val="Arial Cyr"/>
      <charset val="204"/>
    </font>
    <font>
      <sz val="9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/>
    <xf numFmtId="3" fontId="4" fillId="0" borderId="0" xfId="0" applyNumberFormat="1" applyFont="1" applyAlignment="1"/>
    <xf numFmtId="4" fontId="5" fillId="0" borderId="0" xfId="0" applyNumberFormat="1" applyFont="1"/>
    <xf numFmtId="4" fontId="3" fillId="0" borderId="0" xfId="0" applyNumberFormat="1" applyFont="1"/>
    <xf numFmtId="4" fontId="6" fillId="0" borderId="0" xfId="0" applyNumberFormat="1" applyFont="1"/>
    <xf numFmtId="4" fontId="0" fillId="0" borderId="0" xfId="0" applyNumberFormat="1" applyAlignment="1">
      <alignment wrapText="1"/>
    </xf>
    <xf numFmtId="4" fontId="3" fillId="0" borderId="2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/>
    </xf>
    <xf numFmtId="2" fontId="3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4" fontId="0" fillId="0" borderId="0" xfId="0" applyNumberFormat="1"/>
    <xf numFmtId="0" fontId="0" fillId="0" borderId="0" xfId="0" applyAlignment="1"/>
    <xf numFmtId="1" fontId="3" fillId="0" borderId="2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 vertical="justify"/>
    </xf>
    <xf numFmtId="1" fontId="5" fillId="0" borderId="1" xfId="0" applyNumberFormat="1" applyFont="1" applyBorder="1" applyAlignment="1">
      <alignment horizontal="center" vertical="justify"/>
    </xf>
    <xf numFmtId="49" fontId="3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A22" workbookViewId="0">
      <selection activeCell="O20" sqref="O20"/>
    </sheetView>
  </sheetViews>
  <sheetFormatPr defaultRowHeight="15" x14ac:dyDescent="0.25"/>
  <cols>
    <col min="1" max="1" width="24.140625" customWidth="1"/>
    <col min="2" max="2" width="14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F1" s="37" t="s">
        <v>33</v>
      </c>
      <c r="G1" s="37"/>
      <c r="H1" s="37"/>
      <c r="I1" s="28"/>
      <c r="J1" s="28"/>
    </row>
    <row r="3" spans="1:13" x14ac:dyDescent="0.25">
      <c r="A3" s="1"/>
    </row>
    <row r="4" spans="1:13" x14ac:dyDescent="0.25">
      <c r="A4" s="35" t="s">
        <v>14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36" t="s">
        <v>16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48" x14ac:dyDescent="0.25">
      <c r="A7" s="2" t="s">
        <v>0</v>
      </c>
      <c r="B7" s="2" t="s">
        <v>1</v>
      </c>
      <c r="C7" s="2" t="s">
        <v>13</v>
      </c>
      <c r="D7" s="2" t="s">
        <v>9</v>
      </c>
      <c r="E7" s="17" t="s">
        <v>18</v>
      </c>
      <c r="F7" s="17" t="s">
        <v>10</v>
      </c>
      <c r="G7" s="17" t="s">
        <v>19</v>
      </c>
      <c r="H7" s="2" t="s">
        <v>24</v>
      </c>
    </row>
    <row r="8" spans="1:13" x14ac:dyDescent="0.25">
      <c r="A8" s="3">
        <v>1</v>
      </c>
      <c r="B8" s="3">
        <v>2</v>
      </c>
      <c r="C8" s="3">
        <v>3</v>
      </c>
      <c r="D8" s="3"/>
      <c r="E8" s="3">
        <v>4</v>
      </c>
      <c r="F8" s="3">
        <v>5</v>
      </c>
      <c r="G8" s="3">
        <v>6</v>
      </c>
      <c r="H8" s="3">
        <v>12</v>
      </c>
    </row>
    <row r="9" spans="1:13" x14ac:dyDescent="0.25">
      <c r="A9" s="18" t="s">
        <v>15</v>
      </c>
      <c r="B9" s="29">
        <v>1</v>
      </c>
      <c r="C9" s="13">
        <v>24693</v>
      </c>
      <c r="D9" s="13">
        <f>C9*B9</f>
        <v>24693</v>
      </c>
      <c r="E9" s="13">
        <f>D9*3</f>
        <v>74079</v>
      </c>
      <c r="F9" s="13">
        <f>D9*1.8344-0.007</f>
        <v>45296.832200000004</v>
      </c>
      <c r="G9" s="13">
        <f>F9*3</f>
        <v>135890.49660000001</v>
      </c>
      <c r="H9" s="13">
        <f>E9+G9</f>
        <v>209969.49660000001</v>
      </c>
    </row>
    <row r="10" spans="1:13" x14ac:dyDescent="0.25">
      <c r="A10" s="18" t="s">
        <v>6</v>
      </c>
      <c r="B10" s="29">
        <v>2</v>
      </c>
      <c r="C10" s="13">
        <v>16152</v>
      </c>
      <c r="D10" s="13">
        <f t="shared" ref="D10:D11" si="0">C10*B10</f>
        <v>32304</v>
      </c>
      <c r="E10" s="13">
        <f t="shared" ref="E10:E11" si="1">D10*3</f>
        <v>96912</v>
      </c>
      <c r="F10" s="13">
        <f t="shared" ref="F10" si="2">D10*1.8344</f>
        <v>59258.457600000002</v>
      </c>
      <c r="G10" s="13">
        <f t="shared" ref="G10:G11" si="3">F10*3</f>
        <v>177775.37280000001</v>
      </c>
      <c r="H10" s="13">
        <f t="shared" ref="H10:H11" si="4">E10+G10</f>
        <v>274687.37280000001</v>
      </c>
    </row>
    <row r="11" spans="1:13" x14ac:dyDescent="0.25">
      <c r="A11" s="18" t="s">
        <v>3</v>
      </c>
      <c r="B11" s="29">
        <v>7</v>
      </c>
      <c r="C11" s="13">
        <v>15057</v>
      </c>
      <c r="D11" s="13">
        <f t="shared" si="0"/>
        <v>105399</v>
      </c>
      <c r="E11" s="13">
        <f t="shared" si="1"/>
        <v>316197</v>
      </c>
      <c r="F11" s="13">
        <f>D11*1.8344-0.19999</f>
        <v>193343.72561000002</v>
      </c>
      <c r="G11" s="13">
        <f t="shared" si="3"/>
        <v>580031.17683000001</v>
      </c>
      <c r="H11" s="13">
        <f t="shared" si="4"/>
        <v>896228.17683000001</v>
      </c>
    </row>
    <row r="12" spans="1:13" x14ac:dyDescent="0.25">
      <c r="A12" s="15" t="s">
        <v>4</v>
      </c>
      <c r="B12" s="30">
        <f>SUM(B9:B11)</f>
        <v>10</v>
      </c>
      <c r="C12" s="16"/>
      <c r="D12" s="16">
        <f>SUM(D9:D11)</f>
        <v>162396</v>
      </c>
      <c r="E12" s="16">
        <f>SUM(E9:E11)</f>
        <v>487188</v>
      </c>
      <c r="F12" s="16">
        <f>SUM(F9:F11)</f>
        <v>297899.01540999999</v>
      </c>
      <c r="G12" s="16">
        <f>SUM(G9:G11)</f>
        <v>893697.04622999998</v>
      </c>
      <c r="H12" s="16">
        <f t="shared" ref="H12" si="5">E12+G12</f>
        <v>1380885.04623</v>
      </c>
    </row>
    <row r="13" spans="1:13" x14ac:dyDescent="0.25">
      <c r="A13" s="4"/>
      <c r="B13" s="33"/>
      <c r="C13" s="34"/>
      <c r="D13" s="34"/>
      <c r="E13" s="34"/>
      <c r="F13" s="5"/>
      <c r="G13" s="5"/>
      <c r="H13" s="5"/>
      <c r="I13" s="5"/>
      <c r="J13" s="5"/>
      <c r="K13" s="5"/>
      <c r="M13" s="4"/>
    </row>
    <row r="14" spans="1:13" ht="60" x14ac:dyDescent="0.25">
      <c r="A14" s="6"/>
      <c r="B14" s="8"/>
      <c r="C14" s="7"/>
      <c r="D14" s="7"/>
      <c r="E14" s="7"/>
      <c r="F14" s="5"/>
      <c r="G14" s="12" t="s">
        <v>11</v>
      </c>
      <c r="H14" s="9">
        <f>H12*30.2/100</f>
        <v>417027.28396145999</v>
      </c>
      <c r="I14" s="5"/>
      <c r="J14" s="5"/>
      <c r="K14" s="5"/>
    </row>
    <row r="15" spans="1:13" x14ac:dyDescent="0.25">
      <c r="A15" s="6"/>
      <c r="B15" s="8"/>
      <c r="C15" s="7"/>
      <c r="D15" s="7"/>
      <c r="E15" s="7"/>
      <c r="F15" s="5"/>
      <c r="H15" s="10"/>
      <c r="I15" s="5"/>
      <c r="J15" s="5"/>
      <c r="K15" s="5"/>
    </row>
    <row r="16" spans="1:13" x14ac:dyDescent="0.25">
      <c r="A16" s="6"/>
      <c r="B16" s="8"/>
      <c r="C16" s="7"/>
      <c r="D16" s="7"/>
      <c r="E16" s="7"/>
      <c r="F16" s="5"/>
      <c r="G16" t="s">
        <v>2</v>
      </c>
      <c r="H16" s="11">
        <f>H12+H14</f>
        <v>1797912.33019146</v>
      </c>
      <c r="I16" s="5"/>
      <c r="J16" s="5"/>
      <c r="K16" s="5"/>
    </row>
    <row r="17" spans="1:13" x14ac:dyDescent="0.25">
      <c r="A17" s="6"/>
      <c r="B17" s="8"/>
      <c r="C17" s="7"/>
      <c r="D17" s="7"/>
      <c r="E17" s="7"/>
      <c r="F17" s="5"/>
      <c r="H17" s="11"/>
      <c r="I17" s="5"/>
      <c r="J17" s="5"/>
      <c r="K17" s="5"/>
    </row>
    <row r="18" spans="1:13" ht="15" customHeight="1" x14ac:dyDescent="0.25">
      <c r="A18" s="35" t="s">
        <v>21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 x14ac:dyDescent="0.25">
      <c r="A20" s="36" t="s">
        <v>16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 ht="48" x14ac:dyDescent="0.25">
      <c r="A21" s="2" t="s">
        <v>0</v>
      </c>
      <c r="B21" s="2" t="s">
        <v>1</v>
      </c>
      <c r="C21" s="2" t="s">
        <v>13</v>
      </c>
      <c r="D21" s="2" t="s">
        <v>9</v>
      </c>
      <c r="E21" s="17" t="s">
        <v>18</v>
      </c>
      <c r="F21" s="17" t="s">
        <v>10</v>
      </c>
      <c r="G21" s="17" t="s">
        <v>19</v>
      </c>
      <c r="H21" s="2" t="s">
        <v>24</v>
      </c>
    </row>
    <row r="22" spans="1:13" x14ac:dyDescent="0.25">
      <c r="A22" s="3">
        <v>1</v>
      </c>
      <c r="B22" s="3">
        <v>2</v>
      </c>
      <c r="C22" s="3">
        <v>3</v>
      </c>
      <c r="D22" s="3"/>
      <c r="E22" s="3">
        <v>4</v>
      </c>
      <c r="F22" s="3">
        <v>5</v>
      </c>
      <c r="G22" s="3">
        <v>6</v>
      </c>
      <c r="H22" s="3">
        <v>12</v>
      </c>
    </row>
    <row r="23" spans="1:13" x14ac:dyDescent="0.25">
      <c r="A23" s="18" t="s">
        <v>15</v>
      </c>
      <c r="B23" s="29">
        <v>1</v>
      </c>
      <c r="C23" s="13">
        <v>24693</v>
      </c>
      <c r="D23" s="13">
        <f>C23*B23</f>
        <v>24693</v>
      </c>
      <c r="E23" s="13">
        <f>D23*3</f>
        <v>74079</v>
      </c>
      <c r="F23" s="13">
        <f>D23*1.8344-0.007</f>
        <v>45296.832200000004</v>
      </c>
      <c r="G23" s="13">
        <f>F23*3</f>
        <v>135890.49660000001</v>
      </c>
      <c r="H23" s="13">
        <f>E23+G23</f>
        <v>209969.49660000001</v>
      </c>
    </row>
    <row r="24" spans="1:13" x14ac:dyDescent="0.25">
      <c r="A24" s="18" t="s">
        <v>6</v>
      </c>
      <c r="B24" s="29">
        <v>2</v>
      </c>
      <c r="C24" s="13">
        <v>16152</v>
      </c>
      <c r="D24" s="13">
        <f t="shared" ref="D24" si="6">C24*B24</f>
        <v>32304</v>
      </c>
      <c r="E24" s="13">
        <f t="shared" ref="E24" si="7">D24*3</f>
        <v>96912</v>
      </c>
      <c r="F24" s="13">
        <f t="shared" ref="F24" si="8">D24*1.8344</f>
        <v>59258.457600000002</v>
      </c>
      <c r="G24" s="13">
        <f t="shared" ref="G24" si="9">F24*3</f>
        <v>177775.37280000001</v>
      </c>
      <c r="H24" s="13">
        <f t="shared" ref="H24:H25" si="10">E24+G24</f>
        <v>274687.37280000001</v>
      </c>
    </row>
    <row r="25" spans="1:13" x14ac:dyDescent="0.25">
      <c r="A25" s="15" t="s">
        <v>4</v>
      </c>
      <c r="B25" s="30">
        <f>SUM(B23:B24)</f>
        <v>3</v>
      </c>
      <c r="C25" s="16"/>
      <c r="D25" s="16">
        <f>SUM(D23:D24)</f>
        <v>56997</v>
      </c>
      <c r="E25" s="16">
        <f>SUM(E23:E24)</f>
        <v>170991</v>
      </c>
      <c r="F25" s="16">
        <f>SUM(F23:F24)</f>
        <v>104555.2898</v>
      </c>
      <c r="G25" s="16">
        <f>SUM(G23:G24)</f>
        <v>313665.86940000003</v>
      </c>
      <c r="H25" s="16">
        <f t="shared" si="10"/>
        <v>484656.86940000003</v>
      </c>
    </row>
    <row r="26" spans="1:13" x14ac:dyDescent="0.25">
      <c r="A26" s="4"/>
      <c r="B26" s="33"/>
      <c r="C26" s="34"/>
      <c r="D26" s="34"/>
      <c r="E26" s="34"/>
      <c r="F26" s="5"/>
      <c r="G26" s="5"/>
      <c r="H26" s="5"/>
      <c r="I26" s="5"/>
      <c r="J26" s="5"/>
      <c r="K26" s="5"/>
      <c r="M26" s="4"/>
    </row>
    <row r="27" spans="1:13" ht="60" x14ac:dyDescent="0.25">
      <c r="A27" s="6"/>
      <c r="B27" s="8"/>
      <c r="C27" s="7"/>
      <c r="D27" s="7"/>
      <c r="E27" s="7"/>
      <c r="F27" s="5"/>
      <c r="G27" s="12" t="s">
        <v>11</v>
      </c>
      <c r="H27" s="9">
        <f>H25*30.2/100</f>
        <v>146366.37455880002</v>
      </c>
      <c r="I27" s="5"/>
      <c r="J27" s="5"/>
      <c r="K27" s="5"/>
    </row>
    <row r="28" spans="1:13" x14ac:dyDescent="0.25">
      <c r="A28" s="6"/>
      <c r="B28" s="8"/>
      <c r="C28" s="7"/>
      <c r="D28" s="7"/>
      <c r="E28" s="7"/>
      <c r="F28" s="5"/>
      <c r="H28" s="10"/>
      <c r="I28" s="5"/>
      <c r="J28" s="5"/>
      <c r="K28" s="5"/>
    </row>
    <row r="29" spans="1:13" x14ac:dyDescent="0.25">
      <c r="A29" s="6"/>
      <c r="B29" s="8"/>
      <c r="C29" s="7"/>
      <c r="D29" s="7"/>
      <c r="E29" s="7"/>
      <c r="F29" s="5"/>
      <c r="G29" t="s">
        <v>2</v>
      </c>
      <c r="H29" s="11">
        <f>H25+H27</f>
        <v>631023.2439588001</v>
      </c>
      <c r="I29" s="5"/>
      <c r="J29" s="5"/>
      <c r="K29" s="5"/>
    </row>
    <row r="30" spans="1:13" x14ac:dyDescent="0.25">
      <c r="A30" s="35" t="s">
        <v>22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3" ht="15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 x14ac:dyDescent="0.25">
      <c r="A32" s="36" t="s">
        <v>16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3" ht="48" x14ac:dyDescent="0.25">
      <c r="A33" s="2" t="s">
        <v>0</v>
      </c>
      <c r="B33" s="2" t="s">
        <v>1</v>
      </c>
      <c r="C33" s="2" t="s">
        <v>13</v>
      </c>
      <c r="D33" s="2" t="s">
        <v>9</v>
      </c>
      <c r="E33" s="17" t="s">
        <v>18</v>
      </c>
      <c r="F33" s="17" t="s">
        <v>10</v>
      </c>
      <c r="G33" s="17" t="s">
        <v>19</v>
      </c>
      <c r="H33" s="2" t="s">
        <v>24</v>
      </c>
      <c r="I33" s="21"/>
      <c r="J33" s="21"/>
      <c r="K33" s="21"/>
      <c r="L33" s="21"/>
      <c r="M33" s="21"/>
    </row>
    <row r="34" spans="1:13" x14ac:dyDescent="0.25">
      <c r="A34" s="3">
        <v>1</v>
      </c>
      <c r="B34" s="3">
        <v>2</v>
      </c>
      <c r="C34" s="3">
        <v>3</v>
      </c>
      <c r="D34" s="3"/>
      <c r="E34" s="3">
        <v>4</v>
      </c>
      <c r="F34" s="3">
        <v>5</v>
      </c>
      <c r="G34" s="3">
        <v>6</v>
      </c>
      <c r="H34" s="3">
        <v>12</v>
      </c>
    </row>
    <row r="35" spans="1:13" x14ac:dyDescent="0.25">
      <c r="A35" s="18" t="s">
        <v>5</v>
      </c>
      <c r="B35" s="31">
        <v>1</v>
      </c>
      <c r="C35" s="13">
        <v>18479</v>
      </c>
      <c r="D35" s="13">
        <f t="shared" ref="D35:D37" si="11">C35*B35</f>
        <v>18479</v>
      </c>
      <c r="E35" s="13">
        <f t="shared" ref="E35:E37" si="12">D35*3</f>
        <v>55437</v>
      </c>
      <c r="F35" s="13">
        <f t="shared" ref="F35:F37" si="13">D35*1.8344</f>
        <v>33897.8776</v>
      </c>
      <c r="G35" s="13">
        <f t="shared" ref="G35:G37" si="14">F35*3</f>
        <v>101693.63279999999</v>
      </c>
      <c r="H35" s="13">
        <f t="shared" ref="H35:H38" si="15">E35+G35</f>
        <v>157130.63279999999</v>
      </c>
    </row>
    <row r="36" spans="1:13" x14ac:dyDescent="0.25">
      <c r="A36" s="18" t="s">
        <v>6</v>
      </c>
      <c r="B36" s="31">
        <v>3</v>
      </c>
      <c r="C36" s="13">
        <v>16152</v>
      </c>
      <c r="D36" s="13">
        <f t="shared" si="11"/>
        <v>48456</v>
      </c>
      <c r="E36" s="13">
        <f t="shared" si="12"/>
        <v>145368</v>
      </c>
      <c r="F36" s="13">
        <f t="shared" si="13"/>
        <v>88887.686400000006</v>
      </c>
      <c r="G36" s="13">
        <f t="shared" si="14"/>
        <v>266663.05920000002</v>
      </c>
      <c r="H36" s="13">
        <f t="shared" si="15"/>
        <v>412031.05920000002</v>
      </c>
    </row>
    <row r="37" spans="1:13" x14ac:dyDescent="0.25">
      <c r="A37" s="18" t="s">
        <v>3</v>
      </c>
      <c r="B37" s="31">
        <v>6</v>
      </c>
      <c r="C37" s="13">
        <v>15057</v>
      </c>
      <c r="D37" s="13">
        <f t="shared" si="11"/>
        <v>90342</v>
      </c>
      <c r="E37" s="13">
        <f t="shared" si="12"/>
        <v>271026</v>
      </c>
      <c r="F37" s="13">
        <f t="shared" si="13"/>
        <v>165723.36480000001</v>
      </c>
      <c r="G37" s="13">
        <f t="shared" si="14"/>
        <v>497170.09440000006</v>
      </c>
      <c r="H37" s="13">
        <f t="shared" si="15"/>
        <v>768196.09440000006</v>
      </c>
    </row>
    <row r="38" spans="1:13" x14ac:dyDescent="0.25">
      <c r="A38" s="15" t="s">
        <v>4</v>
      </c>
      <c r="B38" s="32">
        <f>SUM(B35:B37)</f>
        <v>10</v>
      </c>
      <c r="C38" s="16"/>
      <c r="D38" s="16">
        <f>SUM(D35:D37)</f>
        <v>157277</v>
      </c>
      <c r="E38" s="16">
        <f>SUM(E35:E37)</f>
        <v>471831</v>
      </c>
      <c r="F38" s="16">
        <f>SUM(F35:F37)</f>
        <v>288508.92879999999</v>
      </c>
      <c r="G38" s="16">
        <f>SUM(G35:G37)</f>
        <v>865526.7864000001</v>
      </c>
      <c r="H38" s="16">
        <f t="shared" si="15"/>
        <v>1337357.7864000001</v>
      </c>
    </row>
    <row r="39" spans="1:13" x14ac:dyDescent="0.25">
      <c r="A39" s="4"/>
      <c r="B39" s="33"/>
      <c r="C39" s="34"/>
      <c r="D39" s="34"/>
      <c r="E39" s="34"/>
      <c r="F39" s="5"/>
      <c r="G39" s="5"/>
      <c r="H39" s="5"/>
      <c r="I39" s="5"/>
      <c r="J39" s="5"/>
      <c r="K39" s="5"/>
      <c r="M39" s="4"/>
    </row>
    <row r="40" spans="1:13" ht="60" x14ac:dyDescent="0.25">
      <c r="A40" s="6"/>
      <c r="B40" s="8"/>
      <c r="C40" s="7"/>
      <c r="D40" s="7"/>
      <c r="E40" s="7"/>
      <c r="F40" s="5"/>
      <c r="G40" s="12" t="s">
        <v>11</v>
      </c>
      <c r="H40" s="9">
        <f>H38*30.2/100</f>
        <v>403882.05149280006</v>
      </c>
      <c r="I40" s="5"/>
      <c r="J40" s="5"/>
      <c r="K40" s="5"/>
    </row>
    <row r="41" spans="1:13" x14ac:dyDescent="0.25">
      <c r="A41" s="6"/>
      <c r="B41" s="8"/>
      <c r="C41" s="7"/>
      <c r="D41" s="7"/>
      <c r="E41" s="7"/>
      <c r="F41" s="5"/>
      <c r="H41" s="10"/>
      <c r="I41" s="5"/>
      <c r="J41" s="5"/>
      <c r="K41" s="5"/>
    </row>
    <row r="42" spans="1:13" x14ac:dyDescent="0.25">
      <c r="A42" s="6"/>
      <c r="B42" s="8"/>
      <c r="C42" s="7"/>
      <c r="D42" s="7"/>
      <c r="E42" s="7"/>
      <c r="F42" s="5"/>
      <c r="G42" t="s">
        <v>2</v>
      </c>
      <c r="H42" s="11">
        <f>H38+H40</f>
        <v>1741239.8378928001</v>
      </c>
      <c r="I42" s="5"/>
      <c r="J42" s="5"/>
      <c r="K42" s="5"/>
    </row>
    <row r="43" spans="1:13" x14ac:dyDescent="0.25">
      <c r="A43" s="6"/>
      <c r="B43" s="8"/>
      <c r="C43" s="7"/>
      <c r="D43" s="7"/>
      <c r="E43" s="7"/>
      <c r="F43" s="5"/>
      <c r="H43" s="11"/>
      <c r="I43" s="5"/>
      <c r="J43" s="5"/>
      <c r="K43" s="5"/>
    </row>
    <row r="44" spans="1:13" x14ac:dyDescent="0.25">
      <c r="A44" s="6"/>
      <c r="B44" s="8"/>
      <c r="C44" s="7"/>
      <c r="D44" s="7"/>
      <c r="E44" s="7"/>
      <c r="F44" s="5"/>
      <c r="G44" t="s">
        <v>20</v>
      </c>
      <c r="H44" s="11">
        <f>H16+H42</f>
        <v>3539152.1680842601</v>
      </c>
      <c r="I44" s="5"/>
      <c r="J44" s="5"/>
      <c r="K44" s="5"/>
    </row>
    <row r="45" spans="1:13" x14ac:dyDescent="0.25">
      <c r="A45" s="6"/>
      <c r="B45" s="8"/>
      <c r="C45" s="7"/>
      <c r="D45" s="7"/>
      <c r="E45" s="7"/>
      <c r="F45" s="5"/>
      <c r="H45" s="11"/>
      <c r="I45" s="5"/>
      <c r="J45" s="5"/>
      <c r="K45" s="5"/>
    </row>
    <row r="46" spans="1:13" x14ac:dyDescent="0.25">
      <c r="A46" s="35" t="s">
        <v>23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1:13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36" t="s">
        <v>16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 ht="52.5" customHeight="1" x14ac:dyDescent="0.25">
      <c r="A49" s="2" t="s">
        <v>0</v>
      </c>
      <c r="B49" s="2" t="s">
        <v>1</v>
      </c>
      <c r="C49" s="2" t="s">
        <v>13</v>
      </c>
      <c r="D49" s="2" t="s">
        <v>9</v>
      </c>
      <c r="E49" s="17" t="s">
        <v>18</v>
      </c>
      <c r="F49" s="17" t="s">
        <v>10</v>
      </c>
      <c r="G49" s="17" t="s">
        <v>19</v>
      </c>
      <c r="H49" s="2" t="s">
        <v>24</v>
      </c>
      <c r="I49" s="21"/>
      <c r="J49" s="21"/>
      <c r="K49" s="21"/>
      <c r="L49" s="21"/>
      <c r="M49" s="21"/>
    </row>
    <row r="50" spans="1:13" x14ac:dyDescent="0.25">
      <c r="A50" s="3">
        <v>1</v>
      </c>
      <c r="B50" s="3">
        <v>2</v>
      </c>
      <c r="C50" s="3">
        <v>3</v>
      </c>
      <c r="D50" s="3"/>
      <c r="E50" s="3">
        <v>4</v>
      </c>
      <c r="F50" s="3">
        <v>5</v>
      </c>
      <c r="G50" s="3">
        <v>6</v>
      </c>
      <c r="H50" s="3">
        <v>12</v>
      </c>
    </row>
    <row r="51" spans="1:13" x14ac:dyDescent="0.25">
      <c r="A51" s="3"/>
      <c r="B51" s="3"/>
      <c r="C51" s="3"/>
      <c r="D51" s="3"/>
      <c r="E51" s="3">
        <f>D51*3</f>
        <v>0</v>
      </c>
      <c r="F51" s="3"/>
      <c r="G51" s="3">
        <f>F51*3</f>
        <v>0</v>
      </c>
      <c r="H51" s="3">
        <f>E51+G51</f>
        <v>0</v>
      </c>
    </row>
    <row r="52" spans="1:13" x14ac:dyDescent="0.25">
      <c r="A52" s="25" t="s">
        <v>12</v>
      </c>
      <c r="B52" s="29">
        <v>1</v>
      </c>
      <c r="C52" s="19">
        <v>27497</v>
      </c>
      <c r="D52" s="13">
        <f>B52*C52</f>
        <v>27497</v>
      </c>
      <c r="E52" s="3">
        <f t="shared" ref="E52:E55" si="16">D52*3</f>
        <v>82491</v>
      </c>
      <c r="F52" s="19">
        <f>D52*1.835</f>
        <v>50456.995000000003</v>
      </c>
      <c r="G52" s="19">
        <f t="shared" ref="G52:G55" si="17">F52*3</f>
        <v>151370.98500000002</v>
      </c>
      <c r="H52" s="19">
        <f t="shared" ref="H52:H55" si="18">E52+G52</f>
        <v>233861.98500000002</v>
      </c>
    </row>
    <row r="53" spans="1:13" x14ac:dyDescent="0.25">
      <c r="A53" s="18" t="s">
        <v>8</v>
      </c>
      <c r="B53" s="29">
        <v>1</v>
      </c>
      <c r="C53" s="19">
        <v>21950</v>
      </c>
      <c r="D53" s="13">
        <f t="shared" ref="D53:D55" si="19">B53*C53</f>
        <v>21950</v>
      </c>
      <c r="E53" s="3">
        <f t="shared" si="16"/>
        <v>65850</v>
      </c>
      <c r="F53" s="19">
        <f t="shared" ref="F53:F55" si="20">D53*1.8344</f>
        <v>40265.08</v>
      </c>
      <c r="G53" s="19">
        <f t="shared" si="17"/>
        <v>120795.24</v>
      </c>
      <c r="H53" s="19">
        <f t="shared" si="18"/>
        <v>186645.24</v>
      </c>
    </row>
    <row r="54" spans="1:13" x14ac:dyDescent="0.25">
      <c r="A54" s="18" t="s">
        <v>7</v>
      </c>
      <c r="B54" s="29">
        <v>1</v>
      </c>
      <c r="C54" s="19">
        <v>18068</v>
      </c>
      <c r="D54" s="13">
        <f t="shared" si="19"/>
        <v>18068</v>
      </c>
      <c r="E54" s="3">
        <f t="shared" si="16"/>
        <v>54204</v>
      </c>
      <c r="F54" s="19">
        <f>D54*1.8344</f>
        <v>33143.939200000001</v>
      </c>
      <c r="G54" s="19">
        <f t="shared" si="17"/>
        <v>99431.817600000009</v>
      </c>
      <c r="H54" s="19">
        <f t="shared" si="18"/>
        <v>153635.81760000001</v>
      </c>
    </row>
    <row r="55" spans="1:13" x14ac:dyDescent="0.25">
      <c r="A55" s="18" t="s">
        <v>6</v>
      </c>
      <c r="B55" s="29">
        <v>5</v>
      </c>
      <c r="C55" s="19">
        <v>16152</v>
      </c>
      <c r="D55" s="13">
        <f t="shared" si="19"/>
        <v>80760</v>
      </c>
      <c r="E55" s="3">
        <f t="shared" si="16"/>
        <v>242280</v>
      </c>
      <c r="F55" s="19">
        <f t="shared" si="20"/>
        <v>148146.144</v>
      </c>
      <c r="G55" s="19">
        <f t="shared" si="17"/>
        <v>444438.43200000003</v>
      </c>
      <c r="H55" s="19">
        <f t="shared" si="18"/>
        <v>686718.43200000003</v>
      </c>
    </row>
    <row r="56" spans="1:13" x14ac:dyDescent="0.25">
      <c r="A56" s="15" t="s">
        <v>4</v>
      </c>
      <c r="B56" s="14">
        <f>SUM(B52:B55)</f>
        <v>8</v>
      </c>
      <c r="C56" s="16"/>
      <c r="D56" s="16">
        <f>SUM(D52:D55)</f>
        <v>148275</v>
      </c>
      <c r="E56" s="16">
        <f>SUM(E52:E55)</f>
        <v>444825</v>
      </c>
      <c r="F56" s="16">
        <f>SUM(F52:F55)</f>
        <v>272012.15820000001</v>
      </c>
      <c r="G56" s="26">
        <f>SUM(G52:G55)</f>
        <v>816036.47460000007</v>
      </c>
      <c r="H56" s="26">
        <f>SUM(H52:H55)</f>
        <v>1260861.4746000001</v>
      </c>
    </row>
    <row r="57" spans="1:13" x14ac:dyDescent="0.25">
      <c r="A57" s="4"/>
      <c r="B57" s="33"/>
      <c r="C57" s="34"/>
      <c r="D57" s="34"/>
      <c r="E57" s="34"/>
      <c r="F57" s="5"/>
      <c r="G57" s="5"/>
      <c r="H57" s="5"/>
      <c r="I57" s="5"/>
      <c r="J57" s="5"/>
      <c r="K57" s="5"/>
      <c r="M57" s="4"/>
    </row>
    <row r="58" spans="1:13" ht="60" x14ac:dyDescent="0.25">
      <c r="A58" s="6"/>
      <c r="B58" s="8"/>
      <c r="C58" s="7"/>
      <c r="D58" s="7"/>
      <c r="E58" s="7"/>
      <c r="F58" s="5"/>
      <c r="G58" s="12" t="s">
        <v>11</v>
      </c>
      <c r="H58" s="9">
        <f>H56*30.2/100</f>
        <v>380780.16532920004</v>
      </c>
      <c r="I58" s="5"/>
      <c r="J58" s="5"/>
      <c r="K58" s="5"/>
    </row>
    <row r="59" spans="1:13" x14ac:dyDescent="0.25">
      <c r="A59" s="6"/>
      <c r="B59" s="8"/>
      <c r="C59" s="7"/>
      <c r="D59" s="7"/>
      <c r="E59" s="7"/>
      <c r="F59" s="5"/>
      <c r="H59" s="10"/>
      <c r="I59" s="5"/>
      <c r="J59" s="5"/>
      <c r="K59" s="5"/>
    </row>
    <row r="60" spans="1:13" x14ac:dyDescent="0.25">
      <c r="A60" s="6"/>
      <c r="B60" s="8"/>
      <c r="C60" s="7"/>
      <c r="D60" s="7"/>
      <c r="E60" s="7"/>
      <c r="F60" s="5"/>
      <c r="G60" t="s">
        <v>2</v>
      </c>
      <c r="H60" s="11">
        <f>H56+H58</f>
        <v>1641641.6399292001</v>
      </c>
      <c r="I60" s="5"/>
      <c r="J60" s="5"/>
      <c r="K60" s="5"/>
    </row>
    <row r="61" spans="1:13" x14ac:dyDescent="0.25">
      <c r="A61" s="6"/>
      <c r="B61" s="8"/>
      <c r="C61" s="7"/>
      <c r="D61" s="7"/>
      <c r="E61" s="7"/>
      <c r="F61" s="5"/>
      <c r="H61" s="11"/>
      <c r="I61" s="5"/>
      <c r="J61" s="5"/>
      <c r="K61" s="5"/>
    </row>
    <row r="62" spans="1:13" x14ac:dyDescent="0.25">
      <c r="A62" s="6"/>
      <c r="B62" s="8"/>
      <c r="C62" s="7"/>
      <c r="D62" s="7"/>
      <c r="E62" s="7"/>
      <c r="F62" s="5"/>
      <c r="G62" t="s">
        <v>20</v>
      </c>
      <c r="H62" s="11">
        <f>H30+H60</f>
        <v>1641641.6399292001</v>
      </c>
      <c r="I62" s="5"/>
      <c r="J62" s="5"/>
      <c r="K62" s="5"/>
    </row>
    <row r="64" spans="1:13" ht="15" customHeight="1" x14ac:dyDescent="0.25"/>
    <row r="65" spans="7:8" x14ac:dyDescent="0.25">
      <c r="G65">
        <v>211</v>
      </c>
      <c r="H65" s="27">
        <f>H12+H25+H38+H56</f>
        <v>4463761.1766300006</v>
      </c>
    </row>
    <row r="66" spans="7:8" x14ac:dyDescent="0.25">
      <c r="H66" s="27">
        <f>H14+H27+H40+H58</f>
        <v>1348055.8753422601</v>
      </c>
    </row>
    <row r="77" spans="7:8" ht="15" customHeight="1" x14ac:dyDescent="0.25"/>
  </sheetData>
  <mergeCells count="13">
    <mergeCell ref="F1:H1"/>
    <mergeCell ref="A4:M4"/>
    <mergeCell ref="A6:M6"/>
    <mergeCell ref="B13:E13"/>
    <mergeCell ref="A30:M30"/>
    <mergeCell ref="B57:E57"/>
    <mergeCell ref="A18:M18"/>
    <mergeCell ref="A20:M20"/>
    <mergeCell ref="B26:E26"/>
    <mergeCell ref="A32:M32"/>
    <mergeCell ref="A46:M46"/>
    <mergeCell ref="B39:E39"/>
    <mergeCell ref="A48:M4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topLeftCell="A25" workbookViewId="0">
      <selection activeCell="F62" sqref="F62"/>
    </sheetView>
  </sheetViews>
  <sheetFormatPr defaultRowHeight="15" x14ac:dyDescent="0.25"/>
  <cols>
    <col min="1" max="1" width="24.140625" customWidth="1"/>
    <col min="2" max="2" width="14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H1" s="37"/>
      <c r="I1" s="37"/>
      <c r="J1" s="37"/>
    </row>
    <row r="3" spans="1:13" x14ac:dyDescent="0.25">
      <c r="A3" s="1"/>
    </row>
    <row r="4" spans="1:13" x14ac:dyDescent="0.25">
      <c r="A4" s="35" t="s">
        <v>14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x14ac:dyDescent="0.25">
      <c r="A6" s="36" t="s">
        <v>17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48" x14ac:dyDescent="0.25">
      <c r="A7" s="2" t="s">
        <v>0</v>
      </c>
      <c r="B7" s="2" t="s">
        <v>1</v>
      </c>
      <c r="C7" s="2" t="s">
        <v>13</v>
      </c>
      <c r="D7" s="2" t="s">
        <v>9</v>
      </c>
      <c r="E7" s="17" t="s">
        <v>25</v>
      </c>
      <c r="F7" s="17" t="s">
        <v>10</v>
      </c>
      <c r="G7" s="17" t="s">
        <v>26</v>
      </c>
      <c r="H7" s="2" t="s">
        <v>32</v>
      </c>
    </row>
    <row r="8" spans="1:13" x14ac:dyDescent="0.25">
      <c r="A8" s="3">
        <v>1</v>
      </c>
      <c r="B8" s="3">
        <v>2</v>
      </c>
      <c r="C8" s="3">
        <v>3</v>
      </c>
      <c r="D8" s="3"/>
      <c r="E8" s="3">
        <v>4</v>
      </c>
      <c r="F8" s="3">
        <v>5</v>
      </c>
      <c r="G8" s="3">
        <v>6</v>
      </c>
      <c r="H8" s="3">
        <v>12</v>
      </c>
    </row>
    <row r="9" spans="1:13" x14ac:dyDescent="0.25">
      <c r="A9" s="18" t="s">
        <v>15</v>
      </c>
      <c r="B9" s="29">
        <v>1</v>
      </c>
      <c r="C9" s="13">
        <v>25130</v>
      </c>
      <c r="D9" s="13">
        <f>C9*B9</f>
        <v>25130</v>
      </c>
      <c r="E9" s="13">
        <f>D9*5</f>
        <v>125650</v>
      </c>
      <c r="F9" s="13">
        <f>D9*1.835</f>
        <v>46113.549999999996</v>
      </c>
      <c r="G9" s="13">
        <f>F9*5</f>
        <v>230567.74999999997</v>
      </c>
      <c r="H9" s="13">
        <f>E9+G9</f>
        <v>356217.75</v>
      </c>
    </row>
    <row r="10" spans="1:13" x14ac:dyDescent="0.25">
      <c r="A10" s="18" t="s">
        <v>6</v>
      </c>
      <c r="B10" s="29">
        <v>2</v>
      </c>
      <c r="C10" s="13">
        <v>16442</v>
      </c>
      <c r="D10" s="13">
        <f t="shared" ref="D10:D11" si="0">C10*B10</f>
        <v>32884</v>
      </c>
      <c r="E10" s="13">
        <f t="shared" ref="E10:E11" si="1">D10*5</f>
        <v>164420</v>
      </c>
      <c r="F10" s="13">
        <f t="shared" ref="F10:F11" si="2">D10*1.835</f>
        <v>60342.14</v>
      </c>
      <c r="G10" s="13">
        <f t="shared" ref="G10:G11" si="3">F10*5</f>
        <v>301710.7</v>
      </c>
      <c r="H10" s="13">
        <f t="shared" ref="H10:H12" si="4">E10+G10</f>
        <v>466130.7</v>
      </c>
    </row>
    <row r="11" spans="1:13" x14ac:dyDescent="0.25">
      <c r="A11" s="18" t="s">
        <v>3</v>
      </c>
      <c r="B11" s="29">
        <v>7</v>
      </c>
      <c r="C11" s="13">
        <v>15238</v>
      </c>
      <c r="D11" s="13">
        <f t="shared" si="0"/>
        <v>106666</v>
      </c>
      <c r="E11" s="13">
        <f t="shared" si="1"/>
        <v>533330</v>
      </c>
      <c r="F11" s="13">
        <f t="shared" si="2"/>
        <v>195732.11</v>
      </c>
      <c r="G11" s="13">
        <f t="shared" si="3"/>
        <v>978660.54999999993</v>
      </c>
      <c r="H11" s="13">
        <f t="shared" si="4"/>
        <v>1511990.5499999998</v>
      </c>
    </row>
    <row r="12" spans="1:13" x14ac:dyDescent="0.25">
      <c r="A12" s="15" t="s">
        <v>4</v>
      </c>
      <c r="B12" s="30">
        <f>SUM(B9:B11)</f>
        <v>10</v>
      </c>
      <c r="C12" s="16"/>
      <c r="D12" s="16">
        <f>SUM(D9:D11)</f>
        <v>164680</v>
      </c>
      <c r="E12" s="16">
        <f>SUM(E9:E11)</f>
        <v>823400</v>
      </c>
      <c r="F12" s="16">
        <f>SUM(F9:F11)</f>
        <v>302187.8</v>
      </c>
      <c r="G12" s="16">
        <f>SUM(G9:G11)</f>
        <v>1510939</v>
      </c>
      <c r="H12" s="16">
        <f t="shared" si="4"/>
        <v>2334339</v>
      </c>
    </row>
    <row r="13" spans="1:13" x14ac:dyDescent="0.25">
      <c r="A13" s="4"/>
      <c r="B13" s="33"/>
      <c r="C13" s="34"/>
      <c r="D13" s="34"/>
      <c r="E13" s="34"/>
      <c r="F13" s="5"/>
      <c r="G13" s="5"/>
      <c r="H13" s="5"/>
      <c r="I13" s="5"/>
      <c r="J13" s="5"/>
      <c r="K13" s="5"/>
      <c r="M13" s="4"/>
    </row>
    <row r="14" spans="1:13" ht="60" x14ac:dyDescent="0.25">
      <c r="A14" s="6"/>
      <c r="B14" s="8"/>
      <c r="C14" s="7"/>
      <c r="D14" s="7"/>
      <c r="E14" s="7"/>
      <c r="F14" s="5"/>
      <c r="G14" s="12" t="s">
        <v>11</v>
      </c>
      <c r="H14" s="9">
        <f>H12*30.2/100</f>
        <v>704970.37800000003</v>
      </c>
      <c r="I14" s="5"/>
      <c r="J14" s="5"/>
      <c r="K14" s="5"/>
    </row>
    <row r="15" spans="1:13" x14ac:dyDescent="0.25">
      <c r="A15" s="6"/>
      <c r="B15" s="8"/>
      <c r="C15" s="7"/>
      <c r="D15" s="7"/>
      <c r="E15" s="7"/>
      <c r="F15" s="5"/>
      <c r="H15" s="10"/>
      <c r="I15" s="5"/>
      <c r="J15" s="5"/>
      <c r="K15" s="5"/>
    </row>
    <row r="16" spans="1:13" x14ac:dyDescent="0.25">
      <c r="A16" s="6"/>
      <c r="B16" s="8"/>
      <c r="C16" s="7"/>
      <c r="D16" s="7"/>
      <c r="E16" s="7"/>
      <c r="F16" s="5"/>
      <c r="G16" t="s">
        <v>2</v>
      </c>
      <c r="H16" s="11">
        <f>H12+H14</f>
        <v>3039309.378</v>
      </c>
      <c r="I16" s="5"/>
      <c r="J16" s="5"/>
      <c r="K16" s="5"/>
    </row>
    <row r="17" spans="1:13" x14ac:dyDescent="0.25">
      <c r="A17" s="6"/>
      <c r="B17" s="8"/>
      <c r="C17" s="7"/>
      <c r="D17" s="7"/>
      <c r="E17" s="7"/>
      <c r="F17" s="5"/>
      <c r="H17" s="11"/>
      <c r="I17" s="5"/>
      <c r="J17" s="5"/>
      <c r="K17" s="5"/>
    </row>
    <row r="18" spans="1:13" ht="15" customHeight="1" x14ac:dyDescent="0.25">
      <c r="A18" s="35" t="s">
        <v>21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 x14ac:dyDescent="0.25">
      <c r="A20" s="36" t="s">
        <v>17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 ht="48" x14ac:dyDescent="0.25">
      <c r="A21" s="2" t="s">
        <v>0</v>
      </c>
      <c r="B21" s="2" t="s">
        <v>1</v>
      </c>
      <c r="C21" s="2" t="s">
        <v>13</v>
      </c>
      <c r="D21" s="2" t="s">
        <v>9</v>
      </c>
      <c r="E21" s="17" t="s">
        <v>25</v>
      </c>
      <c r="F21" s="17" t="s">
        <v>10</v>
      </c>
      <c r="G21" s="17" t="s">
        <v>26</v>
      </c>
      <c r="H21" s="2" t="s">
        <v>32</v>
      </c>
    </row>
    <row r="22" spans="1:13" x14ac:dyDescent="0.25">
      <c r="A22" s="3">
        <v>1</v>
      </c>
      <c r="B22" s="3">
        <v>2</v>
      </c>
      <c r="C22" s="3">
        <v>3</v>
      </c>
      <c r="D22" s="3"/>
      <c r="E22" s="3">
        <v>4</v>
      </c>
      <c r="F22" s="3">
        <v>5</v>
      </c>
      <c r="G22" s="3">
        <v>6</v>
      </c>
      <c r="H22" s="3">
        <v>12</v>
      </c>
    </row>
    <row r="23" spans="1:13" x14ac:dyDescent="0.25">
      <c r="A23" s="18" t="s">
        <v>15</v>
      </c>
      <c r="B23" s="29">
        <v>1</v>
      </c>
      <c r="C23" s="13">
        <v>25130</v>
      </c>
      <c r="D23" s="13">
        <f>C23*B23</f>
        <v>25130</v>
      </c>
      <c r="E23" s="13">
        <f>D23*5</f>
        <v>125650</v>
      </c>
      <c r="F23" s="13">
        <f>D23*1.835</f>
        <v>46113.549999999996</v>
      </c>
      <c r="G23" s="13">
        <f>F23*5</f>
        <v>230567.74999999997</v>
      </c>
      <c r="H23" s="13">
        <f>E23+G23</f>
        <v>356217.75</v>
      </c>
    </row>
    <row r="24" spans="1:13" x14ac:dyDescent="0.25">
      <c r="A24" s="18" t="s">
        <v>6</v>
      </c>
      <c r="B24" s="29">
        <v>1</v>
      </c>
      <c r="C24" s="13">
        <v>16442</v>
      </c>
      <c r="D24" s="13">
        <f t="shared" ref="D24" si="5">C24*B24</f>
        <v>16442</v>
      </c>
      <c r="E24" s="13">
        <f t="shared" ref="E24" si="6">D24*5</f>
        <v>82210</v>
      </c>
      <c r="F24" s="13">
        <f t="shared" ref="F24" si="7">D24*1.835</f>
        <v>30171.07</v>
      </c>
      <c r="G24" s="13">
        <f t="shared" ref="G24" si="8">F24*5</f>
        <v>150855.35</v>
      </c>
      <c r="H24" s="13">
        <f t="shared" ref="H24:H25" si="9">E24+G24</f>
        <v>233065.35</v>
      </c>
    </row>
    <row r="25" spans="1:13" x14ac:dyDescent="0.25">
      <c r="A25" s="15" t="s">
        <v>4</v>
      </c>
      <c r="B25" s="30">
        <f>SUM(B23:B24)</f>
        <v>2</v>
      </c>
      <c r="C25" s="16"/>
      <c r="D25" s="16">
        <f>SUM(D23:D24)</f>
        <v>41572</v>
      </c>
      <c r="E25" s="16">
        <f>SUM(E23:E24)</f>
        <v>207860</v>
      </c>
      <c r="F25" s="16">
        <f>SUM(F23:F24)</f>
        <v>76284.62</v>
      </c>
      <c r="G25" s="16">
        <f>SUM(G23:G24)</f>
        <v>381423.1</v>
      </c>
      <c r="H25" s="16">
        <f t="shared" si="9"/>
        <v>589283.1</v>
      </c>
    </row>
    <row r="26" spans="1:13" x14ac:dyDescent="0.25">
      <c r="A26" s="4"/>
      <c r="B26" s="33"/>
      <c r="C26" s="34"/>
      <c r="D26" s="34"/>
      <c r="E26" s="34"/>
      <c r="F26" s="5"/>
      <c r="G26" s="5"/>
      <c r="H26" s="5"/>
      <c r="I26" s="5"/>
      <c r="J26" s="5"/>
      <c r="K26" s="5"/>
      <c r="M26" s="4"/>
    </row>
    <row r="27" spans="1:13" ht="60" x14ac:dyDescent="0.25">
      <c r="A27" s="6"/>
      <c r="B27" s="8"/>
      <c r="C27" s="7"/>
      <c r="D27" s="7"/>
      <c r="E27" s="7"/>
      <c r="F27" s="5"/>
      <c r="G27" s="12" t="s">
        <v>11</v>
      </c>
      <c r="H27" s="9">
        <f>H25*30.2/100</f>
        <v>177963.49619999997</v>
      </c>
      <c r="I27" s="5"/>
      <c r="J27" s="5"/>
      <c r="K27" s="5"/>
    </row>
    <row r="28" spans="1:13" x14ac:dyDescent="0.25">
      <c r="A28" s="6"/>
      <c r="B28" s="8"/>
      <c r="C28" s="7"/>
      <c r="D28" s="7"/>
      <c r="E28" s="7"/>
      <c r="F28" s="5"/>
      <c r="H28" s="10"/>
      <c r="I28" s="5"/>
      <c r="J28" s="5"/>
      <c r="K28" s="5"/>
    </row>
    <row r="29" spans="1:13" x14ac:dyDescent="0.25">
      <c r="A29" s="6"/>
      <c r="B29" s="8"/>
      <c r="C29" s="7"/>
      <c r="D29" s="7"/>
      <c r="E29" s="7"/>
      <c r="F29" s="5"/>
      <c r="G29" t="s">
        <v>2</v>
      </c>
      <c r="H29" s="11">
        <f>H25+H27</f>
        <v>767246.59619999991</v>
      </c>
      <c r="I29" s="5"/>
      <c r="J29" s="5"/>
      <c r="K29" s="5"/>
    </row>
    <row r="30" spans="1:13" x14ac:dyDescent="0.25">
      <c r="A30" s="35" t="s">
        <v>22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3" ht="15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 x14ac:dyDescent="0.25">
      <c r="A32" s="36" t="s">
        <v>17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3" ht="48" x14ac:dyDescent="0.25">
      <c r="A33" s="2" t="s">
        <v>0</v>
      </c>
      <c r="B33" s="2" t="s">
        <v>1</v>
      </c>
      <c r="C33" s="2" t="s">
        <v>13</v>
      </c>
      <c r="D33" s="2" t="s">
        <v>9</v>
      </c>
      <c r="E33" s="17" t="s">
        <v>25</v>
      </c>
      <c r="F33" s="17" t="s">
        <v>10</v>
      </c>
      <c r="G33" s="17" t="s">
        <v>26</v>
      </c>
      <c r="H33" s="2" t="s">
        <v>32</v>
      </c>
      <c r="I33" s="21"/>
      <c r="J33" s="21"/>
      <c r="K33" s="21"/>
      <c r="L33" s="21"/>
      <c r="M33" s="21"/>
    </row>
    <row r="34" spans="1:13" x14ac:dyDescent="0.25">
      <c r="A34" s="3">
        <v>1</v>
      </c>
      <c r="B34" s="3">
        <v>2</v>
      </c>
      <c r="C34" s="3">
        <v>3</v>
      </c>
      <c r="D34" s="3"/>
      <c r="E34" s="3">
        <v>4</v>
      </c>
      <c r="F34" s="3">
        <v>5</v>
      </c>
      <c r="G34" s="3">
        <v>6</v>
      </c>
      <c r="H34" s="3">
        <v>12</v>
      </c>
    </row>
    <row r="35" spans="1:13" x14ac:dyDescent="0.25">
      <c r="A35" s="18" t="s">
        <v>5</v>
      </c>
      <c r="B35" s="29">
        <v>1</v>
      </c>
      <c r="C35" s="13">
        <v>18811</v>
      </c>
      <c r="D35" s="13">
        <f t="shared" ref="D35:D37" si="10">C35*B35</f>
        <v>18811</v>
      </c>
      <c r="E35" s="13">
        <f t="shared" ref="E35:E37" si="11">D35*5</f>
        <v>94055</v>
      </c>
      <c r="F35" s="13">
        <f t="shared" ref="F35:F37" si="12">D35*1.835</f>
        <v>34518.184999999998</v>
      </c>
      <c r="G35" s="13">
        <f t="shared" ref="G35:G37" si="13">F35*5</f>
        <v>172590.92499999999</v>
      </c>
      <c r="H35" s="13">
        <f t="shared" ref="H35:H38" si="14">E35+G35</f>
        <v>266645.92499999999</v>
      </c>
    </row>
    <row r="36" spans="1:13" x14ac:dyDescent="0.25">
      <c r="A36" s="18" t="s">
        <v>6</v>
      </c>
      <c r="B36" s="29">
        <v>3</v>
      </c>
      <c r="C36" s="13">
        <v>16442</v>
      </c>
      <c r="D36" s="13">
        <f t="shared" si="10"/>
        <v>49326</v>
      </c>
      <c r="E36" s="13">
        <f t="shared" si="11"/>
        <v>246630</v>
      </c>
      <c r="F36" s="13">
        <f t="shared" si="12"/>
        <v>90513.209999999992</v>
      </c>
      <c r="G36" s="13">
        <f t="shared" si="13"/>
        <v>452566.04999999993</v>
      </c>
      <c r="H36" s="13">
        <f t="shared" si="14"/>
        <v>699196.04999999993</v>
      </c>
    </row>
    <row r="37" spans="1:13" x14ac:dyDescent="0.25">
      <c r="A37" s="18" t="s">
        <v>3</v>
      </c>
      <c r="B37" s="29">
        <v>6</v>
      </c>
      <c r="C37" s="13">
        <v>15238</v>
      </c>
      <c r="D37" s="13">
        <f t="shared" si="10"/>
        <v>91428</v>
      </c>
      <c r="E37" s="13">
        <f t="shared" si="11"/>
        <v>457140</v>
      </c>
      <c r="F37" s="13">
        <f t="shared" si="12"/>
        <v>167770.38</v>
      </c>
      <c r="G37" s="13">
        <f t="shared" si="13"/>
        <v>838851.9</v>
      </c>
      <c r="H37" s="13">
        <f t="shared" si="14"/>
        <v>1295991.8999999999</v>
      </c>
    </row>
    <row r="38" spans="1:13" x14ac:dyDescent="0.25">
      <c r="A38" s="15" t="s">
        <v>4</v>
      </c>
      <c r="B38" s="30">
        <f>SUM(B35:B37)</f>
        <v>10</v>
      </c>
      <c r="C38" s="16"/>
      <c r="D38" s="16">
        <f>SUM(D35:D37)</f>
        <v>159565</v>
      </c>
      <c r="E38" s="16">
        <f>SUM(E35:E37)</f>
        <v>797825</v>
      </c>
      <c r="F38" s="16">
        <f>SUM(F35:F37)</f>
        <v>292801.77500000002</v>
      </c>
      <c r="G38" s="16">
        <f>SUM(G35:G37)</f>
        <v>1464008.875</v>
      </c>
      <c r="H38" s="16">
        <f t="shared" si="14"/>
        <v>2261833.875</v>
      </c>
    </row>
    <row r="39" spans="1:13" x14ac:dyDescent="0.25">
      <c r="A39" s="4"/>
      <c r="B39" s="33"/>
      <c r="C39" s="34"/>
      <c r="D39" s="34"/>
      <c r="E39" s="34"/>
      <c r="F39" s="5"/>
      <c r="G39" s="5"/>
      <c r="H39" s="5"/>
      <c r="I39" s="5"/>
      <c r="J39" s="5"/>
      <c r="K39" s="5"/>
      <c r="M39" s="4"/>
    </row>
    <row r="40" spans="1:13" ht="60" x14ac:dyDescent="0.25">
      <c r="A40" s="6"/>
      <c r="B40" s="8"/>
      <c r="C40" s="7"/>
      <c r="D40" s="7"/>
      <c r="E40" s="7"/>
      <c r="F40" s="5"/>
      <c r="G40" s="12" t="s">
        <v>11</v>
      </c>
      <c r="H40" s="9">
        <f>H38*30.2/100</f>
        <v>683073.83024999988</v>
      </c>
      <c r="I40" s="5"/>
      <c r="J40" s="5"/>
      <c r="K40" s="5"/>
    </row>
    <row r="41" spans="1:13" x14ac:dyDescent="0.25">
      <c r="A41" s="6"/>
      <c r="B41" s="8"/>
      <c r="C41" s="7"/>
      <c r="D41" s="7"/>
      <c r="E41" s="7"/>
      <c r="F41" s="5"/>
      <c r="H41" s="10"/>
      <c r="I41" s="5"/>
      <c r="J41" s="5"/>
      <c r="K41" s="5"/>
    </row>
    <row r="42" spans="1:13" x14ac:dyDescent="0.25">
      <c r="A42" s="6"/>
      <c r="B42" s="8"/>
      <c r="C42" s="7"/>
      <c r="D42" s="7"/>
      <c r="E42" s="7"/>
      <c r="F42" s="5"/>
      <c r="G42" t="s">
        <v>2</v>
      </c>
      <c r="H42" s="11">
        <f>H38+H40</f>
        <v>2944907.7052499996</v>
      </c>
      <c r="I42" s="5"/>
      <c r="J42" s="5"/>
      <c r="K42" s="5"/>
    </row>
    <row r="43" spans="1:13" x14ac:dyDescent="0.25">
      <c r="A43" s="6"/>
      <c r="B43" s="8"/>
      <c r="C43" s="7"/>
      <c r="D43" s="7"/>
      <c r="E43" s="7"/>
      <c r="F43" s="5"/>
      <c r="H43" s="11"/>
      <c r="I43" s="5"/>
      <c r="J43" s="5"/>
      <c r="K43" s="5"/>
    </row>
    <row r="44" spans="1:13" x14ac:dyDescent="0.25">
      <c r="A44" s="6"/>
      <c r="B44" s="8"/>
      <c r="C44" s="7"/>
      <c r="D44" s="7"/>
      <c r="E44" s="7"/>
      <c r="F44" s="5"/>
      <c r="G44" t="s">
        <v>20</v>
      </c>
      <c r="H44" s="11">
        <f>H16+H42</f>
        <v>5984217.0832499992</v>
      </c>
      <c r="I44" s="5"/>
      <c r="J44" s="5"/>
      <c r="K44" s="5"/>
    </row>
    <row r="45" spans="1:13" x14ac:dyDescent="0.25">
      <c r="A45" s="6"/>
      <c r="B45" s="8"/>
      <c r="C45" s="7"/>
      <c r="D45" s="7"/>
      <c r="E45" s="7"/>
      <c r="F45" s="5"/>
      <c r="H45" s="11"/>
      <c r="I45" s="5"/>
      <c r="J45" s="5"/>
      <c r="K45" s="5"/>
    </row>
    <row r="46" spans="1:13" x14ac:dyDescent="0.25">
      <c r="A46" s="35" t="s">
        <v>23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1:13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36" t="s">
        <v>17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 ht="52.5" customHeight="1" x14ac:dyDescent="0.25">
      <c r="A49" s="2" t="s">
        <v>0</v>
      </c>
      <c r="B49" s="2" t="s">
        <v>1</v>
      </c>
      <c r="C49" s="2" t="s">
        <v>13</v>
      </c>
      <c r="D49" s="2" t="s">
        <v>9</v>
      </c>
      <c r="E49" s="17" t="s">
        <v>25</v>
      </c>
      <c r="F49" s="17" t="s">
        <v>10</v>
      </c>
      <c r="G49" s="17" t="s">
        <v>26</v>
      </c>
      <c r="H49" s="2" t="s">
        <v>32</v>
      </c>
      <c r="I49" s="21"/>
      <c r="J49" s="21"/>
      <c r="K49" s="21"/>
      <c r="L49" s="21"/>
      <c r="M49" s="21"/>
    </row>
    <row r="50" spans="1:13" x14ac:dyDescent="0.25">
      <c r="A50" s="3">
        <v>1</v>
      </c>
      <c r="B50" s="3">
        <v>2</v>
      </c>
      <c r="C50" s="3">
        <v>3</v>
      </c>
      <c r="D50" s="3"/>
      <c r="E50" s="3">
        <v>4</v>
      </c>
      <c r="F50" s="3">
        <v>5</v>
      </c>
      <c r="G50" s="3">
        <v>6</v>
      </c>
      <c r="H50" s="3">
        <v>12</v>
      </c>
    </row>
    <row r="51" spans="1:13" x14ac:dyDescent="0.25">
      <c r="A51" s="25" t="s">
        <v>12</v>
      </c>
      <c r="B51" s="3">
        <v>1</v>
      </c>
      <c r="C51" s="19">
        <v>27922</v>
      </c>
      <c r="D51" s="13">
        <f>B51*C51</f>
        <v>27922</v>
      </c>
      <c r="E51" s="3">
        <f>D51*5</f>
        <v>139610</v>
      </c>
      <c r="F51" s="19">
        <f>D51*1.835</f>
        <v>51236.87</v>
      </c>
      <c r="G51" s="19">
        <f>F51*5</f>
        <v>256184.35</v>
      </c>
      <c r="H51" s="19">
        <f t="shared" ref="H51:H54" si="15">E51+G51</f>
        <v>395794.35</v>
      </c>
    </row>
    <row r="52" spans="1:13" x14ac:dyDescent="0.25">
      <c r="A52" s="18" t="s">
        <v>8</v>
      </c>
      <c r="B52" s="29">
        <v>1</v>
      </c>
      <c r="C52" s="13">
        <v>22338</v>
      </c>
      <c r="D52" s="13">
        <f t="shared" ref="D52:D54" si="16">B52*C52</f>
        <v>22338</v>
      </c>
      <c r="E52" s="3">
        <f t="shared" ref="E52:E54" si="17">D52*5</f>
        <v>111690</v>
      </c>
      <c r="F52" s="19">
        <f t="shared" ref="F52:F54" si="18">D52*1.835</f>
        <v>40990.229999999996</v>
      </c>
      <c r="G52" s="19">
        <f t="shared" ref="G52:G54" si="19">F52*5</f>
        <v>204951.14999999997</v>
      </c>
      <c r="H52" s="19">
        <f t="shared" si="15"/>
        <v>316641.14999999997</v>
      </c>
    </row>
    <row r="53" spans="1:13" x14ac:dyDescent="0.25">
      <c r="A53" s="18" t="s">
        <v>7</v>
      </c>
      <c r="B53" s="29">
        <v>1</v>
      </c>
      <c r="C53" s="13">
        <v>18393</v>
      </c>
      <c r="D53" s="13">
        <f t="shared" si="16"/>
        <v>18393</v>
      </c>
      <c r="E53" s="3">
        <f t="shared" si="17"/>
        <v>91965</v>
      </c>
      <c r="F53" s="19">
        <f t="shared" si="18"/>
        <v>33751.154999999999</v>
      </c>
      <c r="G53" s="19">
        <f t="shared" si="19"/>
        <v>168755.77499999999</v>
      </c>
      <c r="H53" s="19">
        <f t="shared" si="15"/>
        <v>260720.77499999999</v>
      </c>
    </row>
    <row r="54" spans="1:13" x14ac:dyDescent="0.25">
      <c r="A54" s="18" t="s">
        <v>6</v>
      </c>
      <c r="B54" s="29">
        <v>5</v>
      </c>
      <c r="C54" s="13">
        <v>16442</v>
      </c>
      <c r="D54" s="13">
        <f t="shared" si="16"/>
        <v>82210</v>
      </c>
      <c r="E54" s="3">
        <f t="shared" si="17"/>
        <v>411050</v>
      </c>
      <c r="F54" s="19">
        <f t="shared" si="18"/>
        <v>150855.35</v>
      </c>
      <c r="G54" s="19">
        <f t="shared" si="19"/>
        <v>754276.75</v>
      </c>
      <c r="H54" s="19">
        <f t="shared" si="15"/>
        <v>1165326.75</v>
      </c>
    </row>
    <row r="55" spans="1:13" x14ac:dyDescent="0.25">
      <c r="A55" s="15" t="s">
        <v>4</v>
      </c>
      <c r="B55" s="30">
        <f>SUM(B51:B54)</f>
        <v>8</v>
      </c>
      <c r="C55" s="16"/>
      <c r="D55" s="16">
        <f>SUM(D51:D54)</f>
        <v>150863</v>
      </c>
      <c r="E55" s="16">
        <f>SUM(E51:E54)</f>
        <v>754315</v>
      </c>
      <c r="F55" s="16">
        <f>SUM(F51:F54)</f>
        <v>276833.60499999998</v>
      </c>
      <c r="G55" s="26">
        <f>SUM(G51:G54)</f>
        <v>1384168.0249999999</v>
      </c>
      <c r="H55" s="26">
        <f>SUM(H51:H54)</f>
        <v>2138483.0249999999</v>
      </c>
    </row>
    <row r="56" spans="1:13" x14ac:dyDescent="0.25">
      <c r="A56" s="4"/>
      <c r="B56" s="33"/>
      <c r="C56" s="34"/>
      <c r="D56" s="34"/>
      <c r="E56" s="34"/>
      <c r="F56" s="5"/>
      <c r="G56" s="5"/>
      <c r="H56" s="5"/>
      <c r="I56" s="5"/>
      <c r="J56" s="5"/>
      <c r="K56" s="5"/>
      <c r="M56" s="4"/>
    </row>
    <row r="57" spans="1:13" ht="60" x14ac:dyDescent="0.25">
      <c r="A57" s="6"/>
      <c r="B57" s="8"/>
      <c r="C57" s="7"/>
      <c r="D57" s="7"/>
      <c r="E57" s="7"/>
      <c r="F57" s="5"/>
      <c r="G57" s="12" t="s">
        <v>11</v>
      </c>
      <c r="H57" s="9">
        <f>H55*30.2/100</f>
        <v>645821.87355000002</v>
      </c>
      <c r="I57" s="5"/>
      <c r="J57" s="5"/>
      <c r="K57" s="5"/>
    </row>
    <row r="58" spans="1:13" x14ac:dyDescent="0.25">
      <c r="A58" s="6"/>
      <c r="B58" s="8"/>
      <c r="C58" s="7"/>
      <c r="D58" s="7"/>
      <c r="E58" s="7"/>
      <c r="F58" s="5"/>
      <c r="H58" s="10"/>
      <c r="I58" s="5"/>
      <c r="J58" s="5"/>
      <c r="K58" s="5"/>
    </row>
    <row r="59" spans="1:13" x14ac:dyDescent="0.25">
      <c r="A59" s="6"/>
      <c r="B59" s="8"/>
      <c r="C59" s="7"/>
      <c r="D59" s="7"/>
      <c r="E59" s="7"/>
      <c r="F59" s="5"/>
      <c r="G59" t="s">
        <v>2</v>
      </c>
      <c r="H59" s="11">
        <f>H55+H57</f>
        <v>2784304.89855</v>
      </c>
      <c r="I59" s="5"/>
      <c r="J59" s="5"/>
      <c r="K59" s="5"/>
    </row>
    <row r="60" spans="1:13" x14ac:dyDescent="0.25">
      <c r="A60" s="6"/>
      <c r="B60" s="8"/>
      <c r="C60" s="7"/>
      <c r="D60" s="7"/>
      <c r="E60" s="7"/>
      <c r="F60" s="5"/>
      <c r="H60" s="11"/>
      <c r="I60" s="5"/>
      <c r="J60" s="5"/>
      <c r="K60" s="5"/>
    </row>
    <row r="61" spans="1:13" x14ac:dyDescent="0.25">
      <c r="A61" s="6"/>
      <c r="B61" s="8"/>
      <c r="C61" s="7"/>
      <c r="D61" s="7"/>
      <c r="E61" s="7"/>
      <c r="F61" s="5"/>
      <c r="G61" t="s">
        <v>20</v>
      </c>
      <c r="H61" s="11">
        <f>H30+H59</f>
        <v>2784304.89855</v>
      </c>
      <c r="I61" s="5"/>
      <c r="J61" s="5"/>
      <c r="K61" s="5"/>
    </row>
    <row r="63" spans="1:13" ht="15" customHeight="1" x14ac:dyDescent="0.25"/>
    <row r="64" spans="1:13" x14ac:dyDescent="0.25">
      <c r="G64">
        <v>211</v>
      </c>
      <c r="H64" s="27">
        <f>H12+H25+H38+H55</f>
        <v>7323939</v>
      </c>
    </row>
    <row r="65" spans="8:8" x14ac:dyDescent="0.25">
      <c r="H65" s="27">
        <f>H14+H27+H40+H57</f>
        <v>2211829.5779999997</v>
      </c>
    </row>
    <row r="76" spans="8:8" ht="15" customHeight="1" x14ac:dyDescent="0.25"/>
  </sheetData>
  <mergeCells count="13">
    <mergeCell ref="A20:M20"/>
    <mergeCell ref="H1:J1"/>
    <mergeCell ref="A4:M4"/>
    <mergeCell ref="A6:M6"/>
    <mergeCell ref="B13:E13"/>
    <mergeCell ref="A18:M18"/>
    <mergeCell ref="B56:E56"/>
    <mergeCell ref="B26:E26"/>
    <mergeCell ref="A30:M30"/>
    <mergeCell ref="A32:M32"/>
    <mergeCell ref="B39:E39"/>
    <mergeCell ref="A46:M46"/>
    <mergeCell ref="A48:M48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opLeftCell="A22" workbookViewId="0">
      <selection activeCell="M35" sqref="M35"/>
    </sheetView>
  </sheetViews>
  <sheetFormatPr defaultRowHeight="15" x14ac:dyDescent="0.25"/>
  <cols>
    <col min="1" max="1" width="24.140625" customWidth="1"/>
    <col min="2" max="2" width="14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H1" s="37"/>
      <c r="I1" s="37"/>
      <c r="J1" s="37"/>
    </row>
    <row r="3" spans="1:13" x14ac:dyDescent="0.25">
      <c r="A3" s="1"/>
    </row>
    <row r="4" spans="1:13" x14ac:dyDescent="0.25">
      <c r="A4" s="35" t="s">
        <v>14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x14ac:dyDescent="0.25">
      <c r="A6" s="36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48" x14ac:dyDescent="0.25">
      <c r="A7" s="2" t="s">
        <v>0</v>
      </c>
      <c r="B7" s="2" t="s">
        <v>1</v>
      </c>
      <c r="C7" s="2" t="s">
        <v>13</v>
      </c>
      <c r="D7" s="2" t="s">
        <v>9</v>
      </c>
      <c r="E7" s="17" t="s">
        <v>28</v>
      </c>
      <c r="F7" s="17" t="s">
        <v>10</v>
      </c>
      <c r="G7" s="17" t="s">
        <v>29</v>
      </c>
      <c r="H7" s="2" t="s">
        <v>31</v>
      </c>
    </row>
    <row r="8" spans="1:13" x14ac:dyDescent="0.25">
      <c r="A8" s="3">
        <v>1</v>
      </c>
      <c r="B8" s="3">
        <v>2</v>
      </c>
      <c r="C8" s="3">
        <v>3</v>
      </c>
      <c r="D8" s="3"/>
      <c r="E8" s="3">
        <v>4</v>
      </c>
      <c r="F8" s="3">
        <v>5</v>
      </c>
      <c r="G8" s="3">
        <v>6</v>
      </c>
      <c r="H8" s="3">
        <v>12</v>
      </c>
    </row>
    <row r="9" spans="1:13" x14ac:dyDescent="0.25">
      <c r="A9" s="18" t="s">
        <v>15</v>
      </c>
      <c r="B9" s="29">
        <v>1</v>
      </c>
      <c r="C9" s="13">
        <v>26113</v>
      </c>
      <c r="D9" s="13">
        <f>C9*B9</f>
        <v>26113</v>
      </c>
      <c r="E9" s="13">
        <f>D9*4</f>
        <v>104452</v>
      </c>
      <c r="F9" s="13">
        <f>D9*1.8344</f>
        <v>47901.6872</v>
      </c>
      <c r="G9" s="13">
        <f>F9*4</f>
        <v>191606.7488</v>
      </c>
      <c r="H9" s="13">
        <f>E9+G9</f>
        <v>296058.7488</v>
      </c>
    </row>
    <row r="10" spans="1:13" x14ac:dyDescent="0.25">
      <c r="A10" s="18" t="s">
        <v>6</v>
      </c>
      <c r="B10" s="29">
        <v>2</v>
      </c>
      <c r="C10" s="13">
        <v>17081</v>
      </c>
      <c r="D10" s="13">
        <f t="shared" ref="D10:D11" si="0">C10*B10</f>
        <v>34162</v>
      </c>
      <c r="E10" s="13">
        <f t="shared" ref="E10:E11" si="1">D10*4</f>
        <v>136648</v>
      </c>
      <c r="F10" s="13">
        <f t="shared" ref="F10:F11" si="2">D10*1.8344</f>
        <v>62666.772799999999</v>
      </c>
      <c r="G10" s="13">
        <f t="shared" ref="G10:G11" si="3">F10*4</f>
        <v>250667.0912</v>
      </c>
      <c r="H10" s="13">
        <f t="shared" ref="H10:H12" si="4">E10+G10</f>
        <v>387315.09120000002</v>
      </c>
    </row>
    <row r="11" spans="1:13" x14ac:dyDescent="0.25">
      <c r="A11" s="18" t="s">
        <v>3</v>
      </c>
      <c r="B11" s="29">
        <v>7</v>
      </c>
      <c r="C11" s="13">
        <v>15923</v>
      </c>
      <c r="D11" s="13">
        <f t="shared" si="0"/>
        <v>111461</v>
      </c>
      <c r="E11" s="13">
        <f t="shared" si="1"/>
        <v>445844</v>
      </c>
      <c r="F11" s="13">
        <f t="shared" si="2"/>
        <v>204464.05840000001</v>
      </c>
      <c r="G11" s="13">
        <f t="shared" si="3"/>
        <v>817856.23360000004</v>
      </c>
      <c r="H11" s="13">
        <f t="shared" si="4"/>
        <v>1263700.2335999999</v>
      </c>
    </row>
    <row r="12" spans="1:13" x14ac:dyDescent="0.25">
      <c r="A12" s="15" t="s">
        <v>4</v>
      </c>
      <c r="B12" s="30">
        <f>SUM(B9:B11)</f>
        <v>10</v>
      </c>
      <c r="C12" s="16"/>
      <c r="D12" s="16">
        <f>SUM(D9:D11)</f>
        <v>171736</v>
      </c>
      <c r="E12" s="16">
        <f>SUM(E9:E11)</f>
        <v>686944</v>
      </c>
      <c r="F12" s="16">
        <f>SUM(F9:F11)</f>
        <v>315032.5184</v>
      </c>
      <c r="G12" s="16">
        <f>SUM(G9:G11)</f>
        <v>1260130.0736</v>
      </c>
      <c r="H12" s="16">
        <f t="shared" si="4"/>
        <v>1947074.0736</v>
      </c>
    </row>
    <row r="13" spans="1:13" x14ac:dyDescent="0.25">
      <c r="A13" s="4"/>
      <c r="B13" s="33"/>
      <c r="C13" s="34"/>
      <c r="D13" s="34"/>
      <c r="E13" s="34"/>
      <c r="F13" s="5"/>
      <c r="G13" s="5"/>
      <c r="H13" s="5"/>
      <c r="I13" s="5"/>
      <c r="J13" s="5"/>
      <c r="K13" s="5"/>
      <c r="M13" s="4"/>
    </row>
    <row r="14" spans="1:13" ht="60" x14ac:dyDescent="0.25">
      <c r="A14" s="6"/>
      <c r="B14" s="8"/>
      <c r="C14" s="7"/>
      <c r="D14" s="7"/>
      <c r="E14" s="7"/>
      <c r="F14" s="5"/>
      <c r="G14" s="12" t="s">
        <v>11</v>
      </c>
      <c r="H14" s="9">
        <f>H12*30.2/100</f>
        <v>588016.37022719998</v>
      </c>
      <c r="I14" s="5"/>
      <c r="J14" s="5"/>
      <c r="K14" s="5"/>
    </row>
    <row r="15" spans="1:13" x14ac:dyDescent="0.25">
      <c r="A15" s="6"/>
      <c r="B15" s="8"/>
      <c r="C15" s="7"/>
      <c r="D15" s="7"/>
      <c r="E15" s="7"/>
      <c r="F15" s="5"/>
      <c r="H15" s="10"/>
      <c r="I15" s="5"/>
      <c r="J15" s="5"/>
      <c r="K15" s="5"/>
    </row>
    <row r="16" spans="1:13" x14ac:dyDescent="0.25">
      <c r="A16" s="6"/>
      <c r="B16" s="8"/>
      <c r="C16" s="7"/>
      <c r="D16" s="7"/>
      <c r="E16" s="7"/>
      <c r="F16" s="5"/>
      <c r="G16" t="s">
        <v>2</v>
      </c>
      <c r="H16" s="11">
        <f>H12+H14</f>
        <v>2535090.4438271997</v>
      </c>
      <c r="I16" s="5"/>
      <c r="J16" s="5"/>
      <c r="K16" s="5"/>
    </row>
    <row r="17" spans="1:13" x14ac:dyDescent="0.25">
      <c r="A17" s="6"/>
      <c r="B17" s="8"/>
      <c r="C17" s="7"/>
      <c r="D17" s="7"/>
      <c r="E17" s="7"/>
      <c r="F17" s="5"/>
      <c r="H17" s="11"/>
      <c r="I17" s="5"/>
      <c r="J17" s="5"/>
      <c r="K17" s="5"/>
    </row>
    <row r="18" spans="1:13" ht="15" customHeight="1" x14ac:dyDescent="0.25">
      <c r="A18" s="35" t="s">
        <v>21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5" customHeight="1" x14ac:dyDescent="0.25">
      <c r="A20" s="36" t="s">
        <v>27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 ht="48" x14ac:dyDescent="0.25">
      <c r="A21" s="2" t="s">
        <v>0</v>
      </c>
      <c r="B21" s="2" t="s">
        <v>1</v>
      </c>
      <c r="C21" s="2" t="s">
        <v>13</v>
      </c>
      <c r="D21" s="2" t="s">
        <v>9</v>
      </c>
      <c r="E21" s="17" t="s">
        <v>28</v>
      </c>
      <c r="F21" s="17" t="s">
        <v>10</v>
      </c>
      <c r="G21" s="17" t="s">
        <v>29</v>
      </c>
      <c r="H21" s="2" t="s">
        <v>31</v>
      </c>
    </row>
    <row r="22" spans="1:13" x14ac:dyDescent="0.25">
      <c r="A22" s="3">
        <v>1</v>
      </c>
      <c r="B22" s="3">
        <v>2</v>
      </c>
      <c r="C22" s="3">
        <v>3</v>
      </c>
      <c r="D22" s="3"/>
      <c r="E22" s="3">
        <v>4</v>
      </c>
      <c r="F22" s="3">
        <v>5</v>
      </c>
      <c r="G22" s="3">
        <v>6</v>
      </c>
      <c r="H22" s="3">
        <v>12</v>
      </c>
    </row>
    <row r="23" spans="1:13" x14ac:dyDescent="0.25">
      <c r="A23" s="18" t="s">
        <v>15</v>
      </c>
      <c r="B23" s="29">
        <v>1</v>
      </c>
      <c r="C23" s="13">
        <v>26113</v>
      </c>
      <c r="D23" s="13">
        <f>C23*B23</f>
        <v>26113</v>
      </c>
      <c r="E23" s="13">
        <f>D23*4</f>
        <v>104452</v>
      </c>
      <c r="F23" s="13">
        <f>D23*1.8344</f>
        <v>47901.6872</v>
      </c>
      <c r="G23" s="13">
        <f>F23*4</f>
        <v>191606.7488</v>
      </c>
      <c r="H23" s="13">
        <f>E23+G23</f>
        <v>296058.7488</v>
      </c>
    </row>
    <row r="24" spans="1:13" x14ac:dyDescent="0.25">
      <c r="A24" s="18" t="s">
        <v>6</v>
      </c>
      <c r="B24" s="29">
        <v>2</v>
      </c>
      <c r="C24" s="13">
        <v>17081</v>
      </c>
      <c r="D24" s="13">
        <f t="shared" ref="D24" si="5">C24*B24</f>
        <v>34162</v>
      </c>
      <c r="E24" s="13">
        <f t="shared" ref="E24" si="6">D24*4</f>
        <v>136648</v>
      </c>
      <c r="F24" s="13">
        <f t="shared" ref="F24" si="7">D24*1.8344</f>
        <v>62666.772799999999</v>
      </c>
      <c r="G24" s="13">
        <f t="shared" ref="G24" si="8">F24*4</f>
        <v>250667.0912</v>
      </c>
      <c r="H24" s="13">
        <f t="shared" ref="H24:H25" si="9">E24+G24</f>
        <v>387315.09120000002</v>
      </c>
    </row>
    <row r="25" spans="1:13" x14ac:dyDescent="0.25">
      <c r="A25" s="15" t="s">
        <v>4</v>
      </c>
      <c r="B25" s="30">
        <f>SUM(B23:B24)</f>
        <v>3</v>
      </c>
      <c r="C25" s="16"/>
      <c r="D25" s="16">
        <f>SUM(D23:D24)</f>
        <v>60275</v>
      </c>
      <c r="E25" s="16">
        <f>SUM(E23:E24)</f>
        <v>241100</v>
      </c>
      <c r="F25" s="16">
        <f>SUM(F23:F24)</f>
        <v>110568.45999999999</v>
      </c>
      <c r="G25" s="16">
        <f>SUM(G23:G24)</f>
        <v>442273.83999999997</v>
      </c>
      <c r="H25" s="16">
        <f t="shared" si="9"/>
        <v>683373.84</v>
      </c>
    </row>
    <row r="26" spans="1:13" x14ac:dyDescent="0.25">
      <c r="A26" s="4"/>
      <c r="B26" s="33"/>
      <c r="C26" s="34"/>
      <c r="D26" s="34"/>
      <c r="E26" s="34"/>
      <c r="F26" s="5"/>
      <c r="G26" s="5"/>
      <c r="H26" s="5"/>
      <c r="I26" s="5"/>
      <c r="J26" s="5"/>
      <c r="K26" s="5"/>
      <c r="M26" s="4"/>
    </row>
    <row r="27" spans="1:13" ht="60" x14ac:dyDescent="0.25">
      <c r="A27" s="6"/>
      <c r="B27" s="8"/>
      <c r="C27" s="7"/>
      <c r="D27" s="7"/>
      <c r="E27" s="7"/>
      <c r="F27" s="5"/>
      <c r="G27" s="12" t="s">
        <v>11</v>
      </c>
      <c r="H27" s="9">
        <f>H25*30.2/100</f>
        <v>206378.89967999997</v>
      </c>
      <c r="I27" s="5"/>
      <c r="J27" s="5"/>
      <c r="K27" s="5"/>
    </row>
    <row r="28" spans="1:13" x14ac:dyDescent="0.25">
      <c r="A28" s="6"/>
      <c r="B28" s="8"/>
      <c r="C28" s="7"/>
      <c r="D28" s="7"/>
      <c r="E28" s="7"/>
      <c r="F28" s="5"/>
      <c r="H28" s="10"/>
      <c r="I28" s="5"/>
      <c r="J28" s="5"/>
      <c r="K28" s="5"/>
    </row>
    <row r="29" spans="1:13" x14ac:dyDescent="0.25">
      <c r="A29" s="6"/>
      <c r="B29" s="8"/>
      <c r="C29" s="7"/>
      <c r="D29" s="7"/>
      <c r="E29" s="7"/>
      <c r="F29" s="5"/>
      <c r="G29" t="s">
        <v>2</v>
      </c>
      <c r="H29" s="11">
        <f>H25+H27</f>
        <v>889752.73967999988</v>
      </c>
      <c r="I29" s="5"/>
      <c r="J29" s="5"/>
      <c r="K29" s="5"/>
    </row>
    <row r="30" spans="1:13" x14ac:dyDescent="0.25">
      <c r="A30" s="35" t="s">
        <v>22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3" ht="1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 x14ac:dyDescent="0.25">
      <c r="A32" s="36" t="s">
        <v>27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3" ht="48" x14ac:dyDescent="0.25">
      <c r="A33" s="2" t="s">
        <v>0</v>
      </c>
      <c r="B33" s="2" t="s">
        <v>1</v>
      </c>
      <c r="C33" s="2" t="s">
        <v>13</v>
      </c>
      <c r="D33" s="2" t="s">
        <v>9</v>
      </c>
      <c r="E33" s="17" t="s">
        <v>28</v>
      </c>
      <c r="F33" s="17" t="s">
        <v>10</v>
      </c>
      <c r="G33" s="17" t="s">
        <v>30</v>
      </c>
      <c r="H33" s="2" t="s">
        <v>31</v>
      </c>
      <c r="I33" s="23"/>
      <c r="J33" s="23"/>
      <c r="K33" s="23"/>
      <c r="L33" s="23"/>
      <c r="M33" s="23"/>
    </row>
    <row r="34" spans="1:13" x14ac:dyDescent="0.25">
      <c r="A34" s="3">
        <v>1</v>
      </c>
      <c r="B34" s="3">
        <v>2</v>
      </c>
      <c r="C34" s="3">
        <v>3</v>
      </c>
      <c r="D34" s="3"/>
      <c r="E34" s="3">
        <v>4</v>
      </c>
      <c r="F34" s="3">
        <v>5</v>
      </c>
      <c r="G34" s="3">
        <v>6</v>
      </c>
      <c r="H34" s="3">
        <v>12</v>
      </c>
    </row>
    <row r="35" spans="1:13" x14ac:dyDescent="0.25">
      <c r="A35" s="18" t="s">
        <v>5</v>
      </c>
      <c r="B35" s="19">
        <v>1</v>
      </c>
      <c r="C35" s="13">
        <v>19542</v>
      </c>
      <c r="D35" s="13">
        <f t="shared" ref="D35:D37" si="10">C35*B35</f>
        <v>19542</v>
      </c>
      <c r="E35" s="13">
        <f t="shared" ref="E35:E37" si="11">D35*4</f>
        <v>78168</v>
      </c>
      <c r="F35" s="13">
        <f t="shared" ref="F35:F37" si="12">D35*1.8344</f>
        <v>35847.844799999999</v>
      </c>
      <c r="G35" s="13">
        <f t="shared" ref="G35:G36" si="13">F35*4</f>
        <v>143391.3792</v>
      </c>
      <c r="H35" s="13">
        <f t="shared" ref="H35:H38" si="14">E35+G35</f>
        <v>221559.3792</v>
      </c>
    </row>
    <row r="36" spans="1:13" x14ac:dyDescent="0.25">
      <c r="A36" s="18" t="s">
        <v>6</v>
      </c>
      <c r="B36" s="19">
        <v>3</v>
      </c>
      <c r="C36" s="13">
        <v>17081</v>
      </c>
      <c r="D36" s="13">
        <f t="shared" si="10"/>
        <v>51243</v>
      </c>
      <c r="E36" s="13">
        <f t="shared" si="11"/>
        <v>204972</v>
      </c>
      <c r="F36" s="13">
        <f t="shared" si="12"/>
        <v>94000.159199999995</v>
      </c>
      <c r="G36" s="13">
        <f t="shared" si="13"/>
        <v>376000.63679999998</v>
      </c>
      <c r="H36" s="13">
        <f t="shared" si="14"/>
        <v>580972.63679999998</v>
      </c>
    </row>
    <row r="37" spans="1:13" x14ac:dyDescent="0.25">
      <c r="A37" s="18" t="s">
        <v>3</v>
      </c>
      <c r="B37" s="19">
        <v>6</v>
      </c>
      <c r="C37" s="13">
        <v>15923</v>
      </c>
      <c r="D37" s="13">
        <f t="shared" si="10"/>
        <v>95538</v>
      </c>
      <c r="E37" s="13">
        <f t="shared" si="11"/>
        <v>382152</v>
      </c>
      <c r="F37" s="13">
        <f t="shared" si="12"/>
        <v>175254.90720000002</v>
      </c>
      <c r="G37" s="13">
        <f>F37*4</f>
        <v>701019.62880000006</v>
      </c>
      <c r="H37" s="13">
        <f t="shared" si="14"/>
        <v>1083171.6288000001</v>
      </c>
    </row>
    <row r="38" spans="1:13" x14ac:dyDescent="0.25">
      <c r="A38" s="15" t="s">
        <v>4</v>
      </c>
      <c r="B38" s="14">
        <f>SUM(B35:B37)</f>
        <v>10</v>
      </c>
      <c r="C38" s="16"/>
      <c r="D38" s="16">
        <f>SUM(D35:D37)</f>
        <v>166323</v>
      </c>
      <c r="E38" s="16">
        <f>SUM(E35:E37)</f>
        <v>665292</v>
      </c>
      <c r="F38" s="16">
        <f>SUM(F35:F37)</f>
        <v>305102.91119999997</v>
      </c>
      <c r="G38" s="16">
        <f>SUM(G35:G37)</f>
        <v>1220411.6447999999</v>
      </c>
      <c r="H38" s="16">
        <f t="shared" si="14"/>
        <v>1885703.6447999999</v>
      </c>
    </row>
    <row r="39" spans="1:13" x14ac:dyDescent="0.25">
      <c r="A39" s="4"/>
      <c r="B39" s="33"/>
      <c r="C39" s="34"/>
      <c r="D39" s="34"/>
      <c r="E39" s="34"/>
      <c r="F39" s="5"/>
      <c r="G39" s="5"/>
      <c r="H39" s="5"/>
      <c r="I39" s="5"/>
      <c r="J39" s="5"/>
      <c r="K39" s="5"/>
      <c r="M39" s="4"/>
    </row>
    <row r="40" spans="1:13" ht="60" x14ac:dyDescent="0.25">
      <c r="A40" s="6"/>
      <c r="B40" s="8"/>
      <c r="C40" s="7"/>
      <c r="D40" s="7"/>
      <c r="E40" s="7"/>
      <c r="F40" s="5"/>
      <c r="G40" s="12" t="s">
        <v>11</v>
      </c>
      <c r="H40" s="9">
        <f>H38*30.2/100</f>
        <v>569482.50072959997</v>
      </c>
      <c r="I40" s="5"/>
      <c r="J40" s="5"/>
      <c r="K40" s="5"/>
    </row>
    <row r="41" spans="1:13" x14ac:dyDescent="0.25">
      <c r="A41" s="6"/>
      <c r="B41" s="8"/>
      <c r="C41" s="7"/>
      <c r="D41" s="7"/>
      <c r="E41" s="7"/>
      <c r="F41" s="5"/>
      <c r="H41" s="10"/>
      <c r="I41" s="5"/>
      <c r="J41" s="5"/>
      <c r="K41" s="5"/>
    </row>
    <row r="42" spans="1:13" x14ac:dyDescent="0.25">
      <c r="A42" s="6"/>
      <c r="B42" s="8"/>
      <c r="C42" s="7"/>
      <c r="D42" s="7"/>
      <c r="E42" s="7"/>
      <c r="F42" s="5"/>
      <c r="G42" t="s">
        <v>2</v>
      </c>
      <c r="H42" s="11">
        <f>H38+H40</f>
        <v>2455186.1455295999</v>
      </c>
      <c r="I42" s="5"/>
      <c r="J42" s="5"/>
      <c r="K42" s="5"/>
    </row>
    <row r="43" spans="1:13" x14ac:dyDescent="0.25">
      <c r="A43" s="6"/>
      <c r="B43" s="8"/>
      <c r="C43" s="7"/>
      <c r="D43" s="7"/>
      <c r="E43" s="7"/>
      <c r="F43" s="5"/>
      <c r="H43" s="11"/>
      <c r="I43" s="5"/>
      <c r="J43" s="5"/>
      <c r="K43" s="5"/>
    </row>
    <row r="44" spans="1:13" x14ac:dyDescent="0.25">
      <c r="A44" s="6"/>
      <c r="B44" s="8"/>
      <c r="C44" s="7"/>
      <c r="D44" s="7"/>
      <c r="E44" s="7"/>
      <c r="F44" s="5"/>
      <c r="G44" t="s">
        <v>20</v>
      </c>
      <c r="H44" s="11">
        <f>H16+H42</f>
        <v>4990276.5893567996</v>
      </c>
      <c r="I44" s="5"/>
      <c r="J44" s="5"/>
      <c r="K44" s="5"/>
    </row>
    <row r="45" spans="1:13" x14ac:dyDescent="0.25">
      <c r="A45" s="6"/>
      <c r="B45" s="8"/>
      <c r="C45" s="7"/>
      <c r="D45" s="7"/>
      <c r="E45" s="7"/>
      <c r="F45" s="5"/>
      <c r="H45" s="11"/>
      <c r="I45" s="5"/>
      <c r="J45" s="5"/>
      <c r="K45" s="5"/>
    </row>
    <row r="46" spans="1:13" x14ac:dyDescent="0.25">
      <c r="A46" s="35" t="s">
        <v>23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1:13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ht="15" customHeight="1" x14ac:dyDescent="0.25">
      <c r="A48" s="36" t="s">
        <v>27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 ht="52.5" customHeight="1" x14ac:dyDescent="0.25">
      <c r="A49" s="2" t="s">
        <v>0</v>
      </c>
      <c r="B49" s="2" t="s">
        <v>1</v>
      </c>
      <c r="C49" s="2" t="s">
        <v>13</v>
      </c>
      <c r="D49" s="2" t="s">
        <v>9</v>
      </c>
      <c r="E49" s="17" t="s">
        <v>28</v>
      </c>
      <c r="F49" s="17" t="s">
        <v>10</v>
      </c>
      <c r="G49" s="17" t="s">
        <v>29</v>
      </c>
      <c r="H49" s="2" t="s">
        <v>31</v>
      </c>
      <c r="I49" s="23"/>
      <c r="J49" s="23"/>
      <c r="K49" s="23"/>
      <c r="L49" s="23"/>
      <c r="M49" s="23"/>
    </row>
    <row r="50" spans="1:13" x14ac:dyDescent="0.25">
      <c r="A50" s="3">
        <v>1</v>
      </c>
      <c r="B50" s="3">
        <v>2</v>
      </c>
      <c r="C50" s="3">
        <v>3</v>
      </c>
      <c r="D50" s="3"/>
      <c r="E50" s="3">
        <v>4</v>
      </c>
      <c r="F50" s="3">
        <v>5</v>
      </c>
      <c r="G50" s="3">
        <v>6</v>
      </c>
      <c r="H50" s="3">
        <v>12</v>
      </c>
    </row>
    <row r="51" spans="1:13" x14ac:dyDescent="0.25">
      <c r="A51" s="25" t="s">
        <v>12</v>
      </c>
      <c r="B51" s="3">
        <v>1</v>
      </c>
      <c r="C51" s="3">
        <v>29015</v>
      </c>
      <c r="D51" s="13">
        <f>B51*C51</f>
        <v>29015</v>
      </c>
      <c r="E51" s="3">
        <f>D51*4</f>
        <v>116060</v>
      </c>
      <c r="F51" s="19">
        <f>D51*1.8343</f>
        <v>53222.214500000002</v>
      </c>
      <c r="G51" s="19">
        <f>F51*4</f>
        <v>212888.85800000001</v>
      </c>
      <c r="H51" s="19">
        <f t="shared" ref="H51:H54" si="15">E51+G51</f>
        <v>328948.85800000001</v>
      </c>
    </row>
    <row r="52" spans="1:13" x14ac:dyDescent="0.25">
      <c r="A52" s="18" t="s">
        <v>8</v>
      </c>
      <c r="B52" s="29">
        <v>1</v>
      </c>
      <c r="C52" s="13">
        <v>23212</v>
      </c>
      <c r="D52" s="13">
        <f t="shared" ref="D52:D54" si="16">B52*C52</f>
        <v>23212</v>
      </c>
      <c r="E52" s="3">
        <f t="shared" ref="E52:E54" si="17">D52*4</f>
        <v>92848</v>
      </c>
      <c r="F52" s="19">
        <f>D52*1.8343</f>
        <v>42577.7716</v>
      </c>
      <c r="G52" s="19">
        <f t="shared" ref="G52:G54" si="18">F52*4</f>
        <v>170311.0864</v>
      </c>
      <c r="H52" s="19">
        <f t="shared" si="15"/>
        <v>263159.08640000003</v>
      </c>
    </row>
    <row r="53" spans="1:13" x14ac:dyDescent="0.25">
      <c r="A53" s="18" t="s">
        <v>7</v>
      </c>
      <c r="B53" s="29">
        <v>1</v>
      </c>
      <c r="C53" s="13">
        <v>19107</v>
      </c>
      <c r="D53" s="13">
        <f t="shared" si="16"/>
        <v>19107</v>
      </c>
      <c r="E53" s="3">
        <f t="shared" si="17"/>
        <v>76428</v>
      </c>
      <c r="F53" s="19">
        <f>D53*1.8344</f>
        <v>35049.880799999999</v>
      </c>
      <c r="G53" s="19">
        <f t="shared" si="18"/>
        <v>140199.5232</v>
      </c>
      <c r="H53" s="19">
        <f t="shared" si="15"/>
        <v>216627.5232</v>
      </c>
    </row>
    <row r="54" spans="1:13" x14ac:dyDescent="0.25">
      <c r="A54" s="18" t="s">
        <v>6</v>
      </c>
      <c r="B54" s="29">
        <v>5</v>
      </c>
      <c r="C54" s="13">
        <v>17081</v>
      </c>
      <c r="D54" s="13">
        <f t="shared" si="16"/>
        <v>85405</v>
      </c>
      <c r="E54" s="3">
        <f t="shared" si="17"/>
        <v>341620</v>
      </c>
      <c r="F54" s="19">
        <f t="shared" ref="F52:F54" si="19">D54*1.8344</f>
        <v>156666.932</v>
      </c>
      <c r="G54" s="19">
        <f t="shared" si="18"/>
        <v>626667.728</v>
      </c>
      <c r="H54" s="19">
        <f t="shared" si="15"/>
        <v>968287.728</v>
      </c>
    </row>
    <row r="55" spans="1:13" x14ac:dyDescent="0.25">
      <c r="A55" s="15" t="s">
        <v>4</v>
      </c>
      <c r="B55" s="30">
        <f>SUM(B51:B54)</f>
        <v>8</v>
      </c>
      <c r="C55" s="16"/>
      <c r="D55" s="16">
        <f>SUM(D51:D54)</f>
        <v>156739</v>
      </c>
      <c r="E55" s="16">
        <f>SUM(E51:E54)</f>
        <v>626956</v>
      </c>
      <c r="F55" s="16">
        <f>SUM(F51:F54)</f>
        <v>287516.79889999999</v>
      </c>
      <c r="G55" s="16">
        <f>SUM(G51:G54)</f>
        <v>1150067.1956</v>
      </c>
      <c r="H55" s="16">
        <f>SUM(H51:H54)</f>
        <v>1777023.1956000002</v>
      </c>
    </row>
    <row r="56" spans="1:13" x14ac:dyDescent="0.25">
      <c r="A56" s="4"/>
      <c r="B56" s="33"/>
      <c r="C56" s="34"/>
      <c r="D56" s="34"/>
      <c r="E56" s="34"/>
      <c r="F56" s="5"/>
      <c r="G56" s="5"/>
      <c r="H56" s="5"/>
      <c r="I56" s="5"/>
      <c r="J56" s="5"/>
      <c r="K56" s="5"/>
      <c r="M56" s="4"/>
    </row>
    <row r="57" spans="1:13" ht="60" x14ac:dyDescent="0.25">
      <c r="A57" s="6"/>
      <c r="B57" s="8"/>
      <c r="C57" s="7"/>
      <c r="D57" s="7"/>
      <c r="E57" s="7"/>
      <c r="F57" s="5"/>
      <c r="G57" s="12" t="s">
        <v>11</v>
      </c>
      <c r="H57" s="9">
        <f>H55*30.2/100</f>
        <v>536661.00507120008</v>
      </c>
      <c r="I57" s="5"/>
      <c r="J57" s="5"/>
      <c r="K57" s="5"/>
    </row>
    <row r="58" spans="1:13" x14ac:dyDescent="0.25">
      <c r="A58" s="6"/>
      <c r="B58" s="8"/>
      <c r="C58" s="7"/>
      <c r="D58" s="7"/>
      <c r="E58" s="7"/>
      <c r="F58" s="5"/>
      <c r="H58" s="10"/>
      <c r="I58" s="5"/>
      <c r="J58" s="5"/>
      <c r="K58" s="5"/>
    </row>
    <row r="59" spans="1:13" x14ac:dyDescent="0.25">
      <c r="A59" s="6"/>
      <c r="B59" s="8"/>
      <c r="C59" s="7"/>
      <c r="D59" s="7"/>
      <c r="E59" s="7"/>
      <c r="F59" s="5"/>
      <c r="G59" t="s">
        <v>2</v>
      </c>
      <c r="H59" s="11">
        <f>H55+H57</f>
        <v>2313684.2006712002</v>
      </c>
      <c r="I59" s="5"/>
      <c r="J59" s="5"/>
      <c r="K59" s="5"/>
    </row>
    <row r="60" spans="1:13" x14ac:dyDescent="0.25">
      <c r="A60" s="6"/>
      <c r="B60" s="8"/>
      <c r="C60" s="7"/>
      <c r="D60" s="7"/>
      <c r="E60" s="7"/>
      <c r="F60" s="5"/>
      <c r="H60" s="11"/>
      <c r="I60" s="5"/>
      <c r="J60" s="5"/>
      <c r="K60" s="5"/>
    </row>
    <row r="61" spans="1:13" x14ac:dyDescent="0.25">
      <c r="A61" s="6"/>
      <c r="B61" s="8"/>
      <c r="C61" s="7"/>
      <c r="D61" s="7"/>
      <c r="E61" s="7"/>
      <c r="F61" s="5"/>
      <c r="G61" t="s">
        <v>20</v>
      </c>
      <c r="H61" s="11">
        <f>H57+H59</f>
        <v>2850345.2057424001</v>
      </c>
      <c r="I61" s="5"/>
      <c r="J61" s="5"/>
      <c r="K61" s="5"/>
    </row>
    <row r="63" spans="1:13" ht="15" customHeight="1" x14ac:dyDescent="0.25"/>
    <row r="65" spans="7:8" x14ac:dyDescent="0.25">
      <c r="G65">
        <v>211</v>
      </c>
      <c r="H65" s="27">
        <f>H12+H25+H38+H55</f>
        <v>6293174.7539999997</v>
      </c>
    </row>
    <row r="66" spans="7:8" x14ac:dyDescent="0.25">
      <c r="G66">
        <v>213</v>
      </c>
      <c r="H66" s="27">
        <f>H14+H27+H40+H57</f>
        <v>1900538.7757080002</v>
      </c>
    </row>
    <row r="68" spans="7:8" x14ac:dyDescent="0.25">
      <c r="G68" s="27">
        <f>'на 01.01.2017'!H65+'на 01.04.2017'!H64+'на 01.09.2017'!H65</f>
        <v>18080874.930630002</v>
      </c>
    </row>
    <row r="69" spans="7:8" x14ac:dyDescent="0.25">
      <c r="G69" s="27">
        <f>H66+'на 01.04.2017'!H65+'на 01.01.2017'!H66</f>
        <v>5460424.22905026</v>
      </c>
    </row>
    <row r="76" spans="7:8" ht="15" customHeight="1" x14ac:dyDescent="0.25"/>
  </sheetData>
  <mergeCells count="13">
    <mergeCell ref="B56:E56"/>
    <mergeCell ref="B26:E26"/>
    <mergeCell ref="A30:M30"/>
    <mergeCell ref="A32:M32"/>
    <mergeCell ref="B39:E39"/>
    <mergeCell ref="A46:M46"/>
    <mergeCell ref="A48:M48"/>
    <mergeCell ref="A20:M20"/>
    <mergeCell ref="H1:J1"/>
    <mergeCell ref="A4:M4"/>
    <mergeCell ref="A6:M6"/>
    <mergeCell ref="B13:E13"/>
    <mergeCell ref="A18:M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01.01.2017</vt:lpstr>
      <vt:lpstr>на 01.04.2017</vt:lpstr>
      <vt:lpstr>на 01.09.2017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2018-07-24T14:56:17Z</dcterms:modified>
</cp:coreProperties>
</file>