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10" yWindow="75" windowWidth="17640" windowHeight="6750" tabRatio="891"/>
  </bookViews>
  <sheets>
    <sheet name="Прил. 2 СВОД 2017 рабочий" sheetId="29" r:id="rId1"/>
    <sheet name="Лист3" sheetId="3" r:id="rId2"/>
    <sheet name="Лист6" sheetId="22" r:id="rId3"/>
  </sheets>
  <definedNames>
    <definedName name="_xlnm._FilterDatabase" localSheetId="0" hidden="1">'Прил. 2 СВОД 2017 рабочий'!$A$8:$M$139</definedName>
    <definedName name="_xlnm.Print_Titles" localSheetId="0">'Прил. 2 СВОД 2017 рабочий'!$9:$9</definedName>
    <definedName name="_xlnm.Print_Area" localSheetId="0">'Прил. 2 СВОД 2017 рабочий'!$A$1:$M$139</definedName>
  </definedNames>
  <calcPr calcId="145621" calcMode="manual"/>
</workbook>
</file>

<file path=xl/calcChain.xml><?xml version="1.0" encoding="utf-8"?>
<calcChain xmlns="http://schemas.openxmlformats.org/spreadsheetml/2006/main">
  <c r="I52" i="29" l="1"/>
  <c r="I47" i="29"/>
  <c r="I134" i="29"/>
  <c r="I133" i="29"/>
  <c r="I139" i="29"/>
  <c r="I138" i="29"/>
  <c r="I137" i="29"/>
  <c r="I136" i="29"/>
  <c r="I135" i="29"/>
  <c r="I121" i="29"/>
  <c r="I122" i="29"/>
  <c r="I123" i="29"/>
  <c r="I124" i="29"/>
  <c r="I125" i="29"/>
  <c r="I126" i="29"/>
  <c r="I115" i="29"/>
  <c r="I108" i="29"/>
  <c r="I119" i="29"/>
  <c r="I118" i="29"/>
  <c r="I117" i="29"/>
  <c r="I116" i="29"/>
  <c r="I114" i="29"/>
  <c r="I113" i="29"/>
  <c r="I101" i="29"/>
  <c r="I100" i="29"/>
  <c r="I99" i="29"/>
  <c r="I91" i="29"/>
  <c r="I80" i="29"/>
  <c r="I90" i="29"/>
  <c r="I89" i="29"/>
  <c r="I88" i="29"/>
  <c r="I87" i="29"/>
  <c r="I86" i="29"/>
  <c r="I74" i="29"/>
  <c r="I75" i="29"/>
  <c r="I73" i="29"/>
  <c r="I72" i="29"/>
  <c r="I71" i="29"/>
  <c r="I70" i="29"/>
  <c r="H56" i="29" l="1"/>
  <c r="H48" i="29" l="1"/>
  <c r="G48" i="29"/>
  <c r="H31" i="29"/>
  <c r="G31" i="29"/>
  <c r="I30" i="29"/>
  <c r="H28" i="29"/>
  <c r="G28" i="29"/>
  <c r="I26" i="29"/>
  <c r="H20" i="29"/>
  <c r="G20" i="29"/>
  <c r="G22" i="29"/>
  <c r="H22" i="29"/>
  <c r="I132" i="29"/>
  <c r="I131" i="29"/>
  <c r="I130" i="29"/>
  <c r="I129" i="29"/>
  <c r="I128" i="29"/>
  <c r="I127" i="29"/>
  <c r="J121" i="29" s="1"/>
  <c r="I120" i="29"/>
  <c r="I112" i="29"/>
  <c r="I111" i="29"/>
  <c r="I110" i="29"/>
  <c r="I109" i="29"/>
  <c r="I107" i="29"/>
  <c r="I106" i="29"/>
  <c r="I105" i="29"/>
  <c r="I104" i="29"/>
  <c r="I103" i="29"/>
  <c r="I102" i="29"/>
  <c r="I98" i="29"/>
  <c r="I97" i="29"/>
  <c r="I96" i="29"/>
  <c r="I95" i="29"/>
  <c r="I94" i="29"/>
  <c r="I93" i="29"/>
  <c r="I92" i="29"/>
  <c r="I84" i="29"/>
  <c r="I83" i="29"/>
  <c r="I82" i="29"/>
  <c r="I81" i="29"/>
  <c r="I79" i="29"/>
  <c r="I78" i="29"/>
  <c r="I77" i="29"/>
  <c r="I76" i="29"/>
  <c r="I69" i="29"/>
  <c r="I68" i="29"/>
  <c r="I67" i="29"/>
  <c r="I66" i="29"/>
  <c r="I65" i="29"/>
  <c r="I64" i="29"/>
  <c r="I63" i="29"/>
  <c r="I62" i="29"/>
  <c r="I61" i="29"/>
  <c r="I60" i="29"/>
  <c r="I59" i="29"/>
  <c r="I58" i="29"/>
  <c r="I57" i="29"/>
  <c r="I56" i="29"/>
  <c r="I55" i="29"/>
  <c r="I54" i="29"/>
  <c r="I53" i="29"/>
  <c r="I51" i="29"/>
  <c r="I50" i="29"/>
  <c r="I49" i="29"/>
  <c r="I46" i="29"/>
  <c r="I45" i="29"/>
  <c r="I44" i="29"/>
  <c r="I43" i="29"/>
  <c r="I42" i="29"/>
  <c r="I40" i="29"/>
  <c r="I39" i="29"/>
  <c r="I38" i="29"/>
  <c r="I37" i="29"/>
  <c r="I35" i="29"/>
  <c r="I34" i="29"/>
  <c r="I33" i="29"/>
  <c r="I32" i="29"/>
  <c r="I29" i="29"/>
  <c r="I27" i="29"/>
  <c r="I25" i="29"/>
  <c r="I24" i="29"/>
  <c r="I23" i="29"/>
  <c r="I21" i="29"/>
  <c r="I19" i="29"/>
  <c r="I18" i="29"/>
  <c r="I17" i="29"/>
  <c r="I16" i="29"/>
  <c r="I15" i="29"/>
  <c r="I14" i="29"/>
  <c r="I13" i="29"/>
  <c r="I12" i="29"/>
  <c r="I11" i="29"/>
  <c r="I10" i="29"/>
  <c r="J128" i="29" l="1"/>
  <c r="J135" i="29"/>
  <c r="J103" i="29"/>
  <c r="J93" i="29"/>
  <c r="J77" i="29"/>
  <c r="J61" i="29"/>
  <c r="J55" i="29"/>
  <c r="J52" i="29"/>
  <c r="J36" i="29"/>
  <c r="J10" i="29"/>
  <c r="I48" i="29"/>
  <c r="J47" i="29" s="1"/>
  <c r="I22" i="29"/>
  <c r="I31" i="29"/>
  <c r="I20" i="29"/>
  <c r="J19" i="29" s="1"/>
  <c r="I28" i="29"/>
  <c r="J27" i="29" l="1"/>
</calcChain>
</file>

<file path=xl/comments1.xml><?xml version="1.0" encoding="utf-8"?>
<comments xmlns="http://schemas.openxmlformats.org/spreadsheetml/2006/main">
  <authors>
    <author>Береснева</author>
  </authors>
  <commentList>
    <comment ref="H18" authorId="0">
      <text>
        <r>
          <rPr>
            <b/>
            <sz val="9"/>
            <color indexed="81"/>
            <rFont val="Tahoma"/>
            <family val="2"/>
            <charset val="204"/>
          </rPr>
          <t>Береснева:</t>
        </r>
        <r>
          <rPr>
            <sz val="9"/>
            <color indexed="81"/>
            <rFont val="Tahoma"/>
            <family val="2"/>
            <charset val="204"/>
          </rPr>
          <t xml:space="preserve">
настоящаа цифра 10740</t>
        </r>
      </text>
    </comment>
  </commentList>
</comments>
</file>

<file path=xl/sharedStrings.xml><?xml version="1.0" encoding="utf-8"?>
<sst xmlns="http://schemas.openxmlformats.org/spreadsheetml/2006/main" count="498" uniqueCount="123">
  <si>
    <t xml:space="preserve">Наименование оказываемой услуги (выполняемой работы)
</t>
  </si>
  <si>
    <t xml:space="preserve">Вариант оказания (выполнения)
</t>
  </si>
  <si>
    <t xml:space="preserve">Показатель (качества, объема)
</t>
  </si>
  <si>
    <t xml:space="preserve">Наименование показателя
</t>
  </si>
  <si>
    <t xml:space="preserve">Единица измерени
</t>
  </si>
  <si>
    <t xml:space="preserve">Оценка выполнения государственным учреждением государственного задания по каждому показателю
</t>
  </si>
  <si>
    <t xml:space="preserve">Сводная оценка выполнения государственными учреждениями государственного задания по показателям (качества, объема)
</t>
  </si>
  <si>
    <t xml:space="preserve">Причины отклонения значений от запланированных
</t>
  </si>
  <si>
    <t xml:space="preserve">Источник информации о фактическом значении показателя
</t>
  </si>
  <si>
    <t xml:space="preserve">Оценка итоговая
</t>
  </si>
  <si>
    <t xml:space="preserve">Показатель качества
</t>
  </si>
  <si>
    <t>Показатель объема</t>
  </si>
  <si>
    <t>СВОДНЫЙ ОТЧЕТ</t>
  </si>
  <si>
    <t>Наименование учреждения, оказывающего услугу (выполняющего работу)</t>
  </si>
  <si>
    <t>Орган исполнительной власти Ленинградской области, осуществляющий функции и полномочия учредителя государственного учреждения</t>
  </si>
  <si>
    <t>комитет по культуре Ленинградской области</t>
  </si>
  <si>
    <t>чел.</t>
  </si>
  <si>
    <t>процент</t>
  </si>
  <si>
    <t>услуга</t>
  </si>
  <si>
    <t>работа</t>
  </si>
  <si>
    <t>ед.</t>
  </si>
  <si>
    <t xml:space="preserve">Ленинградское областное государственное бюджетное учреждение культуры «Драматический театр на Васильевском» 
</t>
  </si>
  <si>
    <t>Количество новых   (капитально - возобновленных) постановок</t>
  </si>
  <si>
    <t xml:space="preserve">Государственное бюджетное учреждение культуры Ленинградской области  «Драматический театр «На Литейном»
</t>
  </si>
  <si>
    <t>Ленинградское областное государственное бюджетное учреждение культуры «Драматический театр "Комедианты"»</t>
  </si>
  <si>
    <t>ед</t>
  </si>
  <si>
    <t xml:space="preserve">Ленинградское областное государственное бюджетное учреждение культуры 
 «Театр Драмы и кукол «Святая Крепость»
</t>
  </si>
  <si>
    <t xml:space="preserve">Государственное бюджетное учреждение культуры Ленинградской области «Староладожский историко-архитектурный и археологический музей-заповедник»
</t>
  </si>
  <si>
    <t>Годовой отчёт по исполнению государственного задания учреждения</t>
  </si>
  <si>
    <t xml:space="preserve">Выполнено полностью </t>
  </si>
  <si>
    <t>Доля выпускников, получивших диплом о среднем профессиональном образовании, в общей численности выпускников образовательного учреждения (не менее 98%)</t>
  </si>
  <si>
    <t>Доля выпускников образовательного учреждения, продолживших обучение и /или трудоустроившихся по профильной специальности (не менее 90%)</t>
  </si>
  <si>
    <t xml:space="preserve">Количество  обучающихся    </t>
  </si>
  <si>
    <t>Выполнено полностью</t>
  </si>
  <si>
    <t>Доля программ для детей от общего количества программ</t>
  </si>
  <si>
    <t xml:space="preserve">Доля экспонируемых музейных предметов за отчетный период от общего количества музейных предметов  </t>
  </si>
  <si>
    <t>Динамика количества посещений сайта учреждения</t>
  </si>
  <si>
    <t xml:space="preserve">Годовой отчёт учреждения по исполнению государственного задания </t>
  </si>
  <si>
    <t>Годовой отчёт учреждения по исполнению государственного задания</t>
  </si>
  <si>
    <t>Динамика числа посетителей виртуальных систем</t>
  </si>
  <si>
    <t>Выполнение плана приема согласно контрольным цифрам приема</t>
  </si>
  <si>
    <t>Доля лиц, отчисленных в отчетном году по неуспеваемости, к общей численности обучающихся в образовательном учреждении (не более 5%)</t>
  </si>
  <si>
    <t>чел</t>
  </si>
  <si>
    <t>Реализация дополнительных профессиональных программ повышения квалификации</t>
  </si>
  <si>
    <t>Чел./ч</t>
  </si>
  <si>
    <t>Численность обучающихся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</si>
  <si>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</si>
  <si>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Ед.</t>
  </si>
  <si>
    <t>Количество  мероприятия</t>
  </si>
  <si>
    <t xml:space="preserve"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основного общего образования по укрупненной группе направлений подготовки и специальностей (профессий)
</t>
  </si>
  <si>
    <t>Публичный показ музейных предметов, музейных коллекций</t>
  </si>
  <si>
    <t>число посетителей</t>
  </si>
  <si>
    <t>Динамика числа посетителей постоянных        экспозиций  и выставок</t>
  </si>
  <si>
    <t>%</t>
  </si>
  <si>
    <t>Количество предметов</t>
  </si>
  <si>
    <t>Количество  предметов, внесенных в электронную базу музея</t>
  </si>
  <si>
    <t>Количество оцифрованных музейных предметов, внесенных в электронную базу музея</t>
  </si>
  <si>
    <t>Предоставление сведений в Государственный каталог Музейного фонда РФ</t>
  </si>
  <si>
    <t>Государственное  бюджетное учреждение культуры Ленинградской области
 «Государственный историко-архитектурный и природный музей–заповедник «Парк Монрепо»</t>
  </si>
  <si>
    <t xml:space="preserve"> Создание экспозиций (выставок) музеев, организация выездных выставок</t>
  </si>
  <si>
    <t xml:space="preserve"> Формирование, учет, изучение, обеспечение физического сохранения и безопасности музейных предметов, музейных коллекций</t>
  </si>
  <si>
    <t>Государственное  бюджетное  учреждение культуры Ленинградской области «Музейное агентство»</t>
  </si>
  <si>
    <t>Количество предметов, внесенных в электронную базу музея</t>
  </si>
  <si>
    <t xml:space="preserve"> Доля задействованных под экспозиции и выставки площадей от общего количества экспозиционных и выставочных площадей учреждения  </t>
  </si>
  <si>
    <t>Государственное бюджетное учреждение культуры Ленинградской области «Музейно-мемориальный комплекс «Дорога жизни»</t>
  </si>
  <si>
    <t>Количество предметов, в стационарных условиях</t>
  </si>
  <si>
    <t>Количество  предметов, внесенных в электронную базу музея, в стационарных условиях</t>
  </si>
  <si>
    <t>Количество оцифрованных музейных предметов, внесенных в электронную базу музея, в стационарных условиях</t>
  </si>
  <si>
    <t>Предоставление сведений в Государственный каталог Музейного фонда РФ, в стационарных условиях</t>
  </si>
  <si>
    <t xml:space="preserve">Государственное бюджетное профессиональное образовательное учреждение«Ленинградский областной колледж культуры и искусства»
</t>
  </si>
  <si>
    <t>Количество человеко-часов</t>
  </si>
  <si>
    <t>Государственное бюджетное учреждение культуры Ленинградской области
«Выставочный центр "Эрмитаж-Выборг"»</t>
  </si>
  <si>
    <t>Средняя заполняемость зрительного зала</t>
  </si>
  <si>
    <t>Доля показов спектаклей новых и капитально –  возобновлённых спектаклей (в течение 1 года) в общем числе показов на стационаре</t>
  </si>
  <si>
    <t>Доля показов спектаклей по произведениям современной Российской драматургии (написанных не ранее 1992г.) в общем числе показов на стационаре</t>
  </si>
  <si>
    <t>Драма, стационар</t>
  </si>
  <si>
    <t>Драма, на выезде (территория Ленинградской области)</t>
  </si>
  <si>
    <t>в т. ч. дети</t>
  </si>
  <si>
    <t>Драма, на гастролях</t>
  </si>
  <si>
    <t>Создание спектаклей</t>
  </si>
  <si>
    <t>Кукольный спектакль, стационар</t>
  </si>
  <si>
    <t>Кукольный спектакль, на выезде всего,</t>
  </si>
  <si>
    <t>Кукольный спектакль, на гастролях</t>
  </si>
  <si>
    <t>Число зрителей . Драма, стационар Большая форма (многонаселенная пьеса, из двух и более актов)</t>
  </si>
  <si>
    <t>Число зрителей. Драма на выезде (территория Ленинградской области) Большая форма (многонаселенная пьеса, из двух и более актов).</t>
  </si>
  <si>
    <t>Число зрителей  Драма на гастролях Большая форма (многонаселенная пьеса, из двух и более актов)</t>
  </si>
  <si>
    <t>Число зрителей. Драма, стационар Малая форма (камерный спектакль)</t>
  </si>
  <si>
    <t>Число зрителей  Драма на выезде (территория Ленинградской области Малая форма (камерный спектакль)</t>
  </si>
  <si>
    <t>Число зрителей Драма на гастролях Малая форма (камерный спектакль)</t>
  </si>
  <si>
    <t>Драма, стационар,</t>
  </si>
  <si>
    <t>Создание концертов и концертных программ</t>
  </si>
  <si>
    <t>Государственное бюджетное учреждение культуры Ленинградской области «Оркестр русских народных инструментов «Метелица»</t>
  </si>
  <si>
    <t>Государственное бюджетное учреждение культуры Ленинградской области «Дом народного творчества»</t>
  </si>
  <si>
    <t>Организация деятельности клубных формирований и формирований самодеятельного народного творчества</t>
  </si>
  <si>
    <t>Количество клубных формирований</t>
  </si>
  <si>
    <t>Конференции, семинары, количество участников мероприятия</t>
  </si>
  <si>
    <t>Фестивали,количество участников мероприятия</t>
  </si>
  <si>
    <t>Конференции, семинары, количество проведенных мероприятий</t>
  </si>
  <si>
    <t>Фестивали,количество проведенных мероприятий</t>
  </si>
  <si>
    <t>Показ концертов и концертных программ</t>
  </si>
  <si>
    <t>Количество участников мероприятия</t>
  </si>
  <si>
    <t>Количество экспозиций</t>
  </si>
  <si>
    <t>Количество новых (капитально-возобновленных) концертов</t>
  </si>
  <si>
    <t>Приложение 2</t>
  </si>
  <si>
    <t xml:space="preserve">о фактическом исполнении государственных заданий государственными учреждениями в 2017 году 
</t>
  </si>
  <si>
    <t xml:space="preserve">Значение, утвержденное в государственном задании на 2017 год
</t>
  </si>
  <si>
    <t xml:space="preserve">Фактическое значение за 2017 год
</t>
  </si>
  <si>
    <t>Государственное бюджетное учреждение культуры Ленинградской области «Выборгский объединенный музей-заповедник "</t>
  </si>
  <si>
    <t xml:space="preserve">Показ спектаклей (театральных постановок), количество зрителей
</t>
  </si>
  <si>
    <t xml:space="preserve">Показ спектаклей (театральных постановок), количество спектаклей
</t>
  </si>
  <si>
    <t>единиц</t>
  </si>
  <si>
    <t>Показ спектаклей (театральных постановок) количество спектаклей</t>
  </si>
  <si>
    <t>Драма, стационар большая форма</t>
  </si>
  <si>
    <t>Драма, стационар малая форма</t>
  </si>
  <si>
    <t>число зрителей</t>
  </si>
  <si>
    <t>количество публичных выступлений</t>
  </si>
  <si>
    <t>Концерт оркестра (большие составы), на выезде всего</t>
  </si>
  <si>
    <t>С учетом всех форм, на гастролях</t>
  </si>
  <si>
    <t>С учетом всех форм, на выезде</t>
  </si>
  <si>
    <t>Государственное бюджетное учреждение культуры Ленинградской области «Симфонический оркестр Ленинградской области»</t>
  </si>
  <si>
    <t>Организация и проведение культурно - массовых мероприятий</t>
  </si>
  <si>
    <t>Количество мероприятий</t>
  </si>
  <si>
    <t>Количество участников  мероприятий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</si>
</sst>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rgb="FF0070C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8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/>
    <xf numFmtId="9" fontId="3" fillId="0" borderId="6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9" fontId="3" fillId="2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9" fontId="3" fillId="2" borderId="3" xfId="0" applyNumberFormat="1" applyFont="1" applyFill="1" applyBorder="1" applyAlignment="1">
      <alignment horizontal="center" vertical="center" wrapText="1"/>
    </xf>
    <xf numFmtId="9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9" fontId="3" fillId="0" borderId="3" xfId="0" applyNumberFormat="1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M139"/>
  <sheetViews>
    <sheetView tabSelected="1" zoomScale="40" zoomScaleNormal="4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E147" sqref="E147"/>
    </sheetView>
  </sheetViews>
  <sheetFormatPr defaultColWidth="9.140625" defaultRowHeight="23.25" outlineLevelRow="1" x14ac:dyDescent="0.35"/>
  <cols>
    <col min="1" max="1" width="35.42578125" style="7" customWidth="1"/>
    <col min="2" max="2" width="49.42578125" style="7" customWidth="1"/>
    <col min="3" max="3" width="16.28515625" style="10" customWidth="1"/>
    <col min="4" max="4" width="24" style="8" customWidth="1"/>
    <col min="5" max="5" width="48" style="7" customWidth="1"/>
    <col min="6" max="6" width="20.5703125" style="9" customWidth="1"/>
    <col min="7" max="7" width="17.28515625" style="10" customWidth="1"/>
    <col min="8" max="8" width="15.7109375" style="10" customWidth="1"/>
    <col min="9" max="9" width="22.140625" style="10" customWidth="1"/>
    <col min="10" max="10" width="26.7109375" style="7" customWidth="1"/>
    <col min="11" max="11" width="13" style="7" customWidth="1"/>
    <col min="12" max="12" width="21.140625" style="7" customWidth="1"/>
    <col min="13" max="13" width="19.5703125" style="7" customWidth="1"/>
    <col min="14" max="16384" width="9.140625" style="7"/>
  </cols>
  <sheetData>
    <row r="1" spans="1:13" outlineLevel="1" x14ac:dyDescent="0.35">
      <c r="L1" s="89" t="s">
        <v>103</v>
      </c>
      <c r="M1" s="89"/>
    </row>
    <row r="2" spans="1:13" ht="23.1" outlineLevel="1" x14ac:dyDescent="0.5"/>
    <row r="3" spans="1:13" outlineLevel="1" x14ac:dyDescent="0.35">
      <c r="A3" s="90" t="s">
        <v>12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 outlineLevel="1" x14ac:dyDescent="0.35">
      <c r="A4" s="91" t="s">
        <v>104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3" outlineLevel="1" x14ac:dyDescent="0.35">
      <c r="A5" s="93" t="s">
        <v>14</v>
      </c>
      <c r="B5" s="93"/>
      <c r="C5" s="93"/>
      <c r="D5" s="93"/>
      <c r="E5" s="93"/>
      <c r="F5" s="93"/>
      <c r="G5" s="93"/>
      <c r="H5" s="93"/>
      <c r="I5" s="93"/>
      <c r="J5" s="93"/>
      <c r="K5" s="28"/>
      <c r="L5" s="28"/>
      <c r="M5" s="28"/>
    </row>
    <row r="6" spans="1:13" outlineLevel="1" x14ac:dyDescent="0.35">
      <c r="A6" s="94" t="s">
        <v>15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</row>
    <row r="7" spans="1:13" ht="23.1" x14ac:dyDescent="0.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</row>
    <row r="8" spans="1:13" s="12" customFormat="1" ht="182.25" x14ac:dyDescent="0.25">
      <c r="A8" s="29" t="s">
        <v>13</v>
      </c>
      <c r="B8" s="29" t="s">
        <v>0</v>
      </c>
      <c r="C8" s="29" t="s">
        <v>1</v>
      </c>
      <c r="D8" s="30" t="s">
        <v>2</v>
      </c>
      <c r="E8" s="29" t="s">
        <v>3</v>
      </c>
      <c r="F8" s="29" t="s">
        <v>4</v>
      </c>
      <c r="G8" s="29" t="s">
        <v>105</v>
      </c>
      <c r="H8" s="29" t="s">
        <v>106</v>
      </c>
      <c r="I8" s="29" t="s">
        <v>5</v>
      </c>
      <c r="J8" s="29" t="s">
        <v>6</v>
      </c>
      <c r="K8" s="29" t="s">
        <v>7</v>
      </c>
      <c r="L8" s="29" t="s">
        <v>8</v>
      </c>
      <c r="M8" s="29" t="s">
        <v>9</v>
      </c>
    </row>
    <row r="9" spans="1:13" s="12" customFormat="1" ht="23.1" x14ac:dyDescent="0.35">
      <c r="A9" s="20">
        <v>1</v>
      </c>
      <c r="B9" s="19">
        <v>2</v>
      </c>
      <c r="C9" s="20">
        <v>3</v>
      </c>
      <c r="D9" s="11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20">
        <v>10</v>
      </c>
      <c r="K9" s="20">
        <v>11</v>
      </c>
      <c r="L9" s="20">
        <v>12</v>
      </c>
      <c r="M9" s="20">
        <v>13</v>
      </c>
    </row>
    <row r="10" spans="1:13" s="31" customFormat="1" ht="69.75" outlineLevel="1" x14ac:dyDescent="0.35">
      <c r="A10" s="64" t="s">
        <v>69</v>
      </c>
      <c r="B10" s="64" t="s">
        <v>49</v>
      </c>
      <c r="C10" s="45" t="s">
        <v>18</v>
      </c>
      <c r="D10" s="18" t="s">
        <v>10</v>
      </c>
      <c r="E10" s="2" t="s">
        <v>40</v>
      </c>
      <c r="F10" s="19" t="s">
        <v>17</v>
      </c>
      <c r="G10" s="19">
        <v>100</v>
      </c>
      <c r="H10" s="19">
        <v>100</v>
      </c>
      <c r="I10" s="27">
        <f>H10/G10</f>
        <v>1</v>
      </c>
      <c r="J10" s="53">
        <f>SUM(I14:I18)/5</f>
        <v>1.0658556231003038</v>
      </c>
      <c r="K10" s="22"/>
      <c r="L10" s="44" t="s">
        <v>38</v>
      </c>
      <c r="M10" s="45" t="s">
        <v>33</v>
      </c>
    </row>
    <row r="11" spans="1:13" s="31" customFormat="1" ht="139.5" outlineLevel="1" x14ac:dyDescent="0.35">
      <c r="A11" s="64"/>
      <c r="B11" s="64"/>
      <c r="C11" s="45"/>
      <c r="D11" s="18" t="s">
        <v>10</v>
      </c>
      <c r="E11" s="2" t="s">
        <v>41</v>
      </c>
      <c r="F11" s="19" t="s">
        <v>17</v>
      </c>
      <c r="G11" s="19">
        <v>4.4000000000000004</v>
      </c>
      <c r="H11" s="19">
        <v>4.4000000000000004</v>
      </c>
      <c r="I11" s="27">
        <f t="shared" ref="I11:I18" si="0">H11/G11</f>
        <v>1</v>
      </c>
      <c r="J11" s="53"/>
      <c r="K11" s="21"/>
      <c r="L11" s="44"/>
      <c r="M11" s="45"/>
    </row>
    <row r="12" spans="1:13" s="31" customFormat="1" ht="162.75" outlineLevel="1" x14ac:dyDescent="0.35">
      <c r="A12" s="64"/>
      <c r="B12" s="64"/>
      <c r="C12" s="45"/>
      <c r="D12" s="18" t="s">
        <v>10</v>
      </c>
      <c r="E12" s="2" t="s">
        <v>30</v>
      </c>
      <c r="F12" s="19" t="s">
        <v>17</v>
      </c>
      <c r="G12" s="19">
        <v>100</v>
      </c>
      <c r="H12" s="19">
        <v>100</v>
      </c>
      <c r="I12" s="27">
        <f t="shared" si="0"/>
        <v>1</v>
      </c>
      <c r="J12" s="53"/>
      <c r="K12" s="21"/>
      <c r="L12" s="44"/>
      <c r="M12" s="45"/>
    </row>
    <row r="13" spans="1:13" s="31" customFormat="1" ht="139.5" outlineLevel="1" x14ac:dyDescent="0.35">
      <c r="A13" s="64"/>
      <c r="B13" s="64"/>
      <c r="C13" s="45"/>
      <c r="D13" s="18" t="s">
        <v>10</v>
      </c>
      <c r="E13" s="2" t="s">
        <v>31</v>
      </c>
      <c r="F13" s="19" t="s">
        <v>17</v>
      </c>
      <c r="G13" s="19">
        <v>95</v>
      </c>
      <c r="H13" s="19">
        <v>95</v>
      </c>
      <c r="I13" s="27">
        <f t="shared" si="0"/>
        <v>1</v>
      </c>
      <c r="J13" s="53"/>
      <c r="K13" s="21"/>
      <c r="L13" s="44"/>
      <c r="M13" s="45"/>
    </row>
    <row r="14" spans="1:13" s="31" customFormat="1" ht="46.5" outlineLevel="1" x14ac:dyDescent="0.35">
      <c r="A14" s="64"/>
      <c r="B14" s="64"/>
      <c r="C14" s="45"/>
      <c r="D14" s="18" t="s">
        <v>11</v>
      </c>
      <c r="E14" s="2" t="s">
        <v>32</v>
      </c>
      <c r="F14" s="19" t="s">
        <v>16</v>
      </c>
      <c r="G14" s="19">
        <v>454</v>
      </c>
      <c r="H14" s="19">
        <v>454</v>
      </c>
      <c r="I14" s="27">
        <f t="shared" si="0"/>
        <v>1</v>
      </c>
      <c r="J14" s="53"/>
      <c r="K14" s="21"/>
      <c r="L14" s="44"/>
      <c r="M14" s="45"/>
    </row>
    <row r="15" spans="1:13" s="31" customFormat="1" outlineLevel="1" x14ac:dyDescent="0.35">
      <c r="A15" s="64"/>
      <c r="B15" s="64" t="s">
        <v>43</v>
      </c>
      <c r="C15" s="45"/>
      <c r="D15" s="80" t="s">
        <v>11</v>
      </c>
      <c r="E15" s="2" t="s">
        <v>70</v>
      </c>
      <c r="F15" s="19" t="s">
        <v>44</v>
      </c>
      <c r="G15" s="19">
        <v>14400</v>
      </c>
      <c r="H15" s="19">
        <v>14616</v>
      </c>
      <c r="I15" s="27">
        <f t="shared" si="0"/>
        <v>1.0149999999999999</v>
      </c>
      <c r="J15" s="53"/>
      <c r="K15" s="21"/>
      <c r="L15" s="44"/>
      <c r="M15" s="45"/>
    </row>
    <row r="16" spans="1:13" s="31" customFormat="1" outlineLevel="1" x14ac:dyDescent="0.35">
      <c r="A16" s="64"/>
      <c r="B16" s="64"/>
      <c r="C16" s="45"/>
      <c r="D16" s="80"/>
      <c r="E16" s="2" t="s">
        <v>45</v>
      </c>
      <c r="F16" s="19" t="s">
        <v>16</v>
      </c>
      <c r="G16" s="19">
        <v>200</v>
      </c>
      <c r="H16" s="19">
        <v>203</v>
      </c>
      <c r="I16" s="27">
        <f t="shared" si="0"/>
        <v>1.0149999999999999</v>
      </c>
      <c r="J16" s="53"/>
      <c r="K16" s="21"/>
      <c r="L16" s="44"/>
      <c r="M16" s="45"/>
    </row>
    <row r="17" spans="1:13" s="31" customFormat="1" outlineLevel="1" x14ac:dyDescent="0.35">
      <c r="A17" s="64"/>
      <c r="B17" s="50" t="s">
        <v>46</v>
      </c>
      <c r="C17" s="45"/>
      <c r="D17" s="80" t="s">
        <v>11</v>
      </c>
      <c r="E17" s="2" t="s">
        <v>48</v>
      </c>
      <c r="F17" s="19" t="s">
        <v>47</v>
      </c>
      <c r="G17" s="19">
        <v>80</v>
      </c>
      <c r="H17" s="19">
        <v>93</v>
      </c>
      <c r="I17" s="27">
        <f t="shared" si="0"/>
        <v>1.1625000000000001</v>
      </c>
      <c r="J17" s="53"/>
      <c r="K17" s="21"/>
      <c r="L17" s="44"/>
      <c r="M17" s="45"/>
    </row>
    <row r="18" spans="1:13" s="31" customFormat="1" ht="46.5" outlineLevel="1" x14ac:dyDescent="0.35">
      <c r="A18" s="64"/>
      <c r="B18" s="52"/>
      <c r="C18" s="45"/>
      <c r="D18" s="80"/>
      <c r="E18" s="2" t="s">
        <v>100</v>
      </c>
      <c r="F18" s="19" t="s">
        <v>47</v>
      </c>
      <c r="G18" s="19">
        <v>3290</v>
      </c>
      <c r="H18" s="11">
        <v>3740</v>
      </c>
      <c r="I18" s="27">
        <f t="shared" si="0"/>
        <v>1.1367781155015197</v>
      </c>
      <c r="J18" s="53"/>
      <c r="K18" s="21"/>
      <c r="L18" s="44"/>
      <c r="M18" s="45"/>
    </row>
    <row r="19" spans="1:13" s="31" customFormat="1" ht="69.75" outlineLevel="1" x14ac:dyDescent="0.35">
      <c r="A19" s="64" t="s">
        <v>58</v>
      </c>
      <c r="B19" s="64" t="s">
        <v>50</v>
      </c>
      <c r="C19" s="45" t="s">
        <v>19</v>
      </c>
      <c r="D19" s="18" t="s">
        <v>10</v>
      </c>
      <c r="E19" s="2" t="s">
        <v>52</v>
      </c>
      <c r="F19" s="19" t="s">
        <v>17</v>
      </c>
      <c r="G19" s="19">
        <v>100</v>
      </c>
      <c r="H19" s="19">
        <v>236</v>
      </c>
      <c r="I19" s="27">
        <f>H19/G19</f>
        <v>2.36</v>
      </c>
      <c r="J19" s="53">
        <f>(I20+I24+I25+I26)/4</f>
        <v>1.1803899810312122</v>
      </c>
      <c r="K19" s="26"/>
      <c r="L19" s="44" t="s">
        <v>38</v>
      </c>
      <c r="M19" s="45" t="s">
        <v>33</v>
      </c>
    </row>
    <row r="20" spans="1:13" s="31" customFormat="1" ht="46.5" outlineLevel="1" x14ac:dyDescent="0.35">
      <c r="A20" s="64"/>
      <c r="B20" s="64"/>
      <c r="C20" s="45"/>
      <c r="D20" s="18" t="s">
        <v>11</v>
      </c>
      <c r="E20" s="2" t="s">
        <v>51</v>
      </c>
      <c r="F20" s="19" t="s">
        <v>42</v>
      </c>
      <c r="G20" s="1">
        <f>92750+3900</f>
        <v>96650</v>
      </c>
      <c r="H20" s="1">
        <f>146823+9192</f>
        <v>156015</v>
      </c>
      <c r="I20" s="27">
        <f>H20/G20</f>
        <v>1.6142265907915159</v>
      </c>
      <c r="J20" s="53"/>
      <c r="K20" s="26"/>
      <c r="L20" s="44"/>
      <c r="M20" s="45"/>
    </row>
    <row r="21" spans="1:13" s="31" customFormat="1" ht="69.75" outlineLevel="1" x14ac:dyDescent="0.35">
      <c r="A21" s="64"/>
      <c r="B21" s="64" t="s">
        <v>59</v>
      </c>
      <c r="C21" s="45"/>
      <c r="D21" s="18" t="s">
        <v>10</v>
      </c>
      <c r="E21" s="2" t="s">
        <v>34</v>
      </c>
      <c r="F21" s="19" t="s">
        <v>17</v>
      </c>
      <c r="G21" s="19">
        <v>11</v>
      </c>
      <c r="H21" s="19">
        <v>26</v>
      </c>
      <c r="I21" s="27">
        <f t="shared" ref="I21:I25" si="1">H21/G21</f>
        <v>2.3636363636363638</v>
      </c>
      <c r="J21" s="53"/>
      <c r="K21" s="26"/>
      <c r="L21" s="44"/>
      <c r="M21" s="45"/>
    </row>
    <row r="22" spans="1:13" s="31" customFormat="1" ht="116.25" outlineLevel="1" x14ac:dyDescent="0.35">
      <c r="A22" s="64"/>
      <c r="B22" s="64"/>
      <c r="C22" s="45"/>
      <c r="D22" s="18" t="s">
        <v>10</v>
      </c>
      <c r="E22" s="2" t="s">
        <v>35</v>
      </c>
      <c r="F22" s="19" t="s">
        <v>17</v>
      </c>
      <c r="G22" s="19">
        <f>ROUND((30*100/6517),2)</f>
        <v>0.46</v>
      </c>
      <c r="H22" s="19">
        <f>ROUND((30*100/6555),2)</f>
        <v>0.46</v>
      </c>
      <c r="I22" s="27">
        <f t="shared" si="1"/>
        <v>1</v>
      </c>
      <c r="J22" s="53"/>
      <c r="K22" s="26"/>
      <c r="L22" s="44"/>
      <c r="M22" s="45"/>
    </row>
    <row r="23" spans="1:13" s="31" customFormat="1" ht="69.75" outlineLevel="1" x14ac:dyDescent="0.35">
      <c r="A23" s="64"/>
      <c r="B23" s="64"/>
      <c r="C23" s="45"/>
      <c r="D23" s="18" t="s">
        <v>10</v>
      </c>
      <c r="E23" s="2" t="s">
        <v>36</v>
      </c>
      <c r="F23" s="19" t="s">
        <v>17</v>
      </c>
      <c r="G23" s="19">
        <v>40000</v>
      </c>
      <c r="H23" s="19">
        <v>43850</v>
      </c>
      <c r="I23" s="27">
        <f t="shared" si="1"/>
        <v>1.0962499999999999</v>
      </c>
      <c r="J23" s="53"/>
      <c r="K23" s="26"/>
      <c r="L23" s="44"/>
      <c r="M23" s="45"/>
    </row>
    <row r="24" spans="1:13" s="31" customFormat="1" ht="46.5" outlineLevel="1" x14ac:dyDescent="0.35">
      <c r="A24" s="64"/>
      <c r="B24" s="64"/>
      <c r="C24" s="45"/>
      <c r="D24" s="18" t="s">
        <v>11</v>
      </c>
      <c r="E24" s="2" t="s">
        <v>101</v>
      </c>
      <c r="F24" s="19" t="s">
        <v>25</v>
      </c>
      <c r="G24" s="19">
        <v>12</v>
      </c>
      <c r="H24" s="19">
        <v>13</v>
      </c>
      <c r="I24" s="27">
        <f t="shared" si="1"/>
        <v>1.0833333333333333</v>
      </c>
      <c r="J24" s="53"/>
      <c r="K24" s="26"/>
      <c r="L24" s="44"/>
      <c r="M24" s="45"/>
    </row>
    <row r="25" spans="1:13" s="31" customFormat="1" ht="46.5" outlineLevel="1" x14ac:dyDescent="0.35">
      <c r="A25" s="64"/>
      <c r="B25" s="64" t="s">
        <v>60</v>
      </c>
      <c r="C25" s="45"/>
      <c r="D25" s="18" t="s">
        <v>11</v>
      </c>
      <c r="E25" s="2" t="s">
        <v>54</v>
      </c>
      <c r="F25" s="19" t="s">
        <v>20</v>
      </c>
      <c r="G25" s="1">
        <v>3000</v>
      </c>
      <c r="H25" s="1">
        <v>3036</v>
      </c>
      <c r="I25" s="27">
        <f t="shared" si="1"/>
        <v>1.012</v>
      </c>
      <c r="J25" s="53"/>
      <c r="K25" s="26"/>
      <c r="L25" s="44"/>
      <c r="M25" s="45"/>
    </row>
    <row r="26" spans="1:13" s="31" customFormat="1" ht="69.75" outlineLevel="1" x14ac:dyDescent="0.35">
      <c r="A26" s="64"/>
      <c r="B26" s="64"/>
      <c r="C26" s="45"/>
      <c r="D26" s="18" t="s">
        <v>11</v>
      </c>
      <c r="E26" s="2" t="s">
        <v>55</v>
      </c>
      <c r="F26" s="19" t="s">
        <v>20</v>
      </c>
      <c r="G26" s="1">
        <v>3000</v>
      </c>
      <c r="H26" s="1">
        <v>3036</v>
      </c>
      <c r="I26" s="27">
        <f t="shared" ref="I26" si="2">H26/G26</f>
        <v>1.012</v>
      </c>
      <c r="J26" s="53"/>
      <c r="K26" s="26"/>
      <c r="L26" s="44"/>
      <c r="M26" s="45"/>
    </row>
    <row r="27" spans="1:13" ht="69.75" outlineLevel="1" x14ac:dyDescent="0.35">
      <c r="A27" s="50" t="s">
        <v>61</v>
      </c>
      <c r="B27" s="50" t="s">
        <v>50</v>
      </c>
      <c r="C27" s="65" t="s">
        <v>19</v>
      </c>
      <c r="D27" s="18" t="s">
        <v>10</v>
      </c>
      <c r="E27" s="3" t="s">
        <v>52</v>
      </c>
      <c r="F27" s="11" t="s">
        <v>17</v>
      </c>
      <c r="G27" s="11">
        <v>1.05</v>
      </c>
      <c r="H27" s="11">
        <v>1.02</v>
      </c>
      <c r="I27" s="4">
        <f>H27/G27</f>
        <v>0.97142857142857142</v>
      </c>
      <c r="J27" s="81">
        <f>SUM(I28+I31+I32+I33+I34+I35)/6</f>
        <v>1.2044471838846673</v>
      </c>
      <c r="K27" s="26"/>
      <c r="L27" s="82" t="s">
        <v>38</v>
      </c>
      <c r="M27" s="65" t="s">
        <v>33</v>
      </c>
    </row>
    <row r="28" spans="1:13" ht="46.5" outlineLevel="1" x14ac:dyDescent="0.35">
      <c r="A28" s="51"/>
      <c r="B28" s="52"/>
      <c r="C28" s="66"/>
      <c r="D28" s="18" t="s">
        <v>11</v>
      </c>
      <c r="E28" s="2" t="s">
        <v>51</v>
      </c>
      <c r="F28" s="19" t="s">
        <v>42</v>
      </c>
      <c r="G28" s="19">
        <f>423595+37105+47050</f>
        <v>507750</v>
      </c>
      <c r="H28" s="19">
        <f>438282+261688+42733</f>
        <v>742703</v>
      </c>
      <c r="I28" s="27">
        <f>H28/G28</f>
        <v>1.4627336287543082</v>
      </c>
      <c r="J28" s="66"/>
      <c r="K28" s="26"/>
      <c r="L28" s="83"/>
      <c r="M28" s="66"/>
    </row>
    <row r="29" spans="1:13" ht="69.75" outlineLevel="1" x14ac:dyDescent="0.35">
      <c r="A29" s="51"/>
      <c r="B29" s="64" t="s">
        <v>59</v>
      </c>
      <c r="C29" s="66"/>
      <c r="D29" s="18" t="s">
        <v>10</v>
      </c>
      <c r="E29" s="2" t="s">
        <v>34</v>
      </c>
      <c r="F29" s="19" t="s">
        <v>17</v>
      </c>
      <c r="G29" s="19">
        <v>96</v>
      </c>
      <c r="H29" s="19">
        <v>96</v>
      </c>
      <c r="I29" s="27">
        <f t="shared" ref="I29:I35" si="3">H29/G29</f>
        <v>1</v>
      </c>
      <c r="J29" s="66"/>
      <c r="K29" s="26"/>
      <c r="L29" s="83"/>
      <c r="M29" s="66"/>
    </row>
    <row r="30" spans="1:13" ht="116.25" outlineLevel="1" x14ac:dyDescent="0.35">
      <c r="A30" s="51"/>
      <c r="B30" s="64"/>
      <c r="C30" s="66"/>
      <c r="D30" s="18" t="s">
        <v>10</v>
      </c>
      <c r="E30" s="2" t="s">
        <v>35</v>
      </c>
      <c r="F30" s="19" t="s">
        <v>17</v>
      </c>
      <c r="G30" s="19">
        <v>4.5</v>
      </c>
      <c r="H30" s="19">
        <v>4.5</v>
      </c>
      <c r="I30" s="27">
        <f t="shared" ref="I30" si="4">H30/G30</f>
        <v>1</v>
      </c>
      <c r="J30" s="66"/>
      <c r="K30" s="26"/>
      <c r="L30" s="83"/>
      <c r="M30" s="66"/>
    </row>
    <row r="31" spans="1:13" ht="46.5" outlineLevel="1" x14ac:dyDescent="0.35">
      <c r="A31" s="51"/>
      <c r="B31" s="64"/>
      <c r="C31" s="66"/>
      <c r="D31" s="18" t="s">
        <v>11</v>
      </c>
      <c r="E31" s="2" t="s">
        <v>101</v>
      </c>
      <c r="F31" s="19" t="s">
        <v>25</v>
      </c>
      <c r="G31" s="19">
        <f>398</f>
        <v>398</v>
      </c>
      <c r="H31" s="19">
        <f>441+29</f>
        <v>470</v>
      </c>
      <c r="I31" s="27">
        <f t="shared" si="3"/>
        <v>1.1809045226130652</v>
      </c>
      <c r="J31" s="66"/>
      <c r="K31" s="26"/>
      <c r="L31" s="83"/>
      <c r="M31" s="66"/>
    </row>
    <row r="32" spans="1:13" ht="46.5" outlineLevel="1" x14ac:dyDescent="0.35">
      <c r="A32" s="51"/>
      <c r="B32" s="64" t="s">
        <v>60</v>
      </c>
      <c r="C32" s="66"/>
      <c r="D32" s="18" t="s">
        <v>11</v>
      </c>
      <c r="E32" s="2" t="s">
        <v>54</v>
      </c>
      <c r="F32" s="19" t="s">
        <v>20</v>
      </c>
      <c r="G32" s="1">
        <v>268058</v>
      </c>
      <c r="H32" s="1">
        <v>268209</v>
      </c>
      <c r="I32" s="27">
        <f t="shared" si="3"/>
        <v>1.0005633109252474</v>
      </c>
      <c r="J32" s="66"/>
      <c r="K32" s="26"/>
      <c r="L32" s="83"/>
      <c r="M32" s="66"/>
    </row>
    <row r="33" spans="1:13" ht="69.75" outlineLevel="1" x14ac:dyDescent="0.35">
      <c r="A33" s="51"/>
      <c r="B33" s="64"/>
      <c r="C33" s="66"/>
      <c r="D33" s="18" t="s">
        <v>11</v>
      </c>
      <c r="E33" s="2" t="s">
        <v>62</v>
      </c>
      <c r="F33" s="19" t="s">
        <v>20</v>
      </c>
      <c r="G33" s="1">
        <v>18784</v>
      </c>
      <c r="H33" s="1">
        <v>25364</v>
      </c>
      <c r="I33" s="27">
        <f t="shared" si="3"/>
        <v>1.350298126064736</v>
      </c>
      <c r="J33" s="66"/>
      <c r="K33" s="26"/>
      <c r="L33" s="83"/>
      <c r="M33" s="66"/>
    </row>
    <row r="34" spans="1:13" ht="93" outlineLevel="1" x14ac:dyDescent="0.35">
      <c r="A34" s="51"/>
      <c r="B34" s="64"/>
      <c r="C34" s="66"/>
      <c r="D34" s="18" t="s">
        <v>11</v>
      </c>
      <c r="E34" s="2" t="s">
        <v>56</v>
      </c>
      <c r="F34" s="19" t="s">
        <v>20</v>
      </c>
      <c r="G34" s="1">
        <v>17427</v>
      </c>
      <c r="H34" s="1">
        <v>19546</v>
      </c>
      <c r="I34" s="27">
        <f t="shared" si="3"/>
        <v>1.121592930510128</v>
      </c>
      <c r="J34" s="66"/>
      <c r="K34" s="26"/>
      <c r="L34" s="83"/>
      <c r="M34" s="66"/>
    </row>
    <row r="35" spans="1:13" ht="69.75" outlineLevel="1" x14ac:dyDescent="0.35">
      <c r="A35" s="52"/>
      <c r="B35" s="64"/>
      <c r="C35" s="67"/>
      <c r="D35" s="18" t="s">
        <v>11</v>
      </c>
      <c r="E35" s="2" t="s">
        <v>57</v>
      </c>
      <c r="F35" s="19" t="s">
        <v>20</v>
      </c>
      <c r="G35" s="1">
        <v>13021</v>
      </c>
      <c r="H35" s="1">
        <v>14461</v>
      </c>
      <c r="I35" s="27">
        <f t="shared" si="3"/>
        <v>1.1105905844405191</v>
      </c>
      <c r="J35" s="67"/>
      <c r="K35" s="26"/>
      <c r="L35" s="84"/>
      <c r="M35" s="67"/>
    </row>
    <row r="36" spans="1:13" ht="69.75" outlineLevel="1" x14ac:dyDescent="0.35">
      <c r="A36" s="80" t="s">
        <v>27</v>
      </c>
      <c r="B36" s="80" t="s">
        <v>50</v>
      </c>
      <c r="C36" s="85" t="s">
        <v>19</v>
      </c>
      <c r="D36" s="18" t="s">
        <v>10</v>
      </c>
      <c r="E36" s="3" t="s">
        <v>52</v>
      </c>
      <c r="F36" s="11" t="s">
        <v>17</v>
      </c>
      <c r="G36" s="11">
        <v>0.34</v>
      </c>
      <c r="H36" s="11">
        <v>-24.1</v>
      </c>
      <c r="I36" s="4">
        <v>0</v>
      </c>
      <c r="J36" s="86">
        <f>(I46+I45+I44+I43+I42+I37)/6</f>
        <v>1.2555715900400828</v>
      </c>
      <c r="K36" s="24"/>
      <c r="L36" s="87" t="s">
        <v>38</v>
      </c>
      <c r="M36" s="88" t="s">
        <v>33</v>
      </c>
    </row>
    <row r="37" spans="1:13" ht="46.5" outlineLevel="1" x14ac:dyDescent="0.35">
      <c r="A37" s="80"/>
      <c r="B37" s="80"/>
      <c r="C37" s="85"/>
      <c r="D37" s="18" t="s">
        <v>11</v>
      </c>
      <c r="E37" s="3" t="s">
        <v>51</v>
      </c>
      <c r="F37" s="11" t="s">
        <v>42</v>
      </c>
      <c r="G37" s="11">
        <v>143500</v>
      </c>
      <c r="H37" s="11">
        <v>114979</v>
      </c>
      <c r="I37" s="4">
        <f>H37/G37</f>
        <v>0.80124738675958185</v>
      </c>
      <c r="J37" s="74"/>
      <c r="K37" s="24"/>
      <c r="L37" s="78"/>
      <c r="M37" s="74"/>
    </row>
    <row r="38" spans="1:13" ht="139.5" outlineLevel="1" x14ac:dyDescent="0.35">
      <c r="A38" s="80"/>
      <c r="B38" s="80" t="s">
        <v>59</v>
      </c>
      <c r="C38" s="85"/>
      <c r="D38" s="18" t="s">
        <v>10</v>
      </c>
      <c r="E38" s="3" t="s">
        <v>63</v>
      </c>
      <c r="F38" s="11" t="s">
        <v>17</v>
      </c>
      <c r="G38" s="11">
        <v>61.5</v>
      </c>
      <c r="H38" s="11">
        <v>61.5</v>
      </c>
      <c r="I38" s="4">
        <f t="shared" ref="I38:I47" si="5">H38/G38</f>
        <v>1</v>
      </c>
      <c r="J38" s="74"/>
      <c r="K38" s="24"/>
      <c r="L38" s="78"/>
      <c r="M38" s="74"/>
    </row>
    <row r="39" spans="1:13" ht="69.75" outlineLevel="1" x14ac:dyDescent="0.35">
      <c r="A39" s="80"/>
      <c r="B39" s="80"/>
      <c r="C39" s="85"/>
      <c r="D39" s="18" t="s">
        <v>10</v>
      </c>
      <c r="E39" s="3" t="s">
        <v>34</v>
      </c>
      <c r="F39" s="11" t="s">
        <v>17</v>
      </c>
      <c r="G39" s="11">
        <v>99</v>
      </c>
      <c r="H39" s="11">
        <v>99</v>
      </c>
      <c r="I39" s="4">
        <f t="shared" si="5"/>
        <v>1</v>
      </c>
      <c r="J39" s="74"/>
      <c r="K39" s="24"/>
      <c r="L39" s="78"/>
      <c r="M39" s="74"/>
    </row>
    <row r="40" spans="1:13" ht="116.25" outlineLevel="1" x14ac:dyDescent="0.35">
      <c r="A40" s="80"/>
      <c r="B40" s="80"/>
      <c r="C40" s="85"/>
      <c r="D40" s="18" t="s">
        <v>10</v>
      </c>
      <c r="E40" s="3" t="s">
        <v>35</v>
      </c>
      <c r="F40" s="11" t="s">
        <v>17</v>
      </c>
      <c r="G40" s="11">
        <v>2</v>
      </c>
      <c r="H40" s="11">
        <v>2</v>
      </c>
      <c r="I40" s="4">
        <f t="shared" si="5"/>
        <v>1</v>
      </c>
      <c r="J40" s="74"/>
      <c r="K40" s="24"/>
      <c r="L40" s="78"/>
      <c r="M40" s="74"/>
    </row>
    <row r="41" spans="1:13" ht="69.75" outlineLevel="1" x14ac:dyDescent="0.35">
      <c r="A41" s="80"/>
      <c r="B41" s="80"/>
      <c r="C41" s="85"/>
      <c r="D41" s="18" t="s">
        <v>10</v>
      </c>
      <c r="E41" s="3" t="s">
        <v>36</v>
      </c>
      <c r="F41" s="11" t="s">
        <v>17</v>
      </c>
      <c r="G41" s="11">
        <v>5</v>
      </c>
      <c r="H41" s="11">
        <v>-30</v>
      </c>
      <c r="I41" s="4">
        <v>0</v>
      </c>
      <c r="J41" s="74"/>
      <c r="K41" s="24"/>
      <c r="L41" s="78"/>
      <c r="M41" s="74"/>
    </row>
    <row r="42" spans="1:13" ht="46.5" outlineLevel="1" x14ac:dyDescent="0.35">
      <c r="A42" s="80"/>
      <c r="B42" s="80"/>
      <c r="C42" s="85"/>
      <c r="D42" s="18" t="s">
        <v>11</v>
      </c>
      <c r="E42" s="3" t="s">
        <v>101</v>
      </c>
      <c r="F42" s="11" t="s">
        <v>25</v>
      </c>
      <c r="G42" s="6">
        <v>26</v>
      </c>
      <c r="H42" s="6">
        <v>35</v>
      </c>
      <c r="I42" s="4">
        <f t="shared" si="5"/>
        <v>1.3461538461538463</v>
      </c>
      <c r="J42" s="74"/>
      <c r="K42" s="24"/>
      <c r="L42" s="78"/>
      <c r="M42" s="74"/>
    </row>
    <row r="43" spans="1:13" ht="46.5" outlineLevel="1" x14ac:dyDescent="0.35">
      <c r="A43" s="80"/>
      <c r="B43" s="80" t="s">
        <v>60</v>
      </c>
      <c r="C43" s="85"/>
      <c r="D43" s="18" t="s">
        <v>11</v>
      </c>
      <c r="E43" s="3" t="s">
        <v>54</v>
      </c>
      <c r="F43" s="11" t="s">
        <v>20</v>
      </c>
      <c r="G43" s="6">
        <v>146579</v>
      </c>
      <c r="H43" s="6">
        <v>146985</v>
      </c>
      <c r="I43" s="4">
        <f t="shared" si="5"/>
        <v>1.002769837425552</v>
      </c>
      <c r="J43" s="74"/>
      <c r="K43" s="24"/>
      <c r="L43" s="78"/>
      <c r="M43" s="74"/>
    </row>
    <row r="44" spans="1:13" ht="69.75" outlineLevel="1" x14ac:dyDescent="0.35">
      <c r="A44" s="80"/>
      <c r="B44" s="80"/>
      <c r="C44" s="85"/>
      <c r="D44" s="18" t="s">
        <v>11</v>
      </c>
      <c r="E44" s="3" t="s">
        <v>55</v>
      </c>
      <c r="F44" s="11" t="s">
        <v>20</v>
      </c>
      <c r="G44" s="6">
        <v>145793</v>
      </c>
      <c r="H44" s="6">
        <v>146586</v>
      </c>
      <c r="I44" s="4">
        <f t="shared" si="5"/>
        <v>1.0054392186181778</v>
      </c>
      <c r="J44" s="74"/>
      <c r="K44" s="24"/>
      <c r="L44" s="78"/>
      <c r="M44" s="74"/>
    </row>
    <row r="45" spans="1:13" ht="93" outlineLevel="1" x14ac:dyDescent="0.35">
      <c r="A45" s="80"/>
      <c r="B45" s="80"/>
      <c r="C45" s="85"/>
      <c r="D45" s="18" t="s">
        <v>11</v>
      </c>
      <c r="E45" s="3" t="s">
        <v>56</v>
      </c>
      <c r="F45" s="11" t="s">
        <v>20</v>
      </c>
      <c r="G45" s="6">
        <v>18122</v>
      </c>
      <c r="H45" s="6">
        <v>20728</v>
      </c>
      <c r="I45" s="4">
        <f t="shared" si="5"/>
        <v>1.1438031122392671</v>
      </c>
      <c r="J45" s="74"/>
      <c r="K45" s="24"/>
      <c r="L45" s="78"/>
      <c r="M45" s="74"/>
    </row>
    <row r="46" spans="1:13" ht="69.75" outlineLevel="1" x14ac:dyDescent="0.35">
      <c r="A46" s="80"/>
      <c r="B46" s="80"/>
      <c r="C46" s="85"/>
      <c r="D46" s="18" t="s">
        <v>11</v>
      </c>
      <c r="E46" s="3" t="s">
        <v>57</v>
      </c>
      <c r="F46" s="11" t="s">
        <v>20</v>
      </c>
      <c r="G46" s="6">
        <v>3222</v>
      </c>
      <c r="H46" s="6">
        <v>7198</v>
      </c>
      <c r="I46" s="4">
        <f t="shared" si="5"/>
        <v>2.2340161390440718</v>
      </c>
      <c r="J46" s="75"/>
      <c r="K46" s="24"/>
      <c r="L46" s="79"/>
      <c r="M46" s="75"/>
    </row>
    <row r="47" spans="1:13" ht="69.75" outlineLevel="1" collapsed="1" x14ac:dyDescent="0.35">
      <c r="A47" s="64" t="s">
        <v>71</v>
      </c>
      <c r="B47" s="64" t="s">
        <v>50</v>
      </c>
      <c r="C47" s="45" t="s">
        <v>19</v>
      </c>
      <c r="D47" s="18" t="s">
        <v>10</v>
      </c>
      <c r="E47" s="2" t="s">
        <v>52</v>
      </c>
      <c r="F47" s="19" t="s">
        <v>17</v>
      </c>
      <c r="G47" s="11">
        <v>1.9</v>
      </c>
      <c r="H47" s="11">
        <v>5.56</v>
      </c>
      <c r="I47" s="4">
        <f t="shared" si="5"/>
        <v>2.926315789473684</v>
      </c>
      <c r="J47" s="81">
        <f>SUM(I48+I51)/2</f>
        <v>1.1555230596175479</v>
      </c>
      <c r="K47" s="26"/>
      <c r="L47" s="82" t="s">
        <v>38</v>
      </c>
      <c r="M47" s="65" t="s">
        <v>33</v>
      </c>
    </row>
    <row r="48" spans="1:13" ht="46.5" outlineLevel="1" x14ac:dyDescent="0.35">
      <c r="A48" s="64"/>
      <c r="B48" s="64"/>
      <c r="C48" s="45"/>
      <c r="D48" s="18" t="s">
        <v>11</v>
      </c>
      <c r="E48" s="2" t="s">
        <v>51</v>
      </c>
      <c r="F48" s="19" t="s">
        <v>42</v>
      </c>
      <c r="G48" s="6">
        <f>26500+62400</f>
        <v>88900</v>
      </c>
      <c r="H48" s="6">
        <f>37531+64797</f>
        <v>102328</v>
      </c>
      <c r="I48" s="27">
        <f>H48/G48</f>
        <v>1.1510461192350956</v>
      </c>
      <c r="J48" s="66"/>
      <c r="K48" s="26"/>
      <c r="L48" s="83"/>
      <c r="M48" s="66"/>
    </row>
    <row r="49" spans="1:13" ht="69.75" outlineLevel="1" x14ac:dyDescent="0.35">
      <c r="A49" s="64"/>
      <c r="B49" s="64" t="s">
        <v>59</v>
      </c>
      <c r="C49" s="45"/>
      <c r="D49" s="18" t="s">
        <v>10</v>
      </c>
      <c r="E49" s="2" t="s">
        <v>34</v>
      </c>
      <c r="F49" s="19" t="s">
        <v>17</v>
      </c>
      <c r="G49" s="19">
        <v>79.2</v>
      </c>
      <c r="H49" s="19">
        <v>81.599999999999994</v>
      </c>
      <c r="I49" s="27">
        <f t="shared" ref="I49:I52" si="6">H49/G49</f>
        <v>1.0303030303030303</v>
      </c>
      <c r="J49" s="66"/>
      <c r="K49" s="26"/>
      <c r="L49" s="83"/>
      <c r="M49" s="66"/>
    </row>
    <row r="50" spans="1:13" ht="69.75" outlineLevel="1" x14ac:dyDescent="0.35">
      <c r="A50" s="64"/>
      <c r="B50" s="64"/>
      <c r="C50" s="45"/>
      <c r="D50" s="18" t="s">
        <v>10</v>
      </c>
      <c r="E50" s="2" t="s">
        <v>36</v>
      </c>
      <c r="F50" s="19" t="s">
        <v>17</v>
      </c>
      <c r="G50" s="11">
        <v>8.3000000000000007</v>
      </c>
      <c r="H50" s="11">
        <v>8.3000000000000007</v>
      </c>
      <c r="I50" s="27">
        <f t="shared" si="6"/>
        <v>1</v>
      </c>
      <c r="J50" s="66"/>
      <c r="K50" s="26"/>
      <c r="L50" s="83"/>
      <c r="M50" s="66"/>
    </row>
    <row r="51" spans="1:13" ht="46.5" outlineLevel="1" x14ac:dyDescent="0.35">
      <c r="A51" s="64"/>
      <c r="B51" s="64"/>
      <c r="C51" s="45"/>
      <c r="D51" s="18" t="s">
        <v>11</v>
      </c>
      <c r="E51" s="2" t="s">
        <v>101</v>
      </c>
      <c r="F51" s="19" t="s">
        <v>25</v>
      </c>
      <c r="G51" s="11">
        <v>25</v>
      </c>
      <c r="H51" s="11">
        <v>29</v>
      </c>
      <c r="I51" s="27">
        <f t="shared" si="6"/>
        <v>1.1599999999999999</v>
      </c>
      <c r="J51" s="67"/>
      <c r="K51" s="26"/>
      <c r="L51" s="84"/>
      <c r="M51" s="67"/>
    </row>
    <row r="52" spans="1:13" ht="69.75" outlineLevel="1" x14ac:dyDescent="0.35">
      <c r="A52" s="64" t="s">
        <v>64</v>
      </c>
      <c r="B52" s="64" t="s">
        <v>50</v>
      </c>
      <c r="C52" s="65" t="s">
        <v>19</v>
      </c>
      <c r="D52" s="18" t="s">
        <v>10</v>
      </c>
      <c r="E52" s="2" t="s">
        <v>39</v>
      </c>
      <c r="F52" s="19" t="s">
        <v>17</v>
      </c>
      <c r="G52" s="11">
        <v>33</v>
      </c>
      <c r="H52" s="11">
        <v>150</v>
      </c>
      <c r="I52" s="27">
        <f t="shared" si="6"/>
        <v>4.5454545454545459</v>
      </c>
      <c r="J52" s="81">
        <f>SUM(I53+I54)/2</f>
        <v>2.0008916666666665</v>
      </c>
      <c r="K52" s="26"/>
      <c r="L52" s="82" t="s">
        <v>38</v>
      </c>
      <c r="M52" s="65" t="s">
        <v>33</v>
      </c>
    </row>
    <row r="53" spans="1:13" ht="46.5" outlineLevel="1" x14ac:dyDescent="0.35">
      <c r="A53" s="64"/>
      <c r="B53" s="64"/>
      <c r="C53" s="66"/>
      <c r="D53" s="18" t="s">
        <v>11</v>
      </c>
      <c r="E53" s="2" t="s">
        <v>51</v>
      </c>
      <c r="F53" s="19" t="s">
        <v>42</v>
      </c>
      <c r="G53" s="1">
        <v>20000</v>
      </c>
      <c r="H53" s="1">
        <v>53369</v>
      </c>
      <c r="I53" s="27">
        <f>H53/G53</f>
        <v>2.66845</v>
      </c>
      <c r="J53" s="66"/>
      <c r="K53" s="26"/>
      <c r="L53" s="83"/>
      <c r="M53" s="66"/>
    </row>
    <row r="54" spans="1:13" ht="69.75" outlineLevel="1" x14ac:dyDescent="0.35">
      <c r="A54" s="64"/>
      <c r="B54" s="17" t="s">
        <v>59</v>
      </c>
      <c r="C54" s="67"/>
      <c r="D54" s="18" t="s">
        <v>11</v>
      </c>
      <c r="E54" s="2" t="s">
        <v>101</v>
      </c>
      <c r="F54" s="19" t="s">
        <v>25</v>
      </c>
      <c r="G54" s="19">
        <v>3</v>
      </c>
      <c r="H54" s="19">
        <v>4</v>
      </c>
      <c r="I54" s="27">
        <f t="shared" ref="I54" si="7">H54/G54</f>
        <v>1.3333333333333333</v>
      </c>
      <c r="J54" s="67"/>
      <c r="K54" s="26"/>
      <c r="L54" s="84"/>
      <c r="M54" s="67"/>
    </row>
    <row r="55" spans="1:13" ht="46.5" outlineLevel="1" x14ac:dyDescent="0.35">
      <c r="A55" s="47" t="s">
        <v>107</v>
      </c>
      <c r="B55" s="64" t="s">
        <v>50</v>
      </c>
      <c r="C55" s="74"/>
      <c r="D55" s="18" t="s">
        <v>11</v>
      </c>
      <c r="E55" s="3" t="s">
        <v>51</v>
      </c>
      <c r="F55" s="11" t="s">
        <v>42</v>
      </c>
      <c r="G55" s="6">
        <v>320000</v>
      </c>
      <c r="H55" s="6">
        <v>197111</v>
      </c>
      <c r="I55" s="4">
        <f>H55/G55</f>
        <v>0.61597187499999995</v>
      </c>
      <c r="J55" s="76">
        <f>SUM(I55:I60)/6</f>
        <v>1.0781495227698266</v>
      </c>
      <c r="K55" s="24"/>
      <c r="L55" s="78" t="s">
        <v>38</v>
      </c>
      <c r="M55" s="74" t="s">
        <v>33</v>
      </c>
    </row>
    <row r="56" spans="1:13" ht="46.5" outlineLevel="1" x14ac:dyDescent="0.35">
      <c r="A56" s="48"/>
      <c r="B56" s="64"/>
      <c r="C56" s="74"/>
      <c r="D56" s="18" t="s">
        <v>11</v>
      </c>
      <c r="E56" s="3" t="s">
        <v>101</v>
      </c>
      <c r="F56" s="11" t="s">
        <v>25</v>
      </c>
      <c r="G56" s="6">
        <v>45</v>
      </c>
      <c r="H56" s="6">
        <f>57+8</f>
        <v>65</v>
      </c>
      <c r="I56" s="4">
        <f t="shared" ref="I56:I102" si="8">H56/G56</f>
        <v>1.4444444444444444</v>
      </c>
      <c r="J56" s="76"/>
      <c r="K56" s="24"/>
      <c r="L56" s="78"/>
      <c r="M56" s="74"/>
    </row>
    <row r="57" spans="1:13" ht="46.5" outlineLevel="1" x14ac:dyDescent="0.35">
      <c r="A57" s="48"/>
      <c r="B57" s="80" t="s">
        <v>60</v>
      </c>
      <c r="C57" s="74"/>
      <c r="D57" s="18" t="s">
        <v>11</v>
      </c>
      <c r="E57" s="3" t="s">
        <v>65</v>
      </c>
      <c r="F57" s="11" t="s">
        <v>20</v>
      </c>
      <c r="G57" s="6">
        <v>72200</v>
      </c>
      <c r="H57" s="6">
        <v>72121</v>
      </c>
      <c r="I57" s="4">
        <f t="shared" si="8"/>
        <v>0.99890581717451521</v>
      </c>
      <c r="J57" s="76"/>
      <c r="K57" s="24"/>
      <c r="L57" s="78"/>
      <c r="M57" s="74"/>
    </row>
    <row r="58" spans="1:13" ht="93" outlineLevel="1" x14ac:dyDescent="0.35">
      <c r="A58" s="48"/>
      <c r="B58" s="80"/>
      <c r="C58" s="74"/>
      <c r="D58" s="18" t="s">
        <v>11</v>
      </c>
      <c r="E58" s="3" t="s">
        <v>66</v>
      </c>
      <c r="F58" s="11" t="s">
        <v>20</v>
      </c>
      <c r="G58" s="6">
        <v>4000</v>
      </c>
      <c r="H58" s="6">
        <v>4041</v>
      </c>
      <c r="I58" s="4">
        <f t="shared" si="8"/>
        <v>1.0102500000000001</v>
      </c>
      <c r="J58" s="76"/>
      <c r="K58" s="24"/>
      <c r="L58" s="78"/>
      <c r="M58" s="74"/>
    </row>
    <row r="59" spans="1:13" ht="116.25" outlineLevel="1" x14ac:dyDescent="0.35">
      <c r="A59" s="48"/>
      <c r="B59" s="80"/>
      <c r="C59" s="74"/>
      <c r="D59" s="18" t="s">
        <v>11</v>
      </c>
      <c r="E59" s="3" t="s">
        <v>67</v>
      </c>
      <c r="F59" s="11" t="s">
        <v>20</v>
      </c>
      <c r="G59" s="6">
        <v>1600</v>
      </c>
      <c r="H59" s="6">
        <v>1677</v>
      </c>
      <c r="I59" s="4">
        <f t="shared" si="8"/>
        <v>1.048125</v>
      </c>
      <c r="J59" s="76"/>
      <c r="K59" s="24"/>
      <c r="L59" s="78"/>
      <c r="M59" s="74"/>
    </row>
    <row r="60" spans="1:13" ht="93" outlineLevel="1" x14ac:dyDescent="0.35">
      <c r="A60" s="49"/>
      <c r="B60" s="80"/>
      <c r="C60" s="75"/>
      <c r="D60" s="18" t="s">
        <v>11</v>
      </c>
      <c r="E60" s="3" t="s">
        <v>68</v>
      </c>
      <c r="F60" s="11" t="s">
        <v>20</v>
      </c>
      <c r="G60" s="6">
        <v>2500</v>
      </c>
      <c r="H60" s="6">
        <v>3378</v>
      </c>
      <c r="I60" s="4">
        <f t="shared" si="8"/>
        <v>1.3512</v>
      </c>
      <c r="J60" s="77"/>
      <c r="K60" s="24"/>
      <c r="L60" s="79"/>
      <c r="M60" s="75"/>
    </row>
    <row r="61" spans="1:13" ht="69.75" outlineLevel="1" x14ac:dyDescent="0.35">
      <c r="A61" s="64" t="s">
        <v>21</v>
      </c>
      <c r="B61" s="50" t="s">
        <v>108</v>
      </c>
      <c r="C61" s="65" t="s">
        <v>18</v>
      </c>
      <c r="D61" s="18" t="s">
        <v>10</v>
      </c>
      <c r="E61" s="2" t="s">
        <v>72</v>
      </c>
      <c r="F61" s="19" t="s">
        <v>53</v>
      </c>
      <c r="G61" s="19">
        <v>73</v>
      </c>
      <c r="H61" s="19">
        <v>81</v>
      </c>
      <c r="I61" s="27">
        <f t="shared" si="8"/>
        <v>1.1095890410958904</v>
      </c>
      <c r="J61" s="73">
        <f>SUM(I64:I76)/13</f>
        <v>1.2774051465636289</v>
      </c>
      <c r="K61" s="69"/>
      <c r="L61" s="44" t="s">
        <v>28</v>
      </c>
      <c r="M61" s="45" t="s">
        <v>29</v>
      </c>
    </row>
    <row r="62" spans="1:13" ht="116.25" outlineLevel="1" x14ac:dyDescent="0.35">
      <c r="A62" s="64"/>
      <c r="B62" s="51"/>
      <c r="C62" s="66"/>
      <c r="D62" s="18" t="s">
        <v>10</v>
      </c>
      <c r="E62" s="2" t="s">
        <v>73</v>
      </c>
      <c r="F62" s="19" t="s">
        <v>53</v>
      </c>
      <c r="G62" s="19">
        <v>12</v>
      </c>
      <c r="H62" s="19">
        <v>14</v>
      </c>
      <c r="I62" s="27">
        <f t="shared" si="8"/>
        <v>1.1666666666666667</v>
      </c>
      <c r="J62" s="73"/>
      <c r="K62" s="69"/>
      <c r="L62" s="44"/>
      <c r="M62" s="45"/>
    </row>
    <row r="63" spans="1:13" ht="139.5" outlineLevel="1" x14ac:dyDescent="0.35">
      <c r="A63" s="64"/>
      <c r="B63" s="51"/>
      <c r="C63" s="66"/>
      <c r="D63" s="18" t="s">
        <v>10</v>
      </c>
      <c r="E63" s="2" t="s">
        <v>74</v>
      </c>
      <c r="F63" s="19" t="s">
        <v>53</v>
      </c>
      <c r="G63" s="19">
        <v>51</v>
      </c>
      <c r="H63" s="19">
        <v>52</v>
      </c>
      <c r="I63" s="27">
        <f t="shared" si="8"/>
        <v>1.0196078431372548</v>
      </c>
      <c r="J63" s="73"/>
      <c r="K63" s="69"/>
      <c r="L63" s="44"/>
      <c r="M63" s="45"/>
    </row>
    <row r="64" spans="1:13" ht="46.5" outlineLevel="1" x14ac:dyDescent="0.35">
      <c r="A64" s="64"/>
      <c r="B64" s="51"/>
      <c r="C64" s="66"/>
      <c r="D64" s="18" t="s">
        <v>11</v>
      </c>
      <c r="E64" s="2" t="s">
        <v>89</v>
      </c>
      <c r="F64" s="19" t="s">
        <v>42</v>
      </c>
      <c r="G64" s="1">
        <v>33901</v>
      </c>
      <c r="H64" s="1">
        <v>34530</v>
      </c>
      <c r="I64" s="27">
        <f t="shared" si="8"/>
        <v>1.018554024955016</v>
      </c>
      <c r="J64" s="73"/>
      <c r="K64" s="69"/>
      <c r="L64" s="44"/>
      <c r="M64" s="45"/>
    </row>
    <row r="65" spans="1:13" ht="46.5" outlineLevel="1" x14ac:dyDescent="0.35">
      <c r="A65" s="64"/>
      <c r="B65" s="51"/>
      <c r="C65" s="66"/>
      <c r="D65" s="18" t="s">
        <v>11</v>
      </c>
      <c r="E65" s="2" t="s">
        <v>76</v>
      </c>
      <c r="F65" s="19" t="s">
        <v>42</v>
      </c>
      <c r="G65" s="1">
        <v>1900</v>
      </c>
      <c r="H65" s="1">
        <v>1975</v>
      </c>
      <c r="I65" s="27">
        <f t="shared" si="8"/>
        <v>1.0394736842105263</v>
      </c>
      <c r="J65" s="73"/>
      <c r="K65" s="69"/>
      <c r="L65" s="44"/>
      <c r="M65" s="45"/>
    </row>
    <row r="66" spans="1:13" ht="46.5" outlineLevel="1" x14ac:dyDescent="0.35">
      <c r="A66" s="64"/>
      <c r="B66" s="51"/>
      <c r="C66" s="66"/>
      <c r="D66" s="18" t="s">
        <v>11</v>
      </c>
      <c r="E66" s="2" t="s">
        <v>78</v>
      </c>
      <c r="F66" s="19" t="s">
        <v>42</v>
      </c>
      <c r="G66" s="1">
        <v>2000</v>
      </c>
      <c r="H66" s="1">
        <v>4437</v>
      </c>
      <c r="I66" s="27">
        <f t="shared" si="8"/>
        <v>2.2185000000000001</v>
      </c>
      <c r="J66" s="73"/>
      <c r="K66" s="69"/>
      <c r="L66" s="44"/>
      <c r="M66" s="45"/>
    </row>
    <row r="67" spans="1:13" ht="46.5" outlineLevel="1" x14ac:dyDescent="0.35">
      <c r="A67" s="64"/>
      <c r="B67" s="51"/>
      <c r="C67" s="66"/>
      <c r="D67" s="18" t="s">
        <v>11</v>
      </c>
      <c r="E67" s="2" t="s">
        <v>75</v>
      </c>
      <c r="F67" s="19" t="s">
        <v>42</v>
      </c>
      <c r="G67" s="1">
        <v>9145</v>
      </c>
      <c r="H67" s="1">
        <v>9583</v>
      </c>
      <c r="I67" s="27">
        <f t="shared" si="8"/>
        <v>1.0478950246036085</v>
      </c>
      <c r="J67" s="73"/>
      <c r="K67" s="69"/>
      <c r="L67" s="44"/>
      <c r="M67" s="45"/>
    </row>
    <row r="68" spans="1:13" ht="46.5" outlineLevel="1" x14ac:dyDescent="0.35">
      <c r="A68" s="64"/>
      <c r="B68" s="51"/>
      <c r="C68" s="66"/>
      <c r="D68" s="18" t="s">
        <v>11</v>
      </c>
      <c r="E68" s="2" t="s">
        <v>76</v>
      </c>
      <c r="F68" s="19" t="s">
        <v>42</v>
      </c>
      <c r="G68" s="1">
        <v>12480</v>
      </c>
      <c r="H68" s="1">
        <v>12878</v>
      </c>
      <c r="I68" s="27">
        <f t="shared" si="8"/>
        <v>1.0318910256410256</v>
      </c>
      <c r="J68" s="73"/>
      <c r="K68" s="69"/>
      <c r="L68" s="44"/>
      <c r="M68" s="45"/>
    </row>
    <row r="69" spans="1:13" ht="46.5" outlineLevel="1" x14ac:dyDescent="0.35">
      <c r="A69" s="64"/>
      <c r="B69" s="52"/>
      <c r="C69" s="66"/>
      <c r="D69" s="18" t="s">
        <v>11</v>
      </c>
      <c r="E69" s="2" t="s">
        <v>78</v>
      </c>
      <c r="F69" s="19" t="s">
        <v>42</v>
      </c>
      <c r="G69" s="1">
        <v>600</v>
      </c>
      <c r="H69" s="1">
        <v>877</v>
      </c>
      <c r="I69" s="27">
        <f t="shared" si="8"/>
        <v>1.4616666666666667</v>
      </c>
      <c r="J69" s="73"/>
      <c r="K69" s="69"/>
      <c r="L69" s="44"/>
      <c r="M69" s="45"/>
    </row>
    <row r="70" spans="1:13" ht="46.5" outlineLevel="1" x14ac:dyDescent="0.35">
      <c r="A70" s="64"/>
      <c r="B70" s="50" t="s">
        <v>109</v>
      </c>
      <c r="C70" s="66"/>
      <c r="D70" s="18" t="s">
        <v>11</v>
      </c>
      <c r="E70" s="2" t="s">
        <v>89</v>
      </c>
      <c r="F70" s="19" t="s">
        <v>110</v>
      </c>
      <c r="G70" s="1">
        <v>249</v>
      </c>
      <c r="H70" s="1">
        <v>253</v>
      </c>
      <c r="I70" s="27">
        <f t="shared" ref="I70:I71" si="9">H70/G70</f>
        <v>1.0160642570281124</v>
      </c>
      <c r="J70" s="73"/>
      <c r="K70" s="69"/>
      <c r="L70" s="44"/>
      <c r="M70" s="45"/>
    </row>
    <row r="71" spans="1:13" ht="46.5" outlineLevel="1" x14ac:dyDescent="0.35">
      <c r="A71" s="64"/>
      <c r="B71" s="51"/>
      <c r="C71" s="66"/>
      <c r="D71" s="18" t="s">
        <v>11</v>
      </c>
      <c r="E71" s="2" t="s">
        <v>76</v>
      </c>
      <c r="F71" s="19" t="s">
        <v>110</v>
      </c>
      <c r="G71" s="1">
        <v>13</v>
      </c>
      <c r="H71" s="1">
        <v>13</v>
      </c>
      <c r="I71" s="27">
        <f t="shared" si="9"/>
        <v>1</v>
      </c>
      <c r="J71" s="73"/>
      <c r="K71" s="69"/>
      <c r="L71" s="44"/>
      <c r="M71" s="45"/>
    </row>
    <row r="72" spans="1:13" ht="46.5" outlineLevel="1" x14ac:dyDescent="0.35">
      <c r="A72" s="64"/>
      <c r="B72" s="51"/>
      <c r="C72" s="66"/>
      <c r="D72" s="18" t="s">
        <v>11</v>
      </c>
      <c r="E72" s="2" t="s">
        <v>78</v>
      </c>
      <c r="F72" s="19" t="s">
        <v>110</v>
      </c>
      <c r="G72" s="1">
        <v>4</v>
      </c>
      <c r="H72" s="1">
        <v>7</v>
      </c>
      <c r="I72" s="27">
        <f t="shared" ref="I72:I75" si="10">H72/G72</f>
        <v>1.75</v>
      </c>
      <c r="J72" s="73"/>
      <c r="K72" s="69"/>
      <c r="L72" s="44"/>
      <c r="M72" s="45"/>
    </row>
    <row r="73" spans="1:13" ht="46.5" outlineLevel="1" x14ac:dyDescent="0.35">
      <c r="A73" s="64"/>
      <c r="B73" s="51"/>
      <c r="C73" s="66"/>
      <c r="D73" s="18" t="s">
        <v>11</v>
      </c>
      <c r="E73" s="2" t="s">
        <v>75</v>
      </c>
      <c r="F73" s="19" t="s">
        <v>110</v>
      </c>
      <c r="G73" s="1">
        <v>135</v>
      </c>
      <c r="H73" s="1">
        <v>138</v>
      </c>
      <c r="I73" s="27">
        <f t="shared" si="10"/>
        <v>1.0222222222222221</v>
      </c>
      <c r="J73" s="73"/>
      <c r="K73" s="69"/>
      <c r="L73" s="44"/>
      <c r="M73" s="45"/>
    </row>
    <row r="74" spans="1:13" ht="46.5" outlineLevel="1" x14ac:dyDescent="0.35">
      <c r="A74" s="64"/>
      <c r="B74" s="51"/>
      <c r="C74" s="66"/>
      <c r="D74" s="18" t="s">
        <v>11</v>
      </c>
      <c r="E74" s="2" t="s">
        <v>76</v>
      </c>
      <c r="F74" s="19" t="s">
        <v>110</v>
      </c>
      <c r="G74" s="1">
        <v>90</v>
      </c>
      <c r="H74" s="1">
        <v>90</v>
      </c>
      <c r="I74" s="27">
        <f t="shared" si="10"/>
        <v>1</v>
      </c>
      <c r="J74" s="73"/>
      <c r="K74" s="69"/>
      <c r="L74" s="44"/>
      <c r="M74" s="45"/>
    </row>
    <row r="75" spans="1:13" ht="46.5" outlineLevel="1" x14ac:dyDescent="0.35">
      <c r="A75" s="64"/>
      <c r="B75" s="52"/>
      <c r="C75" s="67"/>
      <c r="D75" s="18" t="s">
        <v>11</v>
      </c>
      <c r="E75" s="2" t="s">
        <v>78</v>
      </c>
      <c r="F75" s="19" t="s">
        <v>110</v>
      </c>
      <c r="G75" s="1">
        <v>2</v>
      </c>
      <c r="H75" s="1">
        <v>4</v>
      </c>
      <c r="I75" s="27">
        <f t="shared" si="10"/>
        <v>2</v>
      </c>
      <c r="J75" s="73"/>
      <c r="K75" s="69"/>
      <c r="L75" s="44"/>
      <c r="M75" s="45"/>
    </row>
    <row r="76" spans="1:13" ht="69.75" outlineLevel="1" x14ac:dyDescent="0.35">
      <c r="A76" s="64"/>
      <c r="B76" s="17" t="s">
        <v>79</v>
      </c>
      <c r="C76" s="19" t="s">
        <v>19</v>
      </c>
      <c r="D76" s="18" t="s">
        <v>11</v>
      </c>
      <c r="E76" s="2" t="s">
        <v>22</v>
      </c>
      <c r="F76" s="19" t="s">
        <v>20</v>
      </c>
      <c r="G76" s="33">
        <v>5</v>
      </c>
      <c r="H76" s="33">
        <v>5</v>
      </c>
      <c r="I76" s="27">
        <f t="shared" si="8"/>
        <v>1</v>
      </c>
      <c r="J76" s="73"/>
      <c r="K76" s="69"/>
      <c r="L76" s="44"/>
      <c r="M76" s="45"/>
    </row>
    <row r="77" spans="1:13" ht="69.75" outlineLevel="1" collapsed="1" x14ac:dyDescent="0.35">
      <c r="A77" s="64" t="s">
        <v>23</v>
      </c>
      <c r="B77" s="50" t="s">
        <v>108</v>
      </c>
      <c r="C77" s="45" t="s">
        <v>18</v>
      </c>
      <c r="D77" s="18" t="s">
        <v>10</v>
      </c>
      <c r="E77" s="2" t="s">
        <v>72</v>
      </c>
      <c r="F77" s="19" t="s">
        <v>17</v>
      </c>
      <c r="G77" s="1">
        <v>78</v>
      </c>
      <c r="H77" s="1">
        <v>81</v>
      </c>
      <c r="I77" s="27">
        <f t="shared" si="8"/>
        <v>1.0384615384615385</v>
      </c>
      <c r="J77" s="68">
        <f>SUM(I80:I92)/13</f>
        <v>1.9613203427627621</v>
      </c>
      <c r="K77" s="21"/>
      <c r="L77" s="72" t="s">
        <v>37</v>
      </c>
      <c r="M77" s="45" t="s">
        <v>33</v>
      </c>
    </row>
    <row r="78" spans="1:13" ht="116.25" outlineLevel="1" x14ac:dyDescent="0.35">
      <c r="A78" s="64"/>
      <c r="B78" s="51"/>
      <c r="C78" s="45"/>
      <c r="D78" s="18" t="s">
        <v>10</v>
      </c>
      <c r="E78" s="2" t="s">
        <v>73</v>
      </c>
      <c r="F78" s="19" t="s">
        <v>17</v>
      </c>
      <c r="G78" s="19">
        <v>11.1</v>
      </c>
      <c r="H78" s="19">
        <v>11.15</v>
      </c>
      <c r="I78" s="27">
        <f t="shared" si="8"/>
        <v>1.0045045045045045</v>
      </c>
      <c r="J78" s="68"/>
      <c r="K78" s="21"/>
      <c r="L78" s="72"/>
      <c r="M78" s="45"/>
    </row>
    <row r="79" spans="1:13" ht="139.5" outlineLevel="1" x14ac:dyDescent="0.35">
      <c r="A79" s="64"/>
      <c r="B79" s="51"/>
      <c r="C79" s="45"/>
      <c r="D79" s="18" t="s">
        <v>10</v>
      </c>
      <c r="E79" s="2" t="s">
        <v>74</v>
      </c>
      <c r="F79" s="19" t="s">
        <v>17</v>
      </c>
      <c r="G79" s="19">
        <v>5.3</v>
      </c>
      <c r="H79" s="19">
        <v>13.59</v>
      </c>
      <c r="I79" s="27">
        <f t="shared" si="8"/>
        <v>2.5641509433962266</v>
      </c>
      <c r="J79" s="68"/>
      <c r="K79" s="21"/>
      <c r="L79" s="72"/>
      <c r="M79" s="45"/>
    </row>
    <row r="80" spans="1:13" ht="93" outlineLevel="1" x14ac:dyDescent="0.35">
      <c r="A80" s="64"/>
      <c r="B80" s="51"/>
      <c r="C80" s="45"/>
      <c r="D80" s="18" t="s">
        <v>11</v>
      </c>
      <c r="E80" s="2" t="s">
        <v>83</v>
      </c>
      <c r="F80" s="37" t="s">
        <v>42</v>
      </c>
      <c r="G80" s="1">
        <v>38000</v>
      </c>
      <c r="H80" s="1">
        <v>60908</v>
      </c>
      <c r="I80" s="27">
        <f t="shared" si="8"/>
        <v>1.6028421052631578</v>
      </c>
      <c r="J80" s="68"/>
      <c r="K80" s="21"/>
      <c r="L80" s="72"/>
      <c r="M80" s="45"/>
    </row>
    <row r="81" spans="1:13" ht="139.5" outlineLevel="1" x14ac:dyDescent="0.35">
      <c r="A81" s="64"/>
      <c r="B81" s="51"/>
      <c r="C81" s="45"/>
      <c r="D81" s="18" t="s">
        <v>11</v>
      </c>
      <c r="E81" s="2" t="s">
        <v>84</v>
      </c>
      <c r="F81" s="37" t="s">
        <v>42</v>
      </c>
      <c r="G81" s="1">
        <v>5000</v>
      </c>
      <c r="H81" s="1">
        <v>6068</v>
      </c>
      <c r="I81" s="27">
        <f t="shared" si="8"/>
        <v>1.2136</v>
      </c>
      <c r="J81" s="68"/>
      <c r="K81" s="21"/>
      <c r="L81" s="72"/>
      <c r="M81" s="45"/>
    </row>
    <row r="82" spans="1:13" ht="93" outlineLevel="1" x14ac:dyDescent="0.35">
      <c r="A82" s="64"/>
      <c r="B82" s="51"/>
      <c r="C82" s="45"/>
      <c r="D82" s="18" t="s">
        <v>11</v>
      </c>
      <c r="E82" s="2" t="s">
        <v>85</v>
      </c>
      <c r="F82" s="37" t="s">
        <v>42</v>
      </c>
      <c r="G82" s="1">
        <v>1250</v>
      </c>
      <c r="H82" s="1">
        <v>8104</v>
      </c>
      <c r="I82" s="27">
        <f t="shared" si="8"/>
        <v>6.4832000000000001</v>
      </c>
      <c r="J82" s="68"/>
      <c r="K82" s="21"/>
      <c r="L82" s="72"/>
      <c r="M82" s="45"/>
    </row>
    <row r="83" spans="1:13" ht="69.75" outlineLevel="1" x14ac:dyDescent="0.35">
      <c r="A83" s="64"/>
      <c r="B83" s="51"/>
      <c r="C83" s="45"/>
      <c r="D83" s="18" t="s">
        <v>11</v>
      </c>
      <c r="E83" s="2" t="s">
        <v>86</v>
      </c>
      <c r="F83" s="37" t="s">
        <v>42</v>
      </c>
      <c r="G83" s="1">
        <v>6700</v>
      </c>
      <c r="H83" s="1">
        <v>10728</v>
      </c>
      <c r="I83" s="27">
        <f t="shared" si="8"/>
        <v>1.6011940298507463</v>
      </c>
      <c r="J83" s="68"/>
      <c r="K83" s="21"/>
      <c r="L83" s="72"/>
      <c r="M83" s="45"/>
    </row>
    <row r="84" spans="1:13" ht="93" outlineLevel="1" x14ac:dyDescent="0.35">
      <c r="A84" s="64"/>
      <c r="B84" s="51"/>
      <c r="C84" s="45"/>
      <c r="D84" s="18" t="s">
        <v>11</v>
      </c>
      <c r="E84" s="2" t="s">
        <v>87</v>
      </c>
      <c r="F84" s="37" t="s">
        <v>42</v>
      </c>
      <c r="G84" s="1">
        <v>600</v>
      </c>
      <c r="H84" s="1">
        <v>1205</v>
      </c>
      <c r="I84" s="27">
        <f t="shared" si="8"/>
        <v>2.0083333333333333</v>
      </c>
      <c r="J84" s="68"/>
      <c r="K84" s="21"/>
      <c r="L84" s="72"/>
      <c r="M84" s="45"/>
    </row>
    <row r="85" spans="1:13" ht="69.75" outlineLevel="1" x14ac:dyDescent="0.35">
      <c r="A85" s="64"/>
      <c r="B85" s="52"/>
      <c r="C85" s="45"/>
      <c r="D85" s="18" t="s">
        <v>11</v>
      </c>
      <c r="E85" s="2" t="s">
        <v>88</v>
      </c>
      <c r="F85" s="37" t="s">
        <v>42</v>
      </c>
      <c r="G85" s="1">
        <v>0</v>
      </c>
      <c r="H85" s="1">
        <v>320</v>
      </c>
      <c r="I85" s="27"/>
      <c r="J85" s="68"/>
      <c r="K85" s="21"/>
      <c r="L85" s="72"/>
      <c r="M85" s="45"/>
    </row>
    <row r="86" spans="1:13" ht="93" outlineLevel="1" x14ac:dyDescent="0.35">
      <c r="A86" s="64"/>
      <c r="B86" s="50" t="s">
        <v>109</v>
      </c>
      <c r="C86" s="19"/>
      <c r="D86" s="18" t="s">
        <v>11</v>
      </c>
      <c r="E86" s="2" t="s">
        <v>83</v>
      </c>
      <c r="F86" s="37" t="s">
        <v>110</v>
      </c>
      <c r="G86" s="1">
        <v>190</v>
      </c>
      <c r="H86" s="1">
        <v>205</v>
      </c>
      <c r="I86" s="27">
        <f t="shared" ref="I86:I91" si="11">H86/G86</f>
        <v>1.0789473684210527</v>
      </c>
      <c r="J86" s="68"/>
      <c r="K86" s="21"/>
      <c r="L86" s="72"/>
      <c r="M86" s="45"/>
    </row>
    <row r="87" spans="1:13" ht="139.5" outlineLevel="1" x14ac:dyDescent="0.35">
      <c r="A87" s="64"/>
      <c r="B87" s="51"/>
      <c r="C87" s="19"/>
      <c r="D87" s="18" t="s">
        <v>11</v>
      </c>
      <c r="E87" s="2" t="s">
        <v>84</v>
      </c>
      <c r="F87" s="37" t="s">
        <v>110</v>
      </c>
      <c r="G87" s="1">
        <v>35</v>
      </c>
      <c r="H87" s="1">
        <v>38</v>
      </c>
      <c r="I87" s="27">
        <f t="shared" si="11"/>
        <v>1.0857142857142856</v>
      </c>
      <c r="J87" s="68"/>
      <c r="K87" s="21"/>
      <c r="L87" s="72"/>
      <c r="M87" s="45"/>
    </row>
    <row r="88" spans="1:13" ht="93" outlineLevel="1" x14ac:dyDescent="0.35">
      <c r="A88" s="64"/>
      <c r="B88" s="51"/>
      <c r="C88" s="19"/>
      <c r="D88" s="18" t="s">
        <v>11</v>
      </c>
      <c r="E88" s="2" t="s">
        <v>85</v>
      </c>
      <c r="F88" s="37" t="s">
        <v>110</v>
      </c>
      <c r="G88" s="1">
        <v>5</v>
      </c>
      <c r="H88" s="1">
        <v>16</v>
      </c>
      <c r="I88" s="27">
        <f t="shared" si="11"/>
        <v>3.2</v>
      </c>
      <c r="J88" s="68"/>
      <c r="K88" s="21"/>
      <c r="L88" s="72"/>
      <c r="M88" s="45"/>
    </row>
    <row r="89" spans="1:13" ht="69.75" outlineLevel="1" x14ac:dyDescent="0.35">
      <c r="A89" s="64"/>
      <c r="B89" s="51"/>
      <c r="C89" s="19"/>
      <c r="D89" s="18" t="s">
        <v>11</v>
      </c>
      <c r="E89" s="2" t="s">
        <v>86</v>
      </c>
      <c r="F89" s="37" t="s">
        <v>110</v>
      </c>
      <c r="G89" s="1">
        <v>50</v>
      </c>
      <c r="H89" s="1">
        <v>82</v>
      </c>
      <c r="I89" s="27">
        <f t="shared" si="11"/>
        <v>1.64</v>
      </c>
      <c r="J89" s="68"/>
      <c r="K89" s="21"/>
      <c r="L89" s="72"/>
      <c r="M89" s="45"/>
    </row>
    <row r="90" spans="1:13" ht="93" outlineLevel="1" x14ac:dyDescent="0.35">
      <c r="A90" s="64"/>
      <c r="B90" s="51"/>
      <c r="C90" s="19"/>
      <c r="D90" s="18" t="s">
        <v>11</v>
      </c>
      <c r="E90" s="2" t="s">
        <v>87</v>
      </c>
      <c r="F90" s="37" t="s">
        <v>110</v>
      </c>
      <c r="G90" s="1">
        <v>6</v>
      </c>
      <c r="H90" s="1">
        <v>14</v>
      </c>
      <c r="I90" s="27">
        <f t="shared" si="11"/>
        <v>2.3333333333333335</v>
      </c>
      <c r="J90" s="68"/>
      <c r="K90" s="21"/>
      <c r="L90" s="72"/>
      <c r="M90" s="45"/>
    </row>
    <row r="91" spans="1:13" ht="69.75" outlineLevel="1" x14ac:dyDescent="0.35">
      <c r="A91" s="64"/>
      <c r="B91" s="52"/>
      <c r="C91" s="19"/>
      <c r="D91" s="18" t="s">
        <v>11</v>
      </c>
      <c r="E91" s="2" t="s">
        <v>88</v>
      </c>
      <c r="F91" s="37" t="s">
        <v>110</v>
      </c>
      <c r="G91" s="1">
        <v>1</v>
      </c>
      <c r="H91" s="1">
        <v>2</v>
      </c>
      <c r="I91" s="27">
        <f t="shared" si="11"/>
        <v>2</v>
      </c>
      <c r="J91" s="68"/>
      <c r="K91" s="21"/>
      <c r="L91" s="72"/>
      <c r="M91" s="45"/>
    </row>
    <row r="92" spans="1:13" ht="69.75" outlineLevel="1" x14ac:dyDescent="0.35">
      <c r="A92" s="64"/>
      <c r="B92" s="17" t="s">
        <v>79</v>
      </c>
      <c r="C92" s="19" t="s">
        <v>19</v>
      </c>
      <c r="D92" s="18" t="s">
        <v>11</v>
      </c>
      <c r="E92" s="2" t="s">
        <v>22</v>
      </c>
      <c r="F92" s="19" t="s">
        <v>25</v>
      </c>
      <c r="G92" s="1">
        <v>4</v>
      </c>
      <c r="H92" s="19">
        <v>5</v>
      </c>
      <c r="I92" s="27">
        <f t="shared" si="8"/>
        <v>1.25</v>
      </c>
      <c r="J92" s="68"/>
      <c r="K92" s="21"/>
      <c r="L92" s="72"/>
      <c r="M92" s="45"/>
    </row>
    <row r="93" spans="1:13" ht="69.75" outlineLevel="1" collapsed="1" x14ac:dyDescent="0.35">
      <c r="A93" s="64" t="s">
        <v>24</v>
      </c>
      <c r="B93" s="64" t="s">
        <v>108</v>
      </c>
      <c r="C93" s="45" t="s">
        <v>18</v>
      </c>
      <c r="D93" s="18" t="s">
        <v>10</v>
      </c>
      <c r="E93" s="2" t="s">
        <v>72</v>
      </c>
      <c r="F93" s="19" t="s">
        <v>17</v>
      </c>
      <c r="G93" s="19">
        <v>78</v>
      </c>
      <c r="H93" s="19">
        <v>78</v>
      </c>
      <c r="I93" s="27">
        <f t="shared" si="8"/>
        <v>1</v>
      </c>
      <c r="J93" s="68">
        <f>SUM(I96:I102)/7</f>
        <v>1.0044421712747802</v>
      </c>
      <c r="K93" s="69"/>
      <c r="L93" s="70" t="s">
        <v>38</v>
      </c>
      <c r="M93" s="45" t="s">
        <v>33</v>
      </c>
    </row>
    <row r="94" spans="1:13" ht="116.25" outlineLevel="1" x14ac:dyDescent="0.35">
      <c r="A94" s="64"/>
      <c r="B94" s="64"/>
      <c r="C94" s="45"/>
      <c r="D94" s="18" t="s">
        <v>10</v>
      </c>
      <c r="E94" s="2" t="s">
        <v>73</v>
      </c>
      <c r="F94" s="19" t="s">
        <v>17</v>
      </c>
      <c r="G94" s="19">
        <v>6</v>
      </c>
      <c r="H94" s="19">
        <v>6</v>
      </c>
      <c r="I94" s="27">
        <f t="shared" si="8"/>
        <v>1</v>
      </c>
      <c r="J94" s="68"/>
      <c r="K94" s="69"/>
      <c r="L94" s="69"/>
      <c r="M94" s="45"/>
    </row>
    <row r="95" spans="1:13" ht="139.5" outlineLevel="1" x14ac:dyDescent="0.35">
      <c r="A95" s="64"/>
      <c r="B95" s="64"/>
      <c r="C95" s="45"/>
      <c r="D95" s="18" t="s">
        <v>10</v>
      </c>
      <c r="E95" s="2" t="s">
        <v>74</v>
      </c>
      <c r="F95" s="19" t="s">
        <v>17</v>
      </c>
      <c r="G95" s="19">
        <v>18</v>
      </c>
      <c r="H95" s="19">
        <v>18</v>
      </c>
      <c r="I95" s="27">
        <f t="shared" si="8"/>
        <v>1</v>
      </c>
      <c r="J95" s="68"/>
      <c r="K95" s="69"/>
      <c r="L95" s="69"/>
      <c r="M95" s="45"/>
    </row>
    <row r="96" spans="1:13" ht="46.5" outlineLevel="1" x14ac:dyDescent="0.35">
      <c r="A96" s="64"/>
      <c r="B96" s="64"/>
      <c r="C96" s="45"/>
      <c r="D96" s="18" t="s">
        <v>11</v>
      </c>
      <c r="E96" s="2" t="s">
        <v>75</v>
      </c>
      <c r="F96" s="38" t="s">
        <v>42</v>
      </c>
      <c r="G96" s="39">
        <v>16850</v>
      </c>
      <c r="H96" s="39">
        <v>16922</v>
      </c>
      <c r="I96" s="32">
        <f t="shared" si="8"/>
        <v>1.0042729970326409</v>
      </c>
      <c r="J96" s="68"/>
      <c r="K96" s="69"/>
      <c r="L96" s="69"/>
      <c r="M96" s="45"/>
    </row>
    <row r="97" spans="1:13" ht="46.5" outlineLevel="1" x14ac:dyDescent="0.35">
      <c r="A97" s="64"/>
      <c r="B97" s="64"/>
      <c r="C97" s="45"/>
      <c r="D97" s="18" t="s">
        <v>11</v>
      </c>
      <c r="E97" s="2" t="s">
        <v>76</v>
      </c>
      <c r="F97" s="38" t="s">
        <v>42</v>
      </c>
      <c r="G97" s="39">
        <v>21860</v>
      </c>
      <c r="H97" s="39">
        <v>22082</v>
      </c>
      <c r="I97" s="32">
        <f t="shared" si="8"/>
        <v>1.0101555352241538</v>
      </c>
      <c r="J97" s="68"/>
      <c r="K97" s="69"/>
      <c r="L97" s="69"/>
      <c r="M97" s="45"/>
    </row>
    <row r="98" spans="1:13" ht="46.5" outlineLevel="1" x14ac:dyDescent="0.35">
      <c r="A98" s="64"/>
      <c r="B98" s="64"/>
      <c r="C98" s="45"/>
      <c r="D98" s="18" t="s">
        <v>11</v>
      </c>
      <c r="E98" s="2" t="s">
        <v>78</v>
      </c>
      <c r="F98" s="38" t="s">
        <v>42</v>
      </c>
      <c r="G98" s="39">
        <v>1200</v>
      </c>
      <c r="H98" s="39">
        <v>1220</v>
      </c>
      <c r="I98" s="32">
        <f t="shared" si="8"/>
        <v>1.0166666666666666</v>
      </c>
      <c r="J98" s="68"/>
      <c r="K98" s="69"/>
      <c r="L98" s="69"/>
      <c r="M98" s="45"/>
    </row>
    <row r="99" spans="1:13" ht="46.5" outlineLevel="1" x14ac:dyDescent="0.35">
      <c r="A99" s="64"/>
      <c r="B99" s="50" t="s">
        <v>111</v>
      </c>
      <c r="C99" s="19"/>
      <c r="D99" s="18" t="s">
        <v>11</v>
      </c>
      <c r="E99" s="2" t="s">
        <v>75</v>
      </c>
      <c r="F99" s="38" t="s">
        <v>110</v>
      </c>
      <c r="G99" s="39">
        <v>275</v>
      </c>
      <c r="H99" s="39">
        <v>275</v>
      </c>
      <c r="I99" s="32">
        <f t="shared" ref="I99:I101" si="12">H99/G99</f>
        <v>1</v>
      </c>
      <c r="J99" s="68"/>
      <c r="K99" s="69"/>
      <c r="L99" s="69"/>
      <c r="M99" s="45"/>
    </row>
    <row r="100" spans="1:13" ht="46.5" outlineLevel="1" x14ac:dyDescent="0.35">
      <c r="A100" s="64"/>
      <c r="B100" s="51"/>
      <c r="C100" s="19"/>
      <c r="D100" s="18" t="s">
        <v>11</v>
      </c>
      <c r="E100" s="2" t="s">
        <v>76</v>
      </c>
      <c r="F100" s="38" t="s">
        <v>110</v>
      </c>
      <c r="G100" s="39">
        <v>60</v>
      </c>
      <c r="H100" s="39">
        <v>60</v>
      </c>
      <c r="I100" s="32">
        <f t="shared" si="12"/>
        <v>1</v>
      </c>
      <c r="J100" s="68"/>
      <c r="K100" s="69"/>
      <c r="L100" s="69"/>
      <c r="M100" s="45"/>
    </row>
    <row r="101" spans="1:13" ht="46.5" outlineLevel="1" x14ac:dyDescent="0.35">
      <c r="A101" s="64"/>
      <c r="B101" s="52"/>
      <c r="C101" s="19"/>
      <c r="D101" s="18" t="s">
        <v>11</v>
      </c>
      <c r="E101" s="2" t="s">
        <v>78</v>
      </c>
      <c r="F101" s="38" t="s">
        <v>110</v>
      </c>
      <c r="G101" s="39">
        <v>3</v>
      </c>
      <c r="H101" s="39">
        <v>3</v>
      </c>
      <c r="I101" s="32">
        <f t="shared" si="12"/>
        <v>1</v>
      </c>
      <c r="J101" s="68"/>
      <c r="K101" s="69"/>
      <c r="L101" s="69"/>
      <c r="M101" s="45"/>
    </row>
    <row r="102" spans="1:13" ht="69.75" outlineLevel="1" x14ac:dyDescent="0.35">
      <c r="A102" s="64"/>
      <c r="B102" s="17" t="s">
        <v>79</v>
      </c>
      <c r="C102" s="19" t="s">
        <v>19</v>
      </c>
      <c r="D102" s="18" t="s">
        <v>11</v>
      </c>
      <c r="E102" s="2" t="s">
        <v>22</v>
      </c>
      <c r="F102" s="20" t="s">
        <v>25</v>
      </c>
      <c r="G102" s="20">
        <v>2</v>
      </c>
      <c r="H102" s="20">
        <v>2</v>
      </c>
      <c r="I102" s="25">
        <f t="shared" si="8"/>
        <v>1</v>
      </c>
      <c r="J102" s="68"/>
      <c r="K102" s="69"/>
      <c r="L102" s="71"/>
      <c r="M102" s="45"/>
    </row>
    <row r="103" spans="1:13" ht="69.75" outlineLevel="1" x14ac:dyDescent="0.35">
      <c r="A103" s="64" t="s">
        <v>26</v>
      </c>
      <c r="B103" s="64" t="s">
        <v>108</v>
      </c>
      <c r="C103" s="45" t="s">
        <v>18</v>
      </c>
      <c r="D103" s="18" t="s">
        <v>10</v>
      </c>
      <c r="E103" s="2" t="s">
        <v>72</v>
      </c>
      <c r="F103" s="19" t="s">
        <v>17</v>
      </c>
      <c r="G103" s="19">
        <v>78</v>
      </c>
      <c r="H103" s="19">
        <v>78</v>
      </c>
      <c r="I103" s="27">
        <f>H103/G103</f>
        <v>1</v>
      </c>
      <c r="J103" s="53">
        <f>SUM(I106:I120)/15</f>
        <v>1.0897219266046851</v>
      </c>
      <c r="K103" s="21"/>
      <c r="L103" s="44" t="s">
        <v>37</v>
      </c>
      <c r="M103" s="65" t="s">
        <v>33</v>
      </c>
    </row>
    <row r="104" spans="1:13" ht="116.25" outlineLevel="1" x14ac:dyDescent="0.35">
      <c r="A104" s="64"/>
      <c r="B104" s="64"/>
      <c r="C104" s="45"/>
      <c r="D104" s="18" t="s">
        <v>10</v>
      </c>
      <c r="E104" s="2" t="s">
        <v>73</v>
      </c>
      <c r="F104" s="19" t="s">
        <v>17</v>
      </c>
      <c r="G104" s="19">
        <v>6</v>
      </c>
      <c r="H104" s="19">
        <v>6</v>
      </c>
      <c r="I104" s="27">
        <f t="shared" ref="I104:I132" si="13">H104/G104</f>
        <v>1</v>
      </c>
      <c r="J104" s="53"/>
      <c r="K104" s="21"/>
      <c r="L104" s="44"/>
      <c r="M104" s="66"/>
    </row>
    <row r="105" spans="1:13" ht="139.5" outlineLevel="1" x14ac:dyDescent="0.35">
      <c r="A105" s="64"/>
      <c r="B105" s="64"/>
      <c r="C105" s="45"/>
      <c r="D105" s="18" t="s">
        <v>10</v>
      </c>
      <c r="E105" s="2" t="s">
        <v>74</v>
      </c>
      <c r="F105" s="19" t="s">
        <v>17</v>
      </c>
      <c r="G105" s="19">
        <v>18</v>
      </c>
      <c r="H105" s="19">
        <v>18</v>
      </c>
      <c r="I105" s="27">
        <f t="shared" si="13"/>
        <v>1</v>
      </c>
      <c r="J105" s="53"/>
      <c r="K105" s="21"/>
      <c r="L105" s="44"/>
      <c r="M105" s="66"/>
    </row>
    <row r="106" spans="1:13" ht="46.5" outlineLevel="1" x14ac:dyDescent="0.35">
      <c r="A106" s="64"/>
      <c r="B106" s="64"/>
      <c r="C106" s="45"/>
      <c r="D106" s="18" t="s">
        <v>11</v>
      </c>
      <c r="E106" s="2" t="s">
        <v>112</v>
      </c>
      <c r="F106" s="19" t="s">
        <v>42</v>
      </c>
      <c r="G106" s="1">
        <v>3300</v>
      </c>
      <c r="H106" s="19">
        <v>3305</v>
      </c>
      <c r="I106" s="27">
        <f t="shared" si="13"/>
        <v>1.0015151515151515</v>
      </c>
      <c r="J106" s="53"/>
      <c r="K106" s="21"/>
      <c r="L106" s="44"/>
      <c r="M106" s="66"/>
    </row>
    <row r="107" spans="1:13" ht="46.5" outlineLevel="1" x14ac:dyDescent="0.35">
      <c r="A107" s="64"/>
      <c r="B107" s="64"/>
      <c r="C107" s="45"/>
      <c r="D107" s="18" t="s">
        <v>11</v>
      </c>
      <c r="E107" s="2" t="s">
        <v>78</v>
      </c>
      <c r="F107" s="19" t="s">
        <v>42</v>
      </c>
      <c r="G107" s="1">
        <v>1000</v>
      </c>
      <c r="H107" s="19">
        <v>1298</v>
      </c>
      <c r="I107" s="27">
        <f t="shared" si="13"/>
        <v>1.298</v>
      </c>
      <c r="J107" s="53"/>
      <c r="K107" s="21"/>
      <c r="L107" s="44"/>
      <c r="M107" s="66"/>
    </row>
    <row r="108" spans="1:13" ht="46.5" outlineLevel="1" x14ac:dyDescent="0.35">
      <c r="A108" s="64"/>
      <c r="B108" s="64"/>
      <c r="C108" s="45"/>
      <c r="D108" s="18" t="s">
        <v>11</v>
      </c>
      <c r="E108" s="2" t="s">
        <v>113</v>
      </c>
      <c r="F108" s="19" t="s">
        <v>42</v>
      </c>
      <c r="G108" s="1">
        <v>500</v>
      </c>
      <c r="H108" s="19">
        <v>635</v>
      </c>
      <c r="I108" s="27">
        <f t="shared" si="13"/>
        <v>1.27</v>
      </c>
      <c r="J108" s="53"/>
      <c r="K108" s="21"/>
      <c r="L108" s="44"/>
      <c r="M108" s="66"/>
    </row>
    <row r="109" spans="1:13" ht="46.5" outlineLevel="1" x14ac:dyDescent="0.35">
      <c r="A109" s="64"/>
      <c r="B109" s="64"/>
      <c r="C109" s="45"/>
      <c r="D109" s="18" t="s">
        <v>11</v>
      </c>
      <c r="E109" s="2" t="s">
        <v>80</v>
      </c>
      <c r="F109" s="19" t="s">
        <v>42</v>
      </c>
      <c r="G109" s="1">
        <v>11700</v>
      </c>
      <c r="H109" s="19">
        <v>11650</v>
      </c>
      <c r="I109" s="27">
        <f t="shared" si="13"/>
        <v>0.99572649572649574</v>
      </c>
      <c r="J109" s="53"/>
      <c r="K109" s="21"/>
      <c r="L109" s="44"/>
      <c r="M109" s="66"/>
    </row>
    <row r="110" spans="1:13" ht="46.5" outlineLevel="1" x14ac:dyDescent="0.35">
      <c r="A110" s="64"/>
      <c r="B110" s="64"/>
      <c r="C110" s="45"/>
      <c r="D110" s="18" t="s">
        <v>11</v>
      </c>
      <c r="E110" s="2" t="s">
        <v>81</v>
      </c>
      <c r="F110" s="19" t="s">
        <v>42</v>
      </c>
      <c r="G110" s="1">
        <v>3190</v>
      </c>
      <c r="H110" s="19">
        <v>3192</v>
      </c>
      <c r="I110" s="27">
        <f t="shared" si="13"/>
        <v>1.0006269592476489</v>
      </c>
      <c r="J110" s="53"/>
      <c r="K110" s="21"/>
      <c r="L110" s="44"/>
      <c r="M110" s="66"/>
    </row>
    <row r="111" spans="1:13" ht="46.5" outlineLevel="1" x14ac:dyDescent="0.35">
      <c r="A111" s="64"/>
      <c r="B111" s="64"/>
      <c r="C111" s="45"/>
      <c r="D111" s="18" t="s">
        <v>11</v>
      </c>
      <c r="E111" s="2" t="s">
        <v>77</v>
      </c>
      <c r="F111" s="19" t="s">
        <v>42</v>
      </c>
      <c r="G111" s="1">
        <v>3190</v>
      </c>
      <c r="H111" s="19">
        <v>3192</v>
      </c>
      <c r="I111" s="27">
        <f t="shared" si="13"/>
        <v>1.0006269592476489</v>
      </c>
      <c r="J111" s="53"/>
      <c r="K111" s="21"/>
      <c r="L111" s="44"/>
      <c r="M111" s="66"/>
    </row>
    <row r="112" spans="1:13" ht="46.5" outlineLevel="1" x14ac:dyDescent="0.35">
      <c r="A112" s="64"/>
      <c r="B112" s="64"/>
      <c r="C112" s="45"/>
      <c r="D112" s="18" t="s">
        <v>11</v>
      </c>
      <c r="E112" s="2" t="s">
        <v>82</v>
      </c>
      <c r="F112" s="19" t="s">
        <v>42</v>
      </c>
      <c r="G112" s="1">
        <v>3500</v>
      </c>
      <c r="H112" s="19">
        <v>4036</v>
      </c>
      <c r="I112" s="27">
        <f t="shared" si="13"/>
        <v>1.1531428571428572</v>
      </c>
      <c r="J112" s="53"/>
      <c r="K112" s="21"/>
      <c r="L112" s="44"/>
      <c r="M112" s="66"/>
    </row>
    <row r="113" spans="1:13" ht="46.5" outlineLevel="1" x14ac:dyDescent="0.35">
      <c r="A113" s="64"/>
      <c r="B113" s="50" t="s">
        <v>111</v>
      </c>
      <c r="C113" s="19"/>
      <c r="D113" s="18" t="s">
        <v>11</v>
      </c>
      <c r="E113" s="2" t="s">
        <v>75</v>
      </c>
      <c r="F113" s="38" t="s">
        <v>110</v>
      </c>
      <c r="G113" s="1">
        <v>35</v>
      </c>
      <c r="H113" s="19">
        <v>35</v>
      </c>
      <c r="I113" s="27">
        <f t="shared" ref="I113:I119" si="14">H113/G113</f>
        <v>1</v>
      </c>
      <c r="J113" s="53"/>
      <c r="K113" s="21"/>
      <c r="L113" s="44"/>
      <c r="M113" s="66"/>
    </row>
    <row r="114" spans="1:13" ht="46.5" outlineLevel="1" x14ac:dyDescent="0.35">
      <c r="A114" s="64"/>
      <c r="B114" s="51"/>
      <c r="C114" s="19"/>
      <c r="D114" s="18" t="s">
        <v>11</v>
      </c>
      <c r="E114" s="2" t="s">
        <v>78</v>
      </c>
      <c r="F114" s="38" t="s">
        <v>110</v>
      </c>
      <c r="G114" s="1">
        <v>3</v>
      </c>
      <c r="H114" s="19">
        <v>4</v>
      </c>
      <c r="I114" s="27">
        <f t="shared" si="14"/>
        <v>1.3333333333333333</v>
      </c>
      <c r="J114" s="53"/>
      <c r="K114" s="21"/>
      <c r="L114" s="44"/>
      <c r="M114" s="66"/>
    </row>
    <row r="115" spans="1:13" ht="46.5" outlineLevel="1" x14ac:dyDescent="0.35">
      <c r="A115" s="64"/>
      <c r="B115" s="51"/>
      <c r="C115" s="19"/>
      <c r="D115" s="18" t="s">
        <v>11</v>
      </c>
      <c r="E115" s="2" t="s">
        <v>113</v>
      </c>
      <c r="F115" s="38" t="s">
        <v>110</v>
      </c>
      <c r="G115" s="1">
        <v>20</v>
      </c>
      <c r="H115" s="19">
        <v>20</v>
      </c>
      <c r="I115" s="27">
        <f t="shared" si="14"/>
        <v>1</v>
      </c>
      <c r="J115" s="53"/>
      <c r="K115" s="21"/>
      <c r="L115" s="44"/>
      <c r="M115" s="66"/>
    </row>
    <row r="116" spans="1:13" ht="46.5" outlineLevel="1" x14ac:dyDescent="0.35">
      <c r="A116" s="64"/>
      <c r="B116" s="51"/>
      <c r="C116" s="19"/>
      <c r="D116" s="18" t="s">
        <v>11</v>
      </c>
      <c r="E116" s="2" t="s">
        <v>80</v>
      </c>
      <c r="F116" s="38" t="s">
        <v>110</v>
      </c>
      <c r="G116" s="1">
        <v>140</v>
      </c>
      <c r="H116" s="19">
        <v>141</v>
      </c>
      <c r="I116" s="27">
        <f t="shared" si="14"/>
        <v>1.0071428571428571</v>
      </c>
      <c r="J116" s="53"/>
      <c r="K116" s="21"/>
      <c r="L116" s="44"/>
      <c r="M116" s="66"/>
    </row>
    <row r="117" spans="1:13" ht="46.5" outlineLevel="1" x14ac:dyDescent="0.35">
      <c r="A117" s="64"/>
      <c r="B117" s="51"/>
      <c r="C117" s="19"/>
      <c r="D117" s="18" t="s">
        <v>11</v>
      </c>
      <c r="E117" s="2" t="s">
        <v>81</v>
      </c>
      <c r="F117" s="38" t="s">
        <v>110</v>
      </c>
      <c r="G117" s="1">
        <v>32</v>
      </c>
      <c r="H117" s="19">
        <v>32</v>
      </c>
      <c r="I117" s="27">
        <f t="shared" si="14"/>
        <v>1</v>
      </c>
      <c r="J117" s="53"/>
      <c r="K117" s="21"/>
      <c r="L117" s="44"/>
      <c r="M117" s="66"/>
    </row>
    <row r="118" spans="1:13" ht="46.5" outlineLevel="1" x14ac:dyDescent="0.35">
      <c r="A118" s="64"/>
      <c r="B118" s="51"/>
      <c r="C118" s="19"/>
      <c r="D118" s="18" t="s">
        <v>11</v>
      </c>
      <c r="E118" s="2" t="s">
        <v>77</v>
      </c>
      <c r="F118" s="38" t="s">
        <v>110</v>
      </c>
      <c r="G118" s="1">
        <v>32</v>
      </c>
      <c r="H118" s="19">
        <v>32</v>
      </c>
      <c r="I118" s="27">
        <f t="shared" si="14"/>
        <v>1</v>
      </c>
      <c r="J118" s="53"/>
      <c r="K118" s="21"/>
      <c r="L118" s="44"/>
      <c r="M118" s="66"/>
    </row>
    <row r="119" spans="1:13" ht="46.5" outlineLevel="1" x14ac:dyDescent="0.35">
      <c r="A119" s="64"/>
      <c r="B119" s="52"/>
      <c r="C119" s="19"/>
      <c r="D119" s="18" t="s">
        <v>11</v>
      </c>
      <c r="E119" s="2" t="s">
        <v>82</v>
      </c>
      <c r="F119" s="38" t="s">
        <v>110</v>
      </c>
      <c r="G119" s="1">
        <v>7</v>
      </c>
      <c r="H119" s="19">
        <v>9</v>
      </c>
      <c r="I119" s="27">
        <f t="shared" si="14"/>
        <v>1.2857142857142858</v>
      </c>
      <c r="J119" s="53"/>
      <c r="K119" s="21"/>
      <c r="L119" s="44"/>
      <c r="M119" s="66"/>
    </row>
    <row r="120" spans="1:13" ht="69.75" outlineLevel="1" x14ac:dyDescent="0.35">
      <c r="A120" s="64"/>
      <c r="B120" s="17" t="s">
        <v>79</v>
      </c>
      <c r="C120" s="19" t="s">
        <v>19</v>
      </c>
      <c r="D120" s="18" t="s">
        <v>11</v>
      </c>
      <c r="E120" s="35" t="s">
        <v>22</v>
      </c>
      <c r="F120" s="20" t="s">
        <v>20</v>
      </c>
      <c r="G120" s="33">
        <v>5</v>
      </c>
      <c r="H120" s="20">
        <v>5</v>
      </c>
      <c r="I120" s="25">
        <f t="shared" si="13"/>
        <v>1</v>
      </c>
      <c r="J120" s="53"/>
      <c r="K120" s="21"/>
      <c r="L120" s="44"/>
      <c r="M120" s="67"/>
    </row>
    <row r="121" spans="1:13" ht="46.5" outlineLevel="1" collapsed="1" x14ac:dyDescent="0.35">
      <c r="A121" s="50" t="s">
        <v>91</v>
      </c>
      <c r="B121" s="47" t="s">
        <v>99</v>
      </c>
      <c r="C121" s="45"/>
      <c r="D121" s="34" t="s">
        <v>11</v>
      </c>
      <c r="E121" s="46" t="s">
        <v>116</v>
      </c>
      <c r="F121" s="40" t="s">
        <v>114</v>
      </c>
      <c r="G121" s="1">
        <v>2150</v>
      </c>
      <c r="H121" s="19">
        <v>2156</v>
      </c>
      <c r="I121" s="27">
        <f t="shared" si="13"/>
        <v>1.0027906976744185</v>
      </c>
      <c r="J121" s="53">
        <f>SUM(I121:I127)/7</f>
        <v>1.5214477950348599</v>
      </c>
      <c r="K121" s="21"/>
      <c r="L121" s="44" t="s">
        <v>38</v>
      </c>
      <c r="M121" s="45" t="s">
        <v>33</v>
      </c>
    </row>
    <row r="122" spans="1:13" ht="47.25" outlineLevel="1" x14ac:dyDescent="0.35">
      <c r="A122" s="51"/>
      <c r="B122" s="48"/>
      <c r="C122" s="45"/>
      <c r="D122" s="34" t="s">
        <v>11</v>
      </c>
      <c r="E122" s="46"/>
      <c r="F122" s="40" t="s">
        <v>115</v>
      </c>
      <c r="G122" s="19">
        <v>11</v>
      </c>
      <c r="H122" s="19">
        <v>11</v>
      </c>
      <c r="I122" s="27">
        <f t="shared" si="13"/>
        <v>1</v>
      </c>
      <c r="J122" s="53"/>
      <c r="K122" s="21"/>
      <c r="L122" s="44"/>
      <c r="M122" s="45"/>
    </row>
    <row r="123" spans="1:13" ht="46.5" outlineLevel="1" x14ac:dyDescent="0.35">
      <c r="A123" s="51"/>
      <c r="B123" s="48"/>
      <c r="C123" s="45"/>
      <c r="D123" s="34" t="s">
        <v>11</v>
      </c>
      <c r="E123" s="46" t="s">
        <v>117</v>
      </c>
      <c r="F123" s="40" t="s">
        <v>114</v>
      </c>
      <c r="G123" s="1">
        <v>3000</v>
      </c>
      <c r="H123" s="19">
        <v>13640</v>
      </c>
      <c r="I123" s="27">
        <f t="shared" si="13"/>
        <v>4.5466666666666669</v>
      </c>
      <c r="J123" s="53"/>
      <c r="K123" s="21"/>
      <c r="L123" s="44"/>
      <c r="M123" s="45"/>
    </row>
    <row r="124" spans="1:13" ht="47.25" outlineLevel="1" x14ac:dyDescent="0.35">
      <c r="A124" s="51"/>
      <c r="B124" s="48"/>
      <c r="C124" s="45"/>
      <c r="D124" s="34" t="s">
        <v>11</v>
      </c>
      <c r="E124" s="46"/>
      <c r="F124" s="40" t="s">
        <v>115</v>
      </c>
      <c r="G124" s="19">
        <v>15</v>
      </c>
      <c r="H124" s="19">
        <v>15</v>
      </c>
      <c r="I124" s="27">
        <f t="shared" si="13"/>
        <v>1</v>
      </c>
      <c r="J124" s="53"/>
      <c r="K124" s="21"/>
      <c r="L124" s="44"/>
      <c r="M124" s="45"/>
    </row>
    <row r="125" spans="1:13" ht="46.5" outlineLevel="1" x14ac:dyDescent="0.35">
      <c r="A125" s="51"/>
      <c r="B125" s="48"/>
      <c r="C125" s="45"/>
      <c r="D125" s="34" t="s">
        <v>11</v>
      </c>
      <c r="E125" s="46" t="s">
        <v>118</v>
      </c>
      <c r="F125" s="40" t="s">
        <v>114</v>
      </c>
      <c r="G125" s="1">
        <v>22150</v>
      </c>
      <c r="H125" s="1">
        <v>24380</v>
      </c>
      <c r="I125" s="27">
        <f t="shared" si="13"/>
        <v>1.1006772009029346</v>
      </c>
      <c r="J125" s="53"/>
      <c r="K125" s="21"/>
      <c r="L125" s="44"/>
      <c r="M125" s="45"/>
    </row>
    <row r="126" spans="1:13" ht="47.25" outlineLevel="1" x14ac:dyDescent="0.35">
      <c r="A126" s="51"/>
      <c r="B126" s="49"/>
      <c r="C126" s="45"/>
      <c r="D126" s="34" t="s">
        <v>11</v>
      </c>
      <c r="E126" s="46"/>
      <c r="F126" s="40" t="s">
        <v>115</v>
      </c>
      <c r="G126" s="19">
        <v>66</v>
      </c>
      <c r="H126" s="19">
        <v>66</v>
      </c>
      <c r="I126" s="27">
        <f t="shared" si="13"/>
        <v>1</v>
      </c>
      <c r="J126" s="53"/>
      <c r="K126" s="21"/>
      <c r="L126" s="44"/>
      <c r="M126" s="45"/>
    </row>
    <row r="127" spans="1:13" ht="69.75" outlineLevel="1" x14ac:dyDescent="0.35">
      <c r="A127" s="52"/>
      <c r="B127" s="17" t="s">
        <v>90</v>
      </c>
      <c r="C127" s="19" t="s">
        <v>19</v>
      </c>
      <c r="D127" s="34" t="s">
        <v>11</v>
      </c>
      <c r="E127" s="2" t="s">
        <v>102</v>
      </c>
      <c r="F127" s="40" t="s">
        <v>20</v>
      </c>
      <c r="G127" s="1">
        <v>6</v>
      </c>
      <c r="H127" s="19">
        <v>6</v>
      </c>
      <c r="I127" s="27">
        <f t="shared" si="13"/>
        <v>1</v>
      </c>
      <c r="J127" s="53"/>
      <c r="K127" s="21"/>
      <c r="L127" s="44"/>
      <c r="M127" s="45"/>
    </row>
    <row r="128" spans="1:13" ht="183.95" customHeight="1" x14ac:dyDescent="0.35">
      <c r="A128" s="54" t="s">
        <v>92</v>
      </c>
      <c r="B128" s="14" t="s">
        <v>93</v>
      </c>
      <c r="C128" s="41" t="s">
        <v>19</v>
      </c>
      <c r="D128" s="18" t="s">
        <v>11</v>
      </c>
      <c r="E128" s="2" t="s">
        <v>94</v>
      </c>
      <c r="F128" s="19" t="s">
        <v>25</v>
      </c>
      <c r="G128" s="20">
        <v>22</v>
      </c>
      <c r="H128" s="15">
        <v>22</v>
      </c>
      <c r="I128" s="16">
        <f t="shared" si="13"/>
        <v>1</v>
      </c>
      <c r="J128" s="57">
        <f>SUM(I128:I134)/7</f>
        <v>1.0303838248174531</v>
      </c>
      <c r="K128" s="13"/>
      <c r="L128" s="61" t="s">
        <v>38</v>
      </c>
      <c r="M128" s="41" t="s">
        <v>33</v>
      </c>
    </row>
    <row r="129" spans="1:13" ht="69.75" x14ac:dyDescent="0.35">
      <c r="A129" s="60"/>
      <c r="B129" s="56" t="s">
        <v>120</v>
      </c>
      <c r="C129" s="42"/>
      <c r="D129" s="18" t="s">
        <v>11</v>
      </c>
      <c r="E129" s="5" t="s">
        <v>95</v>
      </c>
      <c r="F129" s="38" t="s">
        <v>42</v>
      </c>
      <c r="G129" s="1">
        <v>1850</v>
      </c>
      <c r="H129" s="1">
        <v>1890</v>
      </c>
      <c r="I129" s="36">
        <f t="shared" si="13"/>
        <v>1.0216216216216216</v>
      </c>
      <c r="J129" s="58"/>
      <c r="K129" s="13"/>
      <c r="L129" s="62"/>
      <c r="M129" s="42"/>
    </row>
    <row r="130" spans="1:13" ht="69.75" x14ac:dyDescent="0.35">
      <c r="A130" s="60"/>
      <c r="B130" s="56"/>
      <c r="C130" s="42"/>
      <c r="D130" s="18" t="s">
        <v>11</v>
      </c>
      <c r="E130" s="5" t="s">
        <v>97</v>
      </c>
      <c r="F130" s="38" t="s">
        <v>25</v>
      </c>
      <c r="G130" s="1">
        <v>74</v>
      </c>
      <c r="H130" s="1">
        <v>78</v>
      </c>
      <c r="I130" s="36">
        <f t="shared" si="13"/>
        <v>1.0540540540540539</v>
      </c>
      <c r="J130" s="58"/>
      <c r="K130" s="13"/>
      <c r="L130" s="62"/>
      <c r="M130" s="42"/>
    </row>
    <row r="131" spans="1:13" ht="46.5" x14ac:dyDescent="0.35">
      <c r="A131" s="60"/>
      <c r="B131" s="56"/>
      <c r="C131" s="42"/>
      <c r="D131" s="18" t="s">
        <v>11</v>
      </c>
      <c r="E131" s="5" t="s">
        <v>96</v>
      </c>
      <c r="F131" s="38" t="s">
        <v>42</v>
      </c>
      <c r="G131" s="1">
        <v>28250</v>
      </c>
      <c r="H131" s="1">
        <v>28507</v>
      </c>
      <c r="I131" s="36">
        <f t="shared" si="13"/>
        <v>1.0090973451327434</v>
      </c>
      <c r="J131" s="58"/>
      <c r="K131" s="13"/>
      <c r="L131" s="62"/>
      <c r="M131" s="42"/>
    </row>
    <row r="132" spans="1:13" ht="46.5" x14ac:dyDescent="0.35">
      <c r="A132" s="60"/>
      <c r="B132" s="56"/>
      <c r="C132" s="43"/>
      <c r="D132" s="18" t="s">
        <v>11</v>
      </c>
      <c r="E132" s="5" t="s">
        <v>98</v>
      </c>
      <c r="F132" s="38" t="s">
        <v>25</v>
      </c>
      <c r="G132" s="1">
        <v>33</v>
      </c>
      <c r="H132" s="1">
        <v>35</v>
      </c>
      <c r="I132" s="36">
        <f t="shared" si="13"/>
        <v>1.0606060606060606</v>
      </c>
      <c r="J132" s="58"/>
      <c r="K132" s="13"/>
      <c r="L132" s="62"/>
      <c r="M132" s="42"/>
    </row>
    <row r="133" spans="1:13" ht="46.5" x14ac:dyDescent="0.35">
      <c r="A133" s="60"/>
      <c r="B133" s="54" t="s">
        <v>46</v>
      </c>
      <c r="C133" s="41" t="s">
        <v>19</v>
      </c>
      <c r="D133" s="18" t="s">
        <v>11</v>
      </c>
      <c r="E133" s="5" t="s">
        <v>121</v>
      </c>
      <c r="F133" s="38" t="s">
        <v>20</v>
      </c>
      <c r="G133" s="1">
        <v>28</v>
      </c>
      <c r="H133" s="1">
        <v>28</v>
      </c>
      <c r="I133" s="36">
        <f t="shared" ref="I133:I134" si="15">H133/G133</f>
        <v>1</v>
      </c>
      <c r="J133" s="58"/>
      <c r="K133" s="13"/>
      <c r="L133" s="62"/>
      <c r="M133" s="42"/>
    </row>
    <row r="134" spans="1:13" ht="315" customHeight="1" x14ac:dyDescent="0.35">
      <c r="A134" s="55"/>
      <c r="B134" s="55"/>
      <c r="C134" s="42"/>
      <c r="D134" s="18" t="s">
        <v>11</v>
      </c>
      <c r="E134" s="5" t="s">
        <v>122</v>
      </c>
      <c r="F134" s="38" t="s">
        <v>16</v>
      </c>
      <c r="G134" s="1">
        <v>520</v>
      </c>
      <c r="H134" s="1">
        <v>555</v>
      </c>
      <c r="I134" s="36">
        <f t="shared" si="15"/>
        <v>1.0673076923076923</v>
      </c>
      <c r="J134" s="59"/>
      <c r="K134" s="13"/>
      <c r="L134" s="63"/>
      <c r="M134" s="43"/>
    </row>
    <row r="135" spans="1:13" ht="46.5" outlineLevel="1" x14ac:dyDescent="0.35">
      <c r="A135" s="50" t="s">
        <v>119</v>
      </c>
      <c r="B135" s="47" t="s">
        <v>99</v>
      </c>
      <c r="C135" s="45"/>
      <c r="D135" s="34" t="s">
        <v>11</v>
      </c>
      <c r="E135" s="46" t="s">
        <v>117</v>
      </c>
      <c r="F135" s="40" t="s">
        <v>114</v>
      </c>
      <c r="G135" s="1">
        <v>3000</v>
      </c>
      <c r="H135" s="19">
        <v>3000</v>
      </c>
      <c r="I135" s="27">
        <f t="shared" ref="I135:I139" si="16">H135/G135</f>
        <v>1</v>
      </c>
      <c r="J135" s="53">
        <f>SUM(I128:I134)/5</f>
        <v>1.4425373547444342</v>
      </c>
      <c r="K135" s="21"/>
      <c r="L135" s="44" t="s">
        <v>38</v>
      </c>
      <c r="M135" s="45" t="s">
        <v>33</v>
      </c>
    </row>
    <row r="136" spans="1:13" ht="47.25" outlineLevel="1" x14ac:dyDescent="0.35">
      <c r="A136" s="51"/>
      <c r="B136" s="48"/>
      <c r="C136" s="45"/>
      <c r="D136" s="34" t="s">
        <v>11</v>
      </c>
      <c r="E136" s="46"/>
      <c r="F136" s="40" t="s">
        <v>115</v>
      </c>
      <c r="G136" s="19">
        <v>10</v>
      </c>
      <c r="H136" s="19">
        <v>10</v>
      </c>
      <c r="I136" s="27">
        <f t="shared" si="16"/>
        <v>1</v>
      </c>
      <c r="J136" s="53"/>
      <c r="K136" s="21"/>
      <c r="L136" s="44"/>
      <c r="M136" s="45"/>
    </row>
    <row r="137" spans="1:13" ht="46.5" outlineLevel="1" x14ac:dyDescent="0.35">
      <c r="A137" s="51"/>
      <c r="B137" s="48"/>
      <c r="C137" s="45"/>
      <c r="D137" s="34" t="s">
        <v>11</v>
      </c>
      <c r="E137" s="46" t="s">
        <v>118</v>
      </c>
      <c r="F137" s="40" t="s">
        <v>114</v>
      </c>
      <c r="G137" s="1">
        <v>10000</v>
      </c>
      <c r="H137" s="1">
        <v>10481</v>
      </c>
      <c r="I137" s="27">
        <f t="shared" si="16"/>
        <v>1.0481</v>
      </c>
      <c r="J137" s="53"/>
      <c r="K137" s="21"/>
      <c r="L137" s="44"/>
      <c r="M137" s="45"/>
    </row>
    <row r="138" spans="1:13" ht="47.25" outlineLevel="1" x14ac:dyDescent="0.35">
      <c r="A138" s="51"/>
      <c r="B138" s="49"/>
      <c r="C138" s="45"/>
      <c r="D138" s="34" t="s">
        <v>11</v>
      </c>
      <c r="E138" s="46"/>
      <c r="F138" s="40" t="s">
        <v>115</v>
      </c>
      <c r="G138" s="19">
        <v>14</v>
      </c>
      <c r="H138" s="19">
        <v>14</v>
      </c>
      <c r="I138" s="27">
        <f t="shared" si="16"/>
        <v>1</v>
      </c>
      <c r="J138" s="53"/>
      <c r="K138" s="21"/>
      <c r="L138" s="44"/>
      <c r="M138" s="45"/>
    </row>
    <row r="139" spans="1:13" ht="77.45" customHeight="1" outlineLevel="1" x14ac:dyDescent="0.35">
      <c r="A139" s="52"/>
      <c r="B139" s="17" t="s">
        <v>90</v>
      </c>
      <c r="C139" s="19" t="s">
        <v>19</v>
      </c>
      <c r="D139" s="34" t="s">
        <v>11</v>
      </c>
      <c r="E139" s="2" t="s">
        <v>102</v>
      </c>
      <c r="F139" s="40" t="s">
        <v>20</v>
      </c>
      <c r="G139" s="1">
        <v>20</v>
      </c>
      <c r="H139" s="19">
        <v>20</v>
      </c>
      <c r="I139" s="27">
        <f t="shared" si="16"/>
        <v>1</v>
      </c>
      <c r="J139" s="53"/>
      <c r="K139" s="23"/>
      <c r="L139" s="44"/>
      <c r="M139" s="45"/>
    </row>
  </sheetData>
  <autoFilter ref="A8:M139"/>
  <mergeCells count="116">
    <mergeCell ref="L1:M1"/>
    <mergeCell ref="A3:M3"/>
    <mergeCell ref="A4:M4"/>
    <mergeCell ref="A5:J5"/>
    <mergeCell ref="A6:M6"/>
    <mergeCell ref="A7:M7"/>
    <mergeCell ref="B17:B18"/>
    <mergeCell ref="D17:D18"/>
    <mergeCell ref="A10:A18"/>
    <mergeCell ref="B10:B14"/>
    <mergeCell ref="C10:C16"/>
    <mergeCell ref="J10:J18"/>
    <mergeCell ref="J19:J26"/>
    <mergeCell ref="L19:L26"/>
    <mergeCell ref="L10:L18"/>
    <mergeCell ref="M10:M18"/>
    <mergeCell ref="B15:B16"/>
    <mergeCell ref="D15:D16"/>
    <mergeCell ref="C17:C18"/>
    <mergeCell ref="M19:M26"/>
    <mergeCell ref="B21:B24"/>
    <mergeCell ref="B25:B26"/>
    <mergeCell ref="A27:A35"/>
    <mergeCell ref="B27:B28"/>
    <mergeCell ref="C27:C35"/>
    <mergeCell ref="J27:J35"/>
    <mergeCell ref="L27:L35"/>
    <mergeCell ref="B43:B46"/>
    <mergeCell ref="A19:A26"/>
    <mergeCell ref="B19:B20"/>
    <mergeCell ref="C19:C26"/>
    <mergeCell ref="M27:M35"/>
    <mergeCell ref="B29:B31"/>
    <mergeCell ref="B32:B35"/>
    <mergeCell ref="A36:A46"/>
    <mergeCell ref="B36:B37"/>
    <mergeCell ref="C36:C46"/>
    <mergeCell ref="J36:J46"/>
    <mergeCell ref="L36:L46"/>
    <mergeCell ref="M36:M46"/>
    <mergeCell ref="B38:B42"/>
    <mergeCell ref="B55:B56"/>
    <mergeCell ref="C55:C60"/>
    <mergeCell ref="J55:J60"/>
    <mergeCell ref="L55:L60"/>
    <mergeCell ref="M55:M60"/>
    <mergeCell ref="B57:B60"/>
    <mergeCell ref="A55:A60"/>
    <mergeCell ref="M47:M51"/>
    <mergeCell ref="B49:B51"/>
    <mergeCell ref="A52:A54"/>
    <mergeCell ref="B52:B53"/>
    <mergeCell ref="C52:C54"/>
    <mergeCell ref="J52:J54"/>
    <mergeCell ref="L52:L54"/>
    <mergeCell ref="M52:M54"/>
    <mergeCell ref="A47:A51"/>
    <mergeCell ref="B47:B48"/>
    <mergeCell ref="C47:C51"/>
    <mergeCell ref="J47:J51"/>
    <mergeCell ref="L47:L51"/>
    <mergeCell ref="M61:M76"/>
    <mergeCell ref="A77:A92"/>
    <mergeCell ref="B77:B85"/>
    <mergeCell ref="C77:C85"/>
    <mergeCell ref="J77:J92"/>
    <mergeCell ref="L77:L92"/>
    <mergeCell ref="M77:M92"/>
    <mergeCell ref="B86:B91"/>
    <mergeCell ref="A61:A76"/>
    <mergeCell ref="B61:B69"/>
    <mergeCell ref="J61:J76"/>
    <mergeCell ref="K61:K76"/>
    <mergeCell ref="L61:L76"/>
    <mergeCell ref="B70:B75"/>
    <mergeCell ref="C61:C75"/>
    <mergeCell ref="L128:L134"/>
    <mergeCell ref="M93:M102"/>
    <mergeCell ref="A103:A120"/>
    <mergeCell ref="B103:B112"/>
    <mergeCell ref="C103:C112"/>
    <mergeCell ref="J103:J120"/>
    <mergeCell ref="L103:L120"/>
    <mergeCell ref="M103:M120"/>
    <mergeCell ref="B99:B101"/>
    <mergeCell ref="A93:A102"/>
    <mergeCell ref="B93:B98"/>
    <mergeCell ref="C93:C98"/>
    <mergeCell ref="J93:J102"/>
    <mergeCell ref="K93:K102"/>
    <mergeCell ref="L93:L102"/>
    <mergeCell ref="B113:B119"/>
    <mergeCell ref="M128:M134"/>
    <mergeCell ref="L135:L139"/>
    <mergeCell ref="M135:M139"/>
    <mergeCell ref="E135:E136"/>
    <mergeCell ref="E137:E138"/>
    <mergeCell ref="B121:B126"/>
    <mergeCell ref="A121:A127"/>
    <mergeCell ref="A135:A139"/>
    <mergeCell ref="B135:B138"/>
    <mergeCell ref="C135:C138"/>
    <mergeCell ref="J135:J139"/>
    <mergeCell ref="E123:E124"/>
    <mergeCell ref="E125:E126"/>
    <mergeCell ref="C133:C134"/>
    <mergeCell ref="B133:B134"/>
    <mergeCell ref="M121:M127"/>
    <mergeCell ref="C128:C132"/>
    <mergeCell ref="B129:B132"/>
    <mergeCell ref="J128:J134"/>
    <mergeCell ref="C121:C126"/>
    <mergeCell ref="J121:J127"/>
    <mergeCell ref="L121:L127"/>
    <mergeCell ref="E121:E122"/>
    <mergeCell ref="A128:A134"/>
  </mergeCells>
  <pageMargins left="0.53" right="0.17" top="0.68" bottom="0.28999999999999998" header="0" footer="0"/>
  <pageSetup paperSize="9" scale="40" fitToWidth="2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Прил. 2 СВОД 2017 рабочий</vt:lpstr>
      <vt:lpstr>Лист3</vt:lpstr>
      <vt:lpstr>Лист6</vt:lpstr>
      <vt:lpstr>'Прил. 2 СВОД 2017 рабочий'!Заголовки_для_печати</vt:lpstr>
      <vt:lpstr>'Прил. 2 СВОД 2017 рабочий'!Область_печати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Фаридонова Светлана Алексеевна</dc:creator>
  <cp:lastModifiedBy>Кудрявцева Светлана Геннадьевна</cp:lastModifiedBy>
  <cp:lastPrinted>2018-02-09T13:20:21Z</cp:lastPrinted>
  <dcterms:created xsi:type="dcterms:W3CDTF">2016-04-08T13:14:44Z</dcterms:created>
  <dcterms:modified xsi:type="dcterms:W3CDTF">2018-03-15T11:13:50Z</dcterms:modified>
</cp:coreProperties>
</file>