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120" windowWidth="25440" windowHeight="12375"/>
  </bookViews>
  <sheets>
    <sheet name="2018" sheetId="10" r:id="rId1"/>
    <sheet name="2019" sheetId="11" r:id="rId2"/>
    <sheet name="2020" sheetId="12" r:id="rId3"/>
  </sheets>
  <definedNames>
    <definedName name="_xlnm.Print_Area" localSheetId="0">'2018'!$A$1:$T$29</definedName>
    <definedName name="_xlnm.Print_Area" localSheetId="1">'2019'!$A$1:$T$28</definedName>
    <definedName name="_xlnm.Print_Area" localSheetId="2">'2020'!$A$1:$T$28</definedName>
  </definedNames>
  <calcPr calcId="145621"/>
</workbook>
</file>

<file path=xl/calcChain.xml><?xml version="1.0" encoding="utf-8"?>
<calcChain xmlns="http://schemas.openxmlformats.org/spreadsheetml/2006/main">
  <c r="S7" i="10" l="1"/>
  <c r="O7" i="10" l="1"/>
  <c r="J7" i="10"/>
  <c r="H7" i="10"/>
  <c r="D7" i="10"/>
  <c r="P17" i="12" l="1"/>
  <c r="P16" i="12"/>
  <c r="R16" i="12" s="1"/>
  <c r="P15" i="12"/>
  <c r="P14" i="12"/>
  <c r="R14" i="12" s="1"/>
  <c r="P13" i="12"/>
  <c r="P12" i="12"/>
  <c r="R12" i="12" s="1"/>
  <c r="P11" i="12"/>
  <c r="P10" i="12"/>
  <c r="R10" i="12" s="1"/>
  <c r="P9" i="12"/>
  <c r="P8" i="12"/>
  <c r="R8" i="12" s="1"/>
  <c r="P7" i="12"/>
  <c r="P6" i="12"/>
  <c r="R7" i="12"/>
  <c r="O16" i="12"/>
  <c r="O15" i="12"/>
  <c r="O14" i="12"/>
  <c r="O13" i="12"/>
  <c r="O12" i="12"/>
  <c r="O11" i="12"/>
  <c r="O10" i="12"/>
  <c r="O9" i="12"/>
  <c r="O8" i="12"/>
  <c r="O7" i="12"/>
  <c r="O6" i="12"/>
  <c r="O17" i="12"/>
  <c r="R17" i="12"/>
  <c r="R15" i="12"/>
  <c r="R13" i="12"/>
  <c r="R11" i="12"/>
  <c r="R9" i="12"/>
  <c r="I18" i="12"/>
  <c r="G18" i="12"/>
  <c r="E18" i="12"/>
  <c r="C18" i="12"/>
  <c r="D6" i="12"/>
  <c r="C18" i="11"/>
  <c r="I18" i="11"/>
  <c r="G18" i="11"/>
  <c r="E18" i="11"/>
  <c r="D16" i="11"/>
  <c r="R19" i="10"/>
  <c r="R7" i="10"/>
  <c r="O16" i="11"/>
  <c r="O15" i="11"/>
  <c r="O14" i="11"/>
  <c r="O13" i="11"/>
  <c r="O12" i="11"/>
  <c r="O11" i="11"/>
  <c r="O10" i="11"/>
  <c r="O9" i="11"/>
  <c r="O8" i="11"/>
  <c r="O7" i="11"/>
  <c r="O6" i="11"/>
  <c r="O17" i="11"/>
  <c r="J16" i="11"/>
  <c r="H16" i="11"/>
  <c r="P17" i="10"/>
  <c r="P16" i="10"/>
  <c r="P15" i="10"/>
  <c r="P14" i="10"/>
  <c r="P13" i="10"/>
  <c r="P12" i="10"/>
  <c r="P11" i="10"/>
  <c r="P10" i="10"/>
  <c r="P9" i="10"/>
  <c r="P8" i="10"/>
  <c r="P7" i="10"/>
  <c r="P18" i="10"/>
  <c r="O18" i="10"/>
  <c r="O17" i="10"/>
  <c r="O16" i="10"/>
  <c r="O15" i="10"/>
  <c r="O14" i="10"/>
  <c r="O13" i="10"/>
  <c r="O12" i="10"/>
  <c r="O11" i="10"/>
  <c r="O10" i="10"/>
  <c r="O9" i="10"/>
  <c r="O8" i="10"/>
  <c r="P16" i="11" l="1"/>
  <c r="D7" i="11"/>
  <c r="D9" i="11"/>
  <c r="D11" i="11"/>
  <c r="D13" i="11"/>
  <c r="D15" i="11"/>
  <c r="D17" i="11"/>
  <c r="H7" i="11"/>
  <c r="H9" i="11"/>
  <c r="H11" i="11"/>
  <c r="H13" i="11"/>
  <c r="H15" i="11"/>
  <c r="H17" i="11"/>
  <c r="J7" i="11"/>
  <c r="J9" i="11"/>
  <c r="J11" i="11"/>
  <c r="J13" i="11"/>
  <c r="J15" i="11"/>
  <c r="J17" i="11"/>
  <c r="D6" i="11"/>
  <c r="D8" i="11"/>
  <c r="D10" i="11"/>
  <c r="D12" i="11"/>
  <c r="D14" i="11"/>
  <c r="H6" i="11"/>
  <c r="H8" i="11"/>
  <c r="H10" i="11"/>
  <c r="H12" i="11"/>
  <c r="H14" i="11"/>
  <c r="J6" i="11"/>
  <c r="J8" i="11"/>
  <c r="J10" i="11"/>
  <c r="J12" i="11"/>
  <c r="J14" i="11"/>
  <c r="I19" i="10"/>
  <c r="G19" i="10"/>
  <c r="E19" i="10"/>
  <c r="C19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R16" i="11" l="1"/>
  <c r="P14" i="11"/>
  <c r="P10" i="11"/>
  <c r="P6" i="11"/>
  <c r="P15" i="11"/>
  <c r="P11" i="11"/>
  <c r="P7" i="11"/>
  <c r="P12" i="11"/>
  <c r="P8" i="11"/>
  <c r="P17" i="11"/>
  <c r="P13" i="11"/>
  <c r="P9" i="11"/>
  <c r="J13" i="10"/>
  <c r="J17" i="10"/>
  <c r="J9" i="10"/>
  <c r="J8" i="10"/>
  <c r="J15" i="10"/>
  <c r="J11" i="10"/>
  <c r="H9" i="10"/>
  <c r="H11" i="10"/>
  <c r="H13" i="10"/>
  <c r="H15" i="10"/>
  <c r="H17" i="10"/>
  <c r="H8" i="10"/>
  <c r="H10" i="10"/>
  <c r="H12" i="10"/>
  <c r="D9" i="10"/>
  <c r="D11" i="10"/>
  <c r="D13" i="10"/>
  <c r="D15" i="10"/>
  <c r="D17" i="10"/>
  <c r="D8" i="10"/>
  <c r="D10" i="10"/>
  <c r="D12" i="10"/>
  <c r="H18" i="10"/>
  <c r="D18" i="10"/>
  <c r="H16" i="10"/>
  <c r="D16" i="10"/>
  <c r="H14" i="10"/>
  <c r="D14" i="10"/>
  <c r="J18" i="10"/>
  <c r="J16" i="10"/>
  <c r="J14" i="10"/>
  <c r="J12" i="10"/>
  <c r="J10" i="10"/>
  <c r="R9" i="11" l="1"/>
  <c r="R17" i="11"/>
  <c r="R12" i="11"/>
  <c r="R11" i="11"/>
  <c r="P18" i="11"/>
  <c r="Q18" i="11" s="1"/>
  <c r="R14" i="11"/>
  <c r="R13" i="11"/>
  <c r="R8" i="11"/>
  <c r="R7" i="11"/>
  <c r="R15" i="11"/>
  <c r="R10" i="11"/>
  <c r="R6" i="11"/>
  <c r="L17" i="10"/>
  <c r="R17" i="10"/>
  <c r="L15" i="10"/>
  <c r="L7" i="10"/>
  <c r="P19" i="10"/>
  <c r="L13" i="10"/>
  <c r="L9" i="10"/>
  <c r="L12" i="10"/>
  <c r="L8" i="10"/>
  <c r="L11" i="10"/>
  <c r="R8" i="10"/>
  <c r="R15" i="10"/>
  <c r="L14" i="10"/>
  <c r="L16" i="10"/>
  <c r="L18" i="10"/>
  <c r="L10" i="10"/>
  <c r="R9" i="10"/>
  <c r="R18" i="11" l="1"/>
  <c r="S9" i="11" s="1"/>
  <c r="T9" i="11" s="1"/>
  <c r="S16" i="11"/>
  <c r="T16" i="11" s="1"/>
  <c r="S12" i="11"/>
  <c r="T12" i="11" s="1"/>
  <c r="S8" i="11"/>
  <c r="T8" i="11" s="1"/>
  <c r="S17" i="11"/>
  <c r="T17" i="11" s="1"/>
  <c r="S13" i="11"/>
  <c r="T13" i="11" s="1"/>
  <c r="S7" i="11"/>
  <c r="T7" i="11" s="1"/>
  <c r="R11" i="10"/>
  <c r="R12" i="10"/>
  <c r="R13" i="10"/>
  <c r="L19" i="10"/>
  <c r="Q19" i="10"/>
  <c r="R18" i="10"/>
  <c r="R14" i="10"/>
  <c r="R10" i="10"/>
  <c r="R16" i="10"/>
  <c r="F17" i="11"/>
  <c r="F16" i="11"/>
  <c r="F15" i="11"/>
  <c r="F14" i="11"/>
  <c r="F13" i="11"/>
  <c r="F12" i="11"/>
  <c r="F11" i="11"/>
  <c r="F10" i="11"/>
  <c r="F9" i="11"/>
  <c r="F8" i="11"/>
  <c r="F7" i="11"/>
  <c r="F6" i="11"/>
  <c r="S11" i="11" l="1"/>
  <c r="T11" i="11" s="1"/>
  <c r="S15" i="11"/>
  <c r="T15" i="11" s="1"/>
  <c r="S6" i="11"/>
  <c r="T6" i="11" s="1"/>
  <c r="T18" i="11" s="1"/>
  <c r="S10" i="11"/>
  <c r="T10" i="11" s="1"/>
  <c r="S14" i="11"/>
  <c r="T14" i="11" s="1"/>
  <c r="F12" i="12"/>
  <c r="S9" i="10" l="1"/>
  <c r="T9" i="10" s="1"/>
  <c r="S13" i="10"/>
  <c r="T13" i="10" s="1"/>
  <c r="S17" i="10"/>
  <c r="T17" i="10" s="1"/>
  <c r="S10" i="10"/>
  <c r="T10" i="10" s="1"/>
  <c r="S14" i="10"/>
  <c r="T14" i="10" s="1"/>
  <c r="S18" i="10"/>
  <c r="T18" i="10" s="1"/>
  <c r="T7" i="10"/>
  <c r="S11" i="10"/>
  <c r="T11" i="10" s="1"/>
  <c r="S15" i="10"/>
  <c r="S8" i="10"/>
  <c r="T8" i="10" s="1"/>
  <c r="S12" i="10"/>
  <c r="T12" i="10" s="1"/>
  <c r="S16" i="10"/>
  <c r="T15" i="10"/>
  <c r="T16" i="10"/>
  <c r="F15" i="12"/>
  <c r="F16" i="12"/>
  <c r="J17" i="12"/>
  <c r="H17" i="12"/>
  <c r="D9" i="12"/>
  <c r="F17" i="12"/>
  <c r="F14" i="12"/>
  <c r="F13" i="12"/>
  <c r="F11" i="12"/>
  <c r="F10" i="12"/>
  <c r="F9" i="12"/>
  <c r="F8" i="12"/>
  <c r="D8" i="12"/>
  <c r="F7" i="12"/>
  <c r="F6" i="12"/>
  <c r="T19" i="10" l="1"/>
  <c r="D7" i="12"/>
  <c r="D17" i="12"/>
  <c r="H6" i="12"/>
  <c r="H7" i="12"/>
  <c r="H8" i="12"/>
  <c r="H9" i="12"/>
  <c r="D10" i="12"/>
  <c r="H10" i="12"/>
  <c r="H11" i="12"/>
  <c r="H15" i="12"/>
  <c r="J6" i="12"/>
  <c r="J7" i="12"/>
  <c r="J9" i="12"/>
  <c r="J10" i="12"/>
  <c r="J11" i="12"/>
  <c r="J12" i="12"/>
  <c r="J13" i="12"/>
  <c r="H14" i="12"/>
  <c r="D14" i="12"/>
  <c r="J8" i="12"/>
  <c r="J14" i="12"/>
  <c r="J15" i="12"/>
  <c r="J16" i="12"/>
  <c r="D11" i="12"/>
  <c r="D16" i="12"/>
  <c r="D12" i="12"/>
  <c r="H12" i="12"/>
  <c r="D13" i="12"/>
  <c r="H13" i="12"/>
  <c r="D15" i="12"/>
  <c r="H16" i="12"/>
  <c r="L17" i="12" l="1"/>
  <c r="L6" i="12"/>
  <c r="L6" i="11"/>
  <c r="L18" i="11" s="1"/>
  <c r="L8" i="11"/>
  <c r="L7" i="11"/>
  <c r="L13" i="11"/>
  <c r="L15" i="11"/>
  <c r="L9" i="11"/>
  <c r="L11" i="11"/>
  <c r="L17" i="11"/>
  <c r="L14" i="11"/>
  <c r="L16" i="11"/>
  <c r="L10" i="11"/>
  <c r="L12" i="11"/>
  <c r="L7" i="12"/>
  <c r="L8" i="12"/>
  <c r="L9" i="12"/>
  <c r="L11" i="12"/>
  <c r="L10" i="12"/>
  <c r="L15" i="12"/>
  <c r="L14" i="12"/>
  <c r="L13" i="12"/>
  <c r="L12" i="12"/>
  <c r="L16" i="12"/>
  <c r="L18" i="12" l="1"/>
  <c r="R6" i="12"/>
  <c r="P18" i="12"/>
  <c r="Q18" i="12" s="1"/>
  <c r="R18" i="12" l="1"/>
  <c r="S6" i="12" l="1"/>
  <c r="T6" i="12" s="1"/>
  <c r="S16" i="12"/>
  <c r="T16" i="12" s="1"/>
  <c r="S14" i="12"/>
  <c r="T14" i="12" s="1"/>
  <c r="S12" i="12"/>
  <c r="T12" i="12" s="1"/>
  <c r="S10" i="12"/>
  <c r="T10" i="12" s="1"/>
  <c r="S8" i="12"/>
  <c r="T8" i="12" s="1"/>
  <c r="S7" i="12"/>
  <c r="T7" i="12" s="1"/>
  <c r="S11" i="12"/>
  <c r="T11" i="12" s="1"/>
  <c r="S15" i="12"/>
  <c r="T15" i="12" s="1"/>
  <c r="S9" i="12"/>
  <c r="T9" i="12" s="1"/>
  <c r="S13" i="12"/>
  <c r="T13" i="12" s="1"/>
  <c r="S17" i="12"/>
  <c r="T17" i="12" s="1"/>
  <c r="T18" i="12" l="1"/>
</calcChain>
</file>

<file path=xl/sharedStrings.xml><?xml version="1.0" encoding="utf-8"?>
<sst xmlns="http://schemas.openxmlformats.org/spreadsheetml/2006/main" count="168" uniqueCount="74">
  <si>
    <t>№ п/п</t>
  </si>
  <si>
    <t>Наименование МО</t>
  </si>
  <si>
    <t>Бокситогорский  МР</t>
  </si>
  <si>
    <t>Кингисеппский МР</t>
  </si>
  <si>
    <t>Киришский МР</t>
  </si>
  <si>
    <t>Кировский МР</t>
  </si>
  <si>
    <t>Лодейнопольский МР</t>
  </si>
  <si>
    <t>Лужский МР</t>
  </si>
  <si>
    <t>Подпорожский МР</t>
  </si>
  <si>
    <t>Приозерский МР</t>
  </si>
  <si>
    <t>Тихвинский МР</t>
  </si>
  <si>
    <t>Сосновоборский ГО</t>
  </si>
  <si>
    <t>ИТОГО</t>
  </si>
  <si>
    <t>Запрашиваемый МО размер субсидии, 
тыс. рублей</t>
  </si>
  <si>
    <t>Сумма субсидии с учетом корректировки, 
тыс. рублей</t>
  </si>
  <si>
    <t>Численность экономически активного населения, тыс. чел</t>
  </si>
  <si>
    <t xml:space="preserve">Общий объем бюджетных ассигнований, предусмотренный на текущий год,
тыс. рублей </t>
  </si>
  <si>
    <t>Всеволожский МР</t>
  </si>
  <si>
    <t>Выборгский МР</t>
  </si>
  <si>
    <t>Предполагаемое количество соискателей</t>
  </si>
  <si>
    <t>Уровень софинансирования расходного обязательства МО</t>
  </si>
  <si>
    <t>Средства бюджета МО, предусмотренные на софинасировние мероприятия, 
тыс. рублей (справочно)</t>
  </si>
  <si>
    <t>Примечание</t>
  </si>
  <si>
    <t>Vsjmo;</t>
  </si>
  <si>
    <r>
      <t>K</t>
    </r>
    <r>
      <rPr>
        <b/>
        <vertAlign val="subscript"/>
        <sz val="11"/>
        <color theme="1"/>
        <rFont val="Calibri"/>
        <family val="2"/>
        <charset val="204"/>
        <scheme val="minor"/>
      </rPr>
      <t>1jmo</t>
    </r>
  </si>
  <si>
    <r>
      <t>NS</t>
    </r>
    <r>
      <rPr>
        <b/>
        <vertAlign val="subscript"/>
        <sz val="11"/>
        <color theme="1"/>
        <rFont val="Calibri"/>
        <family val="2"/>
        <charset val="204"/>
        <scheme val="minor"/>
      </rPr>
      <t>jmo</t>
    </r>
  </si>
  <si>
    <r>
      <t>K</t>
    </r>
    <r>
      <rPr>
        <b/>
        <vertAlign val="subscript"/>
        <sz val="11"/>
        <color theme="1"/>
        <rFont val="Calibri"/>
        <family val="2"/>
        <charset val="204"/>
        <scheme val="minor"/>
      </rPr>
      <t>2jmo</t>
    </r>
  </si>
  <si>
    <r>
      <t>ЭАН</t>
    </r>
    <r>
      <rPr>
        <b/>
        <vertAlign val="subscript"/>
        <sz val="11"/>
        <color theme="1"/>
        <rFont val="Calibri"/>
        <family val="2"/>
        <charset val="204"/>
        <scheme val="minor"/>
      </rPr>
      <t>jmo</t>
    </r>
  </si>
  <si>
    <r>
      <t>K</t>
    </r>
    <r>
      <rPr>
        <b/>
        <vertAlign val="subscript"/>
        <sz val="11"/>
        <color theme="1"/>
        <rFont val="Calibri"/>
        <family val="2"/>
        <charset val="204"/>
        <scheme val="minor"/>
      </rPr>
      <t>3jmo</t>
    </r>
  </si>
  <si>
    <r>
      <t>DS</t>
    </r>
    <r>
      <rPr>
        <b/>
        <vertAlign val="subscript"/>
        <sz val="11"/>
        <color theme="1"/>
        <rFont val="Calibri"/>
        <family val="2"/>
        <charset val="204"/>
        <scheme val="minor"/>
      </rPr>
      <t>jmo</t>
    </r>
  </si>
  <si>
    <r>
      <t>ОП V</t>
    </r>
    <r>
      <rPr>
        <b/>
        <vertAlign val="subscript"/>
        <sz val="11"/>
        <color theme="1"/>
        <rFont val="Calibri"/>
        <family val="2"/>
        <charset val="204"/>
        <scheme val="minor"/>
      </rPr>
      <t>jmo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</si>
  <si>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>S</t>
    </r>
    <r>
      <rPr>
        <b/>
        <vertAlign val="subscript"/>
        <sz val="11"/>
        <color theme="1"/>
        <rFont val="Calibri"/>
        <family val="2"/>
        <charset val="204"/>
        <scheme val="minor"/>
      </rPr>
      <t>jmo доп</t>
    </r>
  </si>
  <si>
    <t>Минимальная доля софинансирования для j-го муниципального образования</t>
  </si>
  <si>
    <t>Базовый процент (доля) финансирования за счет средств бюджета муниципального образования обязательств</t>
  </si>
  <si>
    <r>
      <t>DS</t>
    </r>
    <r>
      <rPr>
        <vertAlign val="subscript"/>
        <sz val="11"/>
        <color theme="1"/>
        <rFont val="Calibri"/>
        <family val="2"/>
        <charset val="204"/>
        <scheme val="minor"/>
      </rPr>
      <t>b</t>
    </r>
  </si>
  <si>
    <r>
      <t>RBO</t>
    </r>
    <r>
      <rPr>
        <vertAlign val="subscript"/>
        <sz val="11"/>
        <color theme="1"/>
        <rFont val="Calibri"/>
        <family val="2"/>
        <charset val="204"/>
        <scheme val="minor"/>
      </rPr>
      <t>jmo</t>
    </r>
  </si>
  <si>
    <t>Расчетная бюджетная обеспеченность j-го муниципального образования после выравнивания</t>
  </si>
  <si>
    <t>справочно</t>
  </si>
  <si>
    <t xml:space="preserve"> средняя расчетная бюджетная обеспеченность муниципальных образований после выравнивания</t>
  </si>
  <si>
    <r>
      <t>RBO</t>
    </r>
    <r>
      <rPr>
        <vertAlign val="subscript"/>
        <sz val="11"/>
        <color rgb="FFFF0000"/>
        <rFont val="Calibri"/>
        <family val="2"/>
        <charset val="204"/>
        <scheme val="minor"/>
      </rPr>
      <t>m</t>
    </r>
    <r>
      <rPr>
        <sz val="11"/>
        <color rgb="FFFF0000"/>
        <rFont val="Calibri"/>
        <family val="2"/>
        <charset val="204"/>
        <scheme val="minor"/>
      </rPr>
      <t xml:space="preserve"> -</t>
    </r>
  </si>
  <si>
    <r>
      <t>VS</t>
    </r>
    <r>
      <rPr>
        <vertAlign val="subscript"/>
        <sz val="11"/>
        <color theme="1"/>
        <rFont val="Calibri"/>
        <family val="2"/>
        <charset val="204"/>
        <scheme val="minor"/>
      </rPr>
      <t>ост</t>
    </r>
  </si>
  <si>
    <t>Дополнительный объем субсидии, предоставляемый j-му муниципальному району (городскому округу), тыс. рублей</t>
  </si>
  <si>
    <t>Остаток потребности j-го муниципального района (городского округа) в средствах субсидии после применения расчетного лимита, рублей;</t>
  </si>
  <si>
    <t>остаток нераспределенной субсидии, рублей</t>
  </si>
  <si>
    <t>Размер предоставляемой бюджету j-го муниципального района (городского округа) субсидии (далее - расчетный лимит), тыс. рублей</t>
  </si>
  <si>
    <r>
      <t>S</t>
    </r>
    <r>
      <rPr>
        <vertAlign val="subscript"/>
        <sz val="11"/>
        <color theme="1"/>
        <rFont val="Calibri"/>
        <family val="2"/>
        <charset val="204"/>
        <scheme val="minor"/>
      </rPr>
      <t>общ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</si>
  <si>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Формулы:</t>
  </si>
  <si>
    <t>Коэффициент корректировки запрашиваемого j-м муниципальным районом (городским округом) размера субсидии, применяемый к общему объему бюджетных ассигнований, предусмотренных на очередной год или на плановый период</t>
  </si>
  <si>
    <t>Коэффициент корректировки размера субсидии j-му муниципальному району (городскому округу), применяемый в соответствии с показателем "предполагаемое количество соискателей, претендующих на получение субсидий для организации предпринимательской деятельности</t>
  </si>
  <si>
    <t>Коэффициент корректировки размера субсидии j-му муниципальному району (городскому округу), применяемый в соответствии с показателем "численность экономически активного населения</t>
  </si>
  <si>
    <t>инфо с сайта Комитета финансов</t>
  </si>
  <si>
    <r>
      <t>S</t>
    </r>
    <r>
      <rPr>
        <vertAlign val="subscript"/>
        <sz val="9"/>
        <color theme="1"/>
        <rFont val="Calibri"/>
        <family val="2"/>
        <charset val="204"/>
        <scheme val="minor"/>
      </rPr>
      <t>jmo</t>
    </r>
    <r>
      <rPr>
        <sz val="9"/>
        <color theme="1"/>
        <rFont val="Calibri"/>
        <family val="2"/>
        <charset val="204"/>
        <scheme val="minor"/>
      </rPr>
      <t xml:space="preserve"> = (80% S</t>
    </r>
    <r>
      <rPr>
        <vertAlign val="subscript"/>
        <sz val="9"/>
        <color theme="1"/>
        <rFont val="Calibri"/>
        <family val="2"/>
        <charset val="204"/>
        <scheme val="minor"/>
      </rPr>
      <t>oбщ</t>
    </r>
    <r>
      <rPr>
        <sz val="9"/>
        <color theme="1"/>
        <rFont val="Calibri"/>
        <family val="2"/>
        <charset val="204"/>
        <scheme val="minor"/>
      </rPr>
      <t xml:space="preserve"> x K</t>
    </r>
    <r>
      <rPr>
        <vertAlign val="subscript"/>
        <sz val="9"/>
        <color theme="1"/>
        <rFont val="Calibri"/>
        <family val="2"/>
        <charset val="204"/>
        <scheme val="minor"/>
      </rPr>
      <t>1jmo</t>
    </r>
    <r>
      <rPr>
        <sz val="9"/>
        <color theme="1"/>
        <rFont val="Calibri"/>
        <family val="2"/>
        <charset val="204"/>
        <scheme val="minor"/>
      </rPr>
      <t xml:space="preserve"> + 10% S</t>
    </r>
    <r>
      <rPr>
        <vertAlign val="subscript"/>
        <sz val="9"/>
        <color theme="1"/>
        <rFont val="Calibri"/>
        <family val="2"/>
        <charset val="204"/>
        <scheme val="minor"/>
      </rPr>
      <t>общ</t>
    </r>
    <r>
      <rPr>
        <sz val="9"/>
        <color theme="1"/>
        <rFont val="Calibri"/>
        <family val="2"/>
        <charset val="204"/>
        <scheme val="minor"/>
      </rPr>
      <t xml:space="preserve"> x K</t>
    </r>
    <r>
      <rPr>
        <vertAlign val="subscript"/>
        <sz val="9"/>
        <color theme="1"/>
        <rFont val="Calibri"/>
        <family val="2"/>
        <charset val="204"/>
        <scheme val="minor"/>
      </rPr>
      <t>2jmo</t>
    </r>
    <r>
      <rPr>
        <sz val="9"/>
        <color theme="1"/>
        <rFont val="Calibri"/>
        <family val="2"/>
        <charset val="204"/>
        <scheme val="minor"/>
      </rPr>
      <t xml:space="preserve"> + 10% S</t>
    </r>
    <r>
      <rPr>
        <vertAlign val="subscript"/>
        <sz val="9"/>
        <color theme="1"/>
        <rFont val="Calibri"/>
        <family val="2"/>
        <charset val="204"/>
        <scheme val="minor"/>
      </rPr>
      <t>общ</t>
    </r>
    <r>
      <rPr>
        <sz val="9"/>
        <color theme="1"/>
        <rFont val="Calibri"/>
        <family val="2"/>
        <charset val="204"/>
        <scheme val="minor"/>
      </rPr>
      <t xml:space="preserve"> x K</t>
    </r>
    <r>
      <rPr>
        <vertAlign val="subscript"/>
        <sz val="9"/>
        <color theme="1"/>
        <rFont val="Calibri"/>
        <family val="2"/>
        <charset val="204"/>
        <scheme val="minor"/>
      </rPr>
      <t>3jmo</t>
    </r>
    <r>
      <rPr>
        <sz val="9"/>
        <color theme="1"/>
        <rFont val="Calibri"/>
        <family val="2"/>
        <charset val="204"/>
        <scheme val="minor"/>
      </rPr>
      <t>) x (1 - DS</t>
    </r>
    <r>
      <rPr>
        <vertAlign val="subscript"/>
        <sz val="9"/>
        <color theme="1"/>
        <rFont val="Calibri"/>
        <family val="2"/>
        <charset val="204"/>
        <scheme val="minor"/>
      </rPr>
      <t>jmo</t>
    </r>
    <r>
      <rPr>
        <sz val="9"/>
        <color theme="1"/>
        <rFont val="Calibri"/>
        <family val="2"/>
        <charset val="204"/>
        <scheme val="minor"/>
      </rPr>
      <t>)</t>
    </r>
  </si>
  <si>
    <r>
      <t>S</t>
    </r>
    <r>
      <rPr>
        <vertAlign val="subscript"/>
        <sz val="8"/>
        <color theme="1"/>
        <rFont val="Calibri"/>
        <family val="2"/>
        <charset val="204"/>
        <scheme val="minor"/>
      </rPr>
      <t>jmo</t>
    </r>
    <r>
      <rPr>
        <sz val="8"/>
        <color theme="1"/>
        <rFont val="Calibri"/>
        <family val="2"/>
        <charset val="204"/>
        <scheme val="minor"/>
      </rPr>
      <t xml:space="preserve"> = (80% S</t>
    </r>
    <r>
      <rPr>
        <vertAlign val="subscript"/>
        <sz val="8"/>
        <color theme="1"/>
        <rFont val="Calibri"/>
        <family val="2"/>
        <charset val="204"/>
        <scheme val="minor"/>
      </rPr>
      <t>oбщ</t>
    </r>
    <r>
      <rPr>
        <sz val="8"/>
        <color theme="1"/>
        <rFont val="Calibri"/>
        <family val="2"/>
        <charset val="204"/>
        <scheme val="minor"/>
      </rPr>
      <t xml:space="preserve"> x K</t>
    </r>
    <r>
      <rPr>
        <vertAlign val="subscript"/>
        <sz val="8"/>
        <color theme="1"/>
        <rFont val="Calibri"/>
        <family val="2"/>
        <charset val="204"/>
        <scheme val="minor"/>
      </rPr>
      <t>1jmo</t>
    </r>
    <r>
      <rPr>
        <sz val="8"/>
        <color theme="1"/>
        <rFont val="Calibri"/>
        <family val="2"/>
        <charset val="204"/>
        <scheme val="minor"/>
      </rPr>
      <t xml:space="preserve"> + 10% S</t>
    </r>
    <r>
      <rPr>
        <vertAlign val="subscript"/>
        <sz val="8"/>
        <color theme="1"/>
        <rFont val="Calibri"/>
        <family val="2"/>
        <charset val="204"/>
        <scheme val="minor"/>
      </rPr>
      <t>общ</t>
    </r>
    <r>
      <rPr>
        <sz val="8"/>
        <color theme="1"/>
        <rFont val="Calibri"/>
        <family val="2"/>
        <charset val="204"/>
        <scheme val="minor"/>
      </rPr>
      <t xml:space="preserve"> x K</t>
    </r>
    <r>
      <rPr>
        <vertAlign val="subscript"/>
        <sz val="8"/>
        <color theme="1"/>
        <rFont val="Calibri"/>
        <family val="2"/>
        <charset val="204"/>
        <scheme val="minor"/>
      </rPr>
      <t>2jmo</t>
    </r>
    <r>
      <rPr>
        <sz val="8"/>
        <color theme="1"/>
        <rFont val="Calibri"/>
        <family val="2"/>
        <charset val="204"/>
        <scheme val="minor"/>
      </rPr>
      <t xml:space="preserve"> + 10% S</t>
    </r>
    <r>
      <rPr>
        <vertAlign val="subscript"/>
        <sz val="8"/>
        <color theme="1"/>
        <rFont val="Calibri"/>
        <family val="2"/>
        <charset val="204"/>
        <scheme val="minor"/>
      </rPr>
      <t>общ</t>
    </r>
    <r>
      <rPr>
        <sz val="8"/>
        <color theme="1"/>
        <rFont val="Calibri"/>
        <family val="2"/>
        <charset val="204"/>
        <scheme val="minor"/>
      </rPr>
      <t xml:space="preserve"> x K</t>
    </r>
    <r>
      <rPr>
        <vertAlign val="subscript"/>
        <sz val="8"/>
        <color theme="1"/>
        <rFont val="Calibri"/>
        <family val="2"/>
        <charset val="204"/>
        <scheme val="minor"/>
      </rPr>
      <t>3jmo</t>
    </r>
    <r>
      <rPr>
        <sz val="8"/>
        <color theme="1"/>
        <rFont val="Calibri"/>
        <family val="2"/>
        <charset val="204"/>
        <scheme val="minor"/>
      </rPr>
      <t>) x (1 - DS</t>
    </r>
    <r>
      <rPr>
        <vertAlign val="subscript"/>
        <sz val="8"/>
        <color theme="1"/>
        <rFont val="Calibri"/>
        <family val="2"/>
        <charset val="204"/>
        <scheme val="minor"/>
      </rPr>
      <t>jmo</t>
    </r>
    <r>
      <rPr>
        <sz val="8"/>
        <color theme="1"/>
        <rFont val="Calibri"/>
        <family val="2"/>
        <charset val="204"/>
        <scheme val="minor"/>
      </rPr>
      <t>)</t>
    </r>
  </si>
  <si>
    <t>Приложение 53 к пояснительной записке 2018 года</t>
  </si>
  <si>
    <r>
      <t>K</t>
    </r>
    <r>
      <rPr>
        <b/>
        <vertAlign val="subscript"/>
        <sz val="11"/>
        <color theme="1"/>
        <rFont val="Times New Roman"/>
        <family val="1"/>
        <charset val="204"/>
      </rPr>
      <t>1jmo</t>
    </r>
  </si>
  <si>
    <r>
      <t>NS</t>
    </r>
    <r>
      <rPr>
        <b/>
        <vertAlign val="subscript"/>
        <sz val="11"/>
        <color theme="1"/>
        <rFont val="Times New Roman"/>
        <family val="1"/>
        <charset val="204"/>
      </rPr>
      <t>jmo</t>
    </r>
  </si>
  <si>
    <r>
      <t>K</t>
    </r>
    <r>
      <rPr>
        <b/>
        <vertAlign val="subscript"/>
        <sz val="11"/>
        <color theme="1"/>
        <rFont val="Times New Roman"/>
        <family val="1"/>
        <charset val="204"/>
      </rPr>
      <t>2jmo</t>
    </r>
  </si>
  <si>
    <r>
      <t>ЭАН</t>
    </r>
    <r>
      <rPr>
        <b/>
        <vertAlign val="subscript"/>
        <sz val="11"/>
        <color theme="1"/>
        <rFont val="Times New Roman"/>
        <family val="1"/>
        <charset val="204"/>
      </rPr>
      <t>jmo</t>
    </r>
  </si>
  <si>
    <r>
      <t>K</t>
    </r>
    <r>
      <rPr>
        <b/>
        <vertAlign val="subscript"/>
        <sz val="11"/>
        <color theme="1"/>
        <rFont val="Times New Roman"/>
        <family val="1"/>
        <charset val="204"/>
      </rPr>
      <t>3jmo</t>
    </r>
  </si>
  <si>
    <r>
      <t>S</t>
    </r>
    <r>
      <rPr>
        <vertAlign val="subscript"/>
        <sz val="11"/>
        <color theme="1"/>
        <rFont val="Times New Roman"/>
        <family val="1"/>
        <charset val="204"/>
      </rPr>
      <t>общ</t>
    </r>
    <r>
      <rPr>
        <sz val="11"/>
        <color theme="1"/>
        <rFont val="Times New Roman"/>
        <family val="1"/>
        <charset val="204"/>
      </rPr>
      <t xml:space="preserve"> </t>
    </r>
  </si>
  <si>
    <r>
      <t>RBO</t>
    </r>
    <r>
      <rPr>
        <vertAlign val="subscript"/>
        <sz val="11"/>
        <color theme="1"/>
        <rFont val="Times New Roman"/>
        <family val="1"/>
        <charset val="204"/>
      </rPr>
      <t>jmo</t>
    </r>
  </si>
  <si>
    <r>
      <t>DS</t>
    </r>
    <r>
      <rPr>
        <vertAlign val="subscript"/>
        <sz val="11"/>
        <color theme="1"/>
        <rFont val="Times New Roman"/>
        <family val="1"/>
        <charset val="204"/>
      </rPr>
      <t>b</t>
    </r>
  </si>
  <si>
    <r>
      <t>DS</t>
    </r>
    <r>
      <rPr>
        <b/>
        <vertAlign val="subscript"/>
        <sz val="11"/>
        <color theme="1"/>
        <rFont val="Times New Roman"/>
        <family val="1"/>
        <charset val="204"/>
      </rPr>
      <t>jmo</t>
    </r>
  </si>
  <si>
    <r>
      <t>VS</t>
    </r>
    <r>
      <rPr>
        <vertAlign val="subscript"/>
        <sz val="11"/>
        <color theme="1"/>
        <rFont val="Times New Roman"/>
        <family val="1"/>
        <charset val="204"/>
      </rPr>
      <t>ост</t>
    </r>
  </si>
  <si>
    <r>
      <t>ОП V</t>
    </r>
    <r>
      <rPr>
        <b/>
        <vertAlign val="subscript"/>
        <sz val="11"/>
        <color theme="1"/>
        <rFont val="Times New Roman"/>
        <family val="1"/>
        <charset val="204"/>
      </rPr>
      <t>jmo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</si>
  <si>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>S</t>
    </r>
    <r>
      <rPr>
        <b/>
        <vertAlign val="subscript"/>
        <sz val="11"/>
        <color theme="1"/>
        <rFont val="Times New Roman"/>
        <family val="1"/>
        <charset val="204"/>
      </rPr>
      <t>jmo доп</t>
    </r>
  </si>
  <si>
    <r>
      <t>S</t>
    </r>
    <r>
      <rPr>
        <vertAlign val="subscript"/>
        <sz val="11"/>
        <color theme="1"/>
        <rFont val="Times New Roman"/>
        <family val="1"/>
        <charset val="204"/>
      </rPr>
      <t>jmo</t>
    </r>
    <r>
      <rPr>
        <sz val="11"/>
        <color theme="1"/>
        <rFont val="Times New Roman"/>
        <family val="1"/>
        <charset val="204"/>
      </rPr>
      <t xml:space="preserve"> = (80% S</t>
    </r>
    <r>
      <rPr>
        <vertAlign val="subscript"/>
        <sz val="11"/>
        <color theme="1"/>
        <rFont val="Times New Roman"/>
        <family val="1"/>
        <charset val="204"/>
      </rPr>
      <t>oбщ</t>
    </r>
    <r>
      <rPr>
        <sz val="11"/>
        <color theme="1"/>
        <rFont val="Times New Roman"/>
        <family val="1"/>
        <charset val="204"/>
      </rPr>
      <t xml:space="preserve"> x K</t>
    </r>
    <r>
      <rPr>
        <vertAlign val="subscript"/>
        <sz val="11"/>
        <color theme="1"/>
        <rFont val="Times New Roman"/>
        <family val="1"/>
        <charset val="204"/>
      </rPr>
      <t>1jmo</t>
    </r>
    <r>
      <rPr>
        <sz val="11"/>
        <color theme="1"/>
        <rFont val="Times New Roman"/>
        <family val="1"/>
        <charset val="204"/>
      </rPr>
      <t xml:space="preserve"> + 10% S</t>
    </r>
    <r>
      <rPr>
        <vertAlign val="subscript"/>
        <sz val="11"/>
        <color theme="1"/>
        <rFont val="Times New Roman"/>
        <family val="1"/>
        <charset val="204"/>
      </rPr>
      <t>общ</t>
    </r>
    <r>
      <rPr>
        <sz val="11"/>
        <color theme="1"/>
        <rFont val="Times New Roman"/>
        <family val="1"/>
        <charset val="204"/>
      </rPr>
      <t xml:space="preserve"> x K</t>
    </r>
    <r>
      <rPr>
        <vertAlign val="subscript"/>
        <sz val="11"/>
        <color theme="1"/>
        <rFont val="Times New Roman"/>
        <family val="1"/>
        <charset val="204"/>
      </rPr>
      <t>2jmo</t>
    </r>
    <r>
      <rPr>
        <sz val="11"/>
        <color theme="1"/>
        <rFont val="Times New Roman"/>
        <family val="1"/>
        <charset val="204"/>
      </rPr>
      <t xml:space="preserve"> + 10% S</t>
    </r>
    <r>
      <rPr>
        <vertAlign val="subscript"/>
        <sz val="11"/>
        <color theme="1"/>
        <rFont val="Times New Roman"/>
        <family val="1"/>
        <charset val="204"/>
      </rPr>
      <t>общ</t>
    </r>
    <r>
      <rPr>
        <sz val="11"/>
        <color theme="1"/>
        <rFont val="Times New Roman"/>
        <family val="1"/>
        <charset val="204"/>
      </rPr>
      <t xml:space="preserve"> x K</t>
    </r>
    <r>
      <rPr>
        <vertAlign val="subscript"/>
        <sz val="11"/>
        <color theme="1"/>
        <rFont val="Times New Roman"/>
        <family val="1"/>
        <charset val="204"/>
      </rPr>
      <t>3jmo</t>
    </r>
    <r>
      <rPr>
        <sz val="11"/>
        <color theme="1"/>
        <rFont val="Times New Roman"/>
        <family val="1"/>
        <charset val="204"/>
      </rPr>
      <t>) x (1 - DS</t>
    </r>
    <r>
      <rPr>
        <vertAlign val="subscript"/>
        <sz val="11"/>
        <color theme="1"/>
        <rFont val="Times New Roman"/>
        <family val="1"/>
        <charset val="204"/>
      </rPr>
      <t>jmo</t>
    </r>
    <r>
      <rPr>
        <sz val="11"/>
        <color theme="1"/>
        <rFont val="Times New Roman"/>
        <family val="1"/>
        <charset val="204"/>
      </rPr>
      <t>)</t>
    </r>
  </si>
  <si>
    <r>
      <t>RBO</t>
    </r>
    <r>
      <rPr>
        <vertAlign val="subscript"/>
        <sz val="11"/>
        <color rgb="FFFF0000"/>
        <rFont val="Times New Roman"/>
        <family val="1"/>
        <charset val="204"/>
      </rPr>
      <t>m</t>
    </r>
    <r>
      <rPr>
        <sz val="11"/>
        <color rgb="FFFF0000"/>
        <rFont val="Times New Roman"/>
        <family val="1"/>
        <charset val="204"/>
      </rPr>
      <t xml:space="preserve"> -</t>
    </r>
  </si>
  <si>
    <t xml:space="preserve">Расчет 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на 2018 год </t>
  </si>
  <si>
    <t xml:space="preserve">Расчет 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на 2019 год </t>
  </si>
  <si>
    <t xml:space="preserve">Расчет субсидии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на 2020 год </t>
  </si>
  <si>
    <t>таблица 1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</si>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</sst>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"/>
    <numFmt numFmtId="165" formatCode="0.000"/>
    <numFmt numFmtId="166" formatCode="0.0"/>
    <numFmt numFmtId="167" formatCode="0.0000"/>
    <numFmt numFmtId="168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vertAlign val="subscript"/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bscript"/>
      <sz val="9"/>
      <color theme="1"/>
      <name val="Calibri"/>
      <family val="2"/>
      <charset val="204"/>
      <scheme val="minor"/>
    </font>
    <font>
      <u/>
      <sz val="8"/>
      <color theme="1"/>
      <name val="Calibri"/>
      <family val="2"/>
      <charset val="204"/>
      <scheme val="minor"/>
    </font>
    <font>
      <vertAlign val="subscript"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vertAlign val="subscript"/>
      <sz val="11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9" fillId="0" borderId="0"/>
    <xf numFmtId="168" fontId="19" fillId="0" borderId="0" applyFont="0" applyFill="0" applyBorder="0" applyAlignment="0" applyProtection="0"/>
  </cellStyleXfs>
  <cellXfs count="186">
    <xf numFmtId="0" fontId="0" fillId="0" borderId="0" xfId="0"/>
    <xf numFmtId="0" fontId="0" fillId="0" borderId="1" xfId="0" applyBorder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2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vertical="center"/>
    </xf>
    <xf numFmtId="0" fontId="1" fillId="3" borderId="0" xfId="0" applyFont="1" applyFill="1"/>
    <xf numFmtId="1" fontId="1" fillId="3" borderId="0" xfId="0" applyNumberFormat="1" applyFont="1" applyFill="1"/>
    <xf numFmtId="2" fontId="2" fillId="0" borderId="0" xfId="0" applyNumberFormat="1" applyFont="1" applyFill="1" applyBorder="1"/>
    <xf numFmtId="0" fontId="2" fillId="0" borderId="0" xfId="0" applyFont="1" applyFill="1" applyBorder="1"/>
    <xf numFmtId="1" fontId="3" fillId="0" borderId="0" xfId="0" applyNumberFormat="1" applyFont="1" applyFill="1"/>
    <xf numFmtId="0" fontId="3" fillId="0" borderId="0" xfId="0" applyFont="1" applyFill="1"/>
    <xf numFmtId="0" fontId="3" fillId="3" borderId="0" xfId="0" applyFont="1" applyFill="1"/>
    <xf numFmtId="1" fontId="3" fillId="3" borderId="0" xfId="0" applyNumberFormat="1" applyFont="1" applyFill="1"/>
    <xf numFmtId="2" fontId="2" fillId="3" borderId="1" xfId="0" applyNumberFormat="1" applyFont="1" applyFill="1" applyBorder="1"/>
    <xf numFmtId="0" fontId="2" fillId="3" borderId="1" xfId="0" applyFont="1" applyFill="1" applyBorder="1"/>
    <xf numFmtId="0" fontId="0" fillId="0" borderId="0" xfId="0" applyFill="1" applyAlignment="1">
      <alignment horizontal="right"/>
    </xf>
    <xf numFmtId="0" fontId="2" fillId="3" borderId="2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2" fontId="2" fillId="3" borderId="6" xfId="0" applyNumberFormat="1" applyFont="1" applyFill="1" applyBorder="1"/>
    <xf numFmtId="1" fontId="2" fillId="3" borderId="8" xfId="0" applyNumberFormat="1" applyFont="1" applyFill="1" applyBorder="1"/>
    <xf numFmtId="165" fontId="0" fillId="3" borderId="6" xfId="0" applyNumberFormat="1" applyFill="1" applyBorder="1" applyAlignment="1">
      <alignment horizontal="center"/>
    </xf>
    <xf numFmtId="1" fontId="3" fillId="3" borderId="6" xfId="0" applyNumberFormat="1" applyFont="1" applyFill="1" applyBorder="1"/>
    <xf numFmtId="1" fontId="2" fillId="3" borderId="4" xfId="0" applyNumberFormat="1" applyFont="1" applyFill="1" applyBorder="1"/>
    <xf numFmtId="165" fontId="0" fillId="3" borderId="1" xfId="0" applyNumberFormat="1" applyFill="1" applyBorder="1" applyAlignment="1">
      <alignment horizontal="center"/>
    </xf>
    <xf numFmtId="1" fontId="3" fillId="3" borderId="1" xfId="0" applyNumberFormat="1" applyFont="1" applyFill="1" applyBorder="1"/>
    <xf numFmtId="0" fontId="0" fillId="0" borderId="0" xfId="0" applyBorder="1"/>
    <xf numFmtId="2" fontId="0" fillId="0" borderId="0" xfId="0" applyNumberFormat="1" applyBorder="1"/>
    <xf numFmtId="2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2" fontId="4" fillId="3" borderId="0" xfId="0" applyNumberFormat="1" applyFont="1" applyFill="1" applyBorder="1"/>
    <xf numFmtId="1" fontId="4" fillId="3" borderId="0" xfId="0" applyNumberFormat="1" applyFont="1" applyFill="1" applyBorder="1"/>
    <xf numFmtId="0" fontId="1" fillId="3" borderId="0" xfId="0" applyFont="1" applyFill="1" applyBorder="1"/>
    <xf numFmtId="1" fontId="1" fillId="3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4" fillId="3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/>
    <xf numFmtId="2" fontId="4" fillId="5" borderId="9" xfId="0" applyNumberFormat="1" applyFont="1" applyFill="1" applyBorder="1"/>
    <xf numFmtId="0" fontId="1" fillId="5" borderId="9" xfId="0" applyFont="1" applyFill="1" applyBorder="1"/>
    <xf numFmtId="166" fontId="4" fillId="5" borderId="9" xfId="0" applyNumberFormat="1" applyFont="1" applyFill="1" applyBorder="1"/>
    <xf numFmtId="166" fontId="4" fillId="3" borderId="6" xfId="0" applyNumberFormat="1" applyFont="1" applyFill="1" applyBorder="1"/>
    <xf numFmtId="166" fontId="4" fillId="3" borderId="1" xfId="0" applyNumberFormat="1" applyFont="1" applyFill="1" applyBorder="1"/>
    <xf numFmtId="166" fontId="3" fillId="3" borderId="6" xfId="0" applyNumberFormat="1" applyFont="1" applyFill="1" applyBorder="1"/>
    <xf numFmtId="166" fontId="3" fillId="3" borderId="1" xfId="0" applyNumberFormat="1" applyFont="1" applyFill="1" applyBorder="1"/>
    <xf numFmtId="166" fontId="5" fillId="0" borderId="6" xfId="0" applyNumberFormat="1" applyFont="1" applyFill="1" applyBorder="1" applyAlignment="1">
      <alignment horizontal="center"/>
    </xf>
    <xf numFmtId="166" fontId="5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/>
    <xf numFmtId="1" fontId="5" fillId="5" borderId="9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" fontId="2" fillId="3" borderId="6" xfId="0" applyNumberFormat="1" applyFont="1" applyFill="1" applyBorder="1"/>
    <xf numFmtId="2" fontId="3" fillId="3" borderId="0" xfId="0" applyNumberFormat="1" applyFont="1" applyFill="1"/>
    <xf numFmtId="2" fontId="4" fillId="5" borderId="1" xfId="0" applyNumberFormat="1" applyFont="1" applyFill="1" applyBorder="1"/>
    <xf numFmtId="165" fontId="2" fillId="3" borderId="6" xfId="0" applyNumberFormat="1" applyFont="1" applyFill="1" applyBorder="1"/>
    <xf numFmtId="1" fontId="4" fillId="4" borderId="9" xfId="0" applyNumberFormat="1" applyFont="1" applyFill="1" applyBorder="1"/>
    <xf numFmtId="2" fontId="4" fillId="4" borderId="9" xfId="0" applyNumberFormat="1" applyFont="1" applyFill="1" applyBorder="1"/>
    <xf numFmtId="166" fontId="1" fillId="4" borderId="9" xfId="0" applyNumberFormat="1" applyFont="1" applyFill="1" applyBorder="1"/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2" fontId="4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2" fontId="13" fillId="0" borderId="0" xfId="0" applyNumberFormat="1" applyFont="1"/>
    <xf numFmtId="2" fontId="13" fillId="0" borderId="0" xfId="0" applyNumberFormat="1" applyFont="1" applyFill="1"/>
    <xf numFmtId="0" fontId="13" fillId="0" borderId="0" xfId="0" applyFont="1" applyFill="1"/>
    <xf numFmtId="0" fontId="13" fillId="0" borderId="0" xfId="0" applyFont="1" applyAlignment="1">
      <alignment vertical="center" wrapText="1"/>
    </xf>
    <xf numFmtId="0" fontId="11" fillId="0" borderId="0" xfId="0" applyFont="1"/>
    <xf numFmtId="0" fontId="16" fillId="0" borderId="0" xfId="0" applyFont="1"/>
    <xf numFmtId="2" fontId="11" fillId="0" borderId="0" xfId="0" applyNumberFormat="1" applyFont="1"/>
    <xf numFmtId="2" fontId="11" fillId="0" borderId="0" xfId="0" applyNumberFormat="1" applyFont="1" applyFill="1"/>
    <xf numFmtId="0" fontId="11" fillId="0" borderId="0" xfId="0" applyFont="1" applyFill="1"/>
    <xf numFmtId="0" fontId="11" fillId="0" borderId="0" xfId="0" applyFont="1" applyAlignment="1">
      <alignment vertical="center" wrapText="1"/>
    </xf>
    <xf numFmtId="2" fontId="2" fillId="5" borderId="6" xfId="0" applyNumberFormat="1" applyFont="1" applyFill="1" applyBorder="1"/>
    <xf numFmtId="2" fontId="2" fillId="5" borderId="1" xfId="0" applyNumberFormat="1" applyFont="1" applyFill="1" applyBorder="1"/>
    <xf numFmtId="167" fontId="2" fillId="5" borderId="6" xfId="0" applyNumberFormat="1" applyFont="1" applyFill="1" applyBorder="1"/>
    <xf numFmtId="164" fontId="2" fillId="5" borderId="6" xfId="0" applyNumberFormat="1" applyFont="1" applyFill="1" applyBorder="1"/>
    <xf numFmtId="164" fontId="2" fillId="5" borderId="1" xfId="0" applyNumberFormat="1" applyFont="1" applyFill="1" applyBorder="1"/>
    <xf numFmtId="2" fontId="2" fillId="5" borderId="7" xfId="0" applyNumberFormat="1" applyFont="1" applyFill="1" applyBorder="1"/>
    <xf numFmtId="2" fontId="2" fillId="5" borderId="3" xfId="0" applyNumberFormat="1" applyFont="1" applyFill="1" applyBorder="1"/>
    <xf numFmtId="166" fontId="0" fillId="0" borderId="0" xfId="0" applyNumberFormat="1" applyAlignment="1">
      <alignment vertical="center" wrapText="1"/>
    </xf>
    <xf numFmtId="0" fontId="1" fillId="5" borderId="1" xfId="0" applyFont="1" applyFill="1" applyBorder="1" applyAlignment="1">
      <alignment horizontal="center"/>
    </xf>
    <xf numFmtId="2" fontId="4" fillId="5" borderId="6" xfId="0" applyNumberFormat="1" applyFont="1" applyFill="1" applyBorder="1"/>
    <xf numFmtId="165" fontId="0" fillId="5" borderId="1" xfId="0" applyNumberFormat="1" applyFill="1" applyBorder="1" applyAlignment="1">
      <alignment horizontal="center"/>
    </xf>
    <xf numFmtId="166" fontId="3" fillId="3" borderId="0" xfId="0" applyNumberFormat="1" applyFont="1" applyFill="1"/>
    <xf numFmtId="0" fontId="18" fillId="0" borderId="0" xfId="0" applyFont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18" fillId="0" borderId="0" xfId="0" applyFont="1"/>
    <xf numFmtId="2" fontId="18" fillId="0" borderId="0" xfId="0" applyNumberFormat="1" applyFont="1"/>
    <xf numFmtId="0" fontId="22" fillId="0" borderId="0" xfId="0" applyFont="1"/>
    <xf numFmtId="0" fontId="21" fillId="0" borderId="0" xfId="0" applyFont="1"/>
    <xf numFmtId="2" fontId="21" fillId="0" borderId="0" xfId="0" applyNumberFormat="1" applyFont="1" applyFill="1"/>
    <xf numFmtId="0" fontId="21" fillId="0" borderId="0" xfId="0" applyFont="1" applyFill="1"/>
    <xf numFmtId="0" fontId="18" fillId="0" borderId="0" xfId="0" applyFont="1" applyFill="1"/>
    <xf numFmtId="0" fontId="18" fillId="0" borderId="0" xfId="0" applyFont="1" applyBorder="1"/>
    <xf numFmtId="2" fontId="18" fillId="0" borderId="0" xfId="0" applyNumberFormat="1" applyFont="1" applyBorder="1"/>
    <xf numFmtId="2" fontId="18" fillId="0" borderId="0" xfId="0" applyNumberFormat="1" applyFont="1" applyFill="1" applyBorder="1"/>
    <xf numFmtId="0" fontId="18" fillId="0" borderId="0" xfId="0" applyFont="1" applyFill="1" applyBorder="1" applyAlignment="1">
      <alignment horizontal="right"/>
    </xf>
    <xf numFmtId="2" fontId="18" fillId="0" borderId="0" xfId="0" applyNumberFormat="1" applyFont="1" applyFill="1"/>
    <xf numFmtId="0" fontId="18" fillId="0" borderId="0" xfId="0" applyFont="1" applyFill="1" applyAlignment="1">
      <alignment horizontal="right"/>
    </xf>
    <xf numFmtId="0" fontId="18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5" fillId="2" borderId="1" xfId="0" applyFont="1" applyFill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center"/>
    </xf>
    <xf numFmtId="2" fontId="24" fillId="5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/>
    </xf>
    <xf numFmtId="0" fontId="24" fillId="0" borderId="1" xfId="0" applyFont="1" applyFill="1" applyBorder="1"/>
    <xf numFmtId="2" fontId="24" fillId="0" borderId="1" xfId="0" applyNumberFormat="1" applyFont="1" applyFill="1" applyBorder="1"/>
    <xf numFmtId="164" fontId="24" fillId="0" borderId="1" xfId="0" applyNumberFormat="1" applyFont="1" applyFill="1" applyBorder="1"/>
    <xf numFmtId="1" fontId="24" fillId="0" borderId="1" xfId="0" applyNumberFormat="1" applyFont="1" applyFill="1" applyBorder="1"/>
    <xf numFmtId="165" fontId="18" fillId="0" borderId="1" xfId="0" applyNumberFormat="1" applyFont="1" applyFill="1" applyBorder="1" applyAlignment="1">
      <alignment horizontal="center"/>
    </xf>
    <xf numFmtId="165" fontId="24" fillId="0" borderId="1" xfId="0" applyNumberFormat="1" applyFont="1" applyFill="1" applyBorder="1"/>
    <xf numFmtId="166" fontId="26" fillId="0" borderId="1" xfId="0" applyNumberFormat="1" applyFont="1" applyFill="1" applyBorder="1" applyAlignment="1">
      <alignment horizontal="right"/>
    </xf>
    <xf numFmtId="2" fontId="27" fillId="0" borderId="1" xfId="0" applyNumberFormat="1" applyFont="1" applyFill="1" applyBorder="1"/>
    <xf numFmtId="166" fontId="27" fillId="0" borderId="1" xfId="0" applyNumberFormat="1" applyFont="1" applyFill="1" applyBorder="1"/>
    <xf numFmtId="166" fontId="26" fillId="5" borderId="1" xfId="0" applyNumberFormat="1" applyFont="1" applyFill="1" applyBorder="1" applyAlignment="1"/>
    <xf numFmtId="0" fontId="27" fillId="0" borderId="0" xfId="0" applyFont="1" applyFill="1"/>
    <xf numFmtId="1" fontId="27" fillId="0" borderId="0" xfId="0" applyNumberFormat="1" applyFont="1" applyFill="1"/>
    <xf numFmtId="0" fontId="24" fillId="0" borderId="1" xfId="0" applyFont="1" applyFill="1" applyBorder="1" applyAlignment="1">
      <alignment vertical="center"/>
    </xf>
    <xf numFmtId="165" fontId="18" fillId="5" borderId="1" xfId="0" applyNumberFormat="1" applyFont="1" applyFill="1" applyBorder="1" applyAlignment="1">
      <alignment horizontal="center"/>
    </xf>
    <xf numFmtId="0" fontId="26" fillId="5" borderId="10" xfId="0" applyFont="1" applyFill="1" applyBorder="1" applyAlignment="1"/>
    <xf numFmtId="2" fontId="26" fillId="4" borderId="9" xfId="0" applyNumberFormat="1" applyFont="1" applyFill="1" applyBorder="1"/>
    <xf numFmtId="0" fontId="18" fillId="4" borderId="0" xfId="0" applyFont="1" applyFill="1"/>
    <xf numFmtId="2" fontId="26" fillId="5" borderId="9" xfId="0" applyNumberFormat="1" applyFont="1" applyFill="1" applyBorder="1"/>
    <xf numFmtId="1" fontId="26" fillId="4" borderId="9" xfId="0" applyNumberFormat="1" applyFont="1" applyFill="1" applyBorder="1"/>
    <xf numFmtId="0" fontId="23" fillId="5" borderId="9" xfId="0" applyFont="1" applyFill="1" applyBorder="1"/>
    <xf numFmtId="2" fontId="26" fillId="5" borderId="1" xfId="0" applyNumberFormat="1" applyFont="1" applyFill="1" applyBorder="1"/>
    <xf numFmtId="166" fontId="26" fillId="5" borderId="9" xfId="0" applyNumberFormat="1" applyFont="1" applyFill="1" applyBorder="1"/>
    <xf numFmtId="166" fontId="23" fillId="4" borderId="9" xfId="0" applyNumberFormat="1" applyFont="1" applyFill="1" applyBorder="1"/>
    <xf numFmtId="1" fontId="28" fillId="5" borderId="9" xfId="0" applyNumberFormat="1" applyFont="1" applyFill="1" applyBorder="1" applyAlignment="1">
      <alignment horizontal="center"/>
    </xf>
    <xf numFmtId="0" fontId="23" fillId="3" borderId="0" xfId="0" applyFont="1" applyFill="1"/>
    <xf numFmtId="1" fontId="23" fillId="3" borderId="0" xfId="0" applyNumberFormat="1" applyFont="1" applyFill="1"/>
    <xf numFmtId="0" fontId="23" fillId="2" borderId="1" xfId="0" applyFont="1" applyFill="1" applyBorder="1" applyAlignment="1">
      <alignment horizontal="center"/>
    </xf>
    <xf numFmtId="2" fontId="23" fillId="2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2" fontId="24" fillId="0" borderId="0" xfId="0" applyNumberFormat="1" applyFont="1" applyFill="1" applyBorder="1"/>
    <xf numFmtId="0" fontId="24" fillId="0" borderId="0" xfId="0" applyFont="1" applyFill="1" applyBorder="1"/>
    <xf numFmtId="165" fontId="18" fillId="0" borderId="1" xfId="0" applyNumberFormat="1" applyFont="1" applyBorder="1" applyAlignment="1">
      <alignment horizontal="center"/>
    </xf>
    <xf numFmtId="0" fontId="31" fillId="0" borderId="0" xfId="0" applyFont="1"/>
    <xf numFmtId="0" fontId="18" fillId="0" borderId="0" xfId="0" applyFont="1" applyAlignment="1">
      <alignment vertical="center" wrapText="1"/>
    </xf>
    <xf numFmtId="2" fontId="18" fillId="0" borderId="0" xfId="0" applyNumberFormat="1" applyFont="1" applyAlignment="1">
      <alignment horizontal="center"/>
    </xf>
    <xf numFmtId="0" fontId="32" fillId="0" borderId="0" xfId="0" applyFont="1"/>
    <xf numFmtId="0" fontId="27" fillId="0" borderId="1" xfId="0" applyFont="1" applyBorder="1" applyAlignment="1">
      <alignment vertical="top"/>
    </xf>
    <xf numFmtId="0" fontId="34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35" fillId="0" borderId="1" xfId="0" applyFont="1" applyBorder="1" applyAlignment="1">
      <alignment vertical="top" wrapText="1"/>
    </xf>
    <xf numFmtId="0" fontId="18" fillId="0" borderId="1" xfId="0" applyFont="1" applyBorder="1"/>
    <xf numFmtId="0" fontId="18" fillId="0" borderId="0" xfId="0" applyFont="1" applyBorder="1" applyAlignment="1">
      <alignment wrapText="1"/>
    </xf>
    <xf numFmtId="0" fontId="36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2" fontId="24" fillId="0" borderId="9" xfId="0" applyNumberFormat="1" applyFont="1" applyFill="1" applyBorder="1" applyAlignment="1">
      <alignment horizontal="center" vertical="center"/>
    </xf>
    <xf numFmtId="2" fontId="24" fillId="0" borderId="11" xfId="0" applyNumberFormat="1" applyFont="1" applyFill="1" applyBorder="1" applyAlignment="1">
      <alignment horizontal="center" vertical="center"/>
    </xf>
    <xf numFmtId="2" fontId="24" fillId="0" borderId="6" xfId="0" applyNumberFormat="1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2" fillId="3" borderId="6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wmf"/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wmf"/><Relationship Id="rId5" Type="http://schemas.openxmlformats.org/officeDocument/2006/relationships/image" Target="../media/image6.wmf"/><Relationship Id="rId4" Type="http://schemas.openxmlformats.org/officeDocument/2006/relationships/image" Target="../media/image5.wmf"/><Relationship Id="rId9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wmf"/><Relationship Id="rId3" Type="http://schemas.openxmlformats.org/officeDocument/2006/relationships/image" Target="../media/image3.wmf"/><Relationship Id="rId7" Type="http://schemas.openxmlformats.org/officeDocument/2006/relationships/image" Target="../media/image9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8.wmf"/><Relationship Id="rId5" Type="http://schemas.openxmlformats.org/officeDocument/2006/relationships/image" Target="../media/image7.wmf"/><Relationship Id="rId4" Type="http://schemas.openxmlformats.org/officeDocument/2006/relationships/image" Target="../media/image6.wmf"/><Relationship Id="rId9" Type="http://schemas.openxmlformats.org/officeDocument/2006/relationships/image" Target="../media/image5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18</xdr:row>
      <xdr:rowOff>104775</xdr:rowOff>
    </xdr:from>
    <xdr:to>
      <xdr:col>3</xdr:col>
      <xdr:colOff>504825</xdr:colOff>
      <xdr:row>18</xdr:row>
      <xdr:rowOff>390525</xdr:rowOff>
    </xdr:to>
    <xdr:pic>
      <xdr:nvPicPr>
        <xdr:cNvPr id="14" name="Рисунок 13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2153900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18</xdr:row>
      <xdr:rowOff>0</xdr:rowOff>
    </xdr:from>
    <xdr:to>
      <xdr:col>7</xdr:col>
      <xdr:colOff>647700</xdr:colOff>
      <xdr:row>18</xdr:row>
      <xdr:rowOff>276225</xdr:rowOff>
    </xdr:to>
    <xdr:pic>
      <xdr:nvPicPr>
        <xdr:cNvPr id="15" name="Рисунок 14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2049125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790575</xdr:colOff>
      <xdr:row>18</xdr:row>
      <xdr:rowOff>276225</xdr:rowOff>
    </xdr:to>
    <xdr:pic>
      <xdr:nvPicPr>
        <xdr:cNvPr id="16" name="Рисунок 15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6050" y="12049125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38100</xdr:colOff>
      <xdr:row>21</xdr:row>
      <xdr:rowOff>38101</xdr:rowOff>
    </xdr:from>
    <xdr:to>
      <xdr:col>19</xdr:col>
      <xdr:colOff>809625</xdr:colOff>
      <xdr:row>21</xdr:row>
      <xdr:rowOff>581025</xdr:rowOff>
    </xdr:to>
    <xdr:pic>
      <xdr:nvPicPr>
        <xdr:cNvPr id="17" name="Рисунок 16" descr="base_25_188641_17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7286626"/>
          <a:ext cx="20764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809625</xdr:colOff>
      <xdr:row>18</xdr:row>
      <xdr:rowOff>276225</xdr:rowOff>
    </xdr:to>
    <xdr:pic>
      <xdr:nvPicPr>
        <xdr:cNvPr id="18" name="Рисунок 17" descr="base_25_188641_18"/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2025" y="4381500"/>
          <a:ext cx="809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504826</xdr:colOff>
      <xdr:row>21</xdr:row>
      <xdr:rowOff>219074</xdr:rowOff>
    </xdr:from>
    <xdr:to>
      <xdr:col>14</xdr:col>
      <xdr:colOff>1238250</xdr:colOff>
      <xdr:row>21</xdr:row>
      <xdr:rowOff>876299</xdr:rowOff>
    </xdr:to>
    <xdr:pic>
      <xdr:nvPicPr>
        <xdr:cNvPr id="19" name="Рисунок 18" descr="base_25_188641_10"/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7826" y="7467599"/>
          <a:ext cx="1952624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1266825</xdr:colOff>
      <xdr:row>21</xdr:row>
      <xdr:rowOff>161925</xdr:rowOff>
    </xdr:from>
    <xdr:to>
      <xdr:col>10</xdr:col>
      <xdr:colOff>571500</xdr:colOff>
      <xdr:row>21</xdr:row>
      <xdr:rowOff>695325</xdr:rowOff>
    </xdr:to>
    <xdr:pic>
      <xdr:nvPicPr>
        <xdr:cNvPr id="22" name="Рисунок 21" descr="base_25_188641_15"/>
        <xdr:cNvPicPr preferRelativeResize="0"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410450"/>
          <a:ext cx="16002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21</xdr:row>
      <xdr:rowOff>76199</xdr:rowOff>
    </xdr:from>
    <xdr:to>
      <xdr:col>4</xdr:col>
      <xdr:colOff>504825</xdr:colOff>
      <xdr:row>21</xdr:row>
      <xdr:rowOff>657224</xdr:rowOff>
    </xdr:to>
    <xdr:pic>
      <xdr:nvPicPr>
        <xdr:cNvPr id="23" name="Рисунок 22" descr="base_25_188641_11"/>
        <xdr:cNvPicPr preferRelativeResize="0"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7324724"/>
          <a:ext cx="13811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1143000</xdr:colOff>
      <xdr:row>21</xdr:row>
      <xdr:rowOff>142875</xdr:rowOff>
    </xdr:from>
    <xdr:to>
      <xdr:col>8</xdr:col>
      <xdr:colOff>361950</xdr:colOff>
      <xdr:row>21</xdr:row>
      <xdr:rowOff>714375</xdr:rowOff>
    </xdr:to>
    <xdr:pic>
      <xdr:nvPicPr>
        <xdr:cNvPr id="24" name="Рисунок 23" descr="base_25_188641_13"/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7391400"/>
          <a:ext cx="1362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2" name="Рисунок 1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4124325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3" name="Рисунок 2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019550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4" name="Рисунок 3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4019550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6" name="Рисунок 5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5772150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7" name="Рисунок 6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5667375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8" name="Рисунок 7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5667375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17</xdr:row>
      <xdr:rowOff>0</xdr:rowOff>
    </xdr:from>
    <xdr:to>
      <xdr:col>18</xdr:col>
      <xdr:colOff>809625</xdr:colOff>
      <xdr:row>17</xdr:row>
      <xdr:rowOff>276225</xdr:rowOff>
    </xdr:to>
    <xdr:pic>
      <xdr:nvPicPr>
        <xdr:cNvPr id="10" name="Рисунок 9" descr="base_25_188641_18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2850" y="5667375"/>
          <a:ext cx="809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523875</xdr:colOff>
      <xdr:row>20</xdr:row>
      <xdr:rowOff>247649</xdr:rowOff>
    </xdr:from>
    <xdr:to>
      <xdr:col>14</xdr:col>
      <xdr:colOff>1219201</xdr:colOff>
      <xdr:row>21</xdr:row>
      <xdr:rowOff>19049</xdr:rowOff>
    </xdr:to>
    <xdr:pic>
      <xdr:nvPicPr>
        <xdr:cNvPr id="11" name="Рисунок 10" descr="base_25_188641_10"/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7581899"/>
          <a:ext cx="2038351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1266825</xdr:colOff>
      <xdr:row>20</xdr:row>
      <xdr:rowOff>161925</xdr:rowOff>
    </xdr:from>
    <xdr:to>
      <xdr:col>10</xdr:col>
      <xdr:colOff>438150</xdr:colOff>
      <xdr:row>20</xdr:row>
      <xdr:rowOff>695325</xdr:rowOff>
    </xdr:to>
    <xdr:pic>
      <xdr:nvPicPr>
        <xdr:cNvPr id="12" name="Рисунок 11" descr="base_25_188641_15"/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7496175"/>
          <a:ext cx="1438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733425</xdr:colOff>
      <xdr:row>20</xdr:row>
      <xdr:rowOff>66674</xdr:rowOff>
    </xdr:from>
    <xdr:to>
      <xdr:col>4</xdr:col>
      <xdr:colOff>466724</xdr:colOff>
      <xdr:row>20</xdr:row>
      <xdr:rowOff>647699</xdr:rowOff>
    </xdr:to>
    <xdr:pic>
      <xdr:nvPicPr>
        <xdr:cNvPr id="13" name="Рисунок 12" descr="base_25_188641_11"/>
        <xdr:cNvPicPr preferRelativeResize="0"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7400924"/>
          <a:ext cx="1390649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1143000</xdr:colOff>
      <xdr:row>20</xdr:row>
      <xdr:rowOff>142875</xdr:rowOff>
    </xdr:from>
    <xdr:to>
      <xdr:col>8</xdr:col>
      <xdr:colOff>371475</xdr:colOff>
      <xdr:row>20</xdr:row>
      <xdr:rowOff>714375</xdr:rowOff>
    </xdr:to>
    <xdr:pic>
      <xdr:nvPicPr>
        <xdr:cNvPr id="14" name="Рисунок 13" descr="base_25_188641_13"/>
        <xdr:cNvPicPr preferRelativeResize="0"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7477125"/>
          <a:ext cx="11620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1543049</xdr:colOff>
      <xdr:row>20</xdr:row>
      <xdr:rowOff>0</xdr:rowOff>
    </xdr:from>
    <xdr:to>
      <xdr:col>19</xdr:col>
      <xdr:colOff>514349</xdr:colOff>
      <xdr:row>20</xdr:row>
      <xdr:rowOff>523875</xdr:rowOff>
    </xdr:to>
    <xdr:pic>
      <xdr:nvPicPr>
        <xdr:cNvPr id="17" name="Рисунок 16" descr="base_25_188641_17"/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49" y="7334250"/>
          <a:ext cx="18764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22" name="Рисунок 21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5772150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23" name="Рисунок 22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5667375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24" name="Рисунок 23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5667375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17</xdr:row>
      <xdr:rowOff>0</xdr:rowOff>
    </xdr:from>
    <xdr:to>
      <xdr:col>18</xdr:col>
      <xdr:colOff>809625</xdr:colOff>
      <xdr:row>17</xdr:row>
      <xdr:rowOff>276225</xdr:rowOff>
    </xdr:to>
    <xdr:pic>
      <xdr:nvPicPr>
        <xdr:cNvPr id="25" name="Рисунок 24" descr="base_25_188641_18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2850" y="5667375"/>
          <a:ext cx="809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2" name="Рисунок 1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4124325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3" name="Рисунок 2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019550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4" name="Рисунок 3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4019550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755030</xdr:colOff>
      <xdr:row>20</xdr:row>
      <xdr:rowOff>247649</xdr:rowOff>
    </xdr:from>
    <xdr:to>
      <xdr:col>14</xdr:col>
      <xdr:colOff>1219200</xdr:colOff>
      <xdr:row>21</xdr:row>
      <xdr:rowOff>19049</xdr:rowOff>
    </xdr:to>
    <xdr:pic>
      <xdr:nvPicPr>
        <xdr:cNvPr id="6" name="Рисунок 5" descr="base_25_188641_10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5701" y="6508594"/>
          <a:ext cx="1811609" cy="654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1266825</xdr:colOff>
      <xdr:row>20</xdr:row>
      <xdr:rowOff>161925</xdr:rowOff>
    </xdr:from>
    <xdr:to>
      <xdr:col>10</xdr:col>
      <xdr:colOff>23231</xdr:colOff>
      <xdr:row>20</xdr:row>
      <xdr:rowOff>695325</xdr:rowOff>
    </xdr:to>
    <xdr:pic>
      <xdr:nvPicPr>
        <xdr:cNvPr id="7" name="Рисунок 6" descr="base_25_188641_15"/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9660" y="6422870"/>
          <a:ext cx="1358358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733426</xdr:colOff>
      <xdr:row>20</xdr:row>
      <xdr:rowOff>66674</xdr:rowOff>
    </xdr:from>
    <xdr:to>
      <xdr:col>4</xdr:col>
      <xdr:colOff>185854</xdr:colOff>
      <xdr:row>20</xdr:row>
      <xdr:rowOff>647699</xdr:rowOff>
    </xdr:to>
    <xdr:pic>
      <xdr:nvPicPr>
        <xdr:cNvPr id="8" name="Рисунок 7" descr="base_25_188641_11"/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036" y="6327619"/>
          <a:ext cx="1310964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1143000</xdr:colOff>
      <xdr:row>20</xdr:row>
      <xdr:rowOff>142875</xdr:rowOff>
    </xdr:from>
    <xdr:to>
      <xdr:col>8</xdr:col>
      <xdr:colOff>58080</xdr:colOff>
      <xdr:row>20</xdr:row>
      <xdr:rowOff>714375</xdr:rowOff>
    </xdr:to>
    <xdr:pic>
      <xdr:nvPicPr>
        <xdr:cNvPr id="9" name="Рисунок 8" descr="base_25_188641_13"/>
        <xdr:cNvPicPr preferRelativeResize="0"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9433" y="6403820"/>
          <a:ext cx="126148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20</xdr:row>
      <xdr:rowOff>0</xdr:rowOff>
    </xdr:from>
    <xdr:to>
      <xdr:col>19</xdr:col>
      <xdr:colOff>604025</xdr:colOff>
      <xdr:row>20</xdr:row>
      <xdr:rowOff>662104</xdr:rowOff>
    </xdr:to>
    <xdr:pic>
      <xdr:nvPicPr>
        <xdr:cNvPr id="10" name="Рисунок 9" descr="base_25_188641_17"/>
        <xdr:cNvPicPr preferRelativeResize="0"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3628" y="6260945"/>
          <a:ext cx="2009543" cy="662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22" name="Рисунок 21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5953125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23" name="Рисунок 22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5848350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24" name="Рисунок 23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5848350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25" name="Рисунок 24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5953125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26" name="Рисунок 25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5848350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27" name="Рисунок 26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5848350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17</xdr:row>
      <xdr:rowOff>0</xdr:rowOff>
    </xdr:from>
    <xdr:to>
      <xdr:col>18</xdr:col>
      <xdr:colOff>809625</xdr:colOff>
      <xdr:row>17</xdr:row>
      <xdr:rowOff>276225</xdr:rowOff>
    </xdr:to>
    <xdr:pic>
      <xdr:nvPicPr>
        <xdr:cNvPr id="28" name="Рисунок 27" descr="base_25_188641_18"/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5848350"/>
          <a:ext cx="809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504825</xdr:colOff>
      <xdr:row>17</xdr:row>
      <xdr:rowOff>390525</xdr:rowOff>
    </xdr:to>
    <xdr:pic>
      <xdr:nvPicPr>
        <xdr:cNvPr id="29" name="Рисунок 28" descr="base_25_188641_1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5953125"/>
          <a:ext cx="5048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7</xdr:col>
      <xdr:colOff>647700</xdr:colOff>
      <xdr:row>17</xdr:row>
      <xdr:rowOff>276225</xdr:rowOff>
    </xdr:to>
    <xdr:pic>
      <xdr:nvPicPr>
        <xdr:cNvPr id="30" name="Рисунок 29" descr="base_25_188641_14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5848350"/>
          <a:ext cx="6477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9</xdr:col>
      <xdr:colOff>790575</xdr:colOff>
      <xdr:row>17</xdr:row>
      <xdr:rowOff>276225</xdr:rowOff>
    </xdr:to>
    <xdr:pic>
      <xdr:nvPicPr>
        <xdr:cNvPr id="31" name="Рисунок 30" descr="base_25_188641_16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5848350"/>
          <a:ext cx="7905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17</xdr:row>
      <xdr:rowOff>0</xdr:rowOff>
    </xdr:from>
    <xdr:to>
      <xdr:col>18</xdr:col>
      <xdr:colOff>809625</xdr:colOff>
      <xdr:row>17</xdr:row>
      <xdr:rowOff>276225</xdr:rowOff>
    </xdr:to>
    <xdr:pic>
      <xdr:nvPicPr>
        <xdr:cNvPr id="32" name="Рисунок 31" descr="base_25_188641_18"/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5848350"/>
          <a:ext cx="8096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W29"/>
  <sheetViews>
    <sheetView tabSelected="1" topLeftCell="B1" zoomScaleNormal="100" workbookViewId="0">
      <selection activeCell="J17" sqref="J17"/>
    </sheetView>
  </sheetViews>
  <sheetFormatPr defaultRowHeight="15" x14ac:dyDescent="0.25"/>
  <cols>
    <col min="1" max="1" width="4.5703125" style="108" customWidth="1"/>
    <col min="2" max="2" width="22" style="108" customWidth="1"/>
    <col min="3" max="3" width="21.140625" style="108" customWidth="1"/>
    <col min="4" max="4" width="15" style="108" customWidth="1"/>
    <col min="5" max="5" width="20.7109375" style="109" customWidth="1"/>
    <col min="6" max="6" width="22.7109375" style="109" hidden="1" customWidth="1"/>
    <col min="7" max="7" width="17.28515625" style="108" customWidth="1"/>
    <col min="8" max="8" width="14.85546875" style="108" customWidth="1"/>
    <col min="9" max="9" width="19.42578125" style="108" customWidth="1"/>
    <col min="10" max="10" width="15" style="108" customWidth="1"/>
    <col min="11" max="11" width="19.28515625" style="108" customWidth="1"/>
    <col min="12" max="12" width="23.28515625" style="119" hidden="1" customWidth="1"/>
    <col min="13" max="13" width="19.28515625" style="119" customWidth="1"/>
    <col min="14" max="14" width="18.28515625" style="114" customWidth="1"/>
    <col min="15" max="17" width="20.140625" style="114" customWidth="1"/>
    <col min="18" max="18" width="17.5703125" style="108" customWidth="1"/>
    <col min="19" max="19" width="19.5703125" style="108" customWidth="1"/>
    <col min="20" max="20" width="19.7109375" style="108" customWidth="1"/>
    <col min="21" max="21" width="9.140625" style="108"/>
    <col min="22" max="22" width="10.5703125" style="108" bestFit="1" customWidth="1"/>
    <col min="23" max="16384" width="9.140625" style="108"/>
  </cols>
  <sheetData>
    <row r="1" spans="1:23" ht="15.75" x14ac:dyDescent="0.25">
      <c r="J1" s="110"/>
      <c r="K1" s="111"/>
      <c r="L1" s="112"/>
      <c r="M1" s="112"/>
      <c r="N1" s="113"/>
      <c r="T1" s="107" t="s">
        <v>53</v>
      </c>
    </row>
    <row r="2" spans="1:23" x14ac:dyDescent="0.25">
      <c r="A2" s="115"/>
      <c r="B2" s="115"/>
      <c r="C2" s="115"/>
      <c r="D2" s="115"/>
      <c r="E2" s="116"/>
      <c r="F2" s="116"/>
      <c r="G2" s="115"/>
      <c r="H2" s="115"/>
      <c r="I2" s="115"/>
      <c r="J2" s="115"/>
      <c r="K2" s="115"/>
      <c r="L2" s="117"/>
      <c r="M2" s="117"/>
      <c r="N2" s="118"/>
      <c r="O2" s="118"/>
      <c r="P2" s="118"/>
      <c r="Q2" s="115"/>
      <c r="R2" s="115"/>
      <c r="S2" s="172"/>
      <c r="T2" s="106" t="s">
        <v>71</v>
      </c>
    </row>
    <row r="3" spans="1:23" x14ac:dyDescent="0.25">
      <c r="N3" s="120"/>
      <c r="O3" s="120"/>
      <c r="P3" s="120"/>
      <c r="Q3" s="120"/>
      <c r="T3" s="120"/>
    </row>
    <row r="4" spans="1:23" ht="57" customHeight="1" x14ac:dyDescent="0.3">
      <c r="A4" s="179" t="s">
        <v>68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</row>
    <row r="5" spans="1:23" x14ac:dyDescent="0.25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21"/>
    </row>
    <row r="6" spans="1:23" ht="225" x14ac:dyDescent="0.25">
      <c r="A6" s="122" t="s">
        <v>0</v>
      </c>
      <c r="B6" s="123" t="s">
        <v>1</v>
      </c>
      <c r="C6" s="122" t="s">
        <v>13</v>
      </c>
      <c r="D6" s="124" t="s">
        <v>47</v>
      </c>
      <c r="E6" s="125" t="s">
        <v>21</v>
      </c>
      <c r="F6" s="125" t="s">
        <v>20</v>
      </c>
      <c r="G6" s="122" t="s">
        <v>19</v>
      </c>
      <c r="H6" s="124" t="s">
        <v>48</v>
      </c>
      <c r="I6" s="122" t="s">
        <v>15</v>
      </c>
      <c r="J6" s="124" t="s">
        <v>49</v>
      </c>
      <c r="K6" s="122" t="s">
        <v>16</v>
      </c>
      <c r="L6" s="126" t="s">
        <v>14</v>
      </c>
      <c r="M6" s="126" t="s">
        <v>36</v>
      </c>
      <c r="N6" s="125" t="s">
        <v>33</v>
      </c>
      <c r="O6" s="122" t="s">
        <v>32</v>
      </c>
      <c r="P6" s="127" t="s">
        <v>44</v>
      </c>
      <c r="Q6" s="128" t="s">
        <v>43</v>
      </c>
      <c r="R6" s="128" t="s">
        <v>42</v>
      </c>
      <c r="S6" s="129" t="s">
        <v>41</v>
      </c>
      <c r="T6" s="127" t="s">
        <v>14</v>
      </c>
    </row>
    <row r="7" spans="1:23" s="141" customFormat="1" x14ac:dyDescent="0.25">
      <c r="A7" s="130">
        <v>1</v>
      </c>
      <c r="B7" s="131" t="s">
        <v>2</v>
      </c>
      <c r="C7" s="132">
        <v>500</v>
      </c>
      <c r="D7" s="133">
        <f>C7/$C$19</f>
        <v>3.0750307503075031E-2</v>
      </c>
      <c r="E7" s="132">
        <v>50</v>
      </c>
      <c r="F7" s="132">
        <f>E7/C7</f>
        <v>0.1</v>
      </c>
      <c r="G7" s="131">
        <v>2</v>
      </c>
      <c r="H7" s="132">
        <f>G7/$G$19</f>
        <v>4.1666666666666664E-2</v>
      </c>
      <c r="I7" s="132">
        <v>29.021999999999998</v>
      </c>
      <c r="J7" s="132">
        <f>I7/$I$19</f>
        <v>4.7653059716564285E-2</v>
      </c>
      <c r="K7" s="176">
        <v>15000</v>
      </c>
      <c r="L7" s="134">
        <f t="shared" ref="L7:L18" si="0">80%*$K$7*D7+10%*$K$7*H7+10%*$K$7*J7</f>
        <v>502.98327961174681</v>
      </c>
      <c r="M7" s="135">
        <v>1.4919998698325385</v>
      </c>
      <c r="N7" s="132">
        <v>0.1</v>
      </c>
      <c r="O7" s="136">
        <f>N7*(M7/1.507)</f>
        <v>9.9004636352524142E-2</v>
      </c>
      <c r="P7" s="137">
        <f>(80%*15000*D7+10%*15000*H7+10%*15000*J7)*(1-0.1)</f>
        <v>452.68495165057215</v>
      </c>
      <c r="Q7" s="132"/>
      <c r="R7" s="138">
        <f t="shared" ref="R7:R18" si="1">C7-P7</f>
        <v>47.315048349427855</v>
      </c>
      <c r="S7" s="139">
        <f>$Q$19*(R7/$R$19)</f>
        <v>25.886129406096096</v>
      </c>
      <c r="T7" s="140">
        <f t="shared" ref="T7:T18" si="2">P7+S7</f>
        <v>478.57108105666822</v>
      </c>
      <c r="V7" s="142"/>
      <c r="W7" s="142"/>
    </row>
    <row r="8" spans="1:23" s="141" customFormat="1" x14ac:dyDescent="0.25">
      <c r="A8" s="130">
        <v>2</v>
      </c>
      <c r="B8" s="143" t="s">
        <v>17</v>
      </c>
      <c r="C8" s="132">
        <v>2000</v>
      </c>
      <c r="D8" s="133">
        <f t="shared" ref="D8:D18" si="3">C8/$C$19</f>
        <v>0.12300123001230012</v>
      </c>
      <c r="E8" s="132">
        <v>200</v>
      </c>
      <c r="F8" s="132">
        <f t="shared" ref="F8:F18" si="4">E8/C8</f>
        <v>0.1</v>
      </c>
      <c r="G8" s="131">
        <v>7</v>
      </c>
      <c r="H8" s="132">
        <f t="shared" ref="H8:H18" si="5">G8/$G$19</f>
        <v>0.14583333333333334</v>
      </c>
      <c r="I8" s="132">
        <v>165.7</v>
      </c>
      <c r="J8" s="132">
        <f t="shared" ref="J8:J18" si="6">I8/$I$19</f>
        <v>0.27207332351439262</v>
      </c>
      <c r="K8" s="177"/>
      <c r="L8" s="134">
        <f t="shared" si="0"/>
        <v>2102.8747454191903</v>
      </c>
      <c r="M8" s="135">
        <v>1.4919999741982655</v>
      </c>
      <c r="N8" s="132">
        <v>0.1</v>
      </c>
      <c r="O8" s="136">
        <f t="shared" ref="O8:O18" si="7">N8*(M8/1.507)</f>
        <v>9.9004643277920745E-2</v>
      </c>
      <c r="P8" s="137">
        <f t="shared" ref="P8:P17" si="8">(80%*15000*D8+10%*15000*H8+10%*15000*J8)*(1-0.1)</f>
        <v>1892.5872708772713</v>
      </c>
      <c r="Q8" s="132"/>
      <c r="R8" s="138">
        <f t="shared" si="1"/>
        <v>107.41272912272871</v>
      </c>
      <c r="S8" s="139">
        <f t="shared" ref="S8:S18" si="9">$Q$19*(R8/$R$19)</f>
        <v>58.765654964537823</v>
      </c>
      <c r="T8" s="140">
        <f t="shared" si="2"/>
        <v>1951.3529258418091</v>
      </c>
      <c r="V8" s="142"/>
      <c r="W8" s="142"/>
    </row>
    <row r="9" spans="1:23" s="141" customFormat="1" x14ac:dyDescent="0.25">
      <c r="A9" s="130">
        <v>3</v>
      </c>
      <c r="B9" s="143" t="s">
        <v>18</v>
      </c>
      <c r="C9" s="132">
        <v>2100</v>
      </c>
      <c r="D9" s="133">
        <f t="shared" si="3"/>
        <v>0.12915129151291513</v>
      </c>
      <c r="E9" s="132">
        <v>400</v>
      </c>
      <c r="F9" s="132">
        <f t="shared" si="4"/>
        <v>0.19047619047619047</v>
      </c>
      <c r="G9" s="131">
        <v>10</v>
      </c>
      <c r="H9" s="132">
        <f t="shared" si="5"/>
        <v>0.20833333333333334</v>
      </c>
      <c r="I9" s="132">
        <v>105.8</v>
      </c>
      <c r="J9" s="132">
        <f t="shared" si="6"/>
        <v>0.1737197201437703</v>
      </c>
      <c r="K9" s="177"/>
      <c r="L9" s="134">
        <f t="shared" si="0"/>
        <v>2122.8950783706368</v>
      </c>
      <c r="M9" s="135">
        <v>1.4919999905195458</v>
      </c>
      <c r="N9" s="132">
        <v>0.1</v>
      </c>
      <c r="O9" s="136">
        <f t="shared" si="7"/>
        <v>9.9004644360951966E-2</v>
      </c>
      <c r="P9" s="137">
        <f t="shared" si="8"/>
        <v>1910.6055705335732</v>
      </c>
      <c r="Q9" s="132"/>
      <c r="R9" s="138">
        <f t="shared" si="1"/>
        <v>189.3944294664268</v>
      </c>
      <c r="S9" s="139">
        <f t="shared" si="9"/>
        <v>103.61795836611353</v>
      </c>
      <c r="T9" s="140">
        <f t="shared" si="2"/>
        <v>2014.2235288996867</v>
      </c>
      <c r="V9" s="142"/>
      <c r="W9" s="142"/>
    </row>
    <row r="10" spans="1:23" s="141" customFormat="1" x14ac:dyDescent="0.25">
      <c r="A10" s="130">
        <v>4</v>
      </c>
      <c r="B10" s="131" t="s">
        <v>3</v>
      </c>
      <c r="C10" s="132">
        <v>1300</v>
      </c>
      <c r="D10" s="133">
        <f t="shared" si="3"/>
        <v>7.995079950799508E-2</v>
      </c>
      <c r="E10" s="132">
        <v>185</v>
      </c>
      <c r="F10" s="132">
        <f t="shared" si="4"/>
        <v>0.1423076923076923</v>
      </c>
      <c r="G10" s="131">
        <v>3</v>
      </c>
      <c r="H10" s="132">
        <f t="shared" si="5"/>
        <v>6.25E-2</v>
      </c>
      <c r="I10" s="132">
        <v>47</v>
      </c>
      <c r="J10" s="132">
        <f t="shared" si="6"/>
        <v>7.7172276434378115E-2</v>
      </c>
      <c r="K10" s="177"/>
      <c r="L10" s="134">
        <f t="shared" si="0"/>
        <v>1168.9180087475081</v>
      </c>
      <c r="M10" s="135">
        <v>1.4919999064319056</v>
      </c>
      <c r="N10" s="132">
        <v>0.1</v>
      </c>
      <c r="O10" s="136">
        <f t="shared" si="7"/>
        <v>9.900463878114836E-2</v>
      </c>
      <c r="P10" s="137">
        <f t="shared" si="8"/>
        <v>1052.0262078727574</v>
      </c>
      <c r="Q10" s="132"/>
      <c r="R10" s="138">
        <f t="shared" si="1"/>
        <v>247.97379212724263</v>
      </c>
      <c r="S10" s="139">
        <f t="shared" si="9"/>
        <v>135.66680995273245</v>
      </c>
      <c r="T10" s="140">
        <f t="shared" si="2"/>
        <v>1187.6930178254897</v>
      </c>
      <c r="V10" s="142"/>
      <c r="W10" s="142"/>
    </row>
    <row r="11" spans="1:23" s="141" customFormat="1" x14ac:dyDescent="0.25">
      <c r="A11" s="130">
        <v>5</v>
      </c>
      <c r="B11" s="131" t="s">
        <v>4</v>
      </c>
      <c r="C11" s="132">
        <v>1200</v>
      </c>
      <c r="D11" s="133">
        <f t="shared" si="3"/>
        <v>7.3800738007380073E-2</v>
      </c>
      <c r="E11" s="132">
        <v>120</v>
      </c>
      <c r="F11" s="132">
        <f t="shared" si="4"/>
        <v>0.1</v>
      </c>
      <c r="G11" s="131">
        <v>3</v>
      </c>
      <c r="H11" s="132">
        <f t="shared" si="5"/>
        <v>6.25E-2</v>
      </c>
      <c r="I11" s="132">
        <v>33.1</v>
      </c>
      <c r="J11" s="132">
        <f t="shared" si="6"/>
        <v>5.4348986169742881E-2</v>
      </c>
      <c r="K11" s="177"/>
      <c r="L11" s="134">
        <f t="shared" si="0"/>
        <v>1060.8823353431751</v>
      </c>
      <c r="M11" s="135">
        <v>1.4920000534318103</v>
      </c>
      <c r="N11" s="132">
        <v>0.1</v>
      </c>
      <c r="O11" s="136">
        <f t="shared" si="7"/>
        <v>9.9004648535621131E-2</v>
      </c>
      <c r="P11" s="137">
        <f t="shared" si="8"/>
        <v>954.79410180885759</v>
      </c>
      <c r="Q11" s="132"/>
      <c r="R11" s="138">
        <f t="shared" si="1"/>
        <v>245.20589819114241</v>
      </c>
      <c r="S11" s="139">
        <f t="shared" si="9"/>
        <v>134.15249129277686</v>
      </c>
      <c r="T11" s="140">
        <f t="shared" si="2"/>
        <v>1088.9465931016343</v>
      </c>
      <c r="U11" s="142"/>
      <c r="V11" s="142"/>
      <c r="W11" s="142"/>
    </row>
    <row r="12" spans="1:23" s="141" customFormat="1" x14ac:dyDescent="0.25">
      <c r="A12" s="130">
        <v>6</v>
      </c>
      <c r="B12" s="131" t="s">
        <v>5</v>
      </c>
      <c r="C12" s="132">
        <v>900</v>
      </c>
      <c r="D12" s="133">
        <f t="shared" si="3"/>
        <v>5.5350553505535055E-2</v>
      </c>
      <c r="E12" s="132">
        <v>100</v>
      </c>
      <c r="F12" s="132">
        <f t="shared" si="4"/>
        <v>0.1111111111111111</v>
      </c>
      <c r="G12" s="131">
        <v>2</v>
      </c>
      <c r="H12" s="132">
        <f t="shared" si="5"/>
        <v>4.1666666666666664E-2</v>
      </c>
      <c r="I12" s="132">
        <v>53.9</v>
      </c>
      <c r="J12" s="132">
        <f t="shared" si="6"/>
        <v>8.8501823400276167E-2</v>
      </c>
      <c r="K12" s="177"/>
      <c r="L12" s="134">
        <f t="shared" si="0"/>
        <v>859.45937716683488</v>
      </c>
      <c r="M12" s="135">
        <v>1.4919999920959983</v>
      </c>
      <c r="N12" s="132">
        <v>0.1</v>
      </c>
      <c r="O12" s="136">
        <f t="shared" si="7"/>
        <v>9.9004644465560621E-2</v>
      </c>
      <c r="P12" s="137">
        <f t="shared" si="8"/>
        <v>773.5134394501514</v>
      </c>
      <c r="Q12" s="132"/>
      <c r="R12" s="138">
        <f t="shared" si="1"/>
        <v>126.4865605498486</v>
      </c>
      <c r="S12" s="139">
        <f t="shared" si="9"/>
        <v>69.200974927567273</v>
      </c>
      <c r="T12" s="140">
        <f t="shared" si="2"/>
        <v>842.71441437771864</v>
      </c>
      <c r="U12" s="142"/>
      <c r="V12" s="142"/>
      <c r="W12" s="142"/>
    </row>
    <row r="13" spans="1:23" s="141" customFormat="1" x14ac:dyDescent="0.25">
      <c r="A13" s="130">
        <v>7</v>
      </c>
      <c r="B13" s="131" t="s">
        <v>6</v>
      </c>
      <c r="C13" s="132">
        <v>1350</v>
      </c>
      <c r="D13" s="133">
        <f t="shared" si="3"/>
        <v>8.3025830258302583E-2</v>
      </c>
      <c r="E13" s="132">
        <v>150</v>
      </c>
      <c r="F13" s="132">
        <f t="shared" si="4"/>
        <v>0.1111111111111111</v>
      </c>
      <c r="G13" s="131">
        <v>3</v>
      </c>
      <c r="H13" s="132">
        <f t="shared" si="5"/>
        <v>6.25E-2</v>
      </c>
      <c r="I13" s="132">
        <v>17.2</v>
      </c>
      <c r="J13" s="132">
        <f t="shared" si="6"/>
        <v>2.8241769248325603E-2</v>
      </c>
      <c r="K13" s="177"/>
      <c r="L13" s="134">
        <f t="shared" si="0"/>
        <v>1132.4226169721194</v>
      </c>
      <c r="M13" s="135">
        <v>1.4919998683003832</v>
      </c>
      <c r="N13" s="132">
        <v>0.1</v>
      </c>
      <c r="O13" s="136">
        <f t="shared" si="7"/>
        <v>9.9004636250854899E-2</v>
      </c>
      <c r="P13" s="137">
        <f t="shared" si="8"/>
        <v>1019.1803552749075</v>
      </c>
      <c r="Q13" s="132"/>
      <c r="R13" s="138">
        <f t="shared" si="1"/>
        <v>330.81964472509253</v>
      </c>
      <c r="S13" s="139">
        <f t="shared" si="9"/>
        <v>180.99189226625899</v>
      </c>
      <c r="T13" s="140">
        <f t="shared" si="2"/>
        <v>1200.1722475411664</v>
      </c>
      <c r="U13" s="142"/>
      <c r="V13" s="142"/>
      <c r="W13" s="142"/>
    </row>
    <row r="14" spans="1:23" s="141" customFormat="1" x14ac:dyDescent="0.25">
      <c r="A14" s="130">
        <v>8</v>
      </c>
      <c r="B14" s="131" t="s">
        <v>7</v>
      </c>
      <c r="C14" s="132">
        <v>2250</v>
      </c>
      <c r="D14" s="133">
        <f t="shared" si="3"/>
        <v>0.13837638376383765</v>
      </c>
      <c r="E14" s="132">
        <v>750</v>
      </c>
      <c r="F14" s="132">
        <f t="shared" si="4"/>
        <v>0.33333333333333331</v>
      </c>
      <c r="G14" s="131">
        <v>6</v>
      </c>
      <c r="H14" s="132">
        <f t="shared" si="5"/>
        <v>0.125</v>
      </c>
      <c r="I14" s="132">
        <v>27.68</v>
      </c>
      <c r="J14" s="132">
        <f t="shared" si="6"/>
        <v>4.5449544929863535E-2</v>
      </c>
      <c r="K14" s="177"/>
      <c r="L14" s="134">
        <f t="shared" si="0"/>
        <v>1916.190922560847</v>
      </c>
      <c r="M14" s="135">
        <v>1.491999954302853</v>
      </c>
      <c r="N14" s="132">
        <v>0.1</v>
      </c>
      <c r="O14" s="136">
        <f t="shared" si="7"/>
        <v>9.9004641957720851E-2</v>
      </c>
      <c r="P14" s="137">
        <f t="shared" si="8"/>
        <v>1724.5718303047622</v>
      </c>
      <c r="Q14" s="132"/>
      <c r="R14" s="138">
        <f t="shared" si="1"/>
        <v>525.42816969523778</v>
      </c>
      <c r="S14" s="139">
        <f t="shared" si="9"/>
        <v>287.4624896056693</v>
      </c>
      <c r="T14" s="140">
        <f t="shared" si="2"/>
        <v>2012.0343199104316</v>
      </c>
      <c r="U14" s="142"/>
      <c r="V14" s="142"/>
      <c r="W14" s="142"/>
    </row>
    <row r="15" spans="1:23" s="141" customFormat="1" x14ac:dyDescent="0.25">
      <c r="A15" s="130">
        <v>9</v>
      </c>
      <c r="B15" s="131" t="s">
        <v>8</v>
      </c>
      <c r="C15" s="132">
        <v>2000</v>
      </c>
      <c r="D15" s="133">
        <f t="shared" si="3"/>
        <v>0.12300123001230012</v>
      </c>
      <c r="E15" s="132">
        <v>200</v>
      </c>
      <c r="F15" s="132">
        <f t="shared" si="4"/>
        <v>0.1</v>
      </c>
      <c r="G15" s="131">
        <v>5</v>
      </c>
      <c r="H15" s="132">
        <f t="shared" si="5"/>
        <v>0.10416666666666667</v>
      </c>
      <c r="I15" s="132">
        <v>18.184999999999999</v>
      </c>
      <c r="J15" s="132">
        <f t="shared" si="6"/>
        <v>2.9859103126790763E-2</v>
      </c>
      <c r="K15" s="177"/>
      <c r="L15" s="134">
        <f t="shared" si="0"/>
        <v>1677.0534148377876</v>
      </c>
      <c r="M15" s="135">
        <v>1.4920001468749666</v>
      </c>
      <c r="N15" s="132">
        <v>0.1</v>
      </c>
      <c r="O15" s="136">
        <f t="shared" si="7"/>
        <v>9.9004654736228714E-2</v>
      </c>
      <c r="P15" s="137">
        <f t="shared" si="8"/>
        <v>1509.3480733540089</v>
      </c>
      <c r="Q15" s="132"/>
      <c r="R15" s="138">
        <f t="shared" si="1"/>
        <v>490.65192664599113</v>
      </c>
      <c r="S15" s="139">
        <f t="shared" si="9"/>
        <v>268.43635819009108</v>
      </c>
      <c r="T15" s="140">
        <f t="shared" si="2"/>
        <v>1777.7844315441</v>
      </c>
      <c r="U15" s="142"/>
      <c r="V15" s="142"/>
      <c r="W15" s="142"/>
    </row>
    <row r="16" spans="1:23" s="141" customFormat="1" x14ac:dyDescent="0.25">
      <c r="A16" s="130">
        <v>10</v>
      </c>
      <c r="B16" s="131" t="s">
        <v>9</v>
      </c>
      <c r="C16" s="132">
        <v>1000</v>
      </c>
      <c r="D16" s="133">
        <f t="shared" si="3"/>
        <v>6.1500615006150061E-2</v>
      </c>
      <c r="E16" s="132">
        <v>130</v>
      </c>
      <c r="F16" s="132">
        <f>E16/C16</f>
        <v>0.13</v>
      </c>
      <c r="G16" s="131">
        <v>3</v>
      </c>
      <c r="H16" s="132">
        <f t="shared" si="5"/>
        <v>6.25E-2</v>
      </c>
      <c r="I16" s="132">
        <v>30.7</v>
      </c>
      <c r="J16" s="132">
        <f t="shared" si="6"/>
        <v>5.0408274181604422E-2</v>
      </c>
      <c r="K16" s="177"/>
      <c r="L16" s="134">
        <f t="shared" si="0"/>
        <v>907.36979134620742</v>
      </c>
      <c r="M16" s="135">
        <v>1.4920000765889707</v>
      </c>
      <c r="N16" s="132">
        <v>0.1</v>
      </c>
      <c r="O16" s="136">
        <f t="shared" si="7"/>
        <v>9.9004650072260836E-2</v>
      </c>
      <c r="P16" s="137">
        <f t="shared" si="8"/>
        <v>816.63281221158672</v>
      </c>
      <c r="Q16" s="132"/>
      <c r="R16" s="138">
        <f t="shared" si="1"/>
        <v>183.36718778841328</v>
      </c>
      <c r="S16" s="139">
        <f t="shared" si="9"/>
        <v>100.32044597879371</v>
      </c>
      <c r="T16" s="140">
        <f t="shared" si="2"/>
        <v>916.95325819038044</v>
      </c>
      <c r="U16" s="142"/>
      <c r="V16" s="142"/>
      <c r="W16" s="142"/>
    </row>
    <row r="17" spans="1:23" s="141" customFormat="1" x14ac:dyDescent="0.25">
      <c r="A17" s="130">
        <v>11</v>
      </c>
      <c r="B17" s="131" t="s">
        <v>10</v>
      </c>
      <c r="C17" s="132">
        <v>800</v>
      </c>
      <c r="D17" s="133">
        <f t="shared" si="3"/>
        <v>4.9200492004920049E-2</v>
      </c>
      <c r="E17" s="132">
        <v>108</v>
      </c>
      <c r="F17" s="132">
        <f>E17/C17</f>
        <v>0.13500000000000001</v>
      </c>
      <c r="G17" s="131">
        <v>2</v>
      </c>
      <c r="H17" s="132">
        <f t="shared" si="5"/>
        <v>4.1666666666666664E-2</v>
      </c>
      <c r="I17" s="132">
        <v>43.64</v>
      </c>
      <c r="J17" s="132">
        <f t="shared" si="6"/>
        <v>7.1655279650984269E-2</v>
      </c>
      <c r="K17" s="177"/>
      <c r="L17" s="134">
        <f t="shared" si="0"/>
        <v>760.38882353551696</v>
      </c>
      <c r="M17" s="135">
        <v>1.4920000639725908</v>
      </c>
      <c r="N17" s="132">
        <v>0.1</v>
      </c>
      <c r="O17" s="136">
        <f t="shared" si="7"/>
        <v>9.9004649235075709E-2</v>
      </c>
      <c r="P17" s="137">
        <f t="shared" si="8"/>
        <v>684.34994118196528</v>
      </c>
      <c r="Q17" s="132"/>
      <c r="R17" s="138">
        <f t="shared" si="1"/>
        <v>115.65005881803472</v>
      </c>
      <c r="S17" s="139">
        <f t="shared" si="9"/>
        <v>63.272309610193453</v>
      </c>
      <c r="T17" s="140">
        <f t="shared" si="2"/>
        <v>747.62225079215875</v>
      </c>
      <c r="U17" s="142"/>
      <c r="V17" s="142"/>
      <c r="W17" s="142"/>
    </row>
    <row r="18" spans="1:23" s="141" customFormat="1" x14ac:dyDescent="0.25">
      <c r="A18" s="130">
        <v>12</v>
      </c>
      <c r="B18" s="131" t="s">
        <v>11</v>
      </c>
      <c r="C18" s="132">
        <v>860</v>
      </c>
      <c r="D18" s="133">
        <f t="shared" si="3"/>
        <v>5.2890528905289051E-2</v>
      </c>
      <c r="E18" s="132">
        <v>140</v>
      </c>
      <c r="F18" s="132">
        <f t="shared" si="4"/>
        <v>0.16279069767441862</v>
      </c>
      <c r="G18" s="131">
        <v>2</v>
      </c>
      <c r="H18" s="132">
        <f t="shared" si="5"/>
        <v>4.1666666666666664E-2</v>
      </c>
      <c r="I18" s="132">
        <v>37.1</v>
      </c>
      <c r="J18" s="132">
        <f t="shared" si="6"/>
        <v>6.0916839483306978E-2</v>
      </c>
      <c r="K18" s="178"/>
      <c r="L18" s="134">
        <f t="shared" si="0"/>
        <v>788.56160608842913</v>
      </c>
      <c r="M18" s="144">
        <v>1.9361473810860748</v>
      </c>
      <c r="N18" s="132">
        <v>0.1</v>
      </c>
      <c r="O18" s="136">
        <f t="shared" si="7"/>
        <v>0.12847693305149802</v>
      </c>
      <c r="P18" s="137">
        <f>(80%*15000*D18+10%*15000*H18+10%*15000*J18)*(1-0.128)</f>
        <v>687.62572050911024</v>
      </c>
      <c r="Q18" s="132"/>
      <c r="R18" s="138">
        <f t="shared" si="1"/>
        <v>172.37427949088976</v>
      </c>
      <c r="S18" s="139">
        <f t="shared" si="9"/>
        <v>94.306210409646667</v>
      </c>
      <c r="T18" s="140">
        <f t="shared" si="2"/>
        <v>781.93193091875696</v>
      </c>
      <c r="U18" s="142"/>
      <c r="V18" s="142"/>
      <c r="W18" s="142"/>
    </row>
    <row r="19" spans="1:23" s="155" customFormat="1" ht="31.5" customHeight="1" x14ac:dyDescent="0.25">
      <c r="A19" s="145"/>
      <c r="B19" s="145" t="s">
        <v>12</v>
      </c>
      <c r="C19" s="146">
        <f>SUM(C7:C18)</f>
        <v>16260</v>
      </c>
      <c r="D19" s="147"/>
      <c r="E19" s="148">
        <f>SUM(E7:E18)</f>
        <v>2533</v>
      </c>
      <c r="F19" s="148">
        <v>1.4</v>
      </c>
      <c r="G19" s="149">
        <f>SUM(G7:G18)</f>
        <v>48</v>
      </c>
      <c r="H19" s="147"/>
      <c r="I19" s="146">
        <f>SUM(I7:I18)</f>
        <v>609.02700000000004</v>
      </c>
      <c r="J19" s="147"/>
      <c r="K19" s="148"/>
      <c r="L19" s="148">
        <f>SUM(L7:L18)</f>
        <v>15000</v>
      </c>
      <c r="M19" s="150"/>
      <c r="N19" s="148"/>
      <c r="O19" s="151"/>
      <c r="P19" s="152">
        <f>SUM(P7:P18)</f>
        <v>13477.920275029523</v>
      </c>
      <c r="Q19" s="152">
        <f>15000-P19</f>
        <v>1522.0797249704774</v>
      </c>
      <c r="R19" s="153">
        <f>SUM(R7:R18)</f>
        <v>2782.0797249704765</v>
      </c>
      <c r="S19" s="147"/>
      <c r="T19" s="154">
        <f>SUM(T7:T18)</f>
        <v>15000.000000000002</v>
      </c>
      <c r="W19" s="156"/>
    </row>
    <row r="20" spans="1:23" s="159" customFormat="1" ht="28.5" customHeight="1" x14ac:dyDescent="0.3">
      <c r="A20" s="157"/>
      <c r="B20" s="157" t="s">
        <v>22</v>
      </c>
      <c r="C20" s="157" t="s">
        <v>23</v>
      </c>
      <c r="D20" s="157" t="s">
        <v>54</v>
      </c>
      <c r="E20" s="158"/>
      <c r="F20" s="157"/>
      <c r="G20" s="157" t="s">
        <v>55</v>
      </c>
      <c r="H20" s="157" t="s">
        <v>56</v>
      </c>
      <c r="I20" s="157" t="s">
        <v>57</v>
      </c>
      <c r="J20" s="157" t="s">
        <v>58</v>
      </c>
      <c r="K20" s="157" t="s">
        <v>59</v>
      </c>
      <c r="L20" s="157"/>
      <c r="M20" s="157" t="s">
        <v>60</v>
      </c>
      <c r="N20" s="157" t="s">
        <v>61</v>
      </c>
      <c r="O20" s="157" t="s">
        <v>62</v>
      </c>
      <c r="P20" s="157"/>
      <c r="Q20" s="157" t="s">
        <v>63</v>
      </c>
      <c r="R20" s="157" t="s">
        <v>64</v>
      </c>
      <c r="S20" s="157" t="s">
        <v>65</v>
      </c>
      <c r="T20" s="157"/>
    </row>
    <row r="21" spans="1:23" x14ac:dyDescent="0.25">
      <c r="C21" s="160"/>
      <c r="G21" s="161"/>
      <c r="M21" s="162"/>
    </row>
    <row r="22" spans="1:23" ht="69.75" customHeight="1" x14ac:dyDescent="0.25">
      <c r="B22" s="163" t="s">
        <v>46</v>
      </c>
      <c r="P22" s="164" t="s">
        <v>66</v>
      </c>
    </row>
    <row r="23" spans="1:23" ht="18" customHeight="1" x14ac:dyDescent="0.25">
      <c r="P23" s="164"/>
      <c r="Q23" s="119"/>
    </row>
    <row r="24" spans="1:23" x14ac:dyDescent="0.25">
      <c r="F24" s="165"/>
      <c r="P24" s="164"/>
    </row>
    <row r="25" spans="1:23" ht="25.5" customHeight="1" x14ac:dyDescent="0.25">
      <c r="P25" s="164"/>
    </row>
    <row r="26" spans="1:23" x14ac:dyDescent="0.25">
      <c r="B26" s="166" t="s">
        <v>37</v>
      </c>
    </row>
    <row r="28" spans="1:23" ht="56.25" x14ac:dyDescent="0.25">
      <c r="B28" s="167" t="s">
        <v>67</v>
      </c>
      <c r="C28" s="168" t="s">
        <v>38</v>
      </c>
      <c r="D28" s="169">
        <v>1.5069999999999999</v>
      </c>
    </row>
    <row r="29" spans="1:23" ht="22.5" x14ac:dyDescent="0.25">
      <c r="B29" s="170" t="s">
        <v>50</v>
      </c>
      <c r="C29" s="171"/>
      <c r="D29" s="171"/>
    </row>
  </sheetData>
  <mergeCells count="3">
    <mergeCell ref="A5:L5"/>
    <mergeCell ref="K7:K18"/>
    <mergeCell ref="A4:T4"/>
  </mergeCells>
  <conditionalFormatting sqref="L7:M17 L18">
    <cfRule type="cellIs" dxfId="3" priority="9" operator="greaterThan">
      <formula>#REF!</formula>
    </cfRule>
  </conditionalFormatting>
  <conditionalFormatting sqref="M18">
    <cfRule type="cellIs" dxfId="2" priority="1" operator="greaterThan">
      <formula>#REF!</formula>
    </cfRule>
  </conditionalFormatting>
  <pageMargins left="0.19685039370078741" right="0.19685039370078741" top="0.74803149606299213" bottom="0.15748031496062992" header="0.11811023622047245" footer="0.11811023622047245"/>
  <pageSetup paperSize="9"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W28"/>
  <sheetViews>
    <sheetView view="pageBreakPreview" topLeftCell="G1" zoomScale="60" zoomScaleNormal="100" workbookViewId="0">
      <selection activeCell="T1" sqref="T1:T2"/>
    </sheetView>
  </sheetViews>
  <sheetFormatPr defaultRowHeight="15" x14ac:dyDescent="0.25"/>
  <cols>
    <col min="1" max="1" width="4.5703125" customWidth="1"/>
    <col min="2" max="2" width="26.28515625" customWidth="1"/>
    <col min="3" max="3" width="13.140625" customWidth="1"/>
    <col min="4" max="4" width="11.7109375" customWidth="1"/>
    <col min="5" max="5" width="20.7109375" style="2" customWidth="1"/>
    <col min="6" max="6" width="22.7109375" style="2" hidden="1" customWidth="1"/>
    <col min="7" max="7" width="17.28515625" customWidth="1"/>
    <col min="8" max="8" width="11.7109375" customWidth="1"/>
    <col min="9" max="9" width="19.42578125" customWidth="1"/>
    <col min="10" max="10" width="14.5703125" customWidth="1"/>
    <col min="11" max="11" width="19.28515625" customWidth="1"/>
    <col min="12" max="12" width="23.28515625" style="4" hidden="1" customWidth="1"/>
    <col min="13" max="13" width="23.28515625" style="4" customWidth="1"/>
    <col min="14" max="16" width="20.140625" style="3" customWidth="1"/>
    <col min="17" max="17" width="19.85546875" customWidth="1"/>
    <col min="18" max="18" width="23.140625" customWidth="1"/>
    <col min="19" max="19" width="20.42578125" customWidth="1"/>
    <col min="20" max="20" width="19" customWidth="1"/>
    <col min="21" max="21" width="10.5703125" bestFit="1" customWidth="1"/>
  </cols>
  <sheetData>
    <row r="1" spans="1:22" ht="15.75" x14ac:dyDescent="0.25">
      <c r="T1" s="107" t="s">
        <v>53</v>
      </c>
    </row>
    <row r="2" spans="1:22" x14ac:dyDescent="0.25">
      <c r="A2" s="35"/>
      <c r="B2" s="35"/>
      <c r="C2" s="35"/>
      <c r="D2" s="35"/>
      <c r="E2" s="36"/>
      <c r="F2" s="36"/>
      <c r="G2" s="35"/>
      <c r="H2" s="35"/>
      <c r="I2" s="35"/>
      <c r="J2" s="35"/>
      <c r="K2" s="35"/>
      <c r="L2" s="37"/>
      <c r="M2" s="37"/>
      <c r="N2" s="38"/>
      <c r="O2" s="38"/>
      <c r="P2" s="38"/>
      <c r="Q2" s="35"/>
      <c r="R2" s="35"/>
      <c r="S2" s="172"/>
      <c r="T2" s="106" t="s">
        <v>72</v>
      </c>
    </row>
    <row r="3" spans="1:22" ht="57" customHeight="1" x14ac:dyDescent="0.3">
      <c r="A3" s="179" t="s">
        <v>69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</row>
    <row r="4" spans="1:22" s="25" customFormat="1" x14ac:dyDescent="0.25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43"/>
      <c r="N4" s="44"/>
      <c r="O4" s="44"/>
      <c r="P4" s="44"/>
      <c r="Q4" s="45"/>
      <c r="R4" s="45"/>
      <c r="S4" s="45"/>
    </row>
    <row r="5" spans="1:22" ht="236.25" x14ac:dyDescent="0.25">
      <c r="A5" s="22" t="s">
        <v>0</v>
      </c>
      <c r="B5" s="23" t="s">
        <v>1</v>
      </c>
      <c r="C5" s="22" t="s">
        <v>13</v>
      </c>
      <c r="D5" s="76" t="s">
        <v>47</v>
      </c>
      <c r="E5" s="24" t="s">
        <v>21</v>
      </c>
      <c r="F5" s="24" t="s">
        <v>20</v>
      </c>
      <c r="G5" s="22" t="s">
        <v>19</v>
      </c>
      <c r="H5" s="76" t="s">
        <v>48</v>
      </c>
      <c r="I5" s="22" t="s">
        <v>15</v>
      </c>
      <c r="J5" s="76" t="s">
        <v>49</v>
      </c>
      <c r="K5" s="22" t="s">
        <v>16</v>
      </c>
      <c r="L5" s="20" t="s">
        <v>14</v>
      </c>
      <c r="M5" s="20" t="s">
        <v>36</v>
      </c>
      <c r="N5" s="24" t="s">
        <v>33</v>
      </c>
      <c r="O5" s="22" t="s">
        <v>32</v>
      </c>
      <c r="P5" s="74" t="s">
        <v>44</v>
      </c>
      <c r="Q5" s="73" t="s">
        <v>43</v>
      </c>
      <c r="R5" s="73" t="s">
        <v>42</v>
      </c>
      <c r="S5" s="72" t="s">
        <v>41</v>
      </c>
      <c r="T5" s="50" t="s">
        <v>14</v>
      </c>
    </row>
    <row r="6" spans="1:22" s="12" customFormat="1" x14ac:dyDescent="0.25">
      <c r="A6" s="64">
        <v>1</v>
      </c>
      <c r="B6" s="27" t="s">
        <v>2</v>
      </c>
      <c r="C6" s="28">
        <v>500</v>
      </c>
      <c r="D6" s="96">
        <f>C6/$C$18</f>
        <v>3.0900438786230763E-2</v>
      </c>
      <c r="E6" s="28">
        <v>50</v>
      </c>
      <c r="F6" s="28">
        <f>E6/C6</f>
        <v>0.1</v>
      </c>
      <c r="G6" s="27">
        <v>2</v>
      </c>
      <c r="H6" s="94">
        <f>G6/$G$18</f>
        <v>4.1666666666666664E-2</v>
      </c>
      <c r="I6" s="28">
        <v>29.021999999999998</v>
      </c>
      <c r="J6" s="94">
        <f>I6/$I$18</f>
        <v>4.7677327888000498E-2</v>
      </c>
      <c r="K6" s="182">
        <v>15000</v>
      </c>
      <c r="L6" s="65" t="e">
        <f>80%*#REF!*D6+10%*#REF!*H6+10%*#REF!*J6</f>
        <v>#REF!</v>
      </c>
      <c r="M6" s="30">
        <v>1.4919998698325385</v>
      </c>
      <c r="N6" s="28">
        <v>0.1</v>
      </c>
      <c r="O6" s="28">
        <f>N6*(M6/1.507)</f>
        <v>9.9004636352524142E-2</v>
      </c>
      <c r="P6" s="55">
        <f>(80%*15000*D6+10%*15000*H6+10%*15000*J6)*(1-0.1)</f>
        <v>454.33913154009292</v>
      </c>
      <c r="Q6" s="31"/>
      <c r="R6" s="31">
        <f>C6-P6</f>
        <v>45.660868459907078</v>
      </c>
      <c r="S6" s="57">
        <f>$Q$18*(R6/$R$18)</f>
        <v>25.71771262568468</v>
      </c>
      <c r="T6" s="59">
        <f>P6+S6</f>
        <v>480.05684416577759</v>
      </c>
      <c r="U6" s="11"/>
      <c r="V6" s="11"/>
    </row>
    <row r="7" spans="1:22" s="12" customFormat="1" x14ac:dyDescent="0.25">
      <c r="A7" s="61">
        <v>2</v>
      </c>
      <c r="B7" s="6" t="s">
        <v>17</v>
      </c>
      <c r="C7" s="15">
        <v>2000</v>
      </c>
      <c r="D7" s="96">
        <f t="shared" ref="D7:D17" si="0">C7/$C$18</f>
        <v>0.12360175514492305</v>
      </c>
      <c r="E7" s="15">
        <v>200</v>
      </c>
      <c r="F7" s="15">
        <f t="shared" ref="F7:F8" si="1">E7/C7</f>
        <v>0.1</v>
      </c>
      <c r="G7" s="16">
        <v>7</v>
      </c>
      <c r="H7" s="95">
        <f t="shared" ref="H7:H17" si="2">G7/$G$18</f>
        <v>0.14583333333333334</v>
      </c>
      <c r="I7" s="15">
        <v>165.7</v>
      </c>
      <c r="J7" s="95">
        <f t="shared" ref="J7:J17" si="3">I7/$I$18</f>
        <v>0.27221188171186284</v>
      </c>
      <c r="K7" s="183"/>
      <c r="L7" s="62" t="e">
        <f>80%*#REF!*D7+10%*#REF!*H7+10%*#REF!*J7</f>
        <v>#REF!</v>
      </c>
      <c r="M7" s="33">
        <v>1.4919999741982655</v>
      </c>
      <c r="N7" s="15">
        <v>0.1</v>
      </c>
      <c r="O7" s="28">
        <f t="shared" ref="O7:O16" si="4">N7*(M7/1.507)</f>
        <v>9.9004643277920745E-2</v>
      </c>
      <c r="P7" s="56">
        <f t="shared" ref="P7:P16" si="5">(80%*15000*D7+10%*15000*H7+10%*15000*J7)*(1-0.1)</f>
        <v>1899.2599958761839</v>
      </c>
      <c r="Q7" s="34"/>
      <c r="R7" s="31">
        <f t="shared" ref="R7:R17" si="6">C7-P7</f>
        <v>100.74000412381611</v>
      </c>
      <c r="S7" s="58">
        <f t="shared" ref="S7:S17" si="7">$Q$18*(R7/$R$18)</f>
        <v>56.740105113013101</v>
      </c>
      <c r="T7" s="59">
        <f t="shared" ref="T7:T16" si="8">P7+S7</f>
        <v>1956.0001009891971</v>
      </c>
      <c r="U7" s="11"/>
      <c r="V7" s="11"/>
    </row>
    <row r="8" spans="1:22" s="12" customFormat="1" x14ac:dyDescent="0.25">
      <c r="A8" s="61">
        <v>3</v>
      </c>
      <c r="B8" s="6" t="s">
        <v>18</v>
      </c>
      <c r="C8" s="15">
        <v>2021</v>
      </c>
      <c r="D8" s="96">
        <f t="shared" si="0"/>
        <v>0.12489957357394475</v>
      </c>
      <c r="E8" s="15">
        <v>479</v>
      </c>
      <c r="F8" s="15">
        <f t="shared" si="1"/>
        <v>0.23701138050470064</v>
      </c>
      <c r="G8" s="16">
        <v>10</v>
      </c>
      <c r="H8" s="95">
        <f t="shared" si="2"/>
        <v>0.20833333333333334</v>
      </c>
      <c r="I8" s="15">
        <v>105.8</v>
      </c>
      <c r="J8" s="95">
        <f t="shared" si="3"/>
        <v>0.17380819001276454</v>
      </c>
      <c r="K8" s="183"/>
      <c r="L8" s="62" t="e">
        <f>80%*#REF!*D8+10%*#REF!*H8+10%*#REF!*J8</f>
        <v>#REF!</v>
      </c>
      <c r="M8" s="33">
        <v>1.4919999905195458</v>
      </c>
      <c r="N8" s="15">
        <v>0.1</v>
      </c>
      <c r="O8" s="28">
        <f t="shared" si="4"/>
        <v>9.9004644360951966E-2</v>
      </c>
      <c r="P8" s="56">
        <f t="shared" si="5"/>
        <v>1864.8064511158357</v>
      </c>
      <c r="Q8" s="34"/>
      <c r="R8" s="31">
        <f t="shared" si="6"/>
        <v>156.19354888416433</v>
      </c>
      <c r="S8" s="58">
        <f t="shared" si="7"/>
        <v>87.973377197498564</v>
      </c>
      <c r="T8" s="59">
        <f t="shared" si="8"/>
        <v>1952.7798283133343</v>
      </c>
      <c r="U8" s="11"/>
      <c r="V8" s="11"/>
    </row>
    <row r="9" spans="1:22" s="12" customFormat="1" x14ac:dyDescent="0.25">
      <c r="A9" s="61">
        <v>4</v>
      </c>
      <c r="B9" s="16" t="s">
        <v>3</v>
      </c>
      <c r="C9" s="15">
        <v>1300</v>
      </c>
      <c r="D9" s="96">
        <f t="shared" si="0"/>
        <v>8.0341140844199993E-2</v>
      </c>
      <c r="E9" s="15">
        <v>193.6</v>
      </c>
      <c r="F9" s="15">
        <f t="shared" ref="F9:F12" si="9">E9/C9</f>
        <v>0.14892307692307691</v>
      </c>
      <c r="G9" s="16">
        <v>3</v>
      </c>
      <c r="H9" s="95">
        <f t="shared" si="2"/>
        <v>6.25E-2</v>
      </c>
      <c r="I9" s="15">
        <v>47</v>
      </c>
      <c r="J9" s="95">
        <f t="shared" si="3"/>
        <v>7.7211577793950228E-2</v>
      </c>
      <c r="K9" s="183"/>
      <c r="L9" s="62" t="e">
        <f>80%*#REF!*D9+10%*#REF!*H9+10%*#REF!*J9</f>
        <v>#REF!</v>
      </c>
      <c r="M9" s="33">
        <v>1.4919999064319056</v>
      </c>
      <c r="N9" s="15">
        <v>0.1</v>
      </c>
      <c r="O9" s="28">
        <f t="shared" si="4"/>
        <v>9.900463878114836E-2</v>
      </c>
      <c r="P9" s="56">
        <f t="shared" si="5"/>
        <v>1056.2949511391928</v>
      </c>
      <c r="Q9" s="34"/>
      <c r="R9" s="31">
        <f t="shared" si="6"/>
        <v>243.70504886080721</v>
      </c>
      <c r="S9" s="58">
        <f t="shared" si="7"/>
        <v>137.2627508724226</v>
      </c>
      <c r="T9" s="59">
        <f>P9+S9-0.1</f>
        <v>1193.4577020116155</v>
      </c>
      <c r="U9" s="11"/>
      <c r="V9" s="11"/>
    </row>
    <row r="10" spans="1:22" s="12" customFormat="1" x14ac:dyDescent="0.25">
      <c r="A10" s="61">
        <v>5</v>
      </c>
      <c r="B10" s="16" t="s">
        <v>4</v>
      </c>
      <c r="C10" s="15">
        <v>1200</v>
      </c>
      <c r="D10" s="96">
        <f t="shared" si="0"/>
        <v>7.4161053086953838E-2</v>
      </c>
      <c r="E10" s="15">
        <v>120</v>
      </c>
      <c r="F10" s="15">
        <f t="shared" si="9"/>
        <v>0.1</v>
      </c>
      <c r="G10" s="16">
        <v>3</v>
      </c>
      <c r="H10" s="95">
        <f t="shared" si="2"/>
        <v>6.25E-2</v>
      </c>
      <c r="I10" s="15">
        <v>33.1</v>
      </c>
      <c r="J10" s="95">
        <f t="shared" si="3"/>
        <v>5.437666436127133E-2</v>
      </c>
      <c r="K10" s="183"/>
      <c r="L10" s="62" t="e">
        <f>80%*#REF!*D10+10%*#REF!*H10+10%*#REF!*J10</f>
        <v>#REF!</v>
      </c>
      <c r="M10" s="33">
        <v>1.4920000534318103</v>
      </c>
      <c r="N10" s="15">
        <v>0.1</v>
      </c>
      <c r="O10" s="28">
        <f t="shared" si="4"/>
        <v>9.9004648535621131E-2</v>
      </c>
      <c r="P10" s="56">
        <f t="shared" si="5"/>
        <v>958.72287022681769</v>
      </c>
      <c r="Q10" s="34"/>
      <c r="R10" s="31">
        <f t="shared" si="6"/>
        <v>241.27712977318231</v>
      </c>
      <c r="S10" s="58">
        <f t="shared" si="7"/>
        <v>135.89526647100834</v>
      </c>
      <c r="T10" s="59">
        <f t="shared" si="8"/>
        <v>1094.618136697826</v>
      </c>
      <c r="U10" s="11"/>
      <c r="V10" s="11"/>
    </row>
    <row r="11" spans="1:22" s="12" customFormat="1" x14ac:dyDescent="0.25">
      <c r="A11" s="61">
        <v>6</v>
      </c>
      <c r="B11" s="16" t="s">
        <v>5</v>
      </c>
      <c r="C11" s="15">
        <v>900</v>
      </c>
      <c r="D11" s="96">
        <f t="shared" si="0"/>
        <v>5.5620789815215378E-2</v>
      </c>
      <c r="E11" s="15">
        <v>100</v>
      </c>
      <c r="F11" s="15">
        <f t="shared" si="9"/>
        <v>0.1111111111111111</v>
      </c>
      <c r="G11" s="16">
        <v>2</v>
      </c>
      <c r="H11" s="95">
        <f t="shared" si="2"/>
        <v>4.1666666666666664E-2</v>
      </c>
      <c r="I11" s="15">
        <v>53.9</v>
      </c>
      <c r="J11" s="95">
        <f t="shared" si="3"/>
        <v>8.8546894533913137E-2</v>
      </c>
      <c r="K11" s="183"/>
      <c r="L11" s="62" t="e">
        <f>80%*#REF!*D11+10%*#REF!*H11+10%*#REF!*J11</f>
        <v>#REF!</v>
      </c>
      <c r="M11" s="33">
        <v>1.4919999920959983</v>
      </c>
      <c r="N11" s="15">
        <v>0.1</v>
      </c>
      <c r="O11" s="28">
        <f t="shared" si="4"/>
        <v>9.9004644465560621E-2</v>
      </c>
      <c r="P11" s="56">
        <f t="shared" si="5"/>
        <v>776.49283762510879</v>
      </c>
      <c r="Q11" s="34"/>
      <c r="R11" s="31">
        <f t="shared" si="6"/>
        <v>123.50716237489121</v>
      </c>
      <c r="S11" s="58">
        <f t="shared" si="7"/>
        <v>69.563322299930064</v>
      </c>
      <c r="T11" s="59">
        <f t="shared" si="8"/>
        <v>846.05615992503886</v>
      </c>
      <c r="U11" s="11"/>
      <c r="V11" s="11"/>
    </row>
    <row r="12" spans="1:22" s="12" customFormat="1" x14ac:dyDescent="0.25">
      <c r="A12" s="61">
        <v>7</v>
      </c>
      <c r="B12" s="16" t="s">
        <v>6</v>
      </c>
      <c r="C12" s="15">
        <v>1350</v>
      </c>
      <c r="D12" s="96">
        <f t="shared" si="0"/>
        <v>8.3431184722823071E-2</v>
      </c>
      <c r="E12" s="15">
        <v>150</v>
      </c>
      <c r="F12" s="15">
        <f t="shared" si="9"/>
        <v>0.1111111111111111</v>
      </c>
      <c r="G12" s="16">
        <v>3</v>
      </c>
      <c r="H12" s="95">
        <f t="shared" si="2"/>
        <v>6.25E-2</v>
      </c>
      <c r="I12" s="15">
        <v>17.2</v>
      </c>
      <c r="J12" s="95">
        <f t="shared" si="3"/>
        <v>2.825615187353072E-2</v>
      </c>
      <c r="K12" s="183"/>
      <c r="L12" s="62" t="e">
        <f>80%*#REF!*D12+10%*#REF!*H12+10%*#REF!*J12</f>
        <v>#REF!</v>
      </c>
      <c r="M12" s="33">
        <v>1.4919998683003832</v>
      </c>
      <c r="N12" s="15">
        <v>0.1</v>
      </c>
      <c r="O12" s="28">
        <f t="shared" si="4"/>
        <v>9.9004636250854899E-2</v>
      </c>
      <c r="P12" s="56">
        <f t="shared" si="5"/>
        <v>1023.5776000357556</v>
      </c>
      <c r="Q12" s="34"/>
      <c r="R12" s="31">
        <f t="shared" si="6"/>
        <v>326.42239996424439</v>
      </c>
      <c r="S12" s="58">
        <f t="shared" si="7"/>
        <v>183.85190120152669</v>
      </c>
      <c r="T12" s="59">
        <f t="shared" si="8"/>
        <v>1207.4295012372822</v>
      </c>
      <c r="U12" s="11"/>
      <c r="V12" s="11"/>
    </row>
    <row r="13" spans="1:22" s="12" customFormat="1" x14ac:dyDescent="0.25">
      <c r="A13" s="61">
        <v>8</v>
      </c>
      <c r="B13" s="16" t="s">
        <v>7</v>
      </c>
      <c r="C13" s="15">
        <v>2250</v>
      </c>
      <c r="D13" s="96">
        <f t="shared" si="0"/>
        <v>0.13905197453803844</v>
      </c>
      <c r="E13" s="15">
        <v>750</v>
      </c>
      <c r="F13" s="15">
        <f t="shared" ref="F13:F14" si="10">E13/C13</f>
        <v>0.33333333333333331</v>
      </c>
      <c r="G13" s="16">
        <v>6</v>
      </c>
      <c r="H13" s="95">
        <f t="shared" si="2"/>
        <v>0.125</v>
      </c>
      <c r="I13" s="15">
        <v>27.37</v>
      </c>
      <c r="J13" s="95">
        <f t="shared" si="3"/>
        <v>4.4963423068519526E-2</v>
      </c>
      <c r="K13" s="183"/>
      <c r="L13" s="62" t="e">
        <f>80%*#REF!*D13+10%*#REF!*H13+10%*#REF!*J13</f>
        <v>#REF!</v>
      </c>
      <c r="M13" s="33">
        <v>1.491999954302853</v>
      </c>
      <c r="N13" s="15">
        <v>0.1</v>
      </c>
      <c r="O13" s="28">
        <f t="shared" si="4"/>
        <v>9.9004641957720851E-2</v>
      </c>
      <c r="P13" s="56">
        <f t="shared" si="5"/>
        <v>1731.2119461533166</v>
      </c>
      <c r="Q13" s="34"/>
      <c r="R13" s="31">
        <f t="shared" si="6"/>
        <v>518.7880538466834</v>
      </c>
      <c r="S13" s="58">
        <f t="shared" si="7"/>
        <v>292.19860533713518</v>
      </c>
      <c r="T13" s="59">
        <f t="shared" si="8"/>
        <v>2023.4105514904518</v>
      </c>
      <c r="U13" s="11"/>
      <c r="V13" s="11"/>
    </row>
    <row r="14" spans="1:22" s="12" customFormat="1" x14ac:dyDescent="0.25">
      <c r="A14" s="61">
        <v>9</v>
      </c>
      <c r="B14" s="16" t="s">
        <v>8</v>
      </c>
      <c r="C14" s="15">
        <v>2000</v>
      </c>
      <c r="D14" s="96">
        <f t="shared" si="0"/>
        <v>0.12360175514492305</v>
      </c>
      <c r="E14" s="15">
        <v>200</v>
      </c>
      <c r="F14" s="15">
        <f t="shared" si="10"/>
        <v>0.1</v>
      </c>
      <c r="G14" s="16">
        <v>5</v>
      </c>
      <c r="H14" s="95">
        <f t="shared" si="2"/>
        <v>0.10416666666666667</v>
      </c>
      <c r="I14" s="15">
        <v>18.184999999999999</v>
      </c>
      <c r="J14" s="95">
        <f t="shared" si="3"/>
        <v>2.9874309408148614E-2</v>
      </c>
      <c r="K14" s="183"/>
      <c r="L14" s="62" t="e">
        <f>80%*#REF!*D14+10%*#REF!*H14+10%*#REF!*J14</f>
        <v>#REF!</v>
      </c>
      <c r="M14" s="33">
        <v>1.4920001468749666</v>
      </c>
      <c r="N14" s="15">
        <v>0.1</v>
      </c>
      <c r="O14" s="28">
        <f t="shared" si="4"/>
        <v>9.9004654736228714E-2</v>
      </c>
      <c r="P14" s="56">
        <f t="shared" si="5"/>
        <v>1515.8542732661697</v>
      </c>
      <c r="Q14" s="34"/>
      <c r="R14" s="31">
        <f t="shared" si="6"/>
        <v>484.14572673383032</v>
      </c>
      <c r="S14" s="58">
        <f t="shared" si="7"/>
        <v>272.68689994424278</v>
      </c>
      <c r="T14" s="59">
        <f t="shared" si="8"/>
        <v>1788.5411732104126</v>
      </c>
      <c r="U14" s="11"/>
      <c r="V14" s="11"/>
    </row>
    <row r="15" spans="1:22" s="12" customFormat="1" x14ac:dyDescent="0.25">
      <c r="A15" s="61">
        <v>10</v>
      </c>
      <c r="B15" s="16" t="s">
        <v>9</v>
      </c>
      <c r="C15" s="15">
        <v>1000</v>
      </c>
      <c r="D15" s="96">
        <f t="shared" si="0"/>
        <v>6.1800877572461527E-2</v>
      </c>
      <c r="E15" s="15">
        <v>130</v>
      </c>
      <c r="F15" s="15">
        <f>E15/C15</f>
        <v>0.13</v>
      </c>
      <c r="G15" s="16">
        <v>3</v>
      </c>
      <c r="H15" s="95">
        <f t="shared" si="2"/>
        <v>6.25E-2</v>
      </c>
      <c r="I15" s="15">
        <v>30.7</v>
      </c>
      <c r="J15" s="95">
        <f t="shared" si="3"/>
        <v>5.0433945495197273E-2</v>
      </c>
      <c r="K15" s="183"/>
      <c r="L15" s="62" t="e">
        <f>80%*#REF!*D15+10%*#REF!*H15+10%*#REF!*J15</f>
        <v>#REF!</v>
      </c>
      <c r="M15" s="33">
        <v>1.4920000765889707</v>
      </c>
      <c r="N15" s="15">
        <v>0.1</v>
      </c>
      <c r="O15" s="28">
        <f t="shared" si="4"/>
        <v>9.9004650072260836E-2</v>
      </c>
      <c r="P15" s="56">
        <f t="shared" si="5"/>
        <v>819.91030420110087</v>
      </c>
      <c r="Q15" s="34"/>
      <c r="R15" s="31">
        <f t="shared" si="6"/>
        <v>180.08969579889913</v>
      </c>
      <c r="S15" s="58">
        <f t="shared" si="7"/>
        <v>101.43247817263455</v>
      </c>
      <c r="T15" s="59">
        <f t="shared" si="8"/>
        <v>921.34278237373542</v>
      </c>
      <c r="U15" s="11"/>
      <c r="V15" s="11"/>
    </row>
    <row r="16" spans="1:22" s="12" customFormat="1" x14ac:dyDescent="0.25">
      <c r="A16" s="61">
        <v>11</v>
      </c>
      <c r="B16" s="16" t="s">
        <v>10</v>
      </c>
      <c r="C16" s="15">
        <v>800</v>
      </c>
      <c r="D16" s="96">
        <f t="shared" si="0"/>
        <v>4.9440702057969223E-2</v>
      </c>
      <c r="E16" s="15">
        <v>108</v>
      </c>
      <c r="F16" s="15">
        <f>E16/C16</f>
        <v>0.13500000000000001</v>
      </c>
      <c r="G16" s="16">
        <v>2</v>
      </c>
      <c r="H16" s="95">
        <f t="shared" si="2"/>
        <v>4.1666666666666664E-2</v>
      </c>
      <c r="I16" s="15">
        <v>43.64</v>
      </c>
      <c r="J16" s="95">
        <f t="shared" si="3"/>
        <v>7.1691771381446556E-2</v>
      </c>
      <c r="K16" s="183"/>
      <c r="L16" s="62" t="e">
        <f>80%*#REF!*D16+10%*#REF!*H16+10%*#REF!*J16</f>
        <v>#REF!</v>
      </c>
      <c r="M16" s="33">
        <v>1.4920000639725908</v>
      </c>
      <c r="N16" s="15">
        <v>0.1</v>
      </c>
      <c r="O16" s="28">
        <f t="shared" si="4"/>
        <v>9.9004649235075709E-2</v>
      </c>
      <c r="P16" s="56">
        <f t="shared" si="5"/>
        <v>686.99347359102046</v>
      </c>
      <c r="Q16" s="34"/>
      <c r="R16" s="31">
        <f t="shared" si="6"/>
        <v>113.00652640897954</v>
      </c>
      <c r="S16" s="58">
        <f t="shared" si="7"/>
        <v>63.649016521988784</v>
      </c>
      <c r="T16" s="59">
        <f t="shared" si="8"/>
        <v>750.64249011300922</v>
      </c>
      <c r="U16" s="11"/>
      <c r="V16" s="11"/>
    </row>
    <row r="17" spans="1:23" s="13" customFormat="1" ht="14.25" customHeight="1" x14ac:dyDescent="0.25">
      <c r="A17" s="61">
        <v>12</v>
      </c>
      <c r="B17" s="16" t="s">
        <v>11</v>
      </c>
      <c r="C17" s="15">
        <v>860</v>
      </c>
      <c r="D17" s="96">
        <f t="shared" si="0"/>
        <v>5.3148754712316913E-2</v>
      </c>
      <c r="E17" s="15">
        <v>140</v>
      </c>
      <c r="F17" s="15">
        <f t="shared" ref="F17" si="11">E17/C17</f>
        <v>0.16279069767441862</v>
      </c>
      <c r="G17" s="16">
        <v>2</v>
      </c>
      <c r="H17" s="95">
        <f t="shared" si="2"/>
        <v>4.1666666666666664E-2</v>
      </c>
      <c r="I17" s="15">
        <v>37.1</v>
      </c>
      <c r="J17" s="95">
        <f t="shared" si="3"/>
        <v>6.0947862471394755E-2</v>
      </c>
      <c r="K17" s="183"/>
      <c r="L17" s="62" t="e">
        <f>80%*#REF!*D17+10%*#REF!*H17+10%*#REF!*J17</f>
        <v>#REF!</v>
      </c>
      <c r="M17" s="104">
        <v>1.9465163055736501</v>
      </c>
      <c r="N17" s="15">
        <v>0.1</v>
      </c>
      <c r="O17" s="15">
        <f>N17*(M17/D27)</f>
        <v>0.12916498378060057</v>
      </c>
      <c r="P17" s="56">
        <f>(80%*15000*D17+10%*15000*H17+10%*15000*J17)*(1-0.129)</f>
        <v>689.57666657201355</v>
      </c>
      <c r="Q17" s="34"/>
      <c r="R17" s="31">
        <f t="shared" si="6"/>
        <v>170.42333342798645</v>
      </c>
      <c r="S17" s="58">
        <f t="shared" si="7"/>
        <v>95.988062900306844</v>
      </c>
      <c r="T17" s="59">
        <f>P17+S17+0.1</f>
        <v>785.66472947232046</v>
      </c>
      <c r="U17" s="14"/>
      <c r="V17" s="14"/>
    </row>
    <row r="18" spans="1:23" s="7" customFormat="1" ht="31.5" customHeight="1" x14ac:dyDescent="0.25">
      <c r="A18" s="51"/>
      <c r="B18" s="51" t="s">
        <v>12</v>
      </c>
      <c r="C18" s="70">
        <f>SUM(C6:C17)</f>
        <v>16181</v>
      </c>
      <c r="D18" s="21"/>
      <c r="E18" s="52">
        <f>SUM(E6:E17)</f>
        <v>2620.6</v>
      </c>
      <c r="F18" s="52">
        <v>1.4</v>
      </c>
      <c r="G18" s="69">
        <f>SUM(G6:G17)</f>
        <v>48</v>
      </c>
      <c r="H18" s="21"/>
      <c r="I18" s="70">
        <f>SUM(I6:I17)</f>
        <v>608.71699999999998</v>
      </c>
      <c r="J18" s="21"/>
      <c r="K18" s="52"/>
      <c r="L18" s="52" t="e">
        <f>SUM(L6:L17)</f>
        <v>#REF!</v>
      </c>
      <c r="M18" s="53"/>
      <c r="N18" s="52"/>
      <c r="O18" s="67"/>
      <c r="P18" s="54">
        <f>SUM(P6:P17)</f>
        <v>13477.040501342608</v>
      </c>
      <c r="Q18" s="54">
        <f>15000-P18</f>
        <v>1522.959498657392</v>
      </c>
      <c r="R18" s="71">
        <f>SUM(R6:R17)</f>
        <v>2703.9594986573911</v>
      </c>
      <c r="S18" s="21"/>
      <c r="T18" s="63">
        <f>SUM(T6:T17)</f>
        <v>15000</v>
      </c>
      <c r="W18" s="8"/>
    </row>
    <row r="19" spans="1:23" s="49" customFormat="1" ht="28.5" customHeight="1" x14ac:dyDescent="0.35">
      <c r="A19" s="47"/>
      <c r="B19" s="47" t="s">
        <v>22</v>
      </c>
      <c r="C19" s="47" t="s">
        <v>23</v>
      </c>
      <c r="D19" s="47" t="s">
        <v>24</v>
      </c>
      <c r="E19" s="48"/>
      <c r="F19" s="47"/>
      <c r="G19" s="47" t="s">
        <v>25</v>
      </c>
      <c r="H19" s="47" t="s">
        <v>26</v>
      </c>
      <c r="I19" s="47" t="s">
        <v>27</v>
      </c>
      <c r="J19" s="47" t="s">
        <v>28</v>
      </c>
      <c r="K19" s="47" t="s">
        <v>45</v>
      </c>
      <c r="L19" s="47"/>
      <c r="M19" s="47" t="s">
        <v>35</v>
      </c>
      <c r="N19" s="47" t="s">
        <v>34</v>
      </c>
      <c r="O19" s="47" t="s">
        <v>29</v>
      </c>
      <c r="P19" s="47"/>
      <c r="Q19" s="47" t="s">
        <v>40</v>
      </c>
      <c r="R19" s="47" t="s">
        <v>30</v>
      </c>
      <c r="S19" s="47" t="s">
        <v>31</v>
      </c>
      <c r="T19" s="47"/>
    </row>
    <row r="20" spans="1:23" x14ac:dyDescent="0.25">
      <c r="C20" s="9"/>
      <c r="G20" s="10"/>
      <c r="M20" s="19"/>
      <c r="Q20" s="3"/>
    </row>
    <row r="21" spans="1:23" s="82" customFormat="1" ht="69.75" customHeight="1" x14ac:dyDescent="0.2">
      <c r="B21" s="83" t="s">
        <v>46</v>
      </c>
      <c r="E21" s="84"/>
      <c r="F21" s="84"/>
      <c r="L21" s="85"/>
      <c r="M21" s="85"/>
      <c r="N21" s="86"/>
      <c r="O21" s="86"/>
      <c r="P21" s="87" t="s">
        <v>51</v>
      </c>
      <c r="Q21" s="86"/>
    </row>
    <row r="22" spans="1:23" ht="18" customHeight="1" x14ac:dyDescent="0.25">
      <c r="P22" s="75"/>
      <c r="Q22" s="4"/>
    </row>
    <row r="23" spans="1:23" x14ac:dyDescent="0.25">
      <c r="F23" s="5"/>
      <c r="P23" s="75"/>
      <c r="Q23" s="3"/>
    </row>
    <row r="24" spans="1:23" ht="25.5" customHeight="1" x14ac:dyDescent="0.25">
      <c r="P24" s="75"/>
      <c r="Q24" s="3"/>
    </row>
    <row r="25" spans="1:23" x14ac:dyDescent="0.25">
      <c r="B25" s="77" t="s">
        <v>37</v>
      </c>
      <c r="Q25" s="3"/>
    </row>
    <row r="26" spans="1:23" x14ac:dyDescent="0.25">
      <c r="Q26" s="3"/>
    </row>
    <row r="27" spans="1:23" ht="90" x14ac:dyDescent="0.25">
      <c r="B27" s="78" t="s">
        <v>39</v>
      </c>
      <c r="C27" s="79" t="s">
        <v>38</v>
      </c>
      <c r="D27" s="80">
        <v>1.5069999999999999</v>
      </c>
      <c r="Q27" s="3"/>
    </row>
    <row r="28" spans="1:23" x14ac:dyDescent="0.25">
      <c r="B28" s="81" t="s">
        <v>50</v>
      </c>
      <c r="C28" s="1"/>
      <c r="D28" s="1"/>
      <c r="Q28" s="3"/>
    </row>
  </sheetData>
  <mergeCells count="3">
    <mergeCell ref="A4:L4"/>
    <mergeCell ref="K6:K17"/>
    <mergeCell ref="A3:T3"/>
  </mergeCells>
  <conditionalFormatting sqref="L6:M17">
    <cfRule type="cellIs" dxfId="1" priority="3" operator="greaterThan">
      <formula>#REF!</formula>
    </cfRule>
  </conditionalFormatting>
  <pageMargins left="0.25" right="0.25" top="0.75" bottom="0.75" header="0.3" footer="0.3"/>
  <pageSetup paperSize="9" scale="4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X28"/>
  <sheetViews>
    <sheetView topLeftCell="A2" zoomScale="90" zoomScaleNormal="90" workbookViewId="0">
      <selection activeCell="B25" sqref="B25"/>
    </sheetView>
  </sheetViews>
  <sheetFormatPr defaultRowHeight="15" x14ac:dyDescent="0.25"/>
  <cols>
    <col min="1" max="1" width="4.5703125" customWidth="1"/>
    <col min="2" max="2" width="22" customWidth="1"/>
    <col min="3" max="3" width="13.140625" customWidth="1"/>
    <col min="4" max="4" width="14.85546875" customWidth="1"/>
    <col min="5" max="5" width="20.7109375" style="2" customWidth="1"/>
    <col min="6" max="6" width="22.7109375" style="2" hidden="1" customWidth="1"/>
    <col min="7" max="7" width="17.28515625" customWidth="1"/>
    <col min="8" max="8" width="18" customWidth="1"/>
    <col min="9" max="9" width="19.42578125" customWidth="1"/>
    <col min="10" max="10" width="19.5703125" customWidth="1"/>
    <col min="11" max="11" width="19.28515625" customWidth="1"/>
    <col min="12" max="12" width="23.28515625" style="4" hidden="1" customWidth="1"/>
    <col min="13" max="13" width="23.28515625" style="4" customWidth="1"/>
    <col min="14" max="17" width="20.140625" style="3" customWidth="1"/>
    <col min="18" max="18" width="17.5703125" customWidth="1"/>
    <col min="19" max="19" width="21" customWidth="1"/>
    <col min="20" max="20" width="21.42578125" customWidth="1"/>
    <col min="23" max="23" width="10.5703125" bestFit="1" customWidth="1"/>
  </cols>
  <sheetData>
    <row r="1" spans="1:24" ht="15.75" x14ac:dyDescent="0.25">
      <c r="T1" s="107" t="s">
        <v>53</v>
      </c>
    </row>
    <row r="2" spans="1:24" x14ac:dyDescent="0.25">
      <c r="N2" s="17"/>
      <c r="O2" s="172"/>
      <c r="P2" s="172"/>
      <c r="Q2" s="172"/>
      <c r="R2" s="172"/>
      <c r="S2" s="172"/>
      <c r="T2" s="106" t="s">
        <v>73</v>
      </c>
    </row>
    <row r="3" spans="1:24" ht="48" customHeight="1" x14ac:dyDescent="0.3">
      <c r="A3" s="179" t="s">
        <v>70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</row>
    <row r="4" spans="1:24" ht="25.5" customHeight="1" x14ac:dyDescent="0.3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</row>
    <row r="5" spans="1:24" ht="180" x14ac:dyDescent="0.25">
      <c r="A5" s="22" t="s">
        <v>0</v>
      </c>
      <c r="B5" s="23" t="s">
        <v>1</v>
      </c>
      <c r="C5" s="22" t="s">
        <v>13</v>
      </c>
      <c r="D5" s="76" t="s">
        <v>47</v>
      </c>
      <c r="E5" s="24" t="s">
        <v>21</v>
      </c>
      <c r="F5" s="24" t="s">
        <v>20</v>
      </c>
      <c r="G5" s="22" t="s">
        <v>19</v>
      </c>
      <c r="H5" s="76" t="s">
        <v>48</v>
      </c>
      <c r="I5" s="22" t="s">
        <v>15</v>
      </c>
      <c r="J5" s="76" t="s">
        <v>49</v>
      </c>
      <c r="K5" s="22" t="s">
        <v>16</v>
      </c>
      <c r="L5" s="20" t="s">
        <v>14</v>
      </c>
      <c r="M5" s="20" t="s">
        <v>36</v>
      </c>
      <c r="N5" s="24" t="s">
        <v>33</v>
      </c>
      <c r="O5" s="22" t="s">
        <v>32</v>
      </c>
      <c r="P5" s="74" t="s">
        <v>44</v>
      </c>
      <c r="Q5" s="73" t="s">
        <v>43</v>
      </c>
      <c r="R5" s="73" t="s">
        <v>42</v>
      </c>
      <c r="S5" s="72" t="s">
        <v>41</v>
      </c>
      <c r="T5" s="74" t="s">
        <v>14</v>
      </c>
    </row>
    <row r="6" spans="1:24" s="13" customFormat="1" x14ac:dyDescent="0.25">
      <c r="A6" s="26">
        <v>1</v>
      </c>
      <c r="B6" s="27" t="s">
        <v>2</v>
      </c>
      <c r="C6" s="28">
        <v>700</v>
      </c>
      <c r="D6" s="97">
        <f t="shared" ref="D6:D17" si="0">C6/$C$18</f>
        <v>4.1838503376964917E-2</v>
      </c>
      <c r="E6" s="28">
        <v>70</v>
      </c>
      <c r="F6" s="28">
        <f>E6/C6</f>
        <v>0.1</v>
      </c>
      <c r="G6" s="27">
        <v>2</v>
      </c>
      <c r="H6" s="94">
        <f t="shared" ref="H6:H17" si="1">G6/$G$18</f>
        <v>0.04</v>
      </c>
      <c r="I6" s="28">
        <v>29</v>
      </c>
      <c r="J6" s="99">
        <f t="shared" ref="J6:J17" si="2">I6/$I$18</f>
        <v>4.7665774166136592E-2</v>
      </c>
      <c r="K6" s="184">
        <v>15000</v>
      </c>
      <c r="L6" s="29">
        <f t="shared" ref="L6:L17" si="3">80%*$K$6*D6+10%*$K$6*H6+10%*$K$6*J6</f>
        <v>633.560701772784</v>
      </c>
      <c r="M6" s="30">
        <v>1.4919998698325385</v>
      </c>
      <c r="N6" s="28">
        <v>0.1</v>
      </c>
      <c r="O6" s="28">
        <f>N6*(M6/1.508)</f>
        <v>9.8938983410645789E-2</v>
      </c>
      <c r="P6" s="103">
        <f>(80%*15000*D6+10%*15000*H6+10%*15000*J6)*(1-0.1)</f>
        <v>570.20463159550559</v>
      </c>
      <c r="Q6" s="55"/>
      <c r="R6" s="31">
        <f>C6-P6</f>
        <v>129.79536840449441</v>
      </c>
      <c r="S6" s="57">
        <f>$Q$18*(R6/$R$18)</f>
        <v>60.25783119985806</v>
      </c>
      <c r="T6" s="60">
        <f>P6+S6</f>
        <v>630.46246279536365</v>
      </c>
      <c r="V6" s="105"/>
      <c r="W6" s="14"/>
      <c r="X6" s="14"/>
    </row>
    <row r="7" spans="1:24" s="13" customFormat="1" x14ac:dyDescent="0.25">
      <c r="A7" s="18">
        <v>2</v>
      </c>
      <c r="B7" s="6" t="s">
        <v>17</v>
      </c>
      <c r="C7" s="15">
        <v>2000</v>
      </c>
      <c r="D7" s="98">
        <f t="shared" si="0"/>
        <v>0.11953858107704261</v>
      </c>
      <c r="E7" s="15">
        <v>200</v>
      </c>
      <c r="F7" s="15">
        <f t="shared" ref="F7:F17" si="4">E7/C7</f>
        <v>0.1</v>
      </c>
      <c r="G7" s="16">
        <v>7</v>
      </c>
      <c r="H7" s="95">
        <f t="shared" si="1"/>
        <v>0.14000000000000001</v>
      </c>
      <c r="I7" s="15">
        <v>165.7</v>
      </c>
      <c r="J7" s="100">
        <f t="shared" si="2"/>
        <v>0.27235237170099419</v>
      </c>
      <c r="K7" s="185"/>
      <c r="L7" s="32">
        <f t="shared" si="3"/>
        <v>2052.9915304760025</v>
      </c>
      <c r="M7" s="33">
        <v>1.4919999741982655</v>
      </c>
      <c r="N7" s="15">
        <v>0.1</v>
      </c>
      <c r="O7" s="28">
        <f t="shared" ref="O7:O16" si="5">N7*(M7/1.508)</f>
        <v>9.8938990331449969E-2</v>
      </c>
      <c r="P7" s="67">
        <f t="shared" ref="P7:P17" si="6">(80%*15000*D7+10%*15000*H7+10%*15000*J7)*(1-0.1)</f>
        <v>1847.6923774284023</v>
      </c>
      <c r="Q7" s="56"/>
      <c r="R7" s="34">
        <f t="shared" ref="R7:R17" si="7">C7-P7</f>
        <v>152.30762257159768</v>
      </c>
      <c r="S7" s="58">
        <f t="shared" ref="S7:S17" si="8">$Q$18*(R7/$R$18)</f>
        <v>70.709202679478878</v>
      </c>
      <c r="T7" s="60">
        <f t="shared" ref="T7:T17" si="9">P7+S7</f>
        <v>1918.4015801078813</v>
      </c>
      <c r="V7" s="105"/>
      <c r="W7" s="14"/>
      <c r="X7" s="14"/>
    </row>
    <row r="8" spans="1:24" s="13" customFormat="1" x14ac:dyDescent="0.25">
      <c r="A8" s="18">
        <v>3</v>
      </c>
      <c r="B8" s="6" t="s">
        <v>18</v>
      </c>
      <c r="C8" s="15">
        <v>2021</v>
      </c>
      <c r="D8" s="98">
        <f t="shared" si="0"/>
        <v>0.12079373617835157</v>
      </c>
      <c r="E8" s="15">
        <v>479</v>
      </c>
      <c r="F8" s="15">
        <f t="shared" si="4"/>
        <v>0.23701138050470064</v>
      </c>
      <c r="G8" s="16">
        <v>10</v>
      </c>
      <c r="H8" s="95">
        <f t="shared" si="1"/>
        <v>0.2</v>
      </c>
      <c r="I8" s="15">
        <v>105.8</v>
      </c>
      <c r="J8" s="100">
        <f t="shared" si="2"/>
        <v>0.17389789333714659</v>
      </c>
      <c r="K8" s="185"/>
      <c r="L8" s="32">
        <f t="shared" si="3"/>
        <v>2010.3716741459389</v>
      </c>
      <c r="M8" s="33">
        <v>1.4919999905195458</v>
      </c>
      <c r="N8" s="15">
        <v>0.1</v>
      </c>
      <c r="O8" s="28">
        <f t="shared" si="5"/>
        <v>9.8938991413762986E-2</v>
      </c>
      <c r="P8" s="67">
        <f t="shared" si="6"/>
        <v>1809.3345067313451</v>
      </c>
      <c r="Q8" s="56"/>
      <c r="R8" s="34">
        <f t="shared" si="7"/>
        <v>211.66549326865493</v>
      </c>
      <c r="S8" s="58">
        <f t="shared" si="8"/>
        <v>98.26624571432437</v>
      </c>
      <c r="T8" s="60">
        <f t="shared" si="9"/>
        <v>1907.6007524456695</v>
      </c>
      <c r="V8" s="105"/>
      <c r="W8" s="14"/>
      <c r="X8" s="14"/>
    </row>
    <row r="9" spans="1:24" s="13" customFormat="1" x14ac:dyDescent="0.25">
      <c r="A9" s="18">
        <v>4</v>
      </c>
      <c r="B9" s="16" t="s">
        <v>3</v>
      </c>
      <c r="C9" s="15">
        <v>1200</v>
      </c>
      <c r="D9" s="98">
        <f t="shared" si="0"/>
        <v>7.1723148646225574E-2</v>
      </c>
      <c r="E9" s="15">
        <v>225</v>
      </c>
      <c r="F9" s="15">
        <f t="shared" si="4"/>
        <v>0.1875</v>
      </c>
      <c r="G9" s="16">
        <v>3</v>
      </c>
      <c r="H9" s="95">
        <f t="shared" si="1"/>
        <v>0.06</v>
      </c>
      <c r="I9" s="15">
        <v>47</v>
      </c>
      <c r="J9" s="100">
        <f t="shared" si="2"/>
        <v>7.725142709684206E-2</v>
      </c>
      <c r="K9" s="185"/>
      <c r="L9" s="32">
        <f t="shared" si="3"/>
        <v>1066.5549243999699</v>
      </c>
      <c r="M9" s="33">
        <v>1.4919999064319056</v>
      </c>
      <c r="N9" s="15">
        <v>0.1</v>
      </c>
      <c r="O9" s="28">
        <f t="shared" si="5"/>
        <v>9.8938985837659532E-2</v>
      </c>
      <c r="P9" s="67">
        <f t="shared" si="6"/>
        <v>959.89943195997296</v>
      </c>
      <c r="Q9" s="56"/>
      <c r="R9" s="34">
        <f t="shared" si="7"/>
        <v>240.10056804002704</v>
      </c>
      <c r="S9" s="58">
        <f t="shared" si="8"/>
        <v>111.46730178274224</v>
      </c>
      <c r="T9" s="60">
        <f t="shared" si="9"/>
        <v>1071.3667337427153</v>
      </c>
      <c r="V9" s="105"/>
      <c r="W9" s="14"/>
      <c r="X9" s="14"/>
    </row>
    <row r="10" spans="1:24" s="13" customFormat="1" x14ac:dyDescent="0.25">
      <c r="A10" s="18">
        <v>5</v>
      </c>
      <c r="B10" s="16" t="s">
        <v>4</v>
      </c>
      <c r="C10" s="15">
        <v>1200</v>
      </c>
      <c r="D10" s="98">
        <f t="shared" si="0"/>
        <v>7.1723148646225574E-2</v>
      </c>
      <c r="E10" s="15">
        <v>120</v>
      </c>
      <c r="F10" s="15">
        <f t="shared" si="4"/>
        <v>0.1</v>
      </c>
      <c r="G10" s="16">
        <v>3</v>
      </c>
      <c r="H10" s="95">
        <f t="shared" si="1"/>
        <v>0.06</v>
      </c>
      <c r="I10" s="15">
        <v>33.1</v>
      </c>
      <c r="J10" s="100">
        <f t="shared" si="2"/>
        <v>5.4404728444797282E-2</v>
      </c>
      <c r="K10" s="185"/>
      <c r="L10" s="32">
        <f t="shared" si="3"/>
        <v>1032.2848764219027</v>
      </c>
      <c r="M10" s="33">
        <v>1.4920000534318103</v>
      </c>
      <c r="N10" s="15">
        <v>0.1</v>
      </c>
      <c r="O10" s="28">
        <f t="shared" si="5"/>
        <v>9.8938995585663825E-2</v>
      </c>
      <c r="P10" s="67">
        <f t="shared" si="6"/>
        <v>929.05638877971251</v>
      </c>
      <c r="Q10" s="56"/>
      <c r="R10" s="34">
        <f t="shared" si="7"/>
        <v>270.94361122028749</v>
      </c>
      <c r="S10" s="58">
        <f t="shared" si="8"/>
        <v>125.78626333346666</v>
      </c>
      <c r="T10" s="60">
        <f t="shared" si="9"/>
        <v>1054.8426521131792</v>
      </c>
      <c r="V10" s="105"/>
      <c r="W10" s="14"/>
      <c r="X10" s="14"/>
    </row>
    <row r="11" spans="1:24" s="13" customFormat="1" ht="15.75" customHeight="1" x14ac:dyDescent="0.25">
      <c r="A11" s="18">
        <v>6</v>
      </c>
      <c r="B11" s="16" t="s">
        <v>5</v>
      </c>
      <c r="C11" s="15">
        <v>900</v>
      </c>
      <c r="D11" s="98">
        <f t="shared" si="0"/>
        <v>5.3792361484669177E-2</v>
      </c>
      <c r="E11" s="15">
        <v>100</v>
      </c>
      <c r="F11" s="15">
        <f t="shared" si="4"/>
        <v>0.1111111111111111</v>
      </c>
      <c r="G11" s="16">
        <v>2</v>
      </c>
      <c r="H11" s="95">
        <f t="shared" si="1"/>
        <v>0.04</v>
      </c>
      <c r="I11" s="15">
        <v>53.9</v>
      </c>
      <c r="J11" s="100">
        <f t="shared" si="2"/>
        <v>8.8592594053612486E-2</v>
      </c>
      <c r="K11" s="185"/>
      <c r="L11" s="32">
        <f t="shared" si="3"/>
        <v>838.39722889644884</v>
      </c>
      <c r="M11" s="33">
        <v>1.4919999920959983</v>
      </c>
      <c r="N11" s="15">
        <v>0.1</v>
      </c>
      <c r="O11" s="28">
        <f t="shared" si="5"/>
        <v>9.893899151830228E-2</v>
      </c>
      <c r="P11" s="67">
        <f t="shared" si="6"/>
        <v>754.55750600680392</v>
      </c>
      <c r="Q11" s="56"/>
      <c r="R11" s="34">
        <f t="shared" si="7"/>
        <v>145.44249399319608</v>
      </c>
      <c r="S11" s="58">
        <f t="shared" si="8"/>
        <v>67.522049207611857</v>
      </c>
      <c r="T11" s="60">
        <f t="shared" si="9"/>
        <v>822.07955521441579</v>
      </c>
      <c r="V11" s="105"/>
      <c r="W11" s="14"/>
      <c r="X11" s="14"/>
    </row>
    <row r="12" spans="1:24" s="13" customFormat="1" x14ac:dyDescent="0.25">
      <c r="A12" s="18">
        <v>7</v>
      </c>
      <c r="B12" s="16" t="s">
        <v>6</v>
      </c>
      <c r="C12" s="15">
        <v>1800</v>
      </c>
      <c r="D12" s="98">
        <f t="shared" si="0"/>
        <v>0.10758472296933835</v>
      </c>
      <c r="E12" s="15">
        <v>200</v>
      </c>
      <c r="F12" s="15">
        <f>E12/C12</f>
        <v>0.1111111111111111</v>
      </c>
      <c r="G12" s="16">
        <v>4</v>
      </c>
      <c r="H12" s="95">
        <f t="shared" si="1"/>
        <v>0.08</v>
      </c>
      <c r="I12" s="15">
        <v>17.2</v>
      </c>
      <c r="J12" s="100">
        <f t="shared" si="2"/>
        <v>2.8270735022674114E-2</v>
      </c>
      <c r="K12" s="185"/>
      <c r="L12" s="32">
        <f t="shared" si="3"/>
        <v>1453.4227781660713</v>
      </c>
      <c r="M12" s="33">
        <v>1.4919998683003832</v>
      </c>
      <c r="N12" s="15">
        <v>0.1</v>
      </c>
      <c r="O12" s="28">
        <f t="shared" si="5"/>
        <v>9.8938983309043993E-2</v>
      </c>
      <c r="P12" s="67">
        <f t="shared" si="6"/>
        <v>1308.0805003494643</v>
      </c>
      <c r="Q12" s="56"/>
      <c r="R12" s="34">
        <f t="shared" si="7"/>
        <v>491.91949965053573</v>
      </c>
      <c r="S12" s="58">
        <f t="shared" si="8"/>
        <v>228.37488377462174</v>
      </c>
      <c r="T12" s="60">
        <f t="shared" si="9"/>
        <v>1536.4553841240861</v>
      </c>
      <c r="V12" s="105"/>
      <c r="W12" s="14"/>
      <c r="X12" s="14"/>
    </row>
    <row r="13" spans="1:24" s="13" customFormat="1" x14ac:dyDescent="0.25">
      <c r="A13" s="18">
        <v>8</v>
      </c>
      <c r="B13" s="16" t="s">
        <v>7</v>
      </c>
      <c r="C13" s="15">
        <v>2250</v>
      </c>
      <c r="D13" s="98">
        <f t="shared" si="0"/>
        <v>0.13448090371167296</v>
      </c>
      <c r="E13" s="15">
        <v>750</v>
      </c>
      <c r="F13" s="15">
        <f t="shared" si="4"/>
        <v>0.33333333333333331</v>
      </c>
      <c r="G13" s="16">
        <v>7</v>
      </c>
      <c r="H13" s="95">
        <f t="shared" si="1"/>
        <v>0.14000000000000001</v>
      </c>
      <c r="I13" s="15">
        <v>27.077999999999999</v>
      </c>
      <c r="J13" s="100">
        <f t="shared" si="2"/>
        <v>4.450668389209126E-2</v>
      </c>
      <c r="K13" s="185"/>
      <c r="L13" s="32">
        <f t="shared" si="3"/>
        <v>1890.5308703782123</v>
      </c>
      <c r="M13" s="33">
        <v>1.491999954302853</v>
      </c>
      <c r="N13" s="15">
        <v>0.1</v>
      </c>
      <c r="O13" s="28">
        <f t="shared" si="5"/>
        <v>9.8938989012125542E-2</v>
      </c>
      <c r="P13" s="67">
        <f t="shared" si="6"/>
        <v>1701.4777833403912</v>
      </c>
      <c r="Q13" s="56"/>
      <c r="R13" s="34">
        <f t="shared" si="7"/>
        <v>548.52221665960883</v>
      </c>
      <c r="S13" s="58">
        <f t="shared" si="8"/>
        <v>254.65283967484135</v>
      </c>
      <c r="T13" s="60">
        <f t="shared" si="9"/>
        <v>1956.1306230152325</v>
      </c>
      <c r="V13" s="105"/>
      <c r="W13" s="14"/>
      <c r="X13" s="14"/>
    </row>
    <row r="14" spans="1:24" s="13" customFormat="1" x14ac:dyDescent="0.25">
      <c r="A14" s="18">
        <v>9</v>
      </c>
      <c r="B14" s="16" t="s">
        <v>8</v>
      </c>
      <c r="C14" s="15">
        <v>2000</v>
      </c>
      <c r="D14" s="98">
        <f t="shared" si="0"/>
        <v>0.11953858107704261</v>
      </c>
      <c r="E14" s="15">
        <v>200</v>
      </c>
      <c r="F14" s="15">
        <f t="shared" si="4"/>
        <v>0.1</v>
      </c>
      <c r="G14" s="16">
        <v>5</v>
      </c>
      <c r="H14" s="95">
        <f t="shared" si="1"/>
        <v>0.1</v>
      </c>
      <c r="I14" s="15">
        <v>18.184999999999999</v>
      </c>
      <c r="J14" s="100">
        <f t="shared" si="2"/>
        <v>2.9889727696937717E-2</v>
      </c>
      <c r="K14" s="185"/>
      <c r="L14" s="32">
        <f t="shared" si="3"/>
        <v>1629.2975644699179</v>
      </c>
      <c r="M14" s="33">
        <v>1.4920001468749666</v>
      </c>
      <c r="N14" s="15">
        <v>0.1</v>
      </c>
      <c r="O14" s="28">
        <f t="shared" si="5"/>
        <v>9.8939001782159586E-2</v>
      </c>
      <c r="P14" s="67">
        <f t="shared" si="6"/>
        <v>1466.3678080229261</v>
      </c>
      <c r="Q14" s="56"/>
      <c r="R14" s="34">
        <f t="shared" si="7"/>
        <v>533.63219197707394</v>
      </c>
      <c r="S14" s="58">
        <f t="shared" si="8"/>
        <v>247.74010769594867</v>
      </c>
      <c r="T14" s="60">
        <f t="shared" si="9"/>
        <v>1714.1079157188747</v>
      </c>
      <c r="V14" s="105"/>
      <c r="W14" s="14"/>
      <c r="X14" s="14"/>
    </row>
    <row r="15" spans="1:24" s="13" customFormat="1" x14ac:dyDescent="0.25">
      <c r="A15" s="18">
        <v>10</v>
      </c>
      <c r="B15" s="16" t="s">
        <v>9</v>
      </c>
      <c r="C15" s="15">
        <v>1000</v>
      </c>
      <c r="D15" s="98">
        <f t="shared" si="0"/>
        <v>5.9769290538521307E-2</v>
      </c>
      <c r="E15" s="15">
        <v>130</v>
      </c>
      <c r="F15" s="15">
        <f>E15/C15</f>
        <v>0.13</v>
      </c>
      <c r="G15" s="16">
        <v>3</v>
      </c>
      <c r="H15" s="95">
        <f t="shared" si="1"/>
        <v>0.06</v>
      </c>
      <c r="I15" s="15">
        <v>30.7</v>
      </c>
      <c r="J15" s="100">
        <f t="shared" si="2"/>
        <v>5.0459974720703217E-2</v>
      </c>
      <c r="K15" s="185"/>
      <c r="L15" s="32">
        <f t="shared" si="3"/>
        <v>882.92144854331059</v>
      </c>
      <c r="M15" s="33">
        <v>1.4920000765889707</v>
      </c>
      <c r="N15" s="15">
        <v>0.1</v>
      </c>
      <c r="O15" s="28">
        <f t="shared" si="5"/>
        <v>9.8938997121284539E-2</v>
      </c>
      <c r="P15" s="67">
        <f t="shared" si="6"/>
        <v>794.62930368897958</v>
      </c>
      <c r="Q15" s="56"/>
      <c r="R15" s="34">
        <f t="shared" si="7"/>
        <v>205.37069631102042</v>
      </c>
      <c r="S15" s="58">
        <f t="shared" si="8"/>
        <v>95.34387015367696</v>
      </c>
      <c r="T15" s="60">
        <f t="shared" si="9"/>
        <v>889.97317384265648</v>
      </c>
      <c r="V15" s="105"/>
      <c r="W15" s="14"/>
      <c r="X15" s="14"/>
    </row>
    <row r="16" spans="1:24" s="13" customFormat="1" x14ac:dyDescent="0.25">
      <c r="A16" s="18">
        <v>11</v>
      </c>
      <c r="B16" s="16" t="s">
        <v>10</v>
      </c>
      <c r="C16" s="15">
        <v>800</v>
      </c>
      <c r="D16" s="98">
        <f t="shared" si="0"/>
        <v>4.7815432430817047E-2</v>
      </c>
      <c r="E16" s="15">
        <v>108</v>
      </c>
      <c r="F16" s="15">
        <f>E16/C16</f>
        <v>0.13500000000000001</v>
      </c>
      <c r="G16" s="16">
        <v>2</v>
      </c>
      <c r="H16" s="95">
        <f t="shared" si="1"/>
        <v>0.04</v>
      </c>
      <c r="I16" s="15">
        <v>43.64</v>
      </c>
      <c r="J16" s="100">
        <f t="shared" si="2"/>
        <v>7.1728771883110373E-2</v>
      </c>
      <c r="K16" s="185"/>
      <c r="L16" s="32">
        <f t="shared" si="3"/>
        <v>741.37834699447012</v>
      </c>
      <c r="M16" s="33">
        <v>1.4920000639725908</v>
      </c>
      <c r="N16" s="15">
        <v>0.1</v>
      </c>
      <c r="O16" s="28">
        <f t="shared" si="5"/>
        <v>9.8938996284654565E-2</v>
      </c>
      <c r="P16" s="67">
        <f t="shared" si="6"/>
        <v>667.24051229502311</v>
      </c>
      <c r="Q16" s="56"/>
      <c r="R16" s="34">
        <f t="shared" si="7"/>
        <v>132.75948770497689</v>
      </c>
      <c r="S16" s="58">
        <f t="shared" si="8"/>
        <v>61.633931153656796</v>
      </c>
      <c r="T16" s="60">
        <f t="shared" si="9"/>
        <v>728.87444344867993</v>
      </c>
      <c r="V16" s="105"/>
      <c r="W16" s="14"/>
      <c r="X16" s="14"/>
    </row>
    <row r="17" spans="1:24" s="13" customFormat="1" x14ac:dyDescent="0.25">
      <c r="A17" s="18">
        <v>12</v>
      </c>
      <c r="B17" s="16" t="s">
        <v>11</v>
      </c>
      <c r="C17" s="15">
        <v>860</v>
      </c>
      <c r="D17" s="98">
        <f t="shared" si="0"/>
        <v>5.1401589863128323E-2</v>
      </c>
      <c r="E17" s="15">
        <v>140</v>
      </c>
      <c r="F17" s="15">
        <f t="shared" si="4"/>
        <v>0.16279069767441862</v>
      </c>
      <c r="G17" s="16">
        <v>2</v>
      </c>
      <c r="H17" s="95">
        <f t="shared" si="1"/>
        <v>0.04</v>
      </c>
      <c r="I17" s="15">
        <v>37.1</v>
      </c>
      <c r="J17" s="100">
        <f t="shared" si="2"/>
        <v>6.0979317984954054E-2</v>
      </c>
      <c r="K17" s="185"/>
      <c r="L17" s="32">
        <f t="shared" si="3"/>
        <v>768.28805533497098</v>
      </c>
      <c r="M17" s="104">
        <v>1.9567428916872287</v>
      </c>
      <c r="N17" s="15">
        <v>0.1</v>
      </c>
      <c r="O17" s="68">
        <f>N17*(M17/1.508)</f>
        <v>0.12975748618615576</v>
      </c>
      <c r="P17" s="67">
        <f t="shared" si="6"/>
        <v>691.4592498014739</v>
      </c>
      <c r="Q17" s="56"/>
      <c r="R17" s="34">
        <f t="shared" si="7"/>
        <v>168.5407501985261</v>
      </c>
      <c r="S17" s="58">
        <f t="shared" si="8"/>
        <v>78.245473629770615</v>
      </c>
      <c r="T17" s="60">
        <f t="shared" si="9"/>
        <v>769.70472343124447</v>
      </c>
      <c r="U17" s="66"/>
      <c r="V17" s="105"/>
      <c r="W17" s="14"/>
      <c r="X17" s="14"/>
    </row>
    <row r="18" spans="1:24" s="7" customFormat="1" ht="31.5" customHeight="1" x14ac:dyDescent="0.25">
      <c r="A18" s="51"/>
      <c r="B18" s="51" t="s">
        <v>12</v>
      </c>
      <c r="C18" s="70">
        <f>SUM(C6:C17)</f>
        <v>16731</v>
      </c>
      <c r="D18" s="21"/>
      <c r="E18" s="52">
        <f>SUM(E6:E17)</f>
        <v>2722</v>
      </c>
      <c r="F18" s="52">
        <v>1.4</v>
      </c>
      <c r="G18" s="69">
        <f>SUM(G6:G17)</f>
        <v>50</v>
      </c>
      <c r="H18" s="21"/>
      <c r="I18" s="70">
        <f>SUM(I6:I17)</f>
        <v>608.40300000000002</v>
      </c>
      <c r="J18" s="21"/>
      <c r="K18" s="52"/>
      <c r="L18" s="52">
        <f>SUM(L6:L17)</f>
        <v>15000</v>
      </c>
      <c r="M18" s="53"/>
      <c r="N18" s="52"/>
      <c r="O18" s="67"/>
      <c r="P18" s="54">
        <f>SUM(P6:P17)</f>
        <v>13500.000000000002</v>
      </c>
      <c r="Q18" s="54">
        <f>15000-P18</f>
        <v>1499.9999999999982</v>
      </c>
      <c r="R18" s="71">
        <f>SUM(R6:R17)</f>
        <v>3230.9999999999995</v>
      </c>
      <c r="S18" s="21"/>
      <c r="T18" s="63">
        <f>SUM(T6:T17)</f>
        <v>15000</v>
      </c>
      <c r="W18" s="8"/>
    </row>
    <row r="19" spans="1:24" s="49" customFormat="1" ht="28.5" customHeight="1" x14ac:dyDescent="0.35">
      <c r="A19" s="47"/>
      <c r="B19" s="47" t="s">
        <v>22</v>
      </c>
      <c r="C19" s="47" t="s">
        <v>23</v>
      </c>
      <c r="D19" s="47" t="s">
        <v>24</v>
      </c>
      <c r="E19" s="48"/>
      <c r="F19" s="47"/>
      <c r="G19" s="47" t="s">
        <v>25</v>
      </c>
      <c r="H19" s="47" t="s">
        <v>26</v>
      </c>
      <c r="I19" s="47" t="s">
        <v>27</v>
      </c>
      <c r="J19" s="47" t="s">
        <v>28</v>
      </c>
      <c r="K19" s="47" t="s">
        <v>45</v>
      </c>
      <c r="L19" s="47"/>
      <c r="M19" s="47" t="s">
        <v>35</v>
      </c>
      <c r="N19" s="47" t="s">
        <v>34</v>
      </c>
      <c r="O19" s="47" t="s">
        <v>29</v>
      </c>
      <c r="P19" s="47"/>
      <c r="Q19" s="47" t="s">
        <v>40</v>
      </c>
      <c r="R19" s="47" t="s">
        <v>30</v>
      </c>
      <c r="S19" s="47" t="s">
        <v>31</v>
      </c>
      <c r="T19" s="102"/>
    </row>
    <row r="20" spans="1:24" s="7" customFormat="1" x14ac:dyDescent="0.25">
      <c r="A20" s="46"/>
      <c r="B20" s="46"/>
      <c r="C20" s="39"/>
      <c r="D20" s="39"/>
      <c r="E20" s="39"/>
      <c r="F20" s="39"/>
      <c r="G20" s="40"/>
      <c r="H20" s="39"/>
      <c r="I20" s="39"/>
      <c r="J20" s="39"/>
      <c r="K20" s="39"/>
      <c r="L20" s="39"/>
      <c r="M20" s="41"/>
      <c r="N20" s="39"/>
      <c r="O20" s="39"/>
      <c r="P20" s="39"/>
      <c r="Q20" s="39"/>
      <c r="R20" s="42"/>
      <c r="S20" s="41"/>
      <c r="T20" s="42"/>
      <c r="X20" s="8"/>
    </row>
    <row r="21" spans="1:24" s="88" customFormat="1" ht="69.75" customHeight="1" x14ac:dyDescent="0.2">
      <c r="B21" s="89" t="s">
        <v>46</v>
      </c>
      <c r="E21" s="90"/>
      <c r="F21" s="90"/>
      <c r="L21" s="91"/>
      <c r="M21" s="91"/>
      <c r="N21" s="92"/>
      <c r="O21" s="92"/>
      <c r="P21" s="93" t="s">
        <v>52</v>
      </c>
      <c r="Q21" s="92"/>
    </row>
    <row r="22" spans="1:24" ht="18" customHeight="1" x14ac:dyDescent="0.25">
      <c r="P22" s="75"/>
      <c r="Q22" s="4"/>
    </row>
    <row r="23" spans="1:24" x14ac:dyDescent="0.25">
      <c r="F23" s="5"/>
      <c r="P23" s="75"/>
    </row>
    <row r="24" spans="1:24" ht="25.5" customHeight="1" x14ac:dyDescent="0.25">
      <c r="P24" s="101"/>
    </row>
    <row r="25" spans="1:24" x14ac:dyDescent="0.25">
      <c r="B25" s="77" t="s">
        <v>37</v>
      </c>
    </row>
    <row r="27" spans="1:24" ht="90" x14ac:dyDescent="0.25">
      <c r="B27" s="78" t="s">
        <v>39</v>
      </c>
      <c r="C27" s="79" t="s">
        <v>38</v>
      </c>
      <c r="D27" s="80">
        <v>1.508</v>
      </c>
    </row>
    <row r="28" spans="1:24" ht="22.5" x14ac:dyDescent="0.25">
      <c r="B28" s="81" t="s">
        <v>50</v>
      </c>
      <c r="C28" s="1"/>
      <c r="D28" s="1"/>
    </row>
  </sheetData>
  <mergeCells count="2">
    <mergeCell ref="K6:K17"/>
    <mergeCell ref="A3:T3"/>
  </mergeCells>
  <conditionalFormatting sqref="L6:M17">
    <cfRule type="cellIs" dxfId="0" priority="2" operator="greaterThan">
      <formula>#REF!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2018</vt:lpstr>
      <vt:lpstr>2019</vt:lpstr>
      <vt:lpstr>2020</vt:lpstr>
      <vt:lpstr>'2018'!Область_печати</vt:lpstr>
      <vt:lpstr>'2019'!Область_печати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ls_galushko</dc:creator>
  <cp:lastModifiedBy>Старостина Рузанна Левоновна</cp:lastModifiedBy>
  <cp:lastPrinted>2017-10-13T07:33:40Z</cp:lastPrinted>
  <dcterms:created xsi:type="dcterms:W3CDTF">2016-05-12T08:21:58Z</dcterms:created>
  <dcterms:modified xsi:type="dcterms:W3CDTF">2017-10-13T07:33:44Z</dcterms:modified>
</cp:coreProperties>
</file>