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 1" sheetId="3" r:id="rId1"/>
  </sheets>
  <definedNames>
    <definedName name="_xlnm.Print_Area" localSheetId="0">'лист 1'!$A$1:$AI$218</definedName>
  </definedNames>
  <calcPr calcId="145621"/>
</workbook>
</file>

<file path=xl/calcChain.xml><?xml version="1.0" encoding="utf-8"?>
<calcChain xmlns="http://schemas.openxmlformats.org/spreadsheetml/2006/main">
  <c r="AC214" i="3" l="1"/>
  <c r="G214" i="3"/>
  <c r="AE171" i="3" l="1"/>
  <c r="AD171" i="3"/>
  <c r="AI213" i="3" l="1"/>
  <c r="AH213" i="3"/>
  <c r="AC203" i="3" l="1"/>
  <c r="AC198" i="3"/>
  <c r="AE213" i="3"/>
  <c r="AE214" i="3" s="1"/>
  <c r="AD213" i="3"/>
  <c r="AD214" i="3" s="1"/>
  <c r="AC163" i="3"/>
  <c r="AC160" i="3"/>
  <c r="AC161" i="3"/>
  <c r="AC162" i="3"/>
  <c r="AC26" i="3"/>
  <c r="AC43" i="3"/>
  <c r="AC46" i="3"/>
  <c r="AC47" i="3"/>
  <c r="AC171" i="3" s="1"/>
  <c r="AC155" i="3"/>
  <c r="AC154" i="3"/>
  <c r="AC127" i="3"/>
  <c r="AC91" i="3"/>
  <c r="AC70" i="3"/>
  <c r="AC57" i="3"/>
  <c r="AC88" i="3"/>
  <c r="AC213" i="3" l="1"/>
  <c r="Y213" i="3"/>
  <c r="X213" i="3"/>
  <c r="J213" i="3"/>
  <c r="H213" i="3"/>
  <c r="T209" i="3"/>
  <c r="S209" i="3"/>
  <c r="AB209" i="3" s="1"/>
  <c r="R209" i="3"/>
  <c r="AA209" i="3" s="1"/>
  <c r="Q209" i="3"/>
  <c r="Z209" i="3" s="1"/>
  <c r="O209" i="3"/>
  <c r="N209" i="3"/>
  <c r="M209" i="3" s="1"/>
  <c r="AB206" i="3"/>
  <c r="Z206" i="3"/>
  <c r="S206" i="3"/>
  <c r="R206" i="3"/>
  <c r="AA206" i="3" s="1"/>
  <c r="Q206" i="3"/>
  <c r="U206" i="3" s="1"/>
  <c r="N206" i="3"/>
  <c r="G206" i="3"/>
  <c r="T206" i="3" s="1"/>
  <c r="S203" i="3"/>
  <c r="AB203" i="3" s="1"/>
  <c r="Q203" i="3"/>
  <c r="Z203" i="3" s="1"/>
  <c r="N203" i="3"/>
  <c r="I203" i="3"/>
  <c r="R203" i="3" s="1"/>
  <c r="G203" i="3"/>
  <c r="T203" i="3" s="1"/>
  <c r="S199" i="3"/>
  <c r="AB199" i="3" s="1"/>
  <c r="R199" i="3"/>
  <c r="AA199" i="3" s="1"/>
  <c r="Q199" i="3"/>
  <c r="U199" i="3" s="1"/>
  <c r="N199" i="3"/>
  <c r="G199" i="3"/>
  <c r="T199" i="3" s="1"/>
  <c r="T198" i="3"/>
  <c r="S198" i="3"/>
  <c r="AB198" i="3" s="1"/>
  <c r="R198" i="3"/>
  <c r="AA198" i="3" s="1"/>
  <c r="Q198" i="3"/>
  <c r="U198" i="3" s="1"/>
  <c r="O198" i="3"/>
  <c r="N198" i="3"/>
  <c r="S194" i="3"/>
  <c r="AB194" i="3" s="1"/>
  <c r="R194" i="3"/>
  <c r="AA194" i="3" s="1"/>
  <c r="Q194" i="3"/>
  <c r="Z194" i="3" s="1"/>
  <c r="N194" i="3"/>
  <c r="G194" i="3"/>
  <c r="T194" i="3" s="1"/>
  <c r="AA191" i="3"/>
  <c r="S191" i="3"/>
  <c r="AB191" i="3" s="1"/>
  <c r="R191" i="3"/>
  <c r="Q191" i="3"/>
  <c r="Z191" i="3" s="1"/>
  <c r="N191" i="3"/>
  <c r="G191" i="3"/>
  <c r="T191" i="3" s="1"/>
  <c r="S188" i="3"/>
  <c r="AB188" i="3" s="1"/>
  <c r="R188" i="3"/>
  <c r="AA188" i="3" s="1"/>
  <c r="Q188" i="3"/>
  <c r="Z188" i="3" s="1"/>
  <c r="N188" i="3"/>
  <c r="G188" i="3"/>
  <c r="T188" i="3" s="1"/>
  <c r="W187" i="3"/>
  <c r="T187" i="3"/>
  <c r="S187" i="3"/>
  <c r="AB187" i="3" s="1"/>
  <c r="R187" i="3"/>
  <c r="AA187" i="3" s="1"/>
  <c r="Q187" i="3"/>
  <c r="Z187" i="3" s="1"/>
  <c r="O187" i="3"/>
  <c r="N187" i="3"/>
  <c r="M187" i="3"/>
  <c r="AA184" i="3"/>
  <c r="S184" i="3"/>
  <c r="AB184" i="3" s="1"/>
  <c r="R184" i="3"/>
  <c r="Q184" i="3"/>
  <c r="Z184" i="3" s="1"/>
  <c r="N184" i="3"/>
  <c r="G184" i="3"/>
  <c r="T184" i="3" s="1"/>
  <c r="G182" i="3"/>
  <c r="AB180" i="3"/>
  <c r="Z180" i="3"/>
  <c r="S180" i="3"/>
  <c r="R180" i="3"/>
  <c r="AA180" i="3" s="1"/>
  <c r="Q180" i="3"/>
  <c r="U180" i="3" s="1"/>
  <c r="O180" i="3"/>
  <c r="N180" i="3"/>
  <c r="M180" i="3"/>
  <c r="G180" i="3"/>
  <c r="T180" i="3" s="1"/>
  <c r="AB177" i="3"/>
  <c r="Z177" i="3"/>
  <c r="T177" i="3"/>
  <c r="S177" i="3"/>
  <c r="R177" i="3"/>
  <c r="AA177" i="3" s="1"/>
  <c r="Q177" i="3"/>
  <c r="U177" i="3" s="1"/>
  <c r="O177" i="3"/>
  <c r="N177" i="3"/>
  <c r="M177" i="3"/>
  <c r="G177" i="3"/>
  <c r="Z173" i="3"/>
  <c r="S173" i="3"/>
  <c r="AB173" i="3" s="1"/>
  <c r="R173" i="3"/>
  <c r="AA173" i="3" s="1"/>
  <c r="Q173" i="3"/>
  <c r="O173" i="3"/>
  <c r="N173" i="3"/>
  <c r="M173" i="3"/>
  <c r="G173" i="3"/>
  <c r="X171" i="3"/>
  <c r="X214" i="3" s="1"/>
  <c r="F171" i="3"/>
  <c r="V168" i="3"/>
  <c r="S167" i="3"/>
  <c r="AB167" i="3" s="1"/>
  <c r="R167" i="3"/>
  <c r="AA167" i="3" s="1"/>
  <c r="N167" i="3"/>
  <c r="H167" i="3"/>
  <c r="Q167" i="3" s="1"/>
  <c r="U167" i="3" s="1"/>
  <c r="V167" i="3" s="1"/>
  <c r="W167" i="3" s="1"/>
  <c r="G167" i="3"/>
  <c r="T167" i="3" s="1"/>
  <c r="T166" i="3"/>
  <c r="S166" i="3"/>
  <c r="AB166" i="3" s="1"/>
  <c r="R166" i="3"/>
  <c r="AA166" i="3" s="1"/>
  <c r="Q166" i="3"/>
  <c r="U166" i="3" s="1"/>
  <c r="V166" i="3" s="1"/>
  <c r="W166" i="3" s="1"/>
  <c r="O166" i="3"/>
  <c r="N166" i="3"/>
  <c r="M166" i="3"/>
  <c r="S163" i="3"/>
  <c r="AB163" i="3" s="1"/>
  <c r="R163" i="3"/>
  <c r="AA163" i="3" s="1"/>
  <c r="Q163" i="3"/>
  <c r="U163" i="3" s="1"/>
  <c r="N163" i="3"/>
  <c r="G163" i="3"/>
  <c r="T163" i="3" s="1"/>
  <c r="T162" i="3"/>
  <c r="S162" i="3"/>
  <c r="AB162" i="3" s="1"/>
  <c r="R162" i="3"/>
  <c r="AA162" i="3" s="1"/>
  <c r="Q162" i="3"/>
  <c r="U162" i="3" s="1"/>
  <c r="V162" i="3" s="1"/>
  <c r="W162" i="3" s="1"/>
  <c r="O162" i="3"/>
  <c r="N162" i="3"/>
  <c r="M162" i="3"/>
  <c r="AG162" i="3" s="1"/>
  <c r="T161" i="3"/>
  <c r="S161" i="3"/>
  <c r="AB161" i="3" s="1"/>
  <c r="R161" i="3"/>
  <c r="Q161" i="3"/>
  <c r="U161" i="3" s="1"/>
  <c r="V161" i="3" s="1"/>
  <c r="W161" i="3" s="1"/>
  <c r="O161" i="3"/>
  <c r="N161" i="3"/>
  <c r="M161" i="3"/>
  <c r="AG161" i="3" s="1"/>
  <c r="I161" i="3"/>
  <c r="T160" i="3"/>
  <c r="S160" i="3"/>
  <c r="AB160" i="3" s="1"/>
  <c r="R160" i="3"/>
  <c r="AA160" i="3" s="1"/>
  <c r="Q160" i="3"/>
  <c r="U160" i="3" s="1"/>
  <c r="V160" i="3" s="1"/>
  <c r="W160" i="3" s="1"/>
  <c r="O160" i="3"/>
  <c r="N160" i="3"/>
  <c r="M160" i="3" s="1"/>
  <c r="AG160" i="3" s="1"/>
  <c r="G159" i="3"/>
  <c r="N155" i="3" s="1"/>
  <c r="T155" i="3"/>
  <c r="S155" i="3"/>
  <c r="AB155" i="3" s="1"/>
  <c r="R155" i="3"/>
  <c r="AA155" i="3" s="1"/>
  <c r="Q155" i="3"/>
  <c r="U155" i="3" s="1"/>
  <c r="O155" i="3"/>
  <c r="AI155" i="3" s="1"/>
  <c r="T154" i="3"/>
  <c r="S154" i="3"/>
  <c r="AB154" i="3" s="1"/>
  <c r="R154" i="3"/>
  <c r="AA154" i="3" s="1"/>
  <c r="Q154" i="3"/>
  <c r="U154" i="3" s="1"/>
  <c r="V154" i="3" s="1"/>
  <c r="W154" i="3" s="1"/>
  <c r="O154" i="3"/>
  <c r="N154" i="3"/>
  <c r="M154" i="3"/>
  <c r="AG154" i="3" s="1"/>
  <c r="AA151" i="3"/>
  <c r="U151" i="3"/>
  <c r="S151" i="3"/>
  <c r="AB151" i="3" s="1"/>
  <c r="R151" i="3"/>
  <c r="Q151" i="3"/>
  <c r="Z151" i="3" s="1"/>
  <c r="N151" i="3"/>
  <c r="G151" i="3"/>
  <c r="AA147" i="3"/>
  <c r="U147" i="3"/>
  <c r="S147" i="3"/>
  <c r="AB147" i="3" s="1"/>
  <c r="R147" i="3"/>
  <c r="Q147" i="3"/>
  <c r="Z147" i="3" s="1"/>
  <c r="N147" i="3"/>
  <c r="G147" i="3"/>
  <c r="AA143" i="3"/>
  <c r="U143" i="3"/>
  <c r="S143" i="3"/>
  <c r="AB143" i="3" s="1"/>
  <c r="R143" i="3"/>
  <c r="Q143" i="3"/>
  <c r="Z143" i="3" s="1"/>
  <c r="N143" i="3"/>
  <c r="G143" i="3"/>
  <c r="AA139" i="3"/>
  <c r="U139" i="3"/>
  <c r="S139" i="3"/>
  <c r="AB139" i="3" s="1"/>
  <c r="R139" i="3"/>
  <c r="Q139" i="3"/>
  <c r="Z139" i="3" s="1"/>
  <c r="N139" i="3"/>
  <c r="G139" i="3"/>
  <c r="AA135" i="3"/>
  <c r="U135" i="3"/>
  <c r="S135" i="3"/>
  <c r="AB135" i="3" s="1"/>
  <c r="R135" i="3"/>
  <c r="Q135" i="3"/>
  <c r="Z135" i="3" s="1"/>
  <c r="N135" i="3"/>
  <c r="G135" i="3"/>
  <c r="AA131" i="3"/>
  <c r="S131" i="3"/>
  <c r="AB131" i="3" s="1"/>
  <c r="R131" i="3"/>
  <c r="N131" i="3"/>
  <c r="H131" i="3"/>
  <c r="G131" i="3"/>
  <c r="T131" i="3" s="1"/>
  <c r="Z127" i="3"/>
  <c r="T127" i="3"/>
  <c r="S127" i="3"/>
  <c r="AB127" i="3" s="1"/>
  <c r="R127" i="3"/>
  <c r="AA127" i="3" s="1"/>
  <c r="Q127" i="3"/>
  <c r="U127" i="3" s="1"/>
  <c r="O127" i="3"/>
  <c r="AI127" i="3" s="1"/>
  <c r="N127" i="3"/>
  <c r="AH127" i="3" s="1"/>
  <c r="M127" i="3"/>
  <c r="AG127" i="3" s="1"/>
  <c r="AA123" i="3"/>
  <c r="S123" i="3"/>
  <c r="AB123" i="3" s="1"/>
  <c r="R123" i="3"/>
  <c r="Q123" i="3"/>
  <c r="U123" i="3" s="1"/>
  <c r="N123" i="3"/>
  <c r="G123" i="3"/>
  <c r="T123" i="3" s="1"/>
  <c r="AA119" i="3"/>
  <c r="S119" i="3"/>
  <c r="AB119" i="3" s="1"/>
  <c r="R119" i="3"/>
  <c r="Q119" i="3"/>
  <c r="U119" i="3" s="1"/>
  <c r="N119" i="3"/>
  <c r="G119" i="3"/>
  <c r="T119" i="3" s="1"/>
  <c r="AA116" i="3"/>
  <c r="S116" i="3"/>
  <c r="AB116" i="3" s="1"/>
  <c r="R116" i="3"/>
  <c r="N116" i="3"/>
  <c r="H116" i="3"/>
  <c r="Q116" i="3" s="1"/>
  <c r="U116" i="3" s="1"/>
  <c r="G116" i="3"/>
  <c r="T116" i="3" s="1"/>
  <c r="S112" i="3"/>
  <c r="AB112" i="3" s="1"/>
  <c r="R112" i="3"/>
  <c r="AA112" i="3" s="1"/>
  <c r="Q112" i="3"/>
  <c r="U112" i="3" s="1"/>
  <c r="N112" i="3"/>
  <c r="G112" i="3"/>
  <c r="T112" i="3" s="1"/>
  <c r="T111" i="3"/>
  <c r="S111" i="3"/>
  <c r="AB111" i="3" s="1"/>
  <c r="R111" i="3"/>
  <c r="AA111" i="3" s="1"/>
  <c r="Q111" i="3"/>
  <c r="Z111" i="3" s="1"/>
  <c r="O111" i="3"/>
  <c r="N111" i="3"/>
  <c r="M111" i="3" s="1"/>
  <c r="AB108" i="3"/>
  <c r="Z108" i="3"/>
  <c r="S108" i="3"/>
  <c r="R108" i="3"/>
  <c r="AA108" i="3" s="1"/>
  <c r="Q108" i="3"/>
  <c r="U108" i="3" s="1"/>
  <c r="N108" i="3"/>
  <c r="G108" i="3"/>
  <c r="T108" i="3" s="1"/>
  <c r="AB104" i="3"/>
  <c r="Z104" i="3"/>
  <c r="S104" i="3"/>
  <c r="R104" i="3"/>
  <c r="AA104" i="3" s="1"/>
  <c r="Q104" i="3"/>
  <c r="U104" i="3" s="1"/>
  <c r="N104" i="3"/>
  <c r="G104" i="3"/>
  <c r="T104" i="3" s="1"/>
  <c r="AB100" i="3"/>
  <c r="Z100" i="3"/>
  <c r="S100" i="3"/>
  <c r="R100" i="3"/>
  <c r="AA100" i="3" s="1"/>
  <c r="Q100" i="3"/>
  <c r="U100" i="3" s="1"/>
  <c r="N100" i="3"/>
  <c r="G100" i="3"/>
  <c r="T100" i="3" s="1"/>
  <c r="AB96" i="3"/>
  <c r="Z96" i="3"/>
  <c r="S96" i="3"/>
  <c r="R96" i="3"/>
  <c r="AA96" i="3" s="1"/>
  <c r="Q96" i="3"/>
  <c r="U96" i="3" s="1"/>
  <c r="N96" i="3"/>
  <c r="G96" i="3"/>
  <c r="T96" i="3" s="1"/>
  <c r="S92" i="3"/>
  <c r="AB92" i="3" s="1"/>
  <c r="R92" i="3"/>
  <c r="AA92" i="3" s="1"/>
  <c r="Q92" i="3"/>
  <c r="U92" i="3" s="1"/>
  <c r="N92" i="3"/>
  <c r="G92" i="3"/>
  <c r="T92" i="3" s="1"/>
  <c r="AI91" i="3"/>
  <c r="AA91" i="3"/>
  <c r="T91" i="3"/>
  <c r="S91" i="3"/>
  <c r="AB91" i="3" s="1"/>
  <c r="R91" i="3"/>
  <c r="O91" i="3"/>
  <c r="N91" i="3"/>
  <c r="AH91" i="3" s="1"/>
  <c r="H91" i="3"/>
  <c r="Q91" i="3" s="1"/>
  <c r="U91" i="3" s="1"/>
  <c r="V91" i="3" s="1"/>
  <c r="W91" i="3" s="1"/>
  <c r="AB88" i="3"/>
  <c r="Z88" i="3"/>
  <c r="S88" i="3"/>
  <c r="R88" i="3"/>
  <c r="AA88" i="3" s="1"/>
  <c r="Q88" i="3"/>
  <c r="U88" i="3" s="1"/>
  <c r="N88" i="3"/>
  <c r="G88" i="3"/>
  <c r="T88" i="3" s="1"/>
  <c r="AB85" i="3"/>
  <c r="S85" i="3"/>
  <c r="R85" i="3"/>
  <c r="AA85" i="3" s="1"/>
  <c r="N85" i="3"/>
  <c r="H85" i="3"/>
  <c r="G85" i="3"/>
  <c r="T85" i="3" s="1"/>
  <c r="AA82" i="3"/>
  <c r="T82" i="3"/>
  <c r="S82" i="3"/>
  <c r="AB82" i="3" s="1"/>
  <c r="R82" i="3"/>
  <c r="Q82" i="3"/>
  <c r="U82" i="3" s="1"/>
  <c r="O82" i="3"/>
  <c r="N82" i="3"/>
  <c r="M82" i="3" s="1"/>
  <c r="Z78" i="3"/>
  <c r="R78" i="3"/>
  <c r="AA78" i="3" s="1"/>
  <c r="Q78" i="3"/>
  <c r="U78" i="3" s="1"/>
  <c r="V78" i="3" s="1"/>
  <c r="W78" i="3" s="1"/>
  <c r="N78" i="3"/>
  <c r="J78" i="3"/>
  <c r="J171" i="3" s="1"/>
  <c r="G78" i="3"/>
  <c r="T78" i="3" s="1"/>
  <c r="S75" i="3"/>
  <c r="AB75" i="3" s="1"/>
  <c r="Q75" i="3"/>
  <c r="U75" i="3" s="1"/>
  <c r="N75" i="3"/>
  <c r="I75" i="3"/>
  <c r="G75" i="3"/>
  <c r="T75" i="3" s="1"/>
  <c r="S71" i="3"/>
  <c r="AB71" i="3" s="1"/>
  <c r="R71" i="3"/>
  <c r="AA71" i="3" s="1"/>
  <c r="N71" i="3"/>
  <c r="H71" i="3"/>
  <c r="H171" i="3" s="1"/>
  <c r="G71" i="3"/>
  <c r="T71" i="3" s="1"/>
  <c r="T70" i="3"/>
  <c r="S70" i="3"/>
  <c r="AB70" i="3" s="1"/>
  <c r="R70" i="3"/>
  <c r="AA70" i="3" s="1"/>
  <c r="Q70" i="3"/>
  <c r="Z70" i="3" s="1"/>
  <c r="O70" i="3"/>
  <c r="AI70" i="3" s="1"/>
  <c r="N70" i="3"/>
  <c r="AH70" i="3" s="1"/>
  <c r="S66" i="3"/>
  <c r="AB66" i="3" s="1"/>
  <c r="R66" i="3"/>
  <c r="AA66" i="3" s="1"/>
  <c r="Q66" i="3"/>
  <c r="U66" i="3" s="1"/>
  <c r="N66" i="3"/>
  <c r="G66" i="3"/>
  <c r="T66" i="3" s="1"/>
  <c r="W65" i="3"/>
  <c r="T65" i="3"/>
  <c r="S65" i="3"/>
  <c r="AB65" i="3" s="1"/>
  <c r="R65" i="3"/>
  <c r="AA65" i="3" s="1"/>
  <c r="Q65" i="3"/>
  <c r="Z65" i="3" s="1"/>
  <c r="O65" i="3"/>
  <c r="N65" i="3"/>
  <c r="M65" i="3" s="1"/>
  <c r="AB61" i="3"/>
  <c r="Z61" i="3"/>
  <c r="T61" i="3"/>
  <c r="S61" i="3"/>
  <c r="R61" i="3"/>
  <c r="AA61" i="3" s="1"/>
  <c r="Q61" i="3"/>
  <c r="U61" i="3" s="1"/>
  <c r="O61" i="3"/>
  <c r="N61" i="3"/>
  <c r="M61" i="3"/>
  <c r="G61" i="3"/>
  <c r="S57" i="3"/>
  <c r="AB57" i="3" s="1"/>
  <c r="Q57" i="3"/>
  <c r="Z57" i="3" s="1"/>
  <c r="N57" i="3"/>
  <c r="AH57" i="3" s="1"/>
  <c r="I57" i="3"/>
  <c r="I171" i="3" s="1"/>
  <c r="G57" i="3"/>
  <c r="T57" i="3" s="1"/>
  <c r="S54" i="3"/>
  <c r="AB54" i="3" s="1"/>
  <c r="R54" i="3"/>
  <c r="AA54" i="3" s="1"/>
  <c r="Q54" i="3"/>
  <c r="Z54" i="3" s="1"/>
  <c r="N54" i="3"/>
  <c r="G54" i="3"/>
  <c r="T54" i="3" s="1"/>
  <c r="G53" i="3"/>
  <c r="T51" i="3" s="1"/>
  <c r="S51" i="3"/>
  <c r="AB51" i="3" s="1"/>
  <c r="R51" i="3"/>
  <c r="AA51" i="3" s="1"/>
  <c r="Q51" i="3"/>
  <c r="U51" i="3" s="1"/>
  <c r="O51" i="3"/>
  <c r="N51" i="3"/>
  <c r="M51" i="3" s="1"/>
  <c r="T50" i="3"/>
  <c r="S50" i="3"/>
  <c r="AB50" i="3" s="1"/>
  <c r="R50" i="3"/>
  <c r="AA50" i="3" s="1"/>
  <c r="Q50" i="3"/>
  <c r="Z50" i="3" s="1"/>
  <c r="O50" i="3"/>
  <c r="N50" i="3"/>
  <c r="M50" i="3" s="1"/>
  <c r="S47" i="3"/>
  <c r="AB47" i="3" s="1"/>
  <c r="R47" i="3"/>
  <c r="AA47" i="3" s="1"/>
  <c r="Q47" i="3"/>
  <c r="Z47" i="3" s="1"/>
  <c r="N47" i="3"/>
  <c r="G47" i="3"/>
  <c r="T47" i="3" s="1"/>
  <c r="T46" i="3"/>
  <c r="S46" i="3"/>
  <c r="AB46" i="3" s="1"/>
  <c r="R46" i="3"/>
  <c r="AA46" i="3" s="1"/>
  <c r="Q46" i="3"/>
  <c r="U46" i="3" s="1"/>
  <c r="V46" i="3" s="1"/>
  <c r="W46" i="3" s="1"/>
  <c r="O46" i="3"/>
  <c r="N46" i="3"/>
  <c r="M46" i="3"/>
  <c r="AG46" i="3" s="1"/>
  <c r="AA43" i="3"/>
  <c r="S43" i="3"/>
  <c r="AB43" i="3" s="1"/>
  <c r="R43" i="3"/>
  <c r="Q43" i="3"/>
  <c r="Z43" i="3" s="1"/>
  <c r="N43" i="3"/>
  <c r="G43" i="3"/>
  <c r="T43" i="3" s="1"/>
  <c r="G42" i="3"/>
  <c r="AB40" i="3"/>
  <c r="Z40" i="3"/>
  <c r="T40" i="3"/>
  <c r="S40" i="3"/>
  <c r="R40" i="3"/>
  <c r="AA40" i="3" s="1"/>
  <c r="Q40" i="3"/>
  <c r="U40" i="3" s="1"/>
  <c r="O40" i="3"/>
  <c r="N40" i="3"/>
  <c r="M40" i="3"/>
  <c r="AA37" i="3"/>
  <c r="S37" i="3"/>
  <c r="AB37" i="3" s="1"/>
  <c r="R37" i="3"/>
  <c r="Q37" i="3"/>
  <c r="Z37" i="3" s="1"/>
  <c r="N37" i="3"/>
  <c r="G37" i="3"/>
  <c r="T37" i="3" s="1"/>
  <c r="AA33" i="3"/>
  <c r="S33" i="3"/>
  <c r="AB33" i="3" s="1"/>
  <c r="R33" i="3"/>
  <c r="Q33" i="3"/>
  <c r="Z33" i="3" s="1"/>
  <c r="N33" i="3"/>
  <c r="G33" i="3"/>
  <c r="T33" i="3" s="1"/>
  <c r="U30" i="3"/>
  <c r="V30" i="3" s="1"/>
  <c r="W30" i="3" s="1"/>
  <c r="S30" i="3"/>
  <c r="AB30" i="3" s="1"/>
  <c r="R30" i="3"/>
  <c r="AA30" i="3" s="1"/>
  <c r="Q30" i="3"/>
  <c r="Z30" i="3" s="1"/>
  <c r="N30" i="3"/>
  <c r="G30" i="3"/>
  <c r="O30" i="3" s="1"/>
  <c r="S27" i="3"/>
  <c r="AB27" i="3" s="1"/>
  <c r="R27" i="3"/>
  <c r="AA27" i="3" s="1"/>
  <c r="Q27" i="3"/>
  <c r="U27" i="3" s="1"/>
  <c r="N27" i="3"/>
  <c r="G27" i="3"/>
  <c r="T27" i="3" s="1"/>
  <c r="T26" i="3"/>
  <c r="S26" i="3"/>
  <c r="AB26" i="3" s="1"/>
  <c r="R26" i="3"/>
  <c r="AA26" i="3" s="1"/>
  <c r="Q26" i="3"/>
  <c r="Z26" i="3" s="1"/>
  <c r="O26" i="3"/>
  <c r="N26" i="3"/>
  <c r="S22" i="3"/>
  <c r="AB22" i="3" s="1"/>
  <c r="R22" i="3"/>
  <c r="AA22" i="3" s="1"/>
  <c r="Q22" i="3"/>
  <c r="U22" i="3" s="1"/>
  <c r="N22" i="3"/>
  <c r="G22" i="3"/>
  <c r="T22" i="3" s="1"/>
  <c r="S18" i="3"/>
  <c r="AB18" i="3" s="1"/>
  <c r="R18" i="3"/>
  <c r="AA18" i="3" s="1"/>
  <c r="Q18" i="3"/>
  <c r="U18" i="3" s="1"/>
  <c r="N18" i="3"/>
  <c r="G18" i="3"/>
  <c r="T18" i="3" s="1"/>
  <c r="G17" i="3"/>
  <c r="T15" i="3" s="1"/>
  <c r="S15" i="3"/>
  <c r="AB15" i="3" s="1"/>
  <c r="R15" i="3"/>
  <c r="AA15" i="3" s="1"/>
  <c r="Q15" i="3"/>
  <c r="Z15" i="3" s="1"/>
  <c r="O15" i="3"/>
  <c r="N15" i="3"/>
  <c r="T14" i="3"/>
  <c r="S14" i="3"/>
  <c r="AB14" i="3" s="1"/>
  <c r="R14" i="3"/>
  <c r="AA14" i="3" s="1"/>
  <c r="Q14" i="3"/>
  <c r="U14" i="3" s="1"/>
  <c r="O14" i="3"/>
  <c r="N14" i="3"/>
  <c r="M14" i="3"/>
  <c r="S10" i="3"/>
  <c r="AB10" i="3" s="1"/>
  <c r="R10" i="3"/>
  <c r="AA10" i="3" s="1"/>
  <c r="Q10" i="3"/>
  <c r="Z10" i="3" s="1"/>
  <c r="N10" i="3"/>
  <c r="G10" i="3"/>
  <c r="Y10" i="3" s="1"/>
  <c r="S7" i="3"/>
  <c r="AB7" i="3" s="1"/>
  <c r="R7" i="3"/>
  <c r="Q7" i="3"/>
  <c r="N7" i="3"/>
  <c r="G7" i="3"/>
  <c r="M198" i="3" l="1"/>
  <c r="V198" i="3"/>
  <c r="W198" i="3" s="1"/>
  <c r="V206" i="3"/>
  <c r="W206" i="3" s="1"/>
  <c r="G213" i="3"/>
  <c r="O206" i="3"/>
  <c r="M206" i="3" s="1"/>
  <c r="N213" i="3"/>
  <c r="O199" i="3"/>
  <c r="M199" i="3" s="1"/>
  <c r="V199" i="3"/>
  <c r="W199" i="3" s="1"/>
  <c r="V180" i="3"/>
  <c r="W180" i="3" s="1"/>
  <c r="V177" i="3"/>
  <c r="W177" i="3" s="1"/>
  <c r="T173" i="3"/>
  <c r="T213" i="3" s="1"/>
  <c r="V155" i="3"/>
  <c r="W155" i="3" s="1"/>
  <c r="V127" i="3"/>
  <c r="W127" i="3" s="1"/>
  <c r="M112" i="3"/>
  <c r="O112" i="3"/>
  <c r="V112" i="3"/>
  <c r="W112" i="3" s="1"/>
  <c r="M108" i="3"/>
  <c r="O108" i="3"/>
  <c r="V108" i="3"/>
  <c r="W108" i="3" s="1"/>
  <c r="M104" i="3"/>
  <c r="O104" i="3"/>
  <c r="V104" i="3"/>
  <c r="W104" i="3" s="1"/>
  <c r="M100" i="3"/>
  <c r="O100" i="3"/>
  <c r="V100" i="3"/>
  <c r="W100" i="3" s="1"/>
  <c r="M96" i="3"/>
  <c r="O96" i="3"/>
  <c r="V96" i="3"/>
  <c r="W96" i="3" s="1"/>
  <c r="M92" i="3"/>
  <c r="O92" i="3"/>
  <c r="V92" i="3"/>
  <c r="W92" i="3" s="1"/>
  <c r="M88" i="3"/>
  <c r="AG88" i="3" s="1"/>
  <c r="O88" i="3"/>
  <c r="V88" i="3"/>
  <c r="W88" i="3" s="1"/>
  <c r="M66" i="3"/>
  <c r="O66" i="3"/>
  <c r="V61" i="3"/>
  <c r="W61" i="3" s="1"/>
  <c r="V51" i="3"/>
  <c r="W51" i="3" s="1"/>
  <c r="M30" i="3"/>
  <c r="N171" i="3"/>
  <c r="N214" i="3" s="1"/>
  <c r="V27" i="3"/>
  <c r="W27" i="3" s="1"/>
  <c r="O27" i="3"/>
  <c r="M27" i="3" s="1"/>
  <c r="Q213" i="3"/>
  <c r="S213" i="3"/>
  <c r="Z46" i="3"/>
  <c r="Z51" i="3"/>
  <c r="Z27" i="3"/>
  <c r="Z155" i="3"/>
  <c r="AA161" i="3"/>
  <c r="Z161" i="3"/>
  <c r="Z166" i="3"/>
  <c r="Z198" i="3"/>
  <c r="Z199" i="3"/>
  <c r="Z92" i="3"/>
  <c r="Z112" i="3"/>
  <c r="Z154" i="3"/>
  <c r="Z162" i="3"/>
  <c r="AB213" i="3"/>
  <c r="G171" i="3"/>
  <c r="O10" i="3"/>
  <c r="M10" i="3" s="1"/>
  <c r="T10" i="3"/>
  <c r="O22" i="3"/>
  <c r="M22" i="3" s="1"/>
  <c r="Z14" i="3"/>
  <c r="M15" i="3"/>
  <c r="V18" i="3"/>
  <c r="W18" i="3" s="1"/>
  <c r="Z18" i="3"/>
  <c r="V22" i="3"/>
  <c r="W22" i="3" s="1"/>
  <c r="Z22" i="3"/>
  <c r="O18" i="3"/>
  <c r="M18" i="3" s="1"/>
  <c r="V66" i="3"/>
  <c r="W66" i="3" s="1"/>
  <c r="V75" i="3"/>
  <c r="W75" i="3" s="1"/>
  <c r="V116" i="3"/>
  <c r="W116" i="3" s="1"/>
  <c r="V119" i="3"/>
  <c r="W119" i="3" s="1"/>
  <c r="V123" i="3"/>
  <c r="W123" i="3" s="1"/>
  <c r="U7" i="3"/>
  <c r="Z7" i="3"/>
  <c r="U33" i="3"/>
  <c r="V33" i="3" s="1"/>
  <c r="W33" i="3" s="1"/>
  <c r="U37" i="3"/>
  <c r="V37" i="3" s="1"/>
  <c r="W37" i="3" s="1"/>
  <c r="U43" i="3"/>
  <c r="V43" i="3" s="1"/>
  <c r="W43" i="3" s="1"/>
  <c r="U47" i="3"/>
  <c r="V47" i="3" s="1"/>
  <c r="W47" i="3" s="1"/>
  <c r="U50" i="3"/>
  <c r="V50" i="3" s="1"/>
  <c r="W50" i="3" s="1"/>
  <c r="U54" i="3"/>
  <c r="V54" i="3" s="1"/>
  <c r="W54" i="3" s="1"/>
  <c r="U57" i="3"/>
  <c r="V57" i="3" s="1"/>
  <c r="W57" i="3" s="1"/>
  <c r="U65" i="3"/>
  <c r="Z66" i="3"/>
  <c r="U70" i="3"/>
  <c r="V70" i="3" s="1"/>
  <c r="W70" i="3" s="1"/>
  <c r="Q71" i="3"/>
  <c r="Z71" i="3" s="1"/>
  <c r="U71" i="3"/>
  <c r="V71" i="3" s="1"/>
  <c r="W71" i="3" s="1"/>
  <c r="O75" i="3"/>
  <c r="M75" i="3" s="1"/>
  <c r="R75" i="3"/>
  <c r="AA75" i="3" s="1"/>
  <c r="Z75" i="3"/>
  <c r="S78" i="3"/>
  <c r="AB78" i="3" s="1"/>
  <c r="AB171" i="3" s="1"/>
  <c r="AB214" i="3" s="1"/>
  <c r="Z82" i="3"/>
  <c r="Q85" i="3"/>
  <c r="Z85" i="3" s="1"/>
  <c r="M91" i="3"/>
  <c r="AG91" i="3" s="1"/>
  <c r="Z91" i="3"/>
  <c r="O116" i="3"/>
  <c r="M116" i="3" s="1"/>
  <c r="Z116" i="3"/>
  <c r="O119" i="3"/>
  <c r="M119" i="3" s="1"/>
  <c r="Z119" i="3"/>
  <c r="O123" i="3"/>
  <c r="M123" i="3" s="1"/>
  <c r="Z123" i="3"/>
  <c r="Q131" i="3"/>
  <c r="U131" i="3" s="1"/>
  <c r="V131" i="3" s="1"/>
  <c r="W131" i="3" s="1"/>
  <c r="T135" i="3"/>
  <c r="O135" i="3"/>
  <c r="T139" i="3"/>
  <c r="O139" i="3"/>
  <c r="T143" i="3"/>
  <c r="O143" i="3"/>
  <c r="T147" i="3"/>
  <c r="O147" i="3"/>
  <c r="T151" i="3"/>
  <c r="O151" i="3"/>
  <c r="AH155" i="3"/>
  <c r="AH171" i="3" s="1"/>
  <c r="M155" i="3"/>
  <c r="AG155" i="3" s="1"/>
  <c r="U15" i="3"/>
  <c r="U26" i="3"/>
  <c r="V26" i="3" s="1"/>
  <c r="W26" i="3" s="1"/>
  <c r="M7" i="3"/>
  <c r="O7" i="3"/>
  <c r="T7" i="3"/>
  <c r="T171" i="3" s="1"/>
  <c r="Y7" i="3"/>
  <c r="Y171" i="3" s="1"/>
  <c r="Y214" i="3" s="1"/>
  <c r="AA7" i="3"/>
  <c r="U10" i="3"/>
  <c r="V10" i="3" s="1"/>
  <c r="W10" i="3" s="1"/>
  <c r="M26" i="3"/>
  <c r="AG26" i="3" s="1"/>
  <c r="O33" i="3"/>
  <c r="M33" i="3" s="1"/>
  <c r="O37" i="3"/>
  <c r="M37" i="3" s="1"/>
  <c r="O43" i="3"/>
  <c r="M43" i="3" s="1"/>
  <c r="AG43" i="3" s="1"/>
  <c r="O47" i="3"/>
  <c r="M47" i="3" s="1"/>
  <c r="AG47" i="3" s="1"/>
  <c r="O54" i="3"/>
  <c r="M54" i="3" s="1"/>
  <c r="AG54" i="3" s="1"/>
  <c r="M57" i="3"/>
  <c r="AG57" i="3" s="1"/>
  <c r="O57" i="3"/>
  <c r="AI57" i="3" s="1"/>
  <c r="AI171" i="3" s="1"/>
  <c r="R57" i="3"/>
  <c r="R171" i="3" s="1"/>
  <c r="M70" i="3"/>
  <c r="AG70" i="3" s="1"/>
  <c r="O71" i="3"/>
  <c r="M71" i="3" s="1"/>
  <c r="O78" i="3"/>
  <c r="M78" i="3" s="1"/>
  <c r="O85" i="3"/>
  <c r="M85" i="3" s="1"/>
  <c r="U111" i="3"/>
  <c r="V111" i="3" s="1"/>
  <c r="M135" i="3"/>
  <c r="V135" i="3"/>
  <c r="W135" i="3" s="1"/>
  <c r="M139" i="3"/>
  <c r="V139" i="3"/>
  <c r="W139" i="3" s="1"/>
  <c r="M143" i="3"/>
  <c r="V143" i="3"/>
  <c r="W143" i="3" s="1"/>
  <c r="M147" i="3"/>
  <c r="V147" i="3"/>
  <c r="W147" i="3" s="1"/>
  <c r="M151" i="3"/>
  <c r="V151" i="3"/>
  <c r="W151" i="3" s="1"/>
  <c r="V163" i="3"/>
  <c r="W163" i="3" s="1"/>
  <c r="O131" i="3"/>
  <c r="M131" i="3" s="1"/>
  <c r="Z160" i="3"/>
  <c r="O163" i="3"/>
  <c r="M163" i="3" s="1"/>
  <c r="Z163" i="3"/>
  <c r="O167" i="3"/>
  <c r="M167" i="3" s="1"/>
  <c r="Z167" i="3"/>
  <c r="U184" i="3"/>
  <c r="V184" i="3" s="1"/>
  <c r="W184" i="3" s="1"/>
  <c r="U188" i="3"/>
  <c r="V188" i="3" s="1"/>
  <c r="W188" i="3" s="1"/>
  <c r="U191" i="3"/>
  <c r="V191" i="3" s="1"/>
  <c r="W191" i="3" s="1"/>
  <c r="U194" i="3"/>
  <c r="V194" i="3" s="1"/>
  <c r="W194" i="3" s="1"/>
  <c r="U203" i="3"/>
  <c r="V203" i="3" s="1"/>
  <c r="W203" i="3" s="1"/>
  <c r="AA203" i="3"/>
  <c r="AA213" i="3" s="1"/>
  <c r="U209" i="3"/>
  <c r="V209" i="3" s="1"/>
  <c r="W209" i="3" s="1"/>
  <c r="I213" i="3"/>
  <c r="R213" i="3"/>
  <c r="U173" i="3"/>
  <c r="O184" i="3"/>
  <c r="M184" i="3" s="1"/>
  <c r="U187" i="3"/>
  <c r="O188" i="3"/>
  <c r="M188" i="3" s="1"/>
  <c r="O191" i="3"/>
  <c r="M191" i="3" s="1"/>
  <c r="O194" i="3"/>
  <c r="M194" i="3" s="1"/>
  <c r="O203" i="3"/>
  <c r="M203" i="3" s="1"/>
  <c r="AG203" i="3" s="1"/>
  <c r="AG213" i="3" s="1"/>
  <c r="Z213" i="3" l="1"/>
  <c r="T214" i="3"/>
  <c r="R214" i="3"/>
  <c r="M213" i="3"/>
  <c r="O213" i="3"/>
  <c r="AG171" i="3"/>
  <c r="O171" i="3"/>
  <c r="S171" i="3"/>
  <c r="S214" i="3" s="1"/>
  <c r="Z131" i="3"/>
  <c r="AA57" i="3"/>
  <c r="AA171" i="3" s="1"/>
  <c r="AA214" i="3" s="1"/>
  <c r="Z171" i="3"/>
  <c r="Z214" i="3" s="1"/>
  <c r="Q171" i="3"/>
  <c r="Q214" i="3" s="1"/>
  <c r="U85" i="3"/>
  <c r="V85" i="3" s="1"/>
  <c r="W85" i="3" s="1"/>
  <c r="U213" i="3"/>
  <c r="V173" i="3"/>
  <c r="M171" i="3"/>
  <c r="U171" i="3"/>
  <c r="V7" i="3"/>
  <c r="O214" i="3" l="1"/>
  <c r="U214" i="3"/>
  <c r="W173" i="3"/>
  <c r="W213" i="3" s="1"/>
  <c r="V213" i="3"/>
  <c r="V171" i="3"/>
  <c r="W7" i="3"/>
  <c r="W171" i="3" s="1"/>
  <c r="M214" i="3"/>
  <c r="W214" i="3" l="1"/>
  <c r="V214" i="3"/>
</calcChain>
</file>

<file path=xl/sharedStrings.xml><?xml version="1.0" encoding="utf-8"?>
<sst xmlns="http://schemas.openxmlformats.org/spreadsheetml/2006/main" count="193" uniqueCount="131">
  <si>
    <t>№ п\п</t>
  </si>
  <si>
    <t>Наименование района</t>
  </si>
  <si>
    <t>Наименование поселения</t>
  </si>
  <si>
    <t>Год начало борьбы с борщевиком</t>
  </si>
  <si>
    <t>Планируемый период проведения работ</t>
  </si>
  <si>
    <t>Площадь обработк в 2017 году, га</t>
  </si>
  <si>
    <t>Объем средств, предусмотренный муниципальной программой, тыс.руб.</t>
  </si>
  <si>
    <t>Предельная стоимость 1 га проведения хим.обработки</t>
  </si>
  <si>
    <t>Предельная стоимость 1 га на оценку эфф-сти</t>
  </si>
  <si>
    <t>Минимальная доля софинансирования, %</t>
  </si>
  <si>
    <t>Расчет площади,га</t>
  </si>
  <si>
    <t>Всего</t>
  </si>
  <si>
    <t>на хим. Обработку</t>
  </si>
  <si>
    <t>на оценку эффективности</t>
  </si>
  <si>
    <t>всего</t>
  </si>
  <si>
    <t>на  обработку</t>
  </si>
  <si>
    <t>на оценку эф-сти</t>
  </si>
  <si>
    <t>Объем средств необходимый на планируемую плошадь, тыс.руб</t>
  </si>
  <si>
    <t>МБ+ОБ, тыс.руб</t>
  </si>
  <si>
    <t>Остаток денег, тыс.руб</t>
  </si>
  <si>
    <t>Необходимое увеличение га</t>
  </si>
  <si>
    <t>Округление, га</t>
  </si>
  <si>
    <t xml:space="preserve">Общая площадь для соглашения, га </t>
  </si>
  <si>
    <t>МО "Бокситогорский район"</t>
  </si>
  <si>
    <t>Борское СП</t>
  </si>
  <si>
    <t>2016-2020</t>
  </si>
  <si>
    <t>Большедворское СП</t>
  </si>
  <si>
    <t>Климовское СП</t>
  </si>
  <si>
    <t>2017-2021</t>
  </si>
  <si>
    <t>МО "Волосовский район"</t>
  </si>
  <si>
    <t>Бегуницкое СП</t>
  </si>
  <si>
    <t>2017-2019</t>
  </si>
  <si>
    <t>Калитинское  СП</t>
  </si>
  <si>
    <t>Кикеринское СП</t>
  </si>
  <si>
    <t>Волосовское ГП</t>
  </si>
  <si>
    <t>МО "Волховский район"</t>
  </si>
  <si>
    <t>Бережковское СП</t>
  </si>
  <si>
    <t>2016-2022</t>
  </si>
  <si>
    <t>Кисельнинское СП</t>
  </si>
  <si>
    <t>Пашское СП</t>
  </si>
  <si>
    <t>Хваловское СП</t>
  </si>
  <si>
    <t>МО "Всеволожский район"</t>
  </si>
  <si>
    <t>Колтушское СП</t>
  </si>
  <si>
    <t>Токсовское ГП</t>
  </si>
  <si>
    <t>Дубровское СП</t>
  </si>
  <si>
    <t xml:space="preserve"> МО "Выборгский район"</t>
  </si>
  <si>
    <t>Первомайское</t>
  </si>
  <si>
    <t>Рощинское ГП</t>
  </si>
  <si>
    <t>МО "Гатчинский район"</t>
  </si>
  <si>
    <t>Вырицкое ГП</t>
  </si>
  <si>
    <t>Новосветское СП</t>
  </si>
  <si>
    <t>Сусанинское СП</t>
  </si>
  <si>
    <t>Войсковицкое СП</t>
  </si>
  <si>
    <t>201-2020</t>
  </si>
  <si>
    <t>Сиверское ГП</t>
  </si>
  <si>
    <t>2018-2022</t>
  </si>
  <si>
    <t>МО "Кингисепский район"</t>
  </si>
  <si>
    <t>Опольевское СП</t>
  </si>
  <si>
    <t>Фалилеевское СП</t>
  </si>
  <si>
    <t>Большелуцкое СП</t>
  </si>
  <si>
    <t>МО "Киришский район"</t>
  </si>
  <si>
    <t>Пчевское СП</t>
  </si>
  <si>
    <t>Кусинское СП</t>
  </si>
  <si>
    <t>Глажевское СП</t>
  </si>
  <si>
    <t>Будогощское СП</t>
  </si>
  <si>
    <t>2017-2022</t>
  </si>
  <si>
    <t>МО "Кировский район"</t>
  </si>
  <si>
    <t>Мгинское ГП</t>
  </si>
  <si>
    <t>МО "Кировск" (Кировское ГП)</t>
  </si>
  <si>
    <t>МО "Лодейнопольский район"</t>
  </si>
  <si>
    <t>Янегское СП</t>
  </si>
  <si>
    <t>2015-2020</t>
  </si>
  <si>
    <t>Алеховщинское СП</t>
  </si>
  <si>
    <t>Доможировское СП</t>
  </si>
  <si>
    <t>МО "Ломоносовский район"</t>
  </si>
  <si>
    <t>Ропшинское СП</t>
  </si>
  <si>
    <t>МО "Лужский район"</t>
  </si>
  <si>
    <t>Волошовское СП</t>
  </si>
  <si>
    <t>Заклинское СП</t>
  </si>
  <si>
    <t>Оредежское СП</t>
  </si>
  <si>
    <t>Скребловское СП</t>
  </si>
  <si>
    <t>Ям-Тесовское СП</t>
  </si>
  <si>
    <t>Толмачевское ГП</t>
  </si>
  <si>
    <t>Володарское СП</t>
  </si>
  <si>
    <t>Дзержинское СП</t>
  </si>
  <si>
    <t>Осьминское СП</t>
  </si>
  <si>
    <t>Серебрянское СП</t>
  </si>
  <si>
    <t>Ретюнское СП</t>
  </si>
  <si>
    <t>Тесовское СП</t>
  </si>
  <si>
    <t>МО "Приозерский район"</t>
  </si>
  <si>
    <t>Сосновское СП</t>
  </si>
  <si>
    <t>Громовское СП</t>
  </si>
  <si>
    <t>Плодовское СП</t>
  </si>
  <si>
    <t>2016-2018</t>
  </si>
  <si>
    <t>Раздольевское СП</t>
  </si>
  <si>
    <t>Ларионовское СП</t>
  </si>
  <si>
    <t>Петровское СП</t>
  </si>
  <si>
    <t>МО "Тихвинский район"</t>
  </si>
  <si>
    <t>Шугозерское СП</t>
  </si>
  <si>
    <t>Цвылевское СП</t>
  </si>
  <si>
    <t>2018-2021</t>
  </si>
  <si>
    <t>МО "Тосненский район"</t>
  </si>
  <si>
    <t>Федоровское ГП</t>
  </si>
  <si>
    <t>Итого</t>
  </si>
  <si>
    <t xml:space="preserve">Самойловское СП </t>
  </si>
  <si>
    <t>Большеврудское СП</t>
  </si>
  <si>
    <t>Изварское СП</t>
  </si>
  <si>
    <t>Сельцовское СП</t>
  </si>
  <si>
    <t>Терпилицкое СП</t>
  </si>
  <si>
    <t>Елизаветинское СП</t>
  </si>
  <si>
    <t>Кобринское СП</t>
  </si>
  <si>
    <t>Сяськеловское СП</t>
  </si>
  <si>
    <t>Суховское</t>
  </si>
  <si>
    <t>Пчевжинское СП</t>
  </si>
  <si>
    <t>Гостилицкое СП</t>
  </si>
  <si>
    <t>Русско-Высоцкое СП</t>
  </si>
  <si>
    <t>Кипенское СП</t>
  </si>
  <si>
    <t xml:space="preserve">Итого </t>
  </si>
  <si>
    <t>Плановый объем субсидий бюджету муниципального образования, тыс.руб (МБ*70/30)</t>
  </si>
  <si>
    <t>Планируемые расходы ОБ+МБ, тыс.руб.</t>
  </si>
  <si>
    <t>Перечень муниципальных образований, которые соответствуют всем критериям отбора и отобраны с ограничением (по данным, размещенным комитетом финансов Ленинградской области не соблюдали условия предоставления межбюджетных трансфертов из областного бюджета, установленных пунктами 2 - 4 статьи 136 Бюджетного кодекса Российской Федерации в 2016 году)</t>
  </si>
  <si>
    <t>Объем расходов ОБ+МБ по предельным стоимостям, тыс.руб</t>
  </si>
  <si>
    <r>
      <t>Размер субсидии бюджету муниципального образования на  2018 год, тыс руб</t>
    </r>
    <r>
      <rPr>
        <sz val="14"/>
        <rFont val="Times New Roman"/>
        <family val="1"/>
        <charset val="204"/>
      </rPr>
      <t xml:space="preserve"> (ЗСх (1-ДС)</t>
    </r>
  </si>
  <si>
    <t>Минимальная доля софинансирования, % (ДС)</t>
  </si>
  <si>
    <t>Плановый общий объем расходов на исполнение софинансируемых обязательств, скорректированный на непревышение предельной стоимости работ, тыс.руб. (ЗС).</t>
  </si>
  <si>
    <t>Х</t>
  </si>
  <si>
    <t>Приложение 50 к пояснительной записке 2018 года</t>
  </si>
  <si>
    <t>на хим. обработку</t>
  </si>
  <si>
    <t>Площадь, на которой планируется проведение работ по борьбе с борщевиком в 2018 году, га</t>
  </si>
  <si>
    <t>Расчет субсидии бюджетам муниципальных образований Ленинградской области на реализацию мероприятий по борьбе с борщевиком Сосновского на территориях муниципальных образований Ленинградской области на 2018 год</t>
  </si>
  <si>
    <t>на оценку эф-ти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</si>
</sst>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0" xfId="0" applyFill="1"/>
    <xf numFmtId="0" fontId="0" fillId="4" borderId="0" xfId="0" applyFill="1"/>
    <xf numFmtId="0" fontId="8" fillId="5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Fill="1"/>
    <xf numFmtId="0" fontId="0" fillId="0" borderId="1" xfId="0" applyFill="1" applyBorder="1"/>
    <xf numFmtId="0" fontId="8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0" fontId="8" fillId="2" borderId="0" xfId="0" applyFont="1" applyFill="1"/>
    <xf numFmtId="0" fontId="0" fillId="6" borderId="0" xfId="0" applyFill="1"/>
    <xf numFmtId="0" fontId="0" fillId="6" borderId="1" xfId="0" applyFill="1" applyBorder="1"/>
    <xf numFmtId="0" fontId="0" fillId="3" borderId="1" xfId="0" applyFill="1" applyBorder="1"/>
    <xf numFmtId="0" fontId="9" fillId="5" borderId="0" xfId="0" applyFont="1" applyFill="1"/>
    <xf numFmtId="164" fontId="0" fillId="0" borderId="0" xfId="0" applyNumberFormat="1" applyFill="1"/>
    <xf numFmtId="165" fontId="0" fillId="0" borderId="0" xfId="0" applyNumberFormat="1" applyFill="1"/>
    <xf numFmtId="0" fontId="0" fillId="0" borderId="2" xfId="0" applyFill="1" applyBorder="1"/>
    <xf numFmtId="0" fontId="0" fillId="0" borderId="0" xfId="0" applyFill="1" applyBorder="1"/>
    <xf numFmtId="0" fontId="0" fillId="3" borderId="3" xfId="0" applyFill="1" applyBorder="1"/>
    <xf numFmtId="0" fontId="0" fillId="0" borderId="3" xfId="0" applyFill="1" applyBorder="1"/>
    <xf numFmtId="0" fontId="0" fillId="0" borderId="4" xfId="0" applyFill="1" applyBorder="1"/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" fontId="8" fillId="0" borderId="1" xfId="0" applyNumberFormat="1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165" fontId="8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6" borderId="0" xfId="0" applyFill="1" applyBorder="1"/>
    <xf numFmtId="0" fontId="0" fillId="0" borderId="0" xfId="0" applyFill="1" applyAlignment="1">
      <alignment horizontal="right"/>
    </xf>
    <xf numFmtId="0" fontId="6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272143</xdr:colOff>
      <xdr:row>216</xdr:row>
      <xdr:rowOff>123701</xdr:rowOff>
    </xdr:from>
    <xdr:ext cx="184731" cy="264560"/>
    <xdr:sp macro="" textlink="">
      <xdr:nvSpPr>
        <xdr:cNvPr id="2" name="TextBox 1"/>
        <xdr:cNvSpPr txBox="1"/>
      </xdr:nvSpPr>
      <xdr:spPr>
        <a:xfrm>
          <a:off x="667987" y="2449285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35</xdr:col>
      <xdr:colOff>841169</xdr:colOff>
      <xdr:row>4</xdr:row>
      <xdr:rowOff>197922</xdr:rowOff>
    </xdr:from>
    <xdr:ext cx="184731" cy="264560"/>
    <xdr:sp macro="" textlink="">
      <xdr:nvSpPr>
        <xdr:cNvPr id="3" name="TextBox 2"/>
        <xdr:cNvSpPr txBox="1"/>
      </xdr:nvSpPr>
      <xdr:spPr>
        <a:xfrm>
          <a:off x="13310260" y="232558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87"/>
  <sheetViews>
    <sheetView tabSelected="1" zoomScale="80" zoomScaleNormal="80" zoomScalePageLayoutView="77" workbookViewId="0">
      <selection activeCell="AK7" sqref="AK7"/>
    </sheetView>
  </sheetViews>
  <sheetFormatPr defaultRowHeight="15.75" x14ac:dyDescent="0.25"/>
  <cols>
    <col min="1" max="1" width="5.5703125" style="4" customWidth="1"/>
    <col min="2" max="2" width="31.7109375" style="5" customWidth="1"/>
    <col min="3" max="3" width="24.140625" style="5" customWidth="1"/>
    <col min="4" max="4" width="13.28515625" style="6" hidden="1" customWidth="1"/>
    <col min="5" max="6" width="15.5703125" hidden="1" customWidth="1"/>
    <col min="7" max="7" width="18.28515625" customWidth="1"/>
    <col min="8" max="8" width="13.42578125" hidden="1" customWidth="1"/>
    <col min="9" max="9" width="14.42578125" hidden="1" customWidth="1"/>
    <col min="10" max="10" width="12.5703125" hidden="1" customWidth="1"/>
    <col min="11" max="12" width="14" hidden="1" customWidth="1"/>
    <col min="13" max="13" width="14" style="15" hidden="1" customWidth="1"/>
    <col min="14" max="15" width="14" hidden="1" customWidth="1"/>
    <col min="16" max="16" width="11.28515625" hidden="1" customWidth="1"/>
    <col min="17" max="17" width="15.140625" style="1" hidden="1" customWidth="1"/>
    <col min="18" max="18" width="13.42578125" style="1" hidden="1" customWidth="1"/>
    <col min="19" max="19" width="12.140625" style="1" hidden="1" customWidth="1"/>
    <col min="20" max="20" width="13.7109375" hidden="1" customWidth="1"/>
    <col min="21" max="21" width="12" hidden="1" customWidth="1"/>
    <col min="22" max="22" width="12.140625" hidden="1" customWidth="1"/>
    <col min="23" max="24" width="9.5703125" hidden="1" customWidth="1"/>
    <col min="25" max="25" width="0" hidden="1" customWidth="1"/>
    <col min="26" max="26" width="13.42578125" style="16" hidden="1" customWidth="1"/>
    <col min="27" max="27" width="14" style="8" hidden="1" customWidth="1"/>
    <col min="28" max="28" width="14.28515625" style="8" hidden="1" customWidth="1"/>
    <col min="29" max="32" width="14.28515625" style="8" customWidth="1"/>
    <col min="33" max="33" width="13.28515625" style="8" customWidth="1"/>
    <col min="34" max="34" width="13" style="7" customWidth="1"/>
    <col min="35" max="35" width="13.5703125" style="7" customWidth="1"/>
    <col min="36" max="36" width="16.85546875" style="7" customWidth="1"/>
    <col min="37" max="37" width="13.85546875" style="7" customWidth="1"/>
    <col min="38" max="38" width="16.140625" style="7" customWidth="1"/>
    <col min="39" max="39" width="16.28515625" style="7" customWidth="1"/>
    <col min="40" max="49" width="9.140625" style="7"/>
    <col min="216" max="216" width="5.5703125" customWidth="1"/>
    <col min="217" max="217" width="33.7109375" customWidth="1"/>
    <col min="218" max="218" width="25.5703125" customWidth="1"/>
    <col min="219" max="222" width="0" hidden="1" customWidth="1"/>
    <col min="223" max="223" width="20.85546875" customWidth="1"/>
    <col min="224" max="227" width="0" hidden="1" customWidth="1"/>
    <col min="228" max="228" width="15.42578125" customWidth="1"/>
    <col min="229" max="250" width="0" hidden="1" customWidth="1"/>
    <col min="251" max="251" width="14.5703125" customWidth="1"/>
    <col min="252" max="256" width="0" hidden="1" customWidth="1"/>
    <col min="257" max="257" width="16.85546875" customWidth="1"/>
    <col min="258" max="258" width="14.85546875" customWidth="1"/>
    <col min="259" max="259" width="13.85546875" customWidth="1"/>
    <col min="260" max="260" width="16.28515625" customWidth="1"/>
    <col min="261" max="261" width="31.42578125" customWidth="1"/>
    <col min="262" max="262" width="9.140625" customWidth="1"/>
    <col min="472" max="472" width="5.5703125" customWidth="1"/>
    <col min="473" max="473" width="33.7109375" customWidth="1"/>
    <col min="474" max="474" width="25.5703125" customWidth="1"/>
    <col min="475" max="478" width="0" hidden="1" customWidth="1"/>
    <col min="479" max="479" width="20.85546875" customWidth="1"/>
    <col min="480" max="483" width="0" hidden="1" customWidth="1"/>
    <col min="484" max="484" width="15.42578125" customWidth="1"/>
    <col min="485" max="506" width="0" hidden="1" customWidth="1"/>
    <col min="507" max="507" width="14.5703125" customWidth="1"/>
    <col min="508" max="512" width="0" hidden="1" customWidth="1"/>
    <col min="513" max="513" width="16.85546875" customWidth="1"/>
    <col min="514" max="514" width="14.85546875" customWidth="1"/>
    <col min="515" max="515" width="13.85546875" customWidth="1"/>
    <col min="516" max="516" width="16.28515625" customWidth="1"/>
    <col min="517" max="517" width="31.42578125" customWidth="1"/>
    <col min="518" max="518" width="9.140625" customWidth="1"/>
    <col min="728" max="728" width="5.5703125" customWidth="1"/>
    <col min="729" max="729" width="33.7109375" customWidth="1"/>
    <col min="730" max="730" width="25.5703125" customWidth="1"/>
    <col min="731" max="734" width="0" hidden="1" customWidth="1"/>
    <col min="735" max="735" width="20.85546875" customWidth="1"/>
    <col min="736" max="739" width="0" hidden="1" customWidth="1"/>
    <col min="740" max="740" width="15.42578125" customWidth="1"/>
    <col min="741" max="762" width="0" hidden="1" customWidth="1"/>
    <col min="763" max="763" width="14.5703125" customWidth="1"/>
    <col min="764" max="768" width="0" hidden="1" customWidth="1"/>
    <col min="769" max="769" width="16.85546875" customWidth="1"/>
    <col min="770" max="770" width="14.85546875" customWidth="1"/>
    <col min="771" max="771" width="13.85546875" customWidth="1"/>
    <col min="772" max="772" width="16.28515625" customWidth="1"/>
    <col min="773" max="773" width="31.42578125" customWidth="1"/>
    <col min="774" max="774" width="9.140625" customWidth="1"/>
    <col min="984" max="984" width="5.5703125" customWidth="1"/>
    <col min="985" max="985" width="33.7109375" customWidth="1"/>
    <col min="986" max="986" width="25.5703125" customWidth="1"/>
    <col min="987" max="990" width="0" hidden="1" customWidth="1"/>
    <col min="991" max="991" width="20.85546875" customWidth="1"/>
    <col min="992" max="995" width="0" hidden="1" customWidth="1"/>
    <col min="996" max="996" width="15.42578125" customWidth="1"/>
    <col min="997" max="1018" width="0" hidden="1" customWidth="1"/>
    <col min="1019" max="1019" width="14.5703125" customWidth="1"/>
    <col min="1020" max="1024" width="0" hidden="1" customWidth="1"/>
    <col min="1025" max="1025" width="16.85546875" customWidth="1"/>
    <col min="1026" max="1026" width="14.85546875" customWidth="1"/>
    <col min="1027" max="1027" width="13.85546875" customWidth="1"/>
    <col min="1028" max="1028" width="16.28515625" customWidth="1"/>
    <col min="1029" max="1029" width="31.42578125" customWidth="1"/>
    <col min="1030" max="1030" width="9.140625" customWidth="1"/>
    <col min="1240" max="1240" width="5.5703125" customWidth="1"/>
    <col min="1241" max="1241" width="33.7109375" customWidth="1"/>
    <col min="1242" max="1242" width="25.5703125" customWidth="1"/>
    <col min="1243" max="1246" width="0" hidden="1" customWidth="1"/>
    <col min="1247" max="1247" width="20.85546875" customWidth="1"/>
    <col min="1248" max="1251" width="0" hidden="1" customWidth="1"/>
    <col min="1252" max="1252" width="15.42578125" customWidth="1"/>
    <col min="1253" max="1274" width="0" hidden="1" customWidth="1"/>
    <col min="1275" max="1275" width="14.5703125" customWidth="1"/>
    <col min="1276" max="1280" width="0" hidden="1" customWidth="1"/>
    <col min="1281" max="1281" width="16.85546875" customWidth="1"/>
    <col min="1282" max="1282" width="14.85546875" customWidth="1"/>
    <col min="1283" max="1283" width="13.85546875" customWidth="1"/>
    <col min="1284" max="1284" width="16.28515625" customWidth="1"/>
    <col min="1285" max="1285" width="31.42578125" customWidth="1"/>
    <col min="1286" max="1286" width="9.140625" customWidth="1"/>
    <col min="1496" max="1496" width="5.5703125" customWidth="1"/>
    <col min="1497" max="1497" width="33.7109375" customWidth="1"/>
    <col min="1498" max="1498" width="25.5703125" customWidth="1"/>
    <col min="1499" max="1502" width="0" hidden="1" customWidth="1"/>
    <col min="1503" max="1503" width="20.85546875" customWidth="1"/>
    <col min="1504" max="1507" width="0" hidden="1" customWidth="1"/>
    <col min="1508" max="1508" width="15.42578125" customWidth="1"/>
    <col min="1509" max="1530" width="0" hidden="1" customWidth="1"/>
    <col min="1531" max="1531" width="14.5703125" customWidth="1"/>
    <col min="1532" max="1536" width="0" hidden="1" customWidth="1"/>
    <col min="1537" max="1537" width="16.85546875" customWidth="1"/>
    <col min="1538" max="1538" width="14.85546875" customWidth="1"/>
    <col min="1539" max="1539" width="13.85546875" customWidth="1"/>
    <col min="1540" max="1540" width="16.28515625" customWidth="1"/>
    <col min="1541" max="1541" width="31.42578125" customWidth="1"/>
    <col min="1542" max="1542" width="9.140625" customWidth="1"/>
    <col min="1752" max="1752" width="5.5703125" customWidth="1"/>
    <col min="1753" max="1753" width="33.7109375" customWidth="1"/>
    <col min="1754" max="1754" width="25.5703125" customWidth="1"/>
    <col min="1755" max="1758" width="0" hidden="1" customWidth="1"/>
    <col min="1759" max="1759" width="20.85546875" customWidth="1"/>
    <col min="1760" max="1763" width="0" hidden="1" customWidth="1"/>
    <col min="1764" max="1764" width="15.42578125" customWidth="1"/>
    <col min="1765" max="1786" width="0" hidden="1" customWidth="1"/>
    <col min="1787" max="1787" width="14.5703125" customWidth="1"/>
    <col min="1788" max="1792" width="0" hidden="1" customWidth="1"/>
    <col min="1793" max="1793" width="16.85546875" customWidth="1"/>
    <col min="1794" max="1794" width="14.85546875" customWidth="1"/>
    <col min="1795" max="1795" width="13.85546875" customWidth="1"/>
    <col min="1796" max="1796" width="16.28515625" customWidth="1"/>
    <col min="1797" max="1797" width="31.42578125" customWidth="1"/>
    <col min="1798" max="1798" width="9.140625" customWidth="1"/>
    <col min="2008" max="2008" width="5.5703125" customWidth="1"/>
    <col min="2009" max="2009" width="33.7109375" customWidth="1"/>
    <col min="2010" max="2010" width="25.5703125" customWidth="1"/>
    <col min="2011" max="2014" width="0" hidden="1" customWidth="1"/>
    <col min="2015" max="2015" width="20.85546875" customWidth="1"/>
    <col min="2016" max="2019" width="0" hidden="1" customWidth="1"/>
    <col min="2020" max="2020" width="15.42578125" customWidth="1"/>
    <col min="2021" max="2042" width="0" hidden="1" customWidth="1"/>
    <col min="2043" max="2043" width="14.5703125" customWidth="1"/>
    <col min="2044" max="2048" width="0" hidden="1" customWidth="1"/>
    <col min="2049" max="2049" width="16.85546875" customWidth="1"/>
    <col min="2050" max="2050" width="14.85546875" customWidth="1"/>
    <col min="2051" max="2051" width="13.85546875" customWidth="1"/>
    <col min="2052" max="2052" width="16.28515625" customWidth="1"/>
    <col min="2053" max="2053" width="31.42578125" customWidth="1"/>
    <col min="2054" max="2054" width="9.140625" customWidth="1"/>
    <col min="2264" max="2264" width="5.5703125" customWidth="1"/>
    <col min="2265" max="2265" width="33.7109375" customWidth="1"/>
    <col min="2266" max="2266" width="25.5703125" customWidth="1"/>
    <col min="2267" max="2270" width="0" hidden="1" customWidth="1"/>
    <col min="2271" max="2271" width="20.85546875" customWidth="1"/>
    <col min="2272" max="2275" width="0" hidden="1" customWidth="1"/>
    <col min="2276" max="2276" width="15.42578125" customWidth="1"/>
    <col min="2277" max="2298" width="0" hidden="1" customWidth="1"/>
    <col min="2299" max="2299" width="14.5703125" customWidth="1"/>
    <col min="2300" max="2304" width="0" hidden="1" customWidth="1"/>
    <col min="2305" max="2305" width="16.85546875" customWidth="1"/>
    <col min="2306" max="2306" width="14.85546875" customWidth="1"/>
    <col min="2307" max="2307" width="13.85546875" customWidth="1"/>
    <col min="2308" max="2308" width="16.28515625" customWidth="1"/>
    <col min="2309" max="2309" width="31.42578125" customWidth="1"/>
    <col min="2310" max="2310" width="9.140625" customWidth="1"/>
    <col min="2520" max="2520" width="5.5703125" customWidth="1"/>
    <col min="2521" max="2521" width="33.7109375" customWidth="1"/>
    <col min="2522" max="2522" width="25.5703125" customWidth="1"/>
    <col min="2523" max="2526" width="0" hidden="1" customWidth="1"/>
    <col min="2527" max="2527" width="20.85546875" customWidth="1"/>
    <col min="2528" max="2531" width="0" hidden="1" customWidth="1"/>
    <col min="2532" max="2532" width="15.42578125" customWidth="1"/>
    <col min="2533" max="2554" width="0" hidden="1" customWidth="1"/>
    <col min="2555" max="2555" width="14.5703125" customWidth="1"/>
    <col min="2556" max="2560" width="0" hidden="1" customWidth="1"/>
    <col min="2561" max="2561" width="16.85546875" customWidth="1"/>
    <col min="2562" max="2562" width="14.85546875" customWidth="1"/>
    <col min="2563" max="2563" width="13.85546875" customWidth="1"/>
    <col min="2564" max="2564" width="16.28515625" customWidth="1"/>
    <col min="2565" max="2565" width="31.42578125" customWidth="1"/>
    <col min="2566" max="2566" width="9.140625" customWidth="1"/>
    <col min="2776" max="2776" width="5.5703125" customWidth="1"/>
    <col min="2777" max="2777" width="33.7109375" customWidth="1"/>
    <col min="2778" max="2778" width="25.5703125" customWidth="1"/>
    <col min="2779" max="2782" width="0" hidden="1" customWidth="1"/>
    <col min="2783" max="2783" width="20.85546875" customWidth="1"/>
    <col min="2784" max="2787" width="0" hidden="1" customWidth="1"/>
    <col min="2788" max="2788" width="15.42578125" customWidth="1"/>
    <col min="2789" max="2810" width="0" hidden="1" customWidth="1"/>
    <col min="2811" max="2811" width="14.5703125" customWidth="1"/>
    <col min="2812" max="2816" width="0" hidden="1" customWidth="1"/>
    <col min="2817" max="2817" width="16.85546875" customWidth="1"/>
    <col min="2818" max="2818" width="14.85546875" customWidth="1"/>
    <col min="2819" max="2819" width="13.85546875" customWidth="1"/>
    <col min="2820" max="2820" width="16.28515625" customWidth="1"/>
    <col min="2821" max="2821" width="31.42578125" customWidth="1"/>
    <col min="2822" max="2822" width="9.140625" customWidth="1"/>
    <col min="3032" max="3032" width="5.5703125" customWidth="1"/>
    <col min="3033" max="3033" width="33.7109375" customWidth="1"/>
    <col min="3034" max="3034" width="25.5703125" customWidth="1"/>
    <col min="3035" max="3038" width="0" hidden="1" customWidth="1"/>
    <col min="3039" max="3039" width="20.85546875" customWidth="1"/>
    <col min="3040" max="3043" width="0" hidden="1" customWidth="1"/>
    <col min="3044" max="3044" width="15.42578125" customWidth="1"/>
    <col min="3045" max="3066" width="0" hidden="1" customWidth="1"/>
    <col min="3067" max="3067" width="14.5703125" customWidth="1"/>
    <col min="3068" max="3072" width="0" hidden="1" customWidth="1"/>
    <col min="3073" max="3073" width="16.85546875" customWidth="1"/>
    <col min="3074" max="3074" width="14.85546875" customWidth="1"/>
    <col min="3075" max="3075" width="13.85546875" customWidth="1"/>
    <col min="3076" max="3076" width="16.28515625" customWidth="1"/>
    <col min="3077" max="3077" width="31.42578125" customWidth="1"/>
    <col min="3078" max="3078" width="9.140625" customWidth="1"/>
    <col min="3288" max="3288" width="5.5703125" customWidth="1"/>
    <col min="3289" max="3289" width="33.7109375" customWidth="1"/>
    <col min="3290" max="3290" width="25.5703125" customWidth="1"/>
    <col min="3291" max="3294" width="0" hidden="1" customWidth="1"/>
    <col min="3295" max="3295" width="20.85546875" customWidth="1"/>
    <col min="3296" max="3299" width="0" hidden="1" customWidth="1"/>
    <col min="3300" max="3300" width="15.42578125" customWidth="1"/>
    <col min="3301" max="3322" width="0" hidden="1" customWidth="1"/>
    <col min="3323" max="3323" width="14.5703125" customWidth="1"/>
    <col min="3324" max="3328" width="0" hidden="1" customWidth="1"/>
    <col min="3329" max="3329" width="16.85546875" customWidth="1"/>
    <col min="3330" max="3330" width="14.85546875" customWidth="1"/>
    <col min="3331" max="3331" width="13.85546875" customWidth="1"/>
    <col min="3332" max="3332" width="16.28515625" customWidth="1"/>
    <col min="3333" max="3333" width="31.42578125" customWidth="1"/>
    <col min="3334" max="3334" width="9.140625" customWidth="1"/>
    <col min="3544" max="3544" width="5.5703125" customWidth="1"/>
    <col min="3545" max="3545" width="33.7109375" customWidth="1"/>
    <col min="3546" max="3546" width="25.5703125" customWidth="1"/>
    <col min="3547" max="3550" width="0" hidden="1" customWidth="1"/>
    <col min="3551" max="3551" width="20.85546875" customWidth="1"/>
    <col min="3552" max="3555" width="0" hidden="1" customWidth="1"/>
    <col min="3556" max="3556" width="15.42578125" customWidth="1"/>
    <col min="3557" max="3578" width="0" hidden="1" customWidth="1"/>
    <col min="3579" max="3579" width="14.5703125" customWidth="1"/>
    <col min="3580" max="3584" width="0" hidden="1" customWidth="1"/>
    <col min="3585" max="3585" width="16.85546875" customWidth="1"/>
    <col min="3586" max="3586" width="14.85546875" customWidth="1"/>
    <col min="3587" max="3587" width="13.85546875" customWidth="1"/>
    <col min="3588" max="3588" width="16.28515625" customWidth="1"/>
    <col min="3589" max="3589" width="31.42578125" customWidth="1"/>
    <col min="3590" max="3590" width="9.140625" customWidth="1"/>
    <col min="3800" max="3800" width="5.5703125" customWidth="1"/>
    <col min="3801" max="3801" width="33.7109375" customWidth="1"/>
    <col min="3802" max="3802" width="25.5703125" customWidth="1"/>
    <col min="3803" max="3806" width="0" hidden="1" customWidth="1"/>
    <col min="3807" max="3807" width="20.85546875" customWidth="1"/>
    <col min="3808" max="3811" width="0" hidden="1" customWidth="1"/>
    <col min="3812" max="3812" width="15.42578125" customWidth="1"/>
    <col min="3813" max="3834" width="0" hidden="1" customWidth="1"/>
    <col min="3835" max="3835" width="14.5703125" customWidth="1"/>
    <col min="3836" max="3840" width="0" hidden="1" customWidth="1"/>
    <col min="3841" max="3841" width="16.85546875" customWidth="1"/>
    <col min="3842" max="3842" width="14.85546875" customWidth="1"/>
    <col min="3843" max="3843" width="13.85546875" customWidth="1"/>
    <col min="3844" max="3844" width="16.28515625" customWidth="1"/>
    <col min="3845" max="3845" width="31.42578125" customWidth="1"/>
    <col min="3846" max="3846" width="9.140625" customWidth="1"/>
    <col min="4056" max="4056" width="5.5703125" customWidth="1"/>
    <col min="4057" max="4057" width="33.7109375" customWidth="1"/>
    <col min="4058" max="4058" width="25.5703125" customWidth="1"/>
    <col min="4059" max="4062" width="0" hidden="1" customWidth="1"/>
    <col min="4063" max="4063" width="20.85546875" customWidth="1"/>
    <col min="4064" max="4067" width="0" hidden="1" customWidth="1"/>
    <col min="4068" max="4068" width="15.42578125" customWidth="1"/>
    <col min="4069" max="4090" width="0" hidden="1" customWidth="1"/>
    <col min="4091" max="4091" width="14.5703125" customWidth="1"/>
    <col min="4092" max="4096" width="0" hidden="1" customWidth="1"/>
    <col min="4097" max="4097" width="16.85546875" customWidth="1"/>
    <col min="4098" max="4098" width="14.85546875" customWidth="1"/>
    <col min="4099" max="4099" width="13.85546875" customWidth="1"/>
    <col min="4100" max="4100" width="16.28515625" customWidth="1"/>
    <col min="4101" max="4101" width="31.42578125" customWidth="1"/>
    <col min="4102" max="4102" width="9.140625" customWidth="1"/>
    <col min="4312" max="4312" width="5.5703125" customWidth="1"/>
    <col min="4313" max="4313" width="33.7109375" customWidth="1"/>
    <col min="4314" max="4314" width="25.5703125" customWidth="1"/>
    <col min="4315" max="4318" width="0" hidden="1" customWidth="1"/>
    <col min="4319" max="4319" width="20.85546875" customWidth="1"/>
    <col min="4320" max="4323" width="0" hidden="1" customWidth="1"/>
    <col min="4324" max="4324" width="15.42578125" customWidth="1"/>
    <col min="4325" max="4346" width="0" hidden="1" customWidth="1"/>
    <col min="4347" max="4347" width="14.5703125" customWidth="1"/>
    <col min="4348" max="4352" width="0" hidden="1" customWidth="1"/>
    <col min="4353" max="4353" width="16.85546875" customWidth="1"/>
    <col min="4354" max="4354" width="14.85546875" customWidth="1"/>
    <col min="4355" max="4355" width="13.85546875" customWidth="1"/>
    <col min="4356" max="4356" width="16.28515625" customWidth="1"/>
    <col min="4357" max="4357" width="31.42578125" customWidth="1"/>
    <col min="4358" max="4358" width="9.140625" customWidth="1"/>
    <col min="4568" max="4568" width="5.5703125" customWidth="1"/>
    <col min="4569" max="4569" width="33.7109375" customWidth="1"/>
    <col min="4570" max="4570" width="25.5703125" customWidth="1"/>
    <col min="4571" max="4574" width="0" hidden="1" customWidth="1"/>
    <col min="4575" max="4575" width="20.85546875" customWidth="1"/>
    <col min="4576" max="4579" width="0" hidden="1" customWidth="1"/>
    <col min="4580" max="4580" width="15.42578125" customWidth="1"/>
    <col min="4581" max="4602" width="0" hidden="1" customWidth="1"/>
    <col min="4603" max="4603" width="14.5703125" customWidth="1"/>
    <col min="4604" max="4608" width="0" hidden="1" customWidth="1"/>
    <col min="4609" max="4609" width="16.85546875" customWidth="1"/>
    <col min="4610" max="4610" width="14.85546875" customWidth="1"/>
    <col min="4611" max="4611" width="13.85546875" customWidth="1"/>
    <col min="4612" max="4612" width="16.28515625" customWidth="1"/>
    <col min="4613" max="4613" width="31.42578125" customWidth="1"/>
    <col min="4614" max="4614" width="9.140625" customWidth="1"/>
    <col min="4824" max="4824" width="5.5703125" customWidth="1"/>
    <col min="4825" max="4825" width="33.7109375" customWidth="1"/>
    <col min="4826" max="4826" width="25.5703125" customWidth="1"/>
    <col min="4827" max="4830" width="0" hidden="1" customWidth="1"/>
    <col min="4831" max="4831" width="20.85546875" customWidth="1"/>
    <col min="4832" max="4835" width="0" hidden="1" customWidth="1"/>
    <col min="4836" max="4836" width="15.42578125" customWidth="1"/>
    <col min="4837" max="4858" width="0" hidden="1" customWidth="1"/>
    <col min="4859" max="4859" width="14.5703125" customWidth="1"/>
    <col min="4860" max="4864" width="0" hidden="1" customWidth="1"/>
    <col min="4865" max="4865" width="16.85546875" customWidth="1"/>
    <col min="4866" max="4866" width="14.85546875" customWidth="1"/>
    <col min="4867" max="4867" width="13.85546875" customWidth="1"/>
    <col min="4868" max="4868" width="16.28515625" customWidth="1"/>
    <col min="4869" max="4869" width="31.42578125" customWidth="1"/>
    <col min="4870" max="4870" width="9.140625" customWidth="1"/>
    <col min="5080" max="5080" width="5.5703125" customWidth="1"/>
    <col min="5081" max="5081" width="33.7109375" customWidth="1"/>
    <col min="5082" max="5082" width="25.5703125" customWidth="1"/>
    <col min="5083" max="5086" width="0" hidden="1" customWidth="1"/>
    <col min="5087" max="5087" width="20.85546875" customWidth="1"/>
    <col min="5088" max="5091" width="0" hidden="1" customWidth="1"/>
    <col min="5092" max="5092" width="15.42578125" customWidth="1"/>
    <col min="5093" max="5114" width="0" hidden="1" customWidth="1"/>
    <col min="5115" max="5115" width="14.5703125" customWidth="1"/>
    <col min="5116" max="5120" width="0" hidden="1" customWidth="1"/>
    <col min="5121" max="5121" width="16.85546875" customWidth="1"/>
    <col min="5122" max="5122" width="14.85546875" customWidth="1"/>
    <col min="5123" max="5123" width="13.85546875" customWidth="1"/>
    <col min="5124" max="5124" width="16.28515625" customWidth="1"/>
    <col min="5125" max="5125" width="31.42578125" customWidth="1"/>
    <col min="5126" max="5126" width="9.140625" customWidth="1"/>
    <col min="5336" max="5336" width="5.5703125" customWidth="1"/>
    <col min="5337" max="5337" width="33.7109375" customWidth="1"/>
    <col min="5338" max="5338" width="25.5703125" customWidth="1"/>
    <col min="5339" max="5342" width="0" hidden="1" customWidth="1"/>
    <col min="5343" max="5343" width="20.85546875" customWidth="1"/>
    <col min="5344" max="5347" width="0" hidden="1" customWidth="1"/>
    <col min="5348" max="5348" width="15.42578125" customWidth="1"/>
    <col min="5349" max="5370" width="0" hidden="1" customWidth="1"/>
    <col min="5371" max="5371" width="14.5703125" customWidth="1"/>
    <col min="5372" max="5376" width="0" hidden="1" customWidth="1"/>
    <col min="5377" max="5377" width="16.85546875" customWidth="1"/>
    <col min="5378" max="5378" width="14.85546875" customWidth="1"/>
    <col min="5379" max="5379" width="13.85546875" customWidth="1"/>
    <col min="5380" max="5380" width="16.28515625" customWidth="1"/>
    <col min="5381" max="5381" width="31.42578125" customWidth="1"/>
    <col min="5382" max="5382" width="9.140625" customWidth="1"/>
    <col min="5592" max="5592" width="5.5703125" customWidth="1"/>
    <col min="5593" max="5593" width="33.7109375" customWidth="1"/>
    <col min="5594" max="5594" width="25.5703125" customWidth="1"/>
    <col min="5595" max="5598" width="0" hidden="1" customWidth="1"/>
    <col min="5599" max="5599" width="20.85546875" customWidth="1"/>
    <col min="5600" max="5603" width="0" hidden="1" customWidth="1"/>
    <col min="5604" max="5604" width="15.42578125" customWidth="1"/>
    <col min="5605" max="5626" width="0" hidden="1" customWidth="1"/>
    <col min="5627" max="5627" width="14.5703125" customWidth="1"/>
    <col min="5628" max="5632" width="0" hidden="1" customWidth="1"/>
    <col min="5633" max="5633" width="16.85546875" customWidth="1"/>
    <col min="5634" max="5634" width="14.85546875" customWidth="1"/>
    <col min="5635" max="5635" width="13.85546875" customWidth="1"/>
    <col min="5636" max="5636" width="16.28515625" customWidth="1"/>
    <col min="5637" max="5637" width="31.42578125" customWidth="1"/>
    <col min="5638" max="5638" width="9.140625" customWidth="1"/>
    <col min="5848" max="5848" width="5.5703125" customWidth="1"/>
    <col min="5849" max="5849" width="33.7109375" customWidth="1"/>
    <col min="5850" max="5850" width="25.5703125" customWidth="1"/>
    <col min="5851" max="5854" width="0" hidden="1" customWidth="1"/>
    <col min="5855" max="5855" width="20.85546875" customWidth="1"/>
    <col min="5856" max="5859" width="0" hidden="1" customWidth="1"/>
    <col min="5860" max="5860" width="15.42578125" customWidth="1"/>
    <col min="5861" max="5882" width="0" hidden="1" customWidth="1"/>
    <col min="5883" max="5883" width="14.5703125" customWidth="1"/>
    <col min="5884" max="5888" width="0" hidden="1" customWidth="1"/>
    <col min="5889" max="5889" width="16.85546875" customWidth="1"/>
    <col min="5890" max="5890" width="14.85546875" customWidth="1"/>
    <col min="5891" max="5891" width="13.85546875" customWidth="1"/>
    <col min="5892" max="5892" width="16.28515625" customWidth="1"/>
    <col min="5893" max="5893" width="31.42578125" customWidth="1"/>
    <col min="5894" max="5894" width="9.140625" customWidth="1"/>
    <col min="6104" max="6104" width="5.5703125" customWidth="1"/>
    <col min="6105" max="6105" width="33.7109375" customWidth="1"/>
    <col min="6106" max="6106" width="25.5703125" customWidth="1"/>
    <col min="6107" max="6110" width="0" hidden="1" customWidth="1"/>
    <col min="6111" max="6111" width="20.85546875" customWidth="1"/>
    <col min="6112" max="6115" width="0" hidden="1" customWidth="1"/>
    <col min="6116" max="6116" width="15.42578125" customWidth="1"/>
    <col min="6117" max="6138" width="0" hidden="1" customWidth="1"/>
    <col min="6139" max="6139" width="14.5703125" customWidth="1"/>
    <col min="6140" max="6144" width="0" hidden="1" customWidth="1"/>
    <col min="6145" max="6145" width="16.85546875" customWidth="1"/>
    <col min="6146" max="6146" width="14.85546875" customWidth="1"/>
    <col min="6147" max="6147" width="13.85546875" customWidth="1"/>
    <col min="6148" max="6148" width="16.28515625" customWidth="1"/>
    <col min="6149" max="6149" width="31.42578125" customWidth="1"/>
    <col min="6150" max="6150" width="9.140625" customWidth="1"/>
    <col min="6360" max="6360" width="5.5703125" customWidth="1"/>
    <col min="6361" max="6361" width="33.7109375" customWidth="1"/>
    <col min="6362" max="6362" width="25.5703125" customWidth="1"/>
    <col min="6363" max="6366" width="0" hidden="1" customWidth="1"/>
    <col min="6367" max="6367" width="20.85546875" customWidth="1"/>
    <col min="6368" max="6371" width="0" hidden="1" customWidth="1"/>
    <col min="6372" max="6372" width="15.42578125" customWidth="1"/>
    <col min="6373" max="6394" width="0" hidden="1" customWidth="1"/>
    <col min="6395" max="6395" width="14.5703125" customWidth="1"/>
    <col min="6396" max="6400" width="0" hidden="1" customWidth="1"/>
    <col min="6401" max="6401" width="16.85546875" customWidth="1"/>
    <col min="6402" max="6402" width="14.85546875" customWidth="1"/>
    <col min="6403" max="6403" width="13.85546875" customWidth="1"/>
    <col min="6404" max="6404" width="16.28515625" customWidth="1"/>
    <col min="6405" max="6405" width="31.42578125" customWidth="1"/>
    <col min="6406" max="6406" width="9.140625" customWidth="1"/>
    <col min="6616" max="6616" width="5.5703125" customWidth="1"/>
    <col min="6617" max="6617" width="33.7109375" customWidth="1"/>
    <col min="6618" max="6618" width="25.5703125" customWidth="1"/>
    <col min="6619" max="6622" width="0" hidden="1" customWidth="1"/>
    <col min="6623" max="6623" width="20.85546875" customWidth="1"/>
    <col min="6624" max="6627" width="0" hidden="1" customWidth="1"/>
    <col min="6628" max="6628" width="15.42578125" customWidth="1"/>
    <col min="6629" max="6650" width="0" hidden="1" customWidth="1"/>
    <col min="6651" max="6651" width="14.5703125" customWidth="1"/>
    <col min="6652" max="6656" width="0" hidden="1" customWidth="1"/>
    <col min="6657" max="6657" width="16.85546875" customWidth="1"/>
    <col min="6658" max="6658" width="14.85546875" customWidth="1"/>
    <col min="6659" max="6659" width="13.85546875" customWidth="1"/>
    <col min="6660" max="6660" width="16.28515625" customWidth="1"/>
    <col min="6661" max="6661" width="31.42578125" customWidth="1"/>
    <col min="6662" max="6662" width="9.140625" customWidth="1"/>
    <col min="6872" max="6872" width="5.5703125" customWidth="1"/>
    <col min="6873" max="6873" width="33.7109375" customWidth="1"/>
    <col min="6874" max="6874" width="25.5703125" customWidth="1"/>
    <col min="6875" max="6878" width="0" hidden="1" customWidth="1"/>
    <col min="6879" max="6879" width="20.85546875" customWidth="1"/>
    <col min="6880" max="6883" width="0" hidden="1" customWidth="1"/>
    <col min="6884" max="6884" width="15.42578125" customWidth="1"/>
    <col min="6885" max="6906" width="0" hidden="1" customWidth="1"/>
    <col min="6907" max="6907" width="14.5703125" customWidth="1"/>
    <col min="6908" max="6912" width="0" hidden="1" customWidth="1"/>
    <col min="6913" max="6913" width="16.85546875" customWidth="1"/>
    <col min="6914" max="6914" width="14.85546875" customWidth="1"/>
    <col min="6915" max="6915" width="13.85546875" customWidth="1"/>
    <col min="6916" max="6916" width="16.28515625" customWidth="1"/>
    <col min="6917" max="6917" width="31.42578125" customWidth="1"/>
    <col min="6918" max="6918" width="9.140625" customWidth="1"/>
    <col min="7128" max="7128" width="5.5703125" customWidth="1"/>
    <col min="7129" max="7129" width="33.7109375" customWidth="1"/>
    <col min="7130" max="7130" width="25.5703125" customWidth="1"/>
    <col min="7131" max="7134" width="0" hidden="1" customWidth="1"/>
    <col min="7135" max="7135" width="20.85546875" customWidth="1"/>
    <col min="7136" max="7139" width="0" hidden="1" customWidth="1"/>
    <col min="7140" max="7140" width="15.42578125" customWidth="1"/>
    <col min="7141" max="7162" width="0" hidden="1" customWidth="1"/>
    <col min="7163" max="7163" width="14.5703125" customWidth="1"/>
    <col min="7164" max="7168" width="0" hidden="1" customWidth="1"/>
    <col min="7169" max="7169" width="16.85546875" customWidth="1"/>
    <col min="7170" max="7170" width="14.85546875" customWidth="1"/>
    <col min="7171" max="7171" width="13.85546875" customWidth="1"/>
    <col min="7172" max="7172" width="16.28515625" customWidth="1"/>
    <col min="7173" max="7173" width="31.42578125" customWidth="1"/>
    <col min="7174" max="7174" width="9.140625" customWidth="1"/>
    <col min="7384" max="7384" width="5.5703125" customWidth="1"/>
    <col min="7385" max="7385" width="33.7109375" customWidth="1"/>
    <col min="7386" max="7386" width="25.5703125" customWidth="1"/>
    <col min="7387" max="7390" width="0" hidden="1" customWidth="1"/>
    <col min="7391" max="7391" width="20.85546875" customWidth="1"/>
    <col min="7392" max="7395" width="0" hidden="1" customWidth="1"/>
    <col min="7396" max="7396" width="15.42578125" customWidth="1"/>
    <col min="7397" max="7418" width="0" hidden="1" customWidth="1"/>
    <col min="7419" max="7419" width="14.5703125" customWidth="1"/>
    <col min="7420" max="7424" width="0" hidden="1" customWidth="1"/>
    <col min="7425" max="7425" width="16.85546875" customWidth="1"/>
    <col min="7426" max="7426" width="14.85546875" customWidth="1"/>
    <col min="7427" max="7427" width="13.85546875" customWidth="1"/>
    <col min="7428" max="7428" width="16.28515625" customWidth="1"/>
    <col min="7429" max="7429" width="31.42578125" customWidth="1"/>
    <col min="7430" max="7430" width="9.140625" customWidth="1"/>
    <col min="7640" max="7640" width="5.5703125" customWidth="1"/>
    <col min="7641" max="7641" width="33.7109375" customWidth="1"/>
    <col min="7642" max="7642" width="25.5703125" customWidth="1"/>
    <col min="7643" max="7646" width="0" hidden="1" customWidth="1"/>
    <col min="7647" max="7647" width="20.85546875" customWidth="1"/>
    <col min="7648" max="7651" width="0" hidden="1" customWidth="1"/>
    <col min="7652" max="7652" width="15.42578125" customWidth="1"/>
    <col min="7653" max="7674" width="0" hidden="1" customWidth="1"/>
    <col min="7675" max="7675" width="14.5703125" customWidth="1"/>
    <col min="7676" max="7680" width="0" hidden="1" customWidth="1"/>
    <col min="7681" max="7681" width="16.85546875" customWidth="1"/>
    <col min="7682" max="7682" width="14.85546875" customWidth="1"/>
    <col min="7683" max="7683" width="13.85546875" customWidth="1"/>
    <col min="7684" max="7684" width="16.28515625" customWidth="1"/>
    <col min="7685" max="7685" width="31.42578125" customWidth="1"/>
    <col min="7686" max="7686" width="9.140625" customWidth="1"/>
    <col min="7896" max="7896" width="5.5703125" customWidth="1"/>
    <col min="7897" max="7897" width="33.7109375" customWidth="1"/>
    <col min="7898" max="7898" width="25.5703125" customWidth="1"/>
    <col min="7899" max="7902" width="0" hidden="1" customWidth="1"/>
    <col min="7903" max="7903" width="20.85546875" customWidth="1"/>
    <col min="7904" max="7907" width="0" hidden="1" customWidth="1"/>
    <col min="7908" max="7908" width="15.42578125" customWidth="1"/>
    <col min="7909" max="7930" width="0" hidden="1" customWidth="1"/>
    <col min="7931" max="7931" width="14.5703125" customWidth="1"/>
    <col min="7932" max="7936" width="0" hidden="1" customWidth="1"/>
    <col min="7937" max="7937" width="16.85546875" customWidth="1"/>
    <col min="7938" max="7938" width="14.85546875" customWidth="1"/>
    <col min="7939" max="7939" width="13.85546875" customWidth="1"/>
    <col min="7940" max="7940" width="16.28515625" customWidth="1"/>
    <col min="7941" max="7941" width="31.42578125" customWidth="1"/>
    <col min="7942" max="7942" width="9.140625" customWidth="1"/>
    <col min="8152" max="8152" width="5.5703125" customWidth="1"/>
    <col min="8153" max="8153" width="33.7109375" customWidth="1"/>
    <col min="8154" max="8154" width="25.5703125" customWidth="1"/>
    <col min="8155" max="8158" width="0" hidden="1" customWidth="1"/>
    <col min="8159" max="8159" width="20.85546875" customWidth="1"/>
    <col min="8160" max="8163" width="0" hidden="1" customWidth="1"/>
    <col min="8164" max="8164" width="15.42578125" customWidth="1"/>
    <col min="8165" max="8186" width="0" hidden="1" customWidth="1"/>
    <col min="8187" max="8187" width="14.5703125" customWidth="1"/>
    <col min="8188" max="8192" width="0" hidden="1" customWidth="1"/>
    <col min="8193" max="8193" width="16.85546875" customWidth="1"/>
    <col min="8194" max="8194" width="14.85546875" customWidth="1"/>
    <col min="8195" max="8195" width="13.85546875" customWidth="1"/>
    <col min="8196" max="8196" width="16.28515625" customWidth="1"/>
    <col min="8197" max="8197" width="31.42578125" customWidth="1"/>
    <col min="8198" max="8198" width="9.140625" customWidth="1"/>
    <col min="8408" max="8408" width="5.5703125" customWidth="1"/>
    <col min="8409" max="8409" width="33.7109375" customWidth="1"/>
    <col min="8410" max="8410" width="25.5703125" customWidth="1"/>
    <col min="8411" max="8414" width="0" hidden="1" customWidth="1"/>
    <col min="8415" max="8415" width="20.85546875" customWidth="1"/>
    <col min="8416" max="8419" width="0" hidden="1" customWidth="1"/>
    <col min="8420" max="8420" width="15.42578125" customWidth="1"/>
    <col min="8421" max="8442" width="0" hidden="1" customWidth="1"/>
    <col min="8443" max="8443" width="14.5703125" customWidth="1"/>
    <col min="8444" max="8448" width="0" hidden="1" customWidth="1"/>
    <col min="8449" max="8449" width="16.85546875" customWidth="1"/>
    <col min="8450" max="8450" width="14.85546875" customWidth="1"/>
    <col min="8451" max="8451" width="13.85546875" customWidth="1"/>
    <col min="8452" max="8452" width="16.28515625" customWidth="1"/>
    <col min="8453" max="8453" width="31.42578125" customWidth="1"/>
    <col min="8454" max="8454" width="9.140625" customWidth="1"/>
    <col min="8664" max="8664" width="5.5703125" customWidth="1"/>
    <col min="8665" max="8665" width="33.7109375" customWidth="1"/>
    <col min="8666" max="8666" width="25.5703125" customWidth="1"/>
    <col min="8667" max="8670" width="0" hidden="1" customWidth="1"/>
    <col min="8671" max="8671" width="20.85546875" customWidth="1"/>
    <col min="8672" max="8675" width="0" hidden="1" customWidth="1"/>
    <col min="8676" max="8676" width="15.42578125" customWidth="1"/>
    <col min="8677" max="8698" width="0" hidden="1" customWidth="1"/>
    <col min="8699" max="8699" width="14.5703125" customWidth="1"/>
    <col min="8700" max="8704" width="0" hidden="1" customWidth="1"/>
    <col min="8705" max="8705" width="16.85546875" customWidth="1"/>
    <col min="8706" max="8706" width="14.85546875" customWidth="1"/>
    <col min="8707" max="8707" width="13.85546875" customWidth="1"/>
    <col min="8708" max="8708" width="16.28515625" customWidth="1"/>
    <col min="8709" max="8709" width="31.42578125" customWidth="1"/>
    <col min="8710" max="8710" width="9.140625" customWidth="1"/>
    <col min="8920" max="8920" width="5.5703125" customWidth="1"/>
    <col min="8921" max="8921" width="33.7109375" customWidth="1"/>
    <col min="8922" max="8922" width="25.5703125" customWidth="1"/>
    <col min="8923" max="8926" width="0" hidden="1" customWidth="1"/>
    <col min="8927" max="8927" width="20.85546875" customWidth="1"/>
    <col min="8928" max="8931" width="0" hidden="1" customWidth="1"/>
    <col min="8932" max="8932" width="15.42578125" customWidth="1"/>
    <col min="8933" max="8954" width="0" hidden="1" customWidth="1"/>
    <col min="8955" max="8955" width="14.5703125" customWidth="1"/>
    <col min="8956" max="8960" width="0" hidden="1" customWidth="1"/>
    <col min="8961" max="8961" width="16.85546875" customWidth="1"/>
    <col min="8962" max="8962" width="14.85546875" customWidth="1"/>
    <col min="8963" max="8963" width="13.85546875" customWidth="1"/>
    <col min="8964" max="8964" width="16.28515625" customWidth="1"/>
    <col min="8965" max="8965" width="31.42578125" customWidth="1"/>
    <col min="8966" max="8966" width="9.140625" customWidth="1"/>
    <col min="9176" max="9176" width="5.5703125" customWidth="1"/>
    <col min="9177" max="9177" width="33.7109375" customWidth="1"/>
    <col min="9178" max="9178" width="25.5703125" customWidth="1"/>
    <col min="9179" max="9182" width="0" hidden="1" customWidth="1"/>
    <col min="9183" max="9183" width="20.85546875" customWidth="1"/>
    <col min="9184" max="9187" width="0" hidden="1" customWidth="1"/>
    <col min="9188" max="9188" width="15.42578125" customWidth="1"/>
    <col min="9189" max="9210" width="0" hidden="1" customWidth="1"/>
    <col min="9211" max="9211" width="14.5703125" customWidth="1"/>
    <col min="9212" max="9216" width="0" hidden="1" customWidth="1"/>
    <col min="9217" max="9217" width="16.85546875" customWidth="1"/>
    <col min="9218" max="9218" width="14.85546875" customWidth="1"/>
    <col min="9219" max="9219" width="13.85546875" customWidth="1"/>
    <col min="9220" max="9220" width="16.28515625" customWidth="1"/>
    <col min="9221" max="9221" width="31.42578125" customWidth="1"/>
    <col min="9222" max="9222" width="9.140625" customWidth="1"/>
    <col min="9432" max="9432" width="5.5703125" customWidth="1"/>
    <col min="9433" max="9433" width="33.7109375" customWidth="1"/>
    <col min="9434" max="9434" width="25.5703125" customWidth="1"/>
    <col min="9435" max="9438" width="0" hidden="1" customWidth="1"/>
    <col min="9439" max="9439" width="20.85546875" customWidth="1"/>
    <col min="9440" max="9443" width="0" hidden="1" customWidth="1"/>
    <col min="9444" max="9444" width="15.42578125" customWidth="1"/>
    <col min="9445" max="9466" width="0" hidden="1" customWidth="1"/>
    <col min="9467" max="9467" width="14.5703125" customWidth="1"/>
    <col min="9468" max="9472" width="0" hidden="1" customWidth="1"/>
    <col min="9473" max="9473" width="16.85546875" customWidth="1"/>
    <col min="9474" max="9474" width="14.85546875" customWidth="1"/>
    <col min="9475" max="9475" width="13.85546875" customWidth="1"/>
    <col min="9476" max="9476" width="16.28515625" customWidth="1"/>
    <col min="9477" max="9477" width="31.42578125" customWidth="1"/>
    <col min="9478" max="9478" width="9.140625" customWidth="1"/>
    <col min="9688" max="9688" width="5.5703125" customWidth="1"/>
    <col min="9689" max="9689" width="33.7109375" customWidth="1"/>
    <col min="9690" max="9690" width="25.5703125" customWidth="1"/>
    <col min="9691" max="9694" width="0" hidden="1" customWidth="1"/>
    <col min="9695" max="9695" width="20.85546875" customWidth="1"/>
    <col min="9696" max="9699" width="0" hidden="1" customWidth="1"/>
    <col min="9700" max="9700" width="15.42578125" customWidth="1"/>
    <col min="9701" max="9722" width="0" hidden="1" customWidth="1"/>
    <col min="9723" max="9723" width="14.5703125" customWidth="1"/>
    <col min="9724" max="9728" width="0" hidden="1" customWidth="1"/>
    <col min="9729" max="9729" width="16.85546875" customWidth="1"/>
    <col min="9730" max="9730" width="14.85546875" customWidth="1"/>
    <col min="9731" max="9731" width="13.85546875" customWidth="1"/>
    <col min="9732" max="9732" width="16.28515625" customWidth="1"/>
    <col min="9733" max="9733" width="31.42578125" customWidth="1"/>
    <col min="9734" max="9734" width="9.140625" customWidth="1"/>
    <col min="9944" max="9944" width="5.5703125" customWidth="1"/>
    <col min="9945" max="9945" width="33.7109375" customWidth="1"/>
    <col min="9946" max="9946" width="25.5703125" customWidth="1"/>
    <col min="9947" max="9950" width="0" hidden="1" customWidth="1"/>
    <col min="9951" max="9951" width="20.85546875" customWidth="1"/>
    <col min="9952" max="9955" width="0" hidden="1" customWidth="1"/>
    <col min="9956" max="9956" width="15.42578125" customWidth="1"/>
    <col min="9957" max="9978" width="0" hidden="1" customWidth="1"/>
    <col min="9979" max="9979" width="14.5703125" customWidth="1"/>
    <col min="9980" max="9984" width="0" hidden="1" customWidth="1"/>
    <col min="9985" max="9985" width="16.85546875" customWidth="1"/>
    <col min="9986" max="9986" width="14.85546875" customWidth="1"/>
    <col min="9987" max="9987" width="13.85546875" customWidth="1"/>
    <col min="9988" max="9988" width="16.28515625" customWidth="1"/>
    <col min="9989" max="9989" width="31.42578125" customWidth="1"/>
    <col min="9990" max="9990" width="9.140625" customWidth="1"/>
    <col min="10200" max="10200" width="5.5703125" customWidth="1"/>
    <col min="10201" max="10201" width="33.7109375" customWidth="1"/>
    <col min="10202" max="10202" width="25.5703125" customWidth="1"/>
    <col min="10203" max="10206" width="0" hidden="1" customWidth="1"/>
    <col min="10207" max="10207" width="20.85546875" customWidth="1"/>
    <col min="10208" max="10211" width="0" hidden="1" customWidth="1"/>
    <col min="10212" max="10212" width="15.42578125" customWidth="1"/>
    <col min="10213" max="10234" width="0" hidden="1" customWidth="1"/>
    <col min="10235" max="10235" width="14.5703125" customWidth="1"/>
    <col min="10236" max="10240" width="0" hidden="1" customWidth="1"/>
    <col min="10241" max="10241" width="16.85546875" customWidth="1"/>
    <col min="10242" max="10242" width="14.85546875" customWidth="1"/>
    <col min="10243" max="10243" width="13.85546875" customWidth="1"/>
    <col min="10244" max="10244" width="16.28515625" customWidth="1"/>
    <col min="10245" max="10245" width="31.42578125" customWidth="1"/>
    <col min="10246" max="10246" width="9.140625" customWidth="1"/>
    <col min="10456" max="10456" width="5.5703125" customWidth="1"/>
    <col min="10457" max="10457" width="33.7109375" customWidth="1"/>
    <col min="10458" max="10458" width="25.5703125" customWidth="1"/>
    <col min="10459" max="10462" width="0" hidden="1" customWidth="1"/>
    <col min="10463" max="10463" width="20.85546875" customWidth="1"/>
    <col min="10464" max="10467" width="0" hidden="1" customWidth="1"/>
    <col min="10468" max="10468" width="15.42578125" customWidth="1"/>
    <col min="10469" max="10490" width="0" hidden="1" customWidth="1"/>
    <col min="10491" max="10491" width="14.5703125" customWidth="1"/>
    <col min="10492" max="10496" width="0" hidden="1" customWidth="1"/>
    <col min="10497" max="10497" width="16.85546875" customWidth="1"/>
    <col min="10498" max="10498" width="14.85546875" customWidth="1"/>
    <col min="10499" max="10499" width="13.85546875" customWidth="1"/>
    <col min="10500" max="10500" width="16.28515625" customWidth="1"/>
    <col min="10501" max="10501" width="31.42578125" customWidth="1"/>
    <col min="10502" max="10502" width="9.140625" customWidth="1"/>
    <col min="10712" max="10712" width="5.5703125" customWidth="1"/>
    <col min="10713" max="10713" width="33.7109375" customWidth="1"/>
    <col min="10714" max="10714" width="25.5703125" customWidth="1"/>
    <col min="10715" max="10718" width="0" hidden="1" customWidth="1"/>
    <col min="10719" max="10719" width="20.85546875" customWidth="1"/>
    <col min="10720" max="10723" width="0" hidden="1" customWidth="1"/>
    <col min="10724" max="10724" width="15.42578125" customWidth="1"/>
    <col min="10725" max="10746" width="0" hidden="1" customWidth="1"/>
    <col min="10747" max="10747" width="14.5703125" customWidth="1"/>
    <col min="10748" max="10752" width="0" hidden="1" customWidth="1"/>
    <col min="10753" max="10753" width="16.85546875" customWidth="1"/>
    <col min="10754" max="10754" width="14.85546875" customWidth="1"/>
    <col min="10755" max="10755" width="13.85546875" customWidth="1"/>
    <col min="10756" max="10756" width="16.28515625" customWidth="1"/>
    <col min="10757" max="10757" width="31.42578125" customWidth="1"/>
    <col min="10758" max="10758" width="9.140625" customWidth="1"/>
    <col min="10968" max="10968" width="5.5703125" customWidth="1"/>
    <col min="10969" max="10969" width="33.7109375" customWidth="1"/>
    <col min="10970" max="10970" width="25.5703125" customWidth="1"/>
    <col min="10971" max="10974" width="0" hidden="1" customWidth="1"/>
    <col min="10975" max="10975" width="20.85546875" customWidth="1"/>
    <col min="10976" max="10979" width="0" hidden="1" customWidth="1"/>
    <col min="10980" max="10980" width="15.42578125" customWidth="1"/>
    <col min="10981" max="11002" width="0" hidden="1" customWidth="1"/>
    <col min="11003" max="11003" width="14.5703125" customWidth="1"/>
    <col min="11004" max="11008" width="0" hidden="1" customWidth="1"/>
    <col min="11009" max="11009" width="16.85546875" customWidth="1"/>
    <col min="11010" max="11010" width="14.85546875" customWidth="1"/>
    <col min="11011" max="11011" width="13.85546875" customWidth="1"/>
    <col min="11012" max="11012" width="16.28515625" customWidth="1"/>
    <col min="11013" max="11013" width="31.42578125" customWidth="1"/>
    <col min="11014" max="11014" width="9.140625" customWidth="1"/>
    <col min="11224" max="11224" width="5.5703125" customWidth="1"/>
    <col min="11225" max="11225" width="33.7109375" customWidth="1"/>
    <col min="11226" max="11226" width="25.5703125" customWidth="1"/>
    <col min="11227" max="11230" width="0" hidden="1" customWidth="1"/>
    <col min="11231" max="11231" width="20.85546875" customWidth="1"/>
    <col min="11232" max="11235" width="0" hidden="1" customWidth="1"/>
    <col min="11236" max="11236" width="15.42578125" customWidth="1"/>
    <col min="11237" max="11258" width="0" hidden="1" customWidth="1"/>
    <col min="11259" max="11259" width="14.5703125" customWidth="1"/>
    <col min="11260" max="11264" width="0" hidden="1" customWidth="1"/>
    <col min="11265" max="11265" width="16.85546875" customWidth="1"/>
    <col min="11266" max="11266" width="14.85546875" customWidth="1"/>
    <col min="11267" max="11267" width="13.85546875" customWidth="1"/>
    <col min="11268" max="11268" width="16.28515625" customWidth="1"/>
    <col min="11269" max="11269" width="31.42578125" customWidth="1"/>
    <col min="11270" max="11270" width="9.140625" customWidth="1"/>
    <col min="11480" max="11480" width="5.5703125" customWidth="1"/>
    <col min="11481" max="11481" width="33.7109375" customWidth="1"/>
    <col min="11482" max="11482" width="25.5703125" customWidth="1"/>
    <col min="11483" max="11486" width="0" hidden="1" customWidth="1"/>
    <col min="11487" max="11487" width="20.85546875" customWidth="1"/>
    <col min="11488" max="11491" width="0" hidden="1" customWidth="1"/>
    <col min="11492" max="11492" width="15.42578125" customWidth="1"/>
    <col min="11493" max="11514" width="0" hidden="1" customWidth="1"/>
    <col min="11515" max="11515" width="14.5703125" customWidth="1"/>
    <col min="11516" max="11520" width="0" hidden="1" customWidth="1"/>
    <col min="11521" max="11521" width="16.85546875" customWidth="1"/>
    <col min="11522" max="11522" width="14.85546875" customWidth="1"/>
    <col min="11523" max="11523" width="13.85546875" customWidth="1"/>
    <col min="11524" max="11524" width="16.28515625" customWidth="1"/>
    <col min="11525" max="11525" width="31.42578125" customWidth="1"/>
    <col min="11526" max="11526" width="9.140625" customWidth="1"/>
    <col min="11736" max="11736" width="5.5703125" customWidth="1"/>
    <col min="11737" max="11737" width="33.7109375" customWidth="1"/>
    <col min="11738" max="11738" width="25.5703125" customWidth="1"/>
    <col min="11739" max="11742" width="0" hidden="1" customWidth="1"/>
    <col min="11743" max="11743" width="20.85546875" customWidth="1"/>
    <col min="11744" max="11747" width="0" hidden="1" customWidth="1"/>
    <col min="11748" max="11748" width="15.42578125" customWidth="1"/>
    <col min="11749" max="11770" width="0" hidden="1" customWidth="1"/>
    <col min="11771" max="11771" width="14.5703125" customWidth="1"/>
    <col min="11772" max="11776" width="0" hidden="1" customWidth="1"/>
    <col min="11777" max="11777" width="16.85546875" customWidth="1"/>
    <col min="11778" max="11778" width="14.85546875" customWidth="1"/>
    <col min="11779" max="11779" width="13.85546875" customWidth="1"/>
    <col min="11780" max="11780" width="16.28515625" customWidth="1"/>
    <col min="11781" max="11781" width="31.42578125" customWidth="1"/>
    <col min="11782" max="11782" width="9.140625" customWidth="1"/>
    <col min="11992" max="11992" width="5.5703125" customWidth="1"/>
    <col min="11993" max="11993" width="33.7109375" customWidth="1"/>
    <col min="11994" max="11994" width="25.5703125" customWidth="1"/>
    <col min="11995" max="11998" width="0" hidden="1" customWidth="1"/>
    <col min="11999" max="11999" width="20.85546875" customWidth="1"/>
    <col min="12000" max="12003" width="0" hidden="1" customWidth="1"/>
    <col min="12004" max="12004" width="15.42578125" customWidth="1"/>
    <col min="12005" max="12026" width="0" hidden="1" customWidth="1"/>
    <col min="12027" max="12027" width="14.5703125" customWidth="1"/>
    <col min="12028" max="12032" width="0" hidden="1" customWidth="1"/>
    <col min="12033" max="12033" width="16.85546875" customWidth="1"/>
    <col min="12034" max="12034" width="14.85546875" customWidth="1"/>
    <col min="12035" max="12035" width="13.85546875" customWidth="1"/>
    <col min="12036" max="12036" width="16.28515625" customWidth="1"/>
    <col min="12037" max="12037" width="31.42578125" customWidth="1"/>
    <col min="12038" max="12038" width="9.140625" customWidth="1"/>
    <col min="12248" max="12248" width="5.5703125" customWidth="1"/>
    <col min="12249" max="12249" width="33.7109375" customWidth="1"/>
    <col min="12250" max="12250" width="25.5703125" customWidth="1"/>
    <col min="12251" max="12254" width="0" hidden="1" customWidth="1"/>
    <col min="12255" max="12255" width="20.85546875" customWidth="1"/>
    <col min="12256" max="12259" width="0" hidden="1" customWidth="1"/>
    <col min="12260" max="12260" width="15.42578125" customWidth="1"/>
    <col min="12261" max="12282" width="0" hidden="1" customWidth="1"/>
    <col min="12283" max="12283" width="14.5703125" customWidth="1"/>
    <col min="12284" max="12288" width="0" hidden="1" customWidth="1"/>
    <col min="12289" max="12289" width="16.85546875" customWidth="1"/>
    <col min="12290" max="12290" width="14.85546875" customWidth="1"/>
    <col min="12291" max="12291" width="13.85546875" customWidth="1"/>
    <col min="12292" max="12292" width="16.28515625" customWidth="1"/>
    <col min="12293" max="12293" width="31.42578125" customWidth="1"/>
    <col min="12294" max="12294" width="9.140625" customWidth="1"/>
    <col min="12504" max="12504" width="5.5703125" customWidth="1"/>
    <col min="12505" max="12505" width="33.7109375" customWidth="1"/>
    <col min="12506" max="12506" width="25.5703125" customWidth="1"/>
    <col min="12507" max="12510" width="0" hidden="1" customWidth="1"/>
    <col min="12511" max="12511" width="20.85546875" customWidth="1"/>
    <col min="12512" max="12515" width="0" hidden="1" customWidth="1"/>
    <col min="12516" max="12516" width="15.42578125" customWidth="1"/>
    <col min="12517" max="12538" width="0" hidden="1" customWidth="1"/>
    <col min="12539" max="12539" width="14.5703125" customWidth="1"/>
    <col min="12540" max="12544" width="0" hidden="1" customWidth="1"/>
    <col min="12545" max="12545" width="16.85546875" customWidth="1"/>
    <col min="12546" max="12546" width="14.85546875" customWidth="1"/>
    <col min="12547" max="12547" width="13.85546875" customWidth="1"/>
    <col min="12548" max="12548" width="16.28515625" customWidth="1"/>
    <col min="12549" max="12549" width="31.42578125" customWidth="1"/>
    <col min="12550" max="12550" width="9.140625" customWidth="1"/>
    <col min="12760" max="12760" width="5.5703125" customWidth="1"/>
    <col min="12761" max="12761" width="33.7109375" customWidth="1"/>
    <col min="12762" max="12762" width="25.5703125" customWidth="1"/>
    <col min="12763" max="12766" width="0" hidden="1" customWidth="1"/>
    <col min="12767" max="12767" width="20.85546875" customWidth="1"/>
    <col min="12768" max="12771" width="0" hidden="1" customWidth="1"/>
    <col min="12772" max="12772" width="15.42578125" customWidth="1"/>
    <col min="12773" max="12794" width="0" hidden="1" customWidth="1"/>
    <col min="12795" max="12795" width="14.5703125" customWidth="1"/>
    <col min="12796" max="12800" width="0" hidden="1" customWidth="1"/>
    <col min="12801" max="12801" width="16.85546875" customWidth="1"/>
    <col min="12802" max="12802" width="14.85546875" customWidth="1"/>
    <col min="12803" max="12803" width="13.85546875" customWidth="1"/>
    <col min="12804" max="12804" width="16.28515625" customWidth="1"/>
    <col min="12805" max="12805" width="31.42578125" customWidth="1"/>
    <col min="12806" max="12806" width="9.140625" customWidth="1"/>
    <col min="13016" max="13016" width="5.5703125" customWidth="1"/>
    <col min="13017" max="13017" width="33.7109375" customWidth="1"/>
    <col min="13018" max="13018" width="25.5703125" customWidth="1"/>
    <col min="13019" max="13022" width="0" hidden="1" customWidth="1"/>
    <col min="13023" max="13023" width="20.85546875" customWidth="1"/>
    <col min="13024" max="13027" width="0" hidden="1" customWidth="1"/>
    <col min="13028" max="13028" width="15.42578125" customWidth="1"/>
    <col min="13029" max="13050" width="0" hidden="1" customWidth="1"/>
    <col min="13051" max="13051" width="14.5703125" customWidth="1"/>
    <col min="13052" max="13056" width="0" hidden="1" customWidth="1"/>
    <col min="13057" max="13057" width="16.85546875" customWidth="1"/>
    <col min="13058" max="13058" width="14.85546875" customWidth="1"/>
    <col min="13059" max="13059" width="13.85546875" customWidth="1"/>
    <col min="13060" max="13060" width="16.28515625" customWidth="1"/>
    <col min="13061" max="13061" width="31.42578125" customWidth="1"/>
    <col min="13062" max="13062" width="9.140625" customWidth="1"/>
    <col min="13272" max="13272" width="5.5703125" customWidth="1"/>
    <col min="13273" max="13273" width="33.7109375" customWidth="1"/>
    <col min="13274" max="13274" width="25.5703125" customWidth="1"/>
    <col min="13275" max="13278" width="0" hidden="1" customWidth="1"/>
    <col min="13279" max="13279" width="20.85546875" customWidth="1"/>
    <col min="13280" max="13283" width="0" hidden="1" customWidth="1"/>
    <col min="13284" max="13284" width="15.42578125" customWidth="1"/>
    <col min="13285" max="13306" width="0" hidden="1" customWidth="1"/>
    <col min="13307" max="13307" width="14.5703125" customWidth="1"/>
    <col min="13308" max="13312" width="0" hidden="1" customWidth="1"/>
    <col min="13313" max="13313" width="16.85546875" customWidth="1"/>
    <col min="13314" max="13314" width="14.85546875" customWidth="1"/>
    <col min="13315" max="13315" width="13.85546875" customWidth="1"/>
    <col min="13316" max="13316" width="16.28515625" customWidth="1"/>
    <col min="13317" max="13317" width="31.42578125" customWidth="1"/>
    <col min="13318" max="13318" width="9.140625" customWidth="1"/>
    <col min="13528" max="13528" width="5.5703125" customWidth="1"/>
    <col min="13529" max="13529" width="33.7109375" customWidth="1"/>
    <col min="13530" max="13530" width="25.5703125" customWidth="1"/>
    <col min="13531" max="13534" width="0" hidden="1" customWidth="1"/>
    <col min="13535" max="13535" width="20.85546875" customWidth="1"/>
    <col min="13536" max="13539" width="0" hidden="1" customWidth="1"/>
    <col min="13540" max="13540" width="15.42578125" customWidth="1"/>
    <col min="13541" max="13562" width="0" hidden="1" customWidth="1"/>
    <col min="13563" max="13563" width="14.5703125" customWidth="1"/>
    <col min="13564" max="13568" width="0" hidden="1" customWidth="1"/>
    <col min="13569" max="13569" width="16.85546875" customWidth="1"/>
    <col min="13570" max="13570" width="14.85546875" customWidth="1"/>
    <col min="13571" max="13571" width="13.85546875" customWidth="1"/>
    <col min="13572" max="13572" width="16.28515625" customWidth="1"/>
    <col min="13573" max="13573" width="31.42578125" customWidth="1"/>
    <col min="13574" max="13574" width="9.140625" customWidth="1"/>
    <col min="13784" max="13784" width="5.5703125" customWidth="1"/>
    <col min="13785" max="13785" width="33.7109375" customWidth="1"/>
    <col min="13786" max="13786" width="25.5703125" customWidth="1"/>
    <col min="13787" max="13790" width="0" hidden="1" customWidth="1"/>
    <col min="13791" max="13791" width="20.85546875" customWidth="1"/>
    <col min="13792" max="13795" width="0" hidden="1" customWidth="1"/>
    <col min="13796" max="13796" width="15.42578125" customWidth="1"/>
    <col min="13797" max="13818" width="0" hidden="1" customWidth="1"/>
    <col min="13819" max="13819" width="14.5703125" customWidth="1"/>
    <col min="13820" max="13824" width="0" hidden="1" customWidth="1"/>
    <col min="13825" max="13825" width="16.85546875" customWidth="1"/>
    <col min="13826" max="13826" width="14.85546875" customWidth="1"/>
    <col min="13827" max="13827" width="13.85546875" customWidth="1"/>
    <col min="13828" max="13828" width="16.28515625" customWidth="1"/>
    <col min="13829" max="13829" width="31.42578125" customWidth="1"/>
    <col min="13830" max="13830" width="9.140625" customWidth="1"/>
    <col min="14040" max="14040" width="5.5703125" customWidth="1"/>
    <col min="14041" max="14041" width="33.7109375" customWidth="1"/>
    <col min="14042" max="14042" width="25.5703125" customWidth="1"/>
    <col min="14043" max="14046" width="0" hidden="1" customWidth="1"/>
    <col min="14047" max="14047" width="20.85546875" customWidth="1"/>
    <col min="14048" max="14051" width="0" hidden="1" customWidth="1"/>
    <col min="14052" max="14052" width="15.42578125" customWidth="1"/>
    <col min="14053" max="14074" width="0" hidden="1" customWidth="1"/>
    <col min="14075" max="14075" width="14.5703125" customWidth="1"/>
    <col min="14076" max="14080" width="0" hidden="1" customWidth="1"/>
    <col min="14081" max="14081" width="16.85546875" customWidth="1"/>
    <col min="14082" max="14082" width="14.85546875" customWidth="1"/>
    <col min="14083" max="14083" width="13.85546875" customWidth="1"/>
    <col min="14084" max="14084" width="16.28515625" customWidth="1"/>
    <col min="14085" max="14085" width="31.42578125" customWidth="1"/>
    <col min="14086" max="14086" width="9.140625" customWidth="1"/>
    <col min="14296" max="14296" width="5.5703125" customWidth="1"/>
    <col min="14297" max="14297" width="33.7109375" customWidth="1"/>
    <col min="14298" max="14298" width="25.5703125" customWidth="1"/>
    <col min="14299" max="14302" width="0" hidden="1" customWidth="1"/>
    <col min="14303" max="14303" width="20.85546875" customWidth="1"/>
    <col min="14304" max="14307" width="0" hidden="1" customWidth="1"/>
    <col min="14308" max="14308" width="15.42578125" customWidth="1"/>
    <col min="14309" max="14330" width="0" hidden="1" customWidth="1"/>
    <col min="14331" max="14331" width="14.5703125" customWidth="1"/>
    <col min="14332" max="14336" width="0" hidden="1" customWidth="1"/>
    <col min="14337" max="14337" width="16.85546875" customWidth="1"/>
    <col min="14338" max="14338" width="14.85546875" customWidth="1"/>
    <col min="14339" max="14339" width="13.85546875" customWidth="1"/>
    <col min="14340" max="14340" width="16.28515625" customWidth="1"/>
    <col min="14341" max="14341" width="31.42578125" customWidth="1"/>
    <col min="14342" max="14342" width="9.140625" customWidth="1"/>
    <col min="14552" max="14552" width="5.5703125" customWidth="1"/>
    <col min="14553" max="14553" width="33.7109375" customWidth="1"/>
    <col min="14554" max="14554" width="25.5703125" customWidth="1"/>
    <col min="14555" max="14558" width="0" hidden="1" customWidth="1"/>
    <col min="14559" max="14559" width="20.85546875" customWidth="1"/>
    <col min="14560" max="14563" width="0" hidden="1" customWidth="1"/>
    <col min="14564" max="14564" width="15.42578125" customWidth="1"/>
    <col min="14565" max="14586" width="0" hidden="1" customWidth="1"/>
    <col min="14587" max="14587" width="14.5703125" customWidth="1"/>
    <col min="14588" max="14592" width="0" hidden="1" customWidth="1"/>
    <col min="14593" max="14593" width="16.85546875" customWidth="1"/>
    <col min="14594" max="14594" width="14.85546875" customWidth="1"/>
    <col min="14595" max="14595" width="13.85546875" customWidth="1"/>
    <col min="14596" max="14596" width="16.28515625" customWidth="1"/>
    <col min="14597" max="14597" width="31.42578125" customWidth="1"/>
    <col min="14598" max="14598" width="9.140625" customWidth="1"/>
    <col min="14808" max="14808" width="5.5703125" customWidth="1"/>
    <col min="14809" max="14809" width="33.7109375" customWidth="1"/>
    <col min="14810" max="14810" width="25.5703125" customWidth="1"/>
    <col min="14811" max="14814" width="0" hidden="1" customWidth="1"/>
    <col min="14815" max="14815" width="20.85546875" customWidth="1"/>
    <col min="14816" max="14819" width="0" hidden="1" customWidth="1"/>
    <col min="14820" max="14820" width="15.42578125" customWidth="1"/>
    <col min="14821" max="14842" width="0" hidden="1" customWidth="1"/>
    <col min="14843" max="14843" width="14.5703125" customWidth="1"/>
    <col min="14844" max="14848" width="0" hidden="1" customWidth="1"/>
    <col min="14849" max="14849" width="16.85546875" customWidth="1"/>
    <col min="14850" max="14850" width="14.85546875" customWidth="1"/>
    <col min="14851" max="14851" width="13.85546875" customWidth="1"/>
    <col min="14852" max="14852" width="16.28515625" customWidth="1"/>
    <col min="14853" max="14853" width="31.42578125" customWidth="1"/>
    <col min="14854" max="14854" width="9.140625" customWidth="1"/>
    <col min="15064" max="15064" width="5.5703125" customWidth="1"/>
    <col min="15065" max="15065" width="33.7109375" customWidth="1"/>
    <col min="15066" max="15066" width="25.5703125" customWidth="1"/>
    <col min="15067" max="15070" width="0" hidden="1" customWidth="1"/>
    <col min="15071" max="15071" width="20.85546875" customWidth="1"/>
    <col min="15072" max="15075" width="0" hidden="1" customWidth="1"/>
    <col min="15076" max="15076" width="15.42578125" customWidth="1"/>
    <col min="15077" max="15098" width="0" hidden="1" customWidth="1"/>
    <col min="15099" max="15099" width="14.5703125" customWidth="1"/>
    <col min="15100" max="15104" width="0" hidden="1" customWidth="1"/>
    <col min="15105" max="15105" width="16.85546875" customWidth="1"/>
    <col min="15106" max="15106" width="14.85546875" customWidth="1"/>
    <col min="15107" max="15107" width="13.85546875" customWidth="1"/>
    <col min="15108" max="15108" width="16.28515625" customWidth="1"/>
    <col min="15109" max="15109" width="31.42578125" customWidth="1"/>
    <col min="15110" max="15110" width="9.140625" customWidth="1"/>
    <col min="15320" max="15320" width="5.5703125" customWidth="1"/>
    <col min="15321" max="15321" width="33.7109375" customWidth="1"/>
    <col min="15322" max="15322" width="25.5703125" customWidth="1"/>
    <col min="15323" max="15326" width="0" hidden="1" customWidth="1"/>
    <col min="15327" max="15327" width="20.85546875" customWidth="1"/>
    <col min="15328" max="15331" width="0" hidden="1" customWidth="1"/>
    <col min="15332" max="15332" width="15.42578125" customWidth="1"/>
    <col min="15333" max="15354" width="0" hidden="1" customWidth="1"/>
    <col min="15355" max="15355" width="14.5703125" customWidth="1"/>
    <col min="15356" max="15360" width="0" hidden="1" customWidth="1"/>
    <col min="15361" max="15361" width="16.85546875" customWidth="1"/>
    <col min="15362" max="15362" width="14.85546875" customWidth="1"/>
    <col min="15363" max="15363" width="13.85546875" customWidth="1"/>
    <col min="15364" max="15364" width="16.28515625" customWidth="1"/>
    <col min="15365" max="15365" width="31.42578125" customWidth="1"/>
    <col min="15366" max="15366" width="9.140625" customWidth="1"/>
    <col min="15576" max="15576" width="5.5703125" customWidth="1"/>
    <col min="15577" max="15577" width="33.7109375" customWidth="1"/>
    <col min="15578" max="15578" width="25.5703125" customWidth="1"/>
    <col min="15579" max="15582" width="0" hidden="1" customWidth="1"/>
    <col min="15583" max="15583" width="20.85546875" customWidth="1"/>
    <col min="15584" max="15587" width="0" hidden="1" customWidth="1"/>
    <col min="15588" max="15588" width="15.42578125" customWidth="1"/>
    <col min="15589" max="15610" width="0" hidden="1" customWidth="1"/>
    <col min="15611" max="15611" width="14.5703125" customWidth="1"/>
    <col min="15612" max="15616" width="0" hidden="1" customWidth="1"/>
    <col min="15617" max="15617" width="16.85546875" customWidth="1"/>
    <col min="15618" max="15618" width="14.85546875" customWidth="1"/>
    <col min="15619" max="15619" width="13.85546875" customWidth="1"/>
    <col min="15620" max="15620" width="16.28515625" customWidth="1"/>
    <col min="15621" max="15621" width="31.42578125" customWidth="1"/>
    <col min="15622" max="15622" width="9.140625" customWidth="1"/>
    <col min="15832" max="15832" width="5.5703125" customWidth="1"/>
    <col min="15833" max="15833" width="33.7109375" customWidth="1"/>
    <col min="15834" max="15834" width="25.5703125" customWidth="1"/>
    <col min="15835" max="15838" width="0" hidden="1" customWidth="1"/>
    <col min="15839" max="15839" width="20.85546875" customWidth="1"/>
    <col min="15840" max="15843" width="0" hidden="1" customWidth="1"/>
    <col min="15844" max="15844" width="15.42578125" customWidth="1"/>
    <col min="15845" max="15866" width="0" hidden="1" customWidth="1"/>
    <col min="15867" max="15867" width="14.5703125" customWidth="1"/>
    <col min="15868" max="15872" width="0" hidden="1" customWidth="1"/>
    <col min="15873" max="15873" width="16.85546875" customWidth="1"/>
    <col min="15874" max="15874" width="14.85546875" customWidth="1"/>
    <col min="15875" max="15875" width="13.85546875" customWidth="1"/>
    <col min="15876" max="15876" width="16.28515625" customWidth="1"/>
    <col min="15877" max="15877" width="31.42578125" customWidth="1"/>
    <col min="15878" max="15878" width="9.140625" customWidth="1"/>
    <col min="16088" max="16088" width="5.5703125" customWidth="1"/>
    <col min="16089" max="16089" width="33.7109375" customWidth="1"/>
    <col min="16090" max="16090" width="25.5703125" customWidth="1"/>
    <col min="16091" max="16094" width="0" hidden="1" customWidth="1"/>
    <col min="16095" max="16095" width="20.85546875" customWidth="1"/>
    <col min="16096" max="16099" width="0" hidden="1" customWidth="1"/>
    <col min="16100" max="16100" width="15.42578125" customWidth="1"/>
    <col min="16101" max="16122" width="0" hidden="1" customWidth="1"/>
    <col min="16123" max="16123" width="14.5703125" customWidth="1"/>
    <col min="16124" max="16128" width="0" hidden="1" customWidth="1"/>
    <col min="16129" max="16129" width="16.85546875" customWidth="1"/>
    <col min="16130" max="16130" width="14.85546875" customWidth="1"/>
    <col min="16131" max="16131" width="13.85546875" customWidth="1"/>
    <col min="16132" max="16132" width="16.28515625" customWidth="1"/>
    <col min="16133" max="16133" width="31.42578125" customWidth="1"/>
    <col min="16134" max="16134" width="9.140625" customWidth="1"/>
  </cols>
  <sheetData>
    <row r="1" spans="1:49" x14ac:dyDescent="0.25">
      <c r="Z1" s="50"/>
      <c r="AA1" s="22"/>
      <c r="AB1" s="22"/>
      <c r="AC1" s="22"/>
      <c r="AD1" s="22"/>
      <c r="AE1" s="22"/>
      <c r="AF1" s="22"/>
      <c r="AG1" s="22"/>
      <c r="AI1" s="52" t="s">
        <v>126</v>
      </c>
    </row>
    <row r="2" spans="1:49" x14ac:dyDescent="0.25">
      <c r="A2" s="53"/>
      <c r="B2" s="54"/>
      <c r="C2" s="54"/>
      <c r="D2" s="55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2"/>
      <c r="AA2" s="22"/>
      <c r="AB2" s="22"/>
      <c r="AC2" s="22"/>
      <c r="AD2" s="22"/>
      <c r="AE2" s="22"/>
      <c r="AF2" s="22"/>
      <c r="AG2" s="22"/>
      <c r="AI2" s="51"/>
    </row>
    <row r="3" spans="1:49" ht="76.5" customHeight="1" x14ac:dyDescent="0.25">
      <c r="A3" s="59" t="s">
        <v>129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</row>
    <row r="4" spans="1:49" ht="99.75" customHeight="1" x14ac:dyDescent="0.3">
      <c r="A4" s="60" t="s">
        <v>0</v>
      </c>
      <c r="B4" s="60" t="s">
        <v>1</v>
      </c>
      <c r="C4" s="60" t="s">
        <v>2</v>
      </c>
      <c r="D4" s="61" t="s">
        <v>3</v>
      </c>
      <c r="E4" s="61" t="s">
        <v>4</v>
      </c>
      <c r="F4" s="61" t="s">
        <v>5</v>
      </c>
      <c r="G4" s="61" t="s">
        <v>128</v>
      </c>
      <c r="H4" s="61" t="s">
        <v>6</v>
      </c>
      <c r="I4" s="61"/>
      <c r="J4" s="61"/>
      <c r="K4" s="60" t="s">
        <v>7</v>
      </c>
      <c r="L4" s="60" t="s">
        <v>8</v>
      </c>
      <c r="M4" s="60" t="s">
        <v>121</v>
      </c>
      <c r="N4" s="60"/>
      <c r="O4" s="60"/>
      <c r="P4" s="61" t="s">
        <v>9</v>
      </c>
      <c r="Q4" s="61" t="s">
        <v>118</v>
      </c>
      <c r="R4" s="61"/>
      <c r="S4" s="61"/>
      <c r="T4" s="61" t="s">
        <v>10</v>
      </c>
      <c r="U4" s="61"/>
      <c r="V4" s="61"/>
      <c r="W4" s="61"/>
      <c r="X4" s="61"/>
      <c r="Y4" s="8"/>
      <c r="Z4" s="65" t="s">
        <v>119</v>
      </c>
      <c r="AA4" s="65"/>
      <c r="AB4" s="65"/>
      <c r="AC4" s="65" t="s">
        <v>124</v>
      </c>
      <c r="AD4" s="66"/>
      <c r="AE4" s="66"/>
      <c r="AF4" s="56" t="s">
        <v>123</v>
      </c>
      <c r="AG4" s="61" t="s">
        <v>122</v>
      </c>
      <c r="AH4" s="62"/>
      <c r="AI4" s="62"/>
    </row>
    <row r="5" spans="1:49" ht="55.5" customHeight="1" x14ac:dyDescent="0.25">
      <c r="A5" s="60"/>
      <c r="B5" s="60"/>
      <c r="C5" s="60"/>
      <c r="D5" s="61"/>
      <c r="E5" s="61"/>
      <c r="F5" s="61"/>
      <c r="G5" s="61"/>
      <c r="H5" s="49" t="s">
        <v>11</v>
      </c>
      <c r="I5" s="49" t="s">
        <v>12</v>
      </c>
      <c r="J5" s="49" t="s">
        <v>13</v>
      </c>
      <c r="K5" s="60"/>
      <c r="L5" s="60"/>
      <c r="M5" s="48" t="s">
        <v>14</v>
      </c>
      <c r="N5" s="10" t="s">
        <v>15</v>
      </c>
      <c r="O5" s="10" t="s">
        <v>16</v>
      </c>
      <c r="P5" s="61"/>
      <c r="Q5" s="49" t="s">
        <v>11</v>
      </c>
      <c r="R5" s="10" t="s">
        <v>15</v>
      </c>
      <c r="S5" s="10" t="s">
        <v>16</v>
      </c>
      <c r="T5" s="48" t="s">
        <v>17</v>
      </c>
      <c r="U5" s="48" t="s">
        <v>18</v>
      </c>
      <c r="V5" s="48" t="s">
        <v>19</v>
      </c>
      <c r="W5" s="48" t="s">
        <v>20</v>
      </c>
      <c r="X5" s="48" t="s">
        <v>21</v>
      </c>
      <c r="Y5" s="48" t="s">
        <v>22</v>
      </c>
      <c r="Z5" s="48" t="s">
        <v>14</v>
      </c>
      <c r="AA5" s="10" t="s">
        <v>15</v>
      </c>
      <c r="AB5" s="10" t="s">
        <v>16</v>
      </c>
      <c r="AC5" s="49" t="s">
        <v>11</v>
      </c>
      <c r="AD5" s="49" t="s">
        <v>127</v>
      </c>
      <c r="AE5" s="49" t="s">
        <v>13</v>
      </c>
      <c r="AF5" s="10"/>
      <c r="AG5" s="48" t="s">
        <v>14</v>
      </c>
      <c r="AH5" s="10" t="s">
        <v>15</v>
      </c>
      <c r="AI5" s="10" t="s">
        <v>130</v>
      </c>
    </row>
    <row r="6" spans="1:49" ht="18.75" x14ac:dyDescent="0.25">
      <c r="A6" s="48">
        <v>1</v>
      </c>
      <c r="B6" s="48">
        <v>2</v>
      </c>
      <c r="C6" s="48">
        <v>3</v>
      </c>
      <c r="D6" s="49"/>
      <c r="E6" s="49"/>
      <c r="F6" s="49"/>
      <c r="G6" s="49">
        <v>4</v>
      </c>
      <c r="H6" s="49">
        <v>5</v>
      </c>
      <c r="I6" s="49">
        <v>6</v>
      </c>
      <c r="J6" s="49">
        <v>7</v>
      </c>
      <c r="K6" s="48"/>
      <c r="L6" s="48"/>
      <c r="M6" s="48"/>
      <c r="N6" s="10"/>
      <c r="O6" s="10"/>
      <c r="P6" s="49"/>
      <c r="Q6" s="49"/>
      <c r="R6" s="10"/>
      <c r="S6" s="10"/>
      <c r="T6" s="48"/>
      <c r="U6" s="48"/>
      <c r="V6" s="48"/>
      <c r="W6" s="48"/>
      <c r="X6" s="48"/>
      <c r="Y6" s="48"/>
      <c r="Z6" s="48"/>
      <c r="AA6" s="10"/>
      <c r="AB6" s="10"/>
      <c r="AC6" s="49">
        <v>8</v>
      </c>
      <c r="AD6" s="49">
        <v>9</v>
      </c>
      <c r="AE6" s="49">
        <v>10</v>
      </c>
      <c r="AF6" s="10">
        <v>11</v>
      </c>
      <c r="AG6" s="48">
        <v>12</v>
      </c>
      <c r="AH6" s="10">
        <v>13</v>
      </c>
      <c r="AI6" s="10">
        <v>14</v>
      </c>
    </row>
    <row r="7" spans="1:49" s="2" customFormat="1" ht="37.5" x14ac:dyDescent="0.3">
      <c r="A7" s="35">
        <v>1</v>
      </c>
      <c r="B7" s="36" t="s">
        <v>23</v>
      </c>
      <c r="C7" s="57" t="s">
        <v>24</v>
      </c>
      <c r="D7" s="31">
        <v>2017</v>
      </c>
      <c r="E7" s="31" t="s">
        <v>25</v>
      </c>
      <c r="F7" s="31">
        <v>27.2</v>
      </c>
      <c r="G7" s="31">
        <f>G8+G9</f>
        <v>32.200000000000003</v>
      </c>
      <c r="H7" s="31">
        <v>154</v>
      </c>
      <c r="I7" s="31">
        <v>150</v>
      </c>
      <c r="J7" s="31">
        <v>4</v>
      </c>
      <c r="K7" s="31">
        <v>15.291</v>
      </c>
      <c r="L7" s="31">
        <v>0.39800000000000002</v>
      </c>
      <c r="M7" s="31">
        <f>N7+O7</f>
        <v>521.06579999999997</v>
      </c>
      <c r="N7" s="31">
        <f>G8*K8+G9*K9</f>
        <v>508.25020000000001</v>
      </c>
      <c r="O7" s="31">
        <f>G7*L7</f>
        <v>12.815600000000002</v>
      </c>
      <c r="P7" s="31">
        <v>30</v>
      </c>
      <c r="Q7" s="11">
        <f>H7*70/30</f>
        <v>359.33333333333331</v>
      </c>
      <c r="R7" s="11">
        <f>I7*70/30</f>
        <v>350</v>
      </c>
      <c r="S7" s="11">
        <f>J7*70/30</f>
        <v>9.3333333333333339</v>
      </c>
      <c r="T7" s="11">
        <f>G7*K7+G7*L7</f>
        <v>505.18580000000009</v>
      </c>
      <c r="U7" s="11">
        <f>H7+Q7</f>
        <v>513.33333333333326</v>
      </c>
      <c r="V7" s="11">
        <f>U7-T7</f>
        <v>8.1475333333331719</v>
      </c>
      <c r="W7" s="33">
        <f>V7/(18.467+L7)</f>
        <v>0.43188620902905767</v>
      </c>
      <c r="X7" s="31">
        <v>5</v>
      </c>
      <c r="Y7" s="43">
        <f>G7+X7</f>
        <v>37.200000000000003</v>
      </c>
      <c r="Z7" s="11">
        <f>H7+Q7</f>
        <v>513.33333333333326</v>
      </c>
      <c r="AA7" s="11">
        <f>I7+R7</f>
        <v>500</v>
      </c>
      <c r="AB7" s="11">
        <f>J7+S7</f>
        <v>13.333333333333334</v>
      </c>
      <c r="AC7" s="11">
        <v>513.33333333333326</v>
      </c>
      <c r="AD7" s="11">
        <v>500</v>
      </c>
      <c r="AE7" s="11">
        <v>13.333333333333334</v>
      </c>
      <c r="AF7" s="31">
        <v>30</v>
      </c>
      <c r="AG7" s="12">
        <v>359.33300000000003</v>
      </c>
      <c r="AH7" s="12">
        <v>350</v>
      </c>
      <c r="AI7" s="12">
        <v>9.3333333333333339</v>
      </c>
      <c r="AJ7" s="19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</row>
    <row r="8" spans="1:49" s="2" customFormat="1" ht="18.75" hidden="1" x14ac:dyDescent="0.3">
      <c r="A8" s="35"/>
      <c r="B8" s="36"/>
      <c r="C8" s="57"/>
      <c r="D8" s="31"/>
      <c r="E8" s="31"/>
      <c r="F8" s="31"/>
      <c r="G8" s="31">
        <v>27.2</v>
      </c>
      <c r="H8" s="31"/>
      <c r="I8" s="31"/>
      <c r="J8" s="31"/>
      <c r="K8" s="31">
        <v>15.291</v>
      </c>
      <c r="L8" s="31"/>
      <c r="M8" s="31"/>
      <c r="N8" s="31"/>
      <c r="O8" s="31"/>
      <c r="P8" s="31"/>
      <c r="Q8" s="11"/>
      <c r="R8" s="11"/>
      <c r="S8" s="11"/>
      <c r="T8" s="11"/>
      <c r="U8" s="11"/>
      <c r="V8" s="11"/>
      <c r="W8" s="33"/>
      <c r="X8" s="31"/>
      <c r="Y8" s="43"/>
      <c r="Z8" s="11"/>
      <c r="AA8" s="11"/>
      <c r="AB8" s="11"/>
      <c r="AC8" s="11"/>
      <c r="AD8" s="11"/>
      <c r="AE8" s="11"/>
      <c r="AF8" s="31"/>
      <c r="AG8" s="12"/>
      <c r="AH8" s="12"/>
      <c r="AI8" s="12"/>
      <c r="AJ8" s="19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</row>
    <row r="9" spans="1:49" s="2" customFormat="1" ht="18.75" hidden="1" x14ac:dyDescent="0.3">
      <c r="A9" s="35"/>
      <c r="B9" s="36"/>
      <c r="C9" s="57"/>
      <c r="D9" s="31"/>
      <c r="E9" s="31"/>
      <c r="F9" s="31"/>
      <c r="G9" s="31">
        <v>5</v>
      </c>
      <c r="H9" s="31"/>
      <c r="I9" s="31"/>
      <c r="J9" s="31"/>
      <c r="K9" s="31">
        <v>18.466999999999999</v>
      </c>
      <c r="L9" s="31"/>
      <c r="M9" s="31"/>
      <c r="N9" s="31"/>
      <c r="O9" s="31"/>
      <c r="P9" s="31"/>
      <c r="Q9" s="11"/>
      <c r="R9" s="11"/>
      <c r="S9" s="11"/>
      <c r="T9" s="11"/>
      <c r="U9" s="11"/>
      <c r="V9" s="11"/>
      <c r="W9" s="33"/>
      <c r="X9" s="31"/>
      <c r="Y9" s="43"/>
      <c r="Z9" s="11"/>
      <c r="AA9" s="11"/>
      <c r="AB9" s="11"/>
      <c r="AC9" s="11"/>
      <c r="AD9" s="11"/>
      <c r="AE9" s="11"/>
      <c r="AF9" s="31"/>
      <c r="AG9" s="12"/>
      <c r="AH9" s="12"/>
      <c r="AI9" s="12"/>
      <c r="AJ9" s="19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</row>
    <row r="10" spans="1:49" s="2" customFormat="1" ht="37.5" x14ac:dyDescent="0.3">
      <c r="A10" s="35">
        <v>2</v>
      </c>
      <c r="B10" s="36"/>
      <c r="C10" s="57" t="s">
        <v>26</v>
      </c>
      <c r="D10" s="31">
        <v>2016</v>
      </c>
      <c r="E10" s="31" t="s">
        <v>25</v>
      </c>
      <c r="F10" s="31">
        <v>38.700000000000003</v>
      </c>
      <c r="G10" s="31">
        <f>G11+G12+G13</f>
        <v>45.7</v>
      </c>
      <c r="H10" s="31">
        <v>200</v>
      </c>
      <c r="I10" s="31">
        <v>198</v>
      </c>
      <c r="J10" s="31">
        <v>2</v>
      </c>
      <c r="K10" s="31"/>
      <c r="L10" s="31">
        <v>0.39800000000000002</v>
      </c>
      <c r="M10" s="31">
        <f t="shared" ref="M10:M71" si="0">N10+O10</f>
        <v>673.83929999999987</v>
      </c>
      <c r="N10" s="31">
        <f>G11*K11+G12*K12+G13*K13</f>
        <v>655.65069999999992</v>
      </c>
      <c r="O10" s="31">
        <f>G10*L10</f>
        <v>18.188600000000001</v>
      </c>
      <c r="P10" s="31">
        <v>30</v>
      </c>
      <c r="Q10" s="11">
        <f>H10*70/30</f>
        <v>466.66666666666669</v>
      </c>
      <c r="R10" s="11">
        <f>I10*70/30</f>
        <v>462</v>
      </c>
      <c r="S10" s="11">
        <f>J10*70/30</f>
        <v>4.666666666666667</v>
      </c>
      <c r="T10" s="11">
        <f>G11*K11+G12*K12+G13*K13+G10*L10</f>
        <v>673.83929999999987</v>
      </c>
      <c r="U10" s="11">
        <f>H10+Q10</f>
        <v>666.66666666666674</v>
      </c>
      <c r="V10" s="11">
        <f>U10-T10</f>
        <v>-7.172633333333124</v>
      </c>
      <c r="W10" s="33">
        <f>V10/(18.467+L10)</f>
        <v>-0.38020849898399811</v>
      </c>
      <c r="X10" s="31">
        <v>7</v>
      </c>
      <c r="Y10" s="43">
        <f>G10+X10</f>
        <v>52.7</v>
      </c>
      <c r="Z10" s="11">
        <f>H10+Q10</f>
        <v>666.66666666666674</v>
      </c>
      <c r="AA10" s="11">
        <f>I10+R10</f>
        <v>660</v>
      </c>
      <c r="AB10" s="11">
        <f>J10+S10</f>
        <v>6.666666666666667</v>
      </c>
      <c r="AC10" s="11">
        <v>666.66666666666674</v>
      </c>
      <c r="AD10" s="11">
        <v>660</v>
      </c>
      <c r="AE10" s="11">
        <v>6.666666666666667</v>
      </c>
      <c r="AF10" s="31">
        <v>30</v>
      </c>
      <c r="AG10" s="12">
        <v>466.666</v>
      </c>
      <c r="AH10" s="12">
        <v>462</v>
      </c>
      <c r="AI10" s="12">
        <v>4.666666666666667</v>
      </c>
      <c r="AJ10" s="19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s="1" customFormat="1" ht="18.75" hidden="1" x14ac:dyDescent="0.3">
      <c r="A11" s="35"/>
      <c r="B11" s="36"/>
      <c r="C11" s="57"/>
      <c r="D11" s="31"/>
      <c r="E11" s="31"/>
      <c r="F11" s="31"/>
      <c r="G11" s="31">
        <v>20</v>
      </c>
      <c r="H11" s="31"/>
      <c r="I11" s="31"/>
      <c r="J11" s="31"/>
      <c r="K11" s="31">
        <v>12.022</v>
      </c>
      <c r="L11" s="31"/>
      <c r="M11" s="31"/>
      <c r="N11" s="31"/>
      <c r="O11" s="31"/>
      <c r="P11" s="31"/>
      <c r="Q11" s="11"/>
      <c r="R11" s="11"/>
      <c r="S11" s="11"/>
      <c r="T11" s="11"/>
      <c r="U11" s="11"/>
      <c r="V11" s="11"/>
      <c r="W11" s="33"/>
      <c r="X11" s="31"/>
      <c r="Y11" s="43"/>
      <c r="Z11" s="11"/>
      <c r="AA11" s="11"/>
      <c r="AB11" s="11"/>
      <c r="AC11" s="11"/>
      <c r="AD11" s="11"/>
      <c r="AE11" s="11"/>
      <c r="AF11" s="31"/>
      <c r="AG11" s="12"/>
      <c r="AH11" s="12"/>
      <c r="AI11" s="12"/>
      <c r="AJ11" s="19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</row>
    <row r="12" spans="1:49" s="1" customFormat="1" ht="18.75" hidden="1" x14ac:dyDescent="0.3">
      <c r="A12" s="35"/>
      <c r="B12" s="36"/>
      <c r="C12" s="57"/>
      <c r="D12" s="31"/>
      <c r="E12" s="31"/>
      <c r="F12" s="31"/>
      <c r="G12" s="31">
        <v>18.7</v>
      </c>
      <c r="H12" s="31"/>
      <c r="I12" s="31"/>
      <c r="J12" s="31"/>
      <c r="K12" s="31">
        <v>15.291</v>
      </c>
      <c r="L12" s="31"/>
      <c r="M12" s="31"/>
      <c r="N12" s="31"/>
      <c r="O12" s="31"/>
      <c r="P12" s="31"/>
      <c r="Q12" s="11"/>
      <c r="R12" s="11"/>
      <c r="S12" s="11"/>
      <c r="T12" s="11"/>
      <c r="U12" s="11"/>
      <c r="V12" s="11"/>
      <c r="W12" s="33"/>
      <c r="X12" s="31"/>
      <c r="Y12" s="43"/>
      <c r="Z12" s="11"/>
      <c r="AA12" s="11"/>
      <c r="AB12" s="11"/>
      <c r="AC12" s="11"/>
      <c r="AD12" s="11"/>
      <c r="AE12" s="11"/>
      <c r="AF12" s="31"/>
      <c r="AG12" s="12"/>
      <c r="AH12" s="12"/>
      <c r="AI12" s="12"/>
      <c r="AJ12" s="19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1:49" s="1" customFormat="1" ht="18.75" hidden="1" x14ac:dyDescent="0.3">
      <c r="A13" s="35"/>
      <c r="B13" s="36"/>
      <c r="C13" s="57"/>
      <c r="D13" s="31"/>
      <c r="E13" s="31"/>
      <c r="F13" s="31"/>
      <c r="G13" s="31">
        <v>7</v>
      </c>
      <c r="H13" s="31"/>
      <c r="I13" s="31"/>
      <c r="J13" s="31"/>
      <c r="K13" s="31">
        <v>18.466999999999999</v>
      </c>
      <c r="L13" s="31"/>
      <c r="M13" s="31"/>
      <c r="N13" s="31"/>
      <c r="O13" s="31"/>
      <c r="P13" s="31"/>
      <c r="Q13" s="11"/>
      <c r="R13" s="11"/>
      <c r="S13" s="11"/>
      <c r="T13" s="11"/>
      <c r="U13" s="11"/>
      <c r="V13" s="11"/>
      <c r="W13" s="33"/>
      <c r="X13" s="31"/>
      <c r="Y13" s="43"/>
      <c r="Z13" s="11"/>
      <c r="AA13" s="11"/>
      <c r="AB13" s="11"/>
      <c r="AC13" s="11"/>
      <c r="AD13" s="11"/>
      <c r="AE13" s="11"/>
      <c r="AF13" s="31"/>
      <c r="AG13" s="12"/>
      <c r="AH13" s="12"/>
      <c r="AI13" s="12"/>
      <c r="AJ13" s="19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s="1" customFormat="1" ht="18.75" x14ac:dyDescent="0.3">
      <c r="A14" s="35">
        <v>3</v>
      </c>
      <c r="B14" s="36"/>
      <c r="C14" s="57" t="s">
        <v>27</v>
      </c>
      <c r="D14" s="31">
        <v>2017</v>
      </c>
      <c r="E14" s="31" t="s">
        <v>28</v>
      </c>
      <c r="F14" s="31">
        <v>9.4</v>
      </c>
      <c r="G14" s="31">
        <v>9.4</v>
      </c>
      <c r="H14" s="31">
        <v>10</v>
      </c>
      <c r="I14" s="31">
        <v>8</v>
      </c>
      <c r="J14" s="31">
        <v>2</v>
      </c>
      <c r="K14" s="31">
        <v>15.291</v>
      </c>
      <c r="L14" s="31">
        <v>0.39800000000000002</v>
      </c>
      <c r="M14" s="31">
        <f t="shared" si="0"/>
        <v>147.47659999999999</v>
      </c>
      <c r="N14" s="31">
        <f>G14*K14</f>
        <v>143.7354</v>
      </c>
      <c r="O14" s="31">
        <f>G14*L14</f>
        <v>3.7412000000000005</v>
      </c>
      <c r="P14" s="31">
        <v>30</v>
      </c>
      <c r="Q14" s="11">
        <f>H14*70/30</f>
        <v>23.333333333333332</v>
      </c>
      <c r="R14" s="11">
        <f>I14*70/30</f>
        <v>18.666666666666668</v>
      </c>
      <c r="S14" s="11">
        <f>J14*70/30</f>
        <v>4.666666666666667</v>
      </c>
      <c r="T14" s="11">
        <f>G14*K14+G14*L14</f>
        <v>147.47659999999999</v>
      </c>
      <c r="U14" s="11">
        <f>H14+Q14</f>
        <v>33.333333333333329</v>
      </c>
      <c r="V14" s="11">
        <v>0</v>
      </c>
      <c r="W14" s="33">
        <v>0</v>
      </c>
      <c r="X14" s="31">
        <v>0</v>
      </c>
      <c r="Y14" s="43"/>
      <c r="Z14" s="11">
        <f t="shared" ref="Z14:AB15" si="1">H14+Q14</f>
        <v>33.333333333333329</v>
      </c>
      <c r="AA14" s="11">
        <f t="shared" si="1"/>
        <v>26.666666666666668</v>
      </c>
      <c r="AB14" s="11">
        <f t="shared" si="1"/>
        <v>6.666666666666667</v>
      </c>
      <c r="AC14" s="11">
        <v>33.333333333333329</v>
      </c>
      <c r="AD14" s="11">
        <v>26.666666666666668</v>
      </c>
      <c r="AE14" s="11">
        <v>6.666666666666667</v>
      </c>
      <c r="AF14" s="31">
        <v>30</v>
      </c>
      <c r="AG14" s="12">
        <v>23.333333333333332</v>
      </c>
      <c r="AH14" s="12">
        <v>18.666666666666668</v>
      </c>
      <c r="AI14" s="12">
        <v>4.666666666666667</v>
      </c>
      <c r="AJ14" s="19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</row>
    <row r="15" spans="1:49" s="2" customFormat="1" ht="37.5" x14ac:dyDescent="0.3">
      <c r="A15" s="35">
        <v>4</v>
      </c>
      <c r="B15" s="36" t="s">
        <v>29</v>
      </c>
      <c r="C15" s="57" t="s">
        <v>30</v>
      </c>
      <c r="D15" s="31">
        <v>2014</v>
      </c>
      <c r="E15" s="31" t="s">
        <v>31</v>
      </c>
      <c r="F15" s="31">
        <v>60</v>
      </c>
      <c r="G15" s="32">
        <v>60</v>
      </c>
      <c r="H15" s="31">
        <v>214</v>
      </c>
      <c r="I15" s="31">
        <v>164</v>
      </c>
      <c r="J15" s="31">
        <v>50</v>
      </c>
      <c r="K15" s="31"/>
      <c r="L15" s="31">
        <v>0.39800000000000002</v>
      </c>
      <c r="M15" s="31">
        <f t="shared" si="0"/>
        <v>685.79000000000008</v>
      </c>
      <c r="N15" s="31">
        <f>G16*K16+G17*K17</f>
        <v>661.91000000000008</v>
      </c>
      <c r="O15" s="31">
        <f>G15*L15</f>
        <v>23.880000000000003</v>
      </c>
      <c r="P15" s="31">
        <v>33.9</v>
      </c>
      <c r="Q15" s="11">
        <f>H15*66.1/33.9</f>
        <v>417.26843657817108</v>
      </c>
      <c r="R15" s="11">
        <f>I15*66.1/33.9</f>
        <v>319.77581120943955</v>
      </c>
      <c r="S15" s="11">
        <f>J15*66.1/33.9</f>
        <v>97.492625368731552</v>
      </c>
      <c r="T15" s="11">
        <f>G16*K16+G17*K17+G15*L15</f>
        <v>685.79000000000008</v>
      </c>
      <c r="U15" s="11">
        <f>H15+Q15</f>
        <v>631.26843657817108</v>
      </c>
      <c r="V15" s="11">
        <v>0</v>
      </c>
      <c r="W15" s="33">
        <v>0</v>
      </c>
      <c r="X15" s="31">
        <v>0</v>
      </c>
      <c r="Y15" s="43"/>
      <c r="Z15" s="11">
        <f t="shared" si="1"/>
        <v>631.26843657817108</v>
      </c>
      <c r="AA15" s="11">
        <f t="shared" si="1"/>
        <v>483.77581120943955</v>
      </c>
      <c r="AB15" s="11">
        <f t="shared" si="1"/>
        <v>147.49262536873155</v>
      </c>
      <c r="AC15" s="11">
        <v>631.26843657817108</v>
      </c>
      <c r="AD15" s="11">
        <v>483.77581120943955</v>
      </c>
      <c r="AE15" s="11">
        <v>147.49262536873155</v>
      </c>
      <c r="AF15" s="31">
        <v>33.9</v>
      </c>
      <c r="AG15" s="12">
        <v>417.26843657817108</v>
      </c>
      <c r="AH15" s="12">
        <v>319.77581120943955</v>
      </c>
      <c r="AI15" s="12">
        <v>97.492625368731552</v>
      </c>
      <c r="AJ15" s="19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</row>
    <row r="16" spans="1:49" ht="18.75" hidden="1" x14ac:dyDescent="0.3">
      <c r="A16" s="35"/>
      <c r="B16" s="36"/>
      <c r="C16" s="57"/>
      <c r="D16" s="31"/>
      <c r="E16" s="31"/>
      <c r="F16" s="31"/>
      <c r="G16" s="32">
        <v>25</v>
      </c>
      <c r="H16" s="31"/>
      <c r="I16" s="31"/>
      <c r="J16" s="31"/>
      <c r="K16" s="31">
        <v>5.069</v>
      </c>
      <c r="L16" s="31"/>
      <c r="M16" s="31"/>
      <c r="N16" s="31"/>
      <c r="O16" s="31"/>
      <c r="P16" s="31"/>
      <c r="Q16" s="11"/>
      <c r="R16" s="11"/>
      <c r="S16" s="11"/>
      <c r="T16" s="11"/>
      <c r="U16" s="11"/>
      <c r="V16" s="11"/>
      <c r="W16" s="33"/>
      <c r="X16" s="31"/>
      <c r="Y16" s="43"/>
      <c r="Z16" s="11"/>
      <c r="AA16" s="11"/>
      <c r="AB16" s="11"/>
      <c r="AC16" s="11"/>
      <c r="AD16" s="11"/>
      <c r="AE16" s="11"/>
      <c r="AF16" s="31"/>
      <c r="AG16" s="12"/>
      <c r="AH16" s="12"/>
      <c r="AI16" s="12"/>
      <c r="AJ16" s="19"/>
    </row>
    <row r="17" spans="1:49" ht="18.75" hidden="1" x14ac:dyDescent="0.3">
      <c r="A17" s="35"/>
      <c r="B17" s="36"/>
      <c r="C17" s="57"/>
      <c r="D17" s="31"/>
      <c r="E17" s="31"/>
      <c r="F17" s="31"/>
      <c r="G17" s="32">
        <f>G15-G16</f>
        <v>35</v>
      </c>
      <c r="H17" s="31"/>
      <c r="I17" s="31"/>
      <c r="J17" s="31"/>
      <c r="K17" s="31">
        <v>15.291</v>
      </c>
      <c r="L17" s="31"/>
      <c r="M17" s="31"/>
      <c r="N17" s="31"/>
      <c r="O17" s="31"/>
      <c r="P17" s="31"/>
      <c r="Q17" s="11"/>
      <c r="R17" s="11"/>
      <c r="S17" s="11"/>
      <c r="T17" s="11"/>
      <c r="U17" s="11"/>
      <c r="V17" s="11"/>
      <c r="W17" s="33"/>
      <c r="X17" s="31"/>
      <c r="Y17" s="43"/>
      <c r="Z17" s="11"/>
      <c r="AA17" s="11"/>
      <c r="AB17" s="11"/>
      <c r="AC17" s="11"/>
      <c r="AD17" s="11"/>
      <c r="AE17" s="11"/>
      <c r="AF17" s="31"/>
      <c r="AG17" s="12"/>
      <c r="AH17" s="12"/>
      <c r="AI17" s="12"/>
      <c r="AJ17" s="19"/>
    </row>
    <row r="18" spans="1:49" s="2" customFormat="1" ht="18.75" x14ac:dyDescent="0.3">
      <c r="A18" s="35">
        <v>5</v>
      </c>
      <c r="B18" s="36"/>
      <c r="C18" s="57" t="s">
        <v>32</v>
      </c>
      <c r="D18" s="31">
        <v>2016</v>
      </c>
      <c r="E18" s="31" t="s">
        <v>25</v>
      </c>
      <c r="F18" s="31">
        <v>18.600000000000001</v>
      </c>
      <c r="G18" s="31">
        <f>G19+G20+G21</f>
        <v>28.6</v>
      </c>
      <c r="H18" s="31">
        <v>130</v>
      </c>
      <c r="I18" s="31">
        <v>100</v>
      </c>
      <c r="J18" s="31">
        <v>30</v>
      </c>
      <c r="K18" s="31"/>
      <c r="L18" s="31">
        <v>0.39800000000000002</v>
      </c>
      <c r="M18" s="31">
        <f t="shared" si="0"/>
        <v>447.77539999999999</v>
      </c>
      <c r="N18" s="31">
        <f>G19*K19+G20*K20+G21*K21</f>
        <v>436.39260000000002</v>
      </c>
      <c r="O18" s="31">
        <f>G18*L18</f>
        <v>11.382800000000001</v>
      </c>
      <c r="P18" s="31">
        <v>30</v>
      </c>
      <c r="Q18" s="11">
        <f>H18*70/30</f>
        <v>303.33333333333331</v>
      </c>
      <c r="R18" s="11">
        <f>I18*70/30</f>
        <v>233.33333333333334</v>
      </c>
      <c r="S18" s="11">
        <f>J18*70/30</f>
        <v>70</v>
      </c>
      <c r="T18" s="11">
        <f>G19*K19+G20*K20+G18*L18</f>
        <v>263.10539999999997</v>
      </c>
      <c r="U18" s="11">
        <f>H18+Q18</f>
        <v>433.33333333333331</v>
      </c>
      <c r="V18" s="11">
        <f>U18-T18</f>
        <v>170.22793333333334</v>
      </c>
      <c r="W18" s="33">
        <f>V18/(18.467+L18)</f>
        <v>9.0234791059280859</v>
      </c>
      <c r="X18" s="31">
        <v>10</v>
      </c>
      <c r="Y18" s="43"/>
      <c r="Z18" s="11">
        <f>H18+Q18</f>
        <v>433.33333333333331</v>
      </c>
      <c r="AA18" s="11">
        <f>I18+R18</f>
        <v>333.33333333333337</v>
      </c>
      <c r="AB18" s="11">
        <f>J18+S18</f>
        <v>100</v>
      </c>
      <c r="AC18" s="11">
        <v>433.33333333333331</v>
      </c>
      <c r="AD18" s="11">
        <v>333.33333333333337</v>
      </c>
      <c r="AE18" s="11">
        <v>100</v>
      </c>
      <c r="AF18" s="31">
        <v>30</v>
      </c>
      <c r="AG18" s="12">
        <v>303.33333333333331</v>
      </c>
      <c r="AH18" s="12">
        <v>233.33333333333334</v>
      </c>
      <c r="AI18" s="12">
        <v>70</v>
      </c>
      <c r="AJ18" s="19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</row>
    <row r="19" spans="1:49" ht="18.75" hidden="1" x14ac:dyDescent="0.3">
      <c r="A19" s="35"/>
      <c r="B19" s="36"/>
      <c r="C19" s="57"/>
      <c r="D19" s="31"/>
      <c r="E19" s="31"/>
      <c r="F19" s="31"/>
      <c r="G19" s="31">
        <v>10</v>
      </c>
      <c r="H19" s="31"/>
      <c r="I19" s="31"/>
      <c r="J19" s="31"/>
      <c r="K19" s="31">
        <v>12.022</v>
      </c>
      <c r="L19" s="31"/>
      <c r="M19" s="31"/>
      <c r="N19" s="31"/>
      <c r="O19" s="31"/>
      <c r="P19" s="31"/>
      <c r="Q19" s="11"/>
      <c r="R19" s="11"/>
      <c r="S19" s="11"/>
      <c r="T19" s="11"/>
      <c r="U19" s="11"/>
      <c r="V19" s="11"/>
      <c r="W19" s="33"/>
      <c r="X19" s="31"/>
      <c r="Y19" s="43"/>
      <c r="Z19" s="11"/>
      <c r="AA19" s="11"/>
      <c r="AB19" s="11"/>
      <c r="AC19" s="11"/>
      <c r="AD19" s="11"/>
      <c r="AE19" s="11"/>
      <c r="AF19" s="31"/>
      <c r="AG19" s="12"/>
      <c r="AH19" s="12"/>
      <c r="AI19" s="12"/>
      <c r="AJ19" s="19"/>
    </row>
    <row r="20" spans="1:49" ht="18.75" hidden="1" x14ac:dyDescent="0.3">
      <c r="A20" s="35"/>
      <c r="B20" s="36"/>
      <c r="C20" s="57"/>
      <c r="D20" s="31"/>
      <c r="E20" s="31"/>
      <c r="F20" s="31"/>
      <c r="G20" s="31">
        <v>8.6</v>
      </c>
      <c r="H20" s="31"/>
      <c r="I20" s="31"/>
      <c r="J20" s="31"/>
      <c r="K20" s="31">
        <v>15.291</v>
      </c>
      <c r="L20" s="31"/>
      <c r="M20" s="31"/>
      <c r="N20" s="31"/>
      <c r="O20" s="31"/>
      <c r="P20" s="31"/>
      <c r="Q20" s="11"/>
      <c r="R20" s="11"/>
      <c r="S20" s="11"/>
      <c r="T20" s="11"/>
      <c r="U20" s="11"/>
      <c r="V20" s="11"/>
      <c r="W20" s="33"/>
      <c r="X20" s="31"/>
      <c r="Y20" s="43"/>
      <c r="Z20" s="11"/>
      <c r="AA20" s="11"/>
      <c r="AB20" s="11"/>
      <c r="AC20" s="11"/>
      <c r="AD20" s="11"/>
      <c r="AE20" s="11"/>
      <c r="AF20" s="31"/>
      <c r="AG20" s="12"/>
      <c r="AH20" s="12"/>
      <c r="AI20" s="12"/>
      <c r="AJ20" s="19"/>
    </row>
    <row r="21" spans="1:49" ht="18.75" hidden="1" x14ac:dyDescent="0.3">
      <c r="A21" s="35"/>
      <c r="B21" s="36"/>
      <c r="C21" s="57"/>
      <c r="D21" s="31"/>
      <c r="E21" s="31"/>
      <c r="F21" s="31"/>
      <c r="G21" s="31">
        <v>10</v>
      </c>
      <c r="H21" s="31"/>
      <c r="I21" s="31"/>
      <c r="J21" s="31"/>
      <c r="K21" s="31">
        <v>18.466999999999999</v>
      </c>
      <c r="L21" s="31"/>
      <c r="M21" s="31"/>
      <c r="N21" s="31"/>
      <c r="O21" s="31"/>
      <c r="P21" s="31"/>
      <c r="Q21" s="11"/>
      <c r="R21" s="11"/>
      <c r="S21" s="11"/>
      <c r="T21" s="11"/>
      <c r="U21" s="11"/>
      <c r="V21" s="11"/>
      <c r="W21" s="33"/>
      <c r="X21" s="31"/>
      <c r="Y21" s="43"/>
      <c r="Z21" s="11"/>
      <c r="AA21" s="11"/>
      <c r="AB21" s="11"/>
      <c r="AC21" s="11"/>
      <c r="AD21" s="11"/>
      <c r="AE21" s="11"/>
      <c r="AF21" s="31"/>
      <c r="AG21" s="12"/>
      <c r="AH21" s="12"/>
      <c r="AI21" s="12"/>
      <c r="AJ21" s="19"/>
    </row>
    <row r="22" spans="1:49" ht="18.75" x14ac:dyDescent="0.3">
      <c r="A22" s="35">
        <v>6</v>
      </c>
      <c r="B22" s="48"/>
      <c r="C22" s="57" t="s">
        <v>33</v>
      </c>
      <c r="D22" s="31">
        <v>2016</v>
      </c>
      <c r="E22" s="31" t="s">
        <v>25</v>
      </c>
      <c r="F22" s="31">
        <v>9.9</v>
      </c>
      <c r="G22" s="31">
        <f>G23+G24+G25</f>
        <v>11.9</v>
      </c>
      <c r="H22" s="31">
        <v>50</v>
      </c>
      <c r="I22" s="31">
        <v>50</v>
      </c>
      <c r="J22" s="31"/>
      <c r="K22" s="31"/>
      <c r="L22" s="31">
        <v>0.39800000000000002</v>
      </c>
      <c r="M22" s="31">
        <f t="shared" si="0"/>
        <v>176.0523</v>
      </c>
      <c r="N22" s="31">
        <f>G23*K23+G24*K24+G25*K25</f>
        <v>171.31610000000001</v>
      </c>
      <c r="O22" s="31">
        <f>G22*L22</f>
        <v>4.7362000000000002</v>
      </c>
      <c r="P22" s="31">
        <v>30</v>
      </c>
      <c r="Q22" s="11">
        <f>H22*70/30</f>
        <v>116.66666666666667</v>
      </c>
      <c r="R22" s="11">
        <f>I22*70/30</f>
        <v>116.66666666666667</v>
      </c>
      <c r="S22" s="11">
        <f>J22*70/30</f>
        <v>0</v>
      </c>
      <c r="T22" s="11">
        <f>G23*K23+G24*K24+G22*L22</f>
        <v>139.1183</v>
      </c>
      <c r="U22" s="11">
        <f>H22+Q22</f>
        <v>166.66666666666669</v>
      </c>
      <c r="V22" s="11">
        <f t="shared" ref="V22:V26" si="2">U22-T22</f>
        <v>27.548366666666681</v>
      </c>
      <c r="W22" s="33">
        <f>V22/(18.467+L22)</f>
        <v>1.4602897782489628</v>
      </c>
      <c r="X22" s="31">
        <v>2</v>
      </c>
      <c r="Y22" s="43"/>
      <c r="Z22" s="11">
        <f>H22+Q22</f>
        <v>166.66666666666669</v>
      </c>
      <c r="AA22" s="11">
        <f>I22+R22</f>
        <v>166.66666666666669</v>
      </c>
      <c r="AB22" s="11">
        <f>J22+S22</f>
        <v>0</v>
      </c>
      <c r="AC22" s="11">
        <v>166.66666666666669</v>
      </c>
      <c r="AD22" s="11">
        <v>166.66666666666669</v>
      </c>
      <c r="AE22" s="11">
        <v>0</v>
      </c>
      <c r="AF22" s="31">
        <v>30</v>
      </c>
      <c r="AG22" s="12">
        <v>116.66666666666667</v>
      </c>
      <c r="AH22" s="12">
        <v>116.66666666666667</v>
      </c>
      <c r="AI22" s="12">
        <v>0</v>
      </c>
      <c r="AJ22" s="19"/>
    </row>
    <row r="23" spans="1:49" ht="18.75" hidden="1" x14ac:dyDescent="0.3">
      <c r="A23" s="35"/>
      <c r="B23" s="48"/>
      <c r="C23" s="57"/>
      <c r="D23" s="31"/>
      <c r="E23" s="31"/>
      <c r="F23" s="31"/>
      <c r="G23" s="31">
        <v>5.2</v>
      </c>
      <c r="H23" s="31"/>
      <c r="I23" s="31"/>
      <c r="J23" s="31"/>
      <c r="K23" s="31">
        <v>12.022</v>
      </c>
      <c r="L23" s="31"/>
      <c r="M23" s="31"/>
      <c r="N23" s="31"/>
      <c r="O23" s="31"/>
      <c r="P23" s="31"/>
      <c r="Q23" s="11"/>
      <c r="R23" s="11"/>
      <c r="S23" s="11"/>
      <c r="T23" s="11"/>
      <c r="U23" s="11"/>
      <c r="V23" s="11"/>
      <c r="W23" s="33"/>
      <c r="X23" s="31"/>
      <c r="Y23" s="43"/>
      <c r="Z23" s="11"/>
      <c r="AA23" s="11"/>
      <c r="AB23" s="11"/>
      <c r="AC23" s="11"/>
      <c r="AD23" s="11"/>
      <c r="AE23" s="11"/>
      <c r="AF23" s="31"/>
      <c r="AG23" s="12"/>
      <c r="AH23" s="12"/>
      <c r="AI23" s="12"/>
      <c r="AJ23" s="19"/>
    </row>
    <row r="24" spans="1:49" ht="18.75" hidden="1" x14ac:dyDescent="0.3">
      <c r="A24" s="35"/>
      <c r="B24" s="48"/>
      <c r="C24" s="57"/>
      <c r="D24" s="31"/>
      <c r="E24" s="31"/>
      <c r="F24" s="31"/>
      <c r="G24" s="31">
        <v>4.7</v>
      </c>
      <c r="H24" s="31"/>
      <c r="I24" s="31"/>
      <c r="J24" s="31"/>
      <c r="K24" s="31">
        <v>15.291</v>
      </c>
      <c r="L24" s="31"/>
      <c r="M24" s="31"/>
      <c r="N24" s="31"/>
      <c r="O24" s="31"/>
      <c r="P24" s="31"/>
      <c r="Q24" s="11"/>
      <c r="R24" s="11"/>
      <c r="S24" s="11"/>
      <c r="T24" s="11"/>
      <c r="U24" s="11"/>
      <c r="V24" s="11"/>
      <c r="W24" s="33"/>
      <c r="X24" s="31"/>
      <c r="Y24" s="43"/>
      <c r="Z24" s="11"/>
      <c r="AA24" s="11"/>
      <c r="AB24" s="11"/>
      <c r="AC24" s="11"/>
      <c r="AD24" s="11"/>
      <c r="AE24" s="11"/>
      <c r="AF24" s="31"/>
      <c r="AG24" s="12"/>
      <c r="AH24" s="12"/>
      <c r="AI24" s="12"/>
      <c r="AJ24" s="19"/>
    </row>
    <row r="25" spans="1:49" ht="18.75" hidden="1" x14ac:dyDescent="0.3">
      <c r="A25" s="35"/>
      <c r="B25" s="48"/>
      <c r="C25" s="57"/>
      <c r="D25" s="31"/>
      <c r="E25" s="31"/>
      <c r="F25" s="31"/>
      <c r="G25" s="31">
        <v>2</v>
      </c>
      <c r="H25" s="31"/>
      <c r="I25" s="31"/>
      <c r="J25" s="31"/>
      <c r="K25" s="31">
        <v>18.466999999999999</v>
      </c>
      <c r="L25" s="31"/>
      <c r="M25" s="31"/>
      <c r="N25" s="31"/>
      <c r="O25" s="31"/>
      <c r="P25" s="31"/>
      <c r="Q25" s="11"/>
      <c r="R25" s="11"/>
      <c r="S25" s="11"/>
      <c r="T25" s="11"/>
      <c r="U25" s="11"/>
      <c r="V25" s="11"/>
      <c r="W25" s="33"/>
      <c r="X25" s="31"/>
      <c r="Y25" s="43"/>
      <c r="Z25" s="11"/>
      <c r="AA25" s="11"/>
      <c r="AB25" s="11"/>
      <c r="AC25" s="11"/>
      <c r="AD25" s="11"/>
      <c r="AE25" s="11"/>
      <c r="AF25" s="31"/>
      <c r="AG25" s="12"/>
      <c r="AH25" s="12"/>
      <c r="AI25" s="12"/>
      <c r="AJ25" s="19"/>
    </row>
    <row r="26" spans="1:49" s="1" customFormat="1" ht="18.75" x14ac:dyDescent="0.3">
      <c r="A26" s="35">
        <v>7</v>
      </c>
      <c r="B26" s="36"/>
      <c r="C26" s="57" t="s">
        <v>34</v>
      </c>
      <c r="D26" s="31">
        <v>2017</v>
      </c>
      <c r="E26" s="31" t="s">
        <v>28</v>
      </c>
      <c r="F26" s="31">
        <v>3.5</v>
      </c>
      <c r="G26" s="31">
        <v>2.5</v>
      </c>
      <c r="H26" s="31">
        <v>35</v>
      </c>
      <c r="I26" s="31">
        <v>35</v>
      </c>
      <c r="J26" s="31"/>
      <c r="K26" s="31">
        <v>15.291</v>
      </c>
      <c r="L26" s="31">
        <v>0.39800000000000002</v>
      </c>
      <c r="M26" s="31">
        <f t="shared" si="0"/>
        <v>39.222499999999997</v>
      </c>
      <c r="N26" s="31">
        <f>G26*K26</f>
        <v>38.227499999999999</v>
      </c>
      <c r="O26" s="31">
        <f>G26*L26</f>
        <v>0.99500000000000011</v>
      </c>
      <c r="P26" s="31">
        <v>30</v>
      </c>
      <c r="Q26" s="11">
        <f t="shared" ref="Q26:S27" si="3">H26*70/30</f>
        <v>81.666666666666671</v>
      </c>
      <c r="R26" s="11">
        <f t="shared" si="3"/>
        <v>81.666666666666671</v>
      </c>
      <c r="S26" s="11">
        <f t="shared" si="3"/>
        <v>0</v>
      </c>
      <c r="T26" s="11">
        <f>G26*K26+G26*L26</f>
        <v>39.222499999999997</v>
      </c>
      <c r="U26" s="11">
        <f>H26+Q26</f>
        <v>116.66666666666667</v>
      </c>
      <c r="V26" s="11">
        <f t="shared" si="2"/>
        <v>77.444166666666675</v>
      </c>
      <c r="W26" s="33">
        <f>V26/(18.467+L26)</f>
        <v>4.1051771357893818</v>
      </c>
      <c r="X26" s="31">
        <v>5</v>
      </c>
      <c r="Y26" s="43"/>
      <c r="Z26" s="11">
        <f t="shared" ref="Z26:AB27" si="4">H26+Q26</f>
        <v>116.66666666666667</v>
      </c>
      <c r="AA26" s="11">
        <f t="shared" si="4"/>
        <v>116.66666666666667</v>
      </c>
      <c r="AB26" s="11">
        <f t="shared" si="4"/>
        <v>0</v>
      </c>
      <c r="AC26" s="11">
        <f>AD26+AE26</f>
        <v>6.0329999999999995</v>
      </c>
      <c r="AD26" s="11">
        <v>5.0339999999999998</v>
      </c>
      <c r="AE26" s="11">
        <v>0.999</v>
      </c>
      <c r="AF26" s="31">
        <v>30</v>
      </c>
      <c r="AG26" s="12">
        <f>M26-H26</f>
        <v>4.2224999999999966</v>
      </c>
      <c r="AH26" s="12">
        <v>3.2280000000000002</v>
      </c>
      <c r="AI26" s="12">
        <v>0.995</v>
      </c>
      <c r="AJ26" s="19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</row>
    <row r="27" spans="1:49" s="2" customFormat="1" ht="18.75" x14ac:dyDescent="0.3">
      <c r="A27" s="35">
        <v>8</v>
      </c>
      <c r="B27" s="36" t="s">
        <v>35</v>
      </c>
      <c r="C27" s="57" t="s">
        <v>36</v>
      </c>
      <c r="D27" s="31">
        <v>2017</v>
      </c>
      <c r="E27" s="31" t="s">
        <v>37</v>
      </c>
      <c r="F27" s="31">
        <v>30.4</v>
      </c>
      <c r="G27" s="31">
        <f>G28+G29</f>
        <v>32.4</v>
      </c>
      <c r="H27" s="31">
        <v>150</v>
      </c>
      <c r="I27" s="31">
        <v>146</v>
      </c>
      <c r="J27" s="31">
        <v>4</v>
      </c>
      <c r="K27" s="31"/>
      <c r="L27" s="31">
        <v>0.39800000000000002</v>
      </c>
      <c r="M27" s="31">
        <f t="shared" si="0"/>
        <v>514.67560000000003</v>
      </c>
      <c r="N27" s="31">
        <f>G28*K28+G29*K29</f>
        <v>501.78039999999999</v>
      </c>
      <c r="O27" s="31">
        <f>G27*L27</f>
        <v>12.895200000000001</v>
      </c>
      <c r="P27" s="31">
        <v>30</v>
      </c>
      <c r="Q27" s="11">
        <f t="shared" si="3"/>
        <v>350</v>
      </c>
      <c r="R27" s="11">
        <f t="shared" si="3"/>
        <v>340.66666666666669</v>
      </c>
      <c r="S27" s="11">
        <f t="shared" si="3"/>
        <v>9.3333333333333339</v>
      </c>
      <c r="T27" s="11">
        <f>G27*K27+G27*L27</f>
        <v>12.895200000000001</v>
      </c>
      <c r="U27" s="11">
        <f>H27+Q27</f>
        <v>500</v>
      </c>
      <c r="V27" s="11">
        <f>U27-T27</f>
        <v>487.10480000000001</v>
      </c>
      <c r="W27" s="33">
        <f>V27/(18.467+L27)</f>
        <v>25.820556586270875</v>
      </c>
      <c r="X27" s="31">
        <v>2</v>
      </c>
      <c r="Y27" s="43"/>
      <c r="Z27" s="11">
        <f t="shared" si="4"/>
        <v>500</v>
      </c>
      <c r="AA27" s="11">
        <f t="shared" si="4"/>
        <v>486.66666666666669</v>
      </c>
      <c r="AB27" s="11">
        <f t="shared" si="4"/>
        <v>13.333333333333334</v>
      </c>
      <c r="AC27" s="11">
        <v>500</v>
      </c>
      <c r="AD27" s="11">
        <v>486.66666666666669</v>
      </c>
      <c r="AE27" s="11">
        <v>13.333333333333334</v>
      </c>
      <c r="AF27" s="31">
        <v>30</v>
      </c>
      <c r="AG27" s="12">
        <v>350</v>
      </c>
      <c r="AH27" s="12">
        <v>340.66666666666669</v>
      </c>
      <c r="AI27" s="12">
        <v>9.3333333333333339</v>
      </c>
      <c r="AJ27" s="19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s="2" customFormat="1" ht="18.75" hidden="1" x14ac:dyDescent="0.3">
      <c r="A28" s="35"/>
      <c r="B28" s="36"/>
      <c r="C28" s="57"/>
      <c r="D28" s="31"/>
      <c r="E28" s="31"/>
      <c r="F28" s="31"/>
      <c r="G28" s="31">
        <v>30.4</v>
      </c>
      <c r="H28" s="31"/>
      <c r="I28" s="31"/>
      <c r="J28" s="31"/>
      <c r="K28" s="31">
        <v>15.291</v>
      </c>
      <c r="L28" s="31"/>
      <c r="M28" s="31"/>
      <c r="N28" s="31"/>
      <c r="O28" s="31"/>
      <c r="P28" s="31"/>
      <c r="Q28" s="11"/>
      <c r="R28" s="11"/>
      <c r="S28" s="11"/>
      <c r="T28" s="11"/>
      <c r="U28" s="11"/>
      <c r="V28" s="11"/>
      <c r="W28" s="33"/>
      <c r="X28" s="31"/>
      <c r="Y28" s="43"/>
      <c r="Z28" s="11"/>
      <c r="AA28" s="11"/>
      <c r="AB28" s="11"/>
      <c r="AC28" s="11"/>
      <c r="AD28" s="11"/>
      <c r="AE28" s="11"/>
      <c r="AF28" s="31"/>
      <c r="AG28" s="12"/>
      <c r="AH28" s="12"/>
      <c r="AI28" s="12"/>
      <c r="AJ28" s="19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</row>
    <row r="29" spans="1:49" s="2" customFormat="1" ht="18.75" hidden="1" x14ac:dyDescent="0.3">
      <c r="A29" s="35"/>
      <c r="B29" s="36"/>
      <c r="C29" s="57"/>
      <c r="D29" s="31"/>
      <c r="E29" s="31"/>
      <c r="F29" s="31"/>
      <c r="G29" s="31">
        <v>2</v>
      </c>
      <c r="H29" s="31"/>
      <c r="I29" s="31"/>
      <c r="J29" s="31"/>
      <c r="K29" s="31">
        <v>18.466999999999999</v>
      </c>
      <c r="L29" s="31"/>
      <c r="M29" s="31"/>
      <c r="N29" s="31"/>
      <c r="O29" s="31"/>
      <c r="P29" s="31"/>
      <c r="Q29" s="11"/>
      <c r="R29" s="11"/>
      <c r="S29" s="11"/>
      <c r="T29" s="11"/>
      <c r="U29" s="11"/>
      <c r="V29" s="11"/>
      <c r="W29" s="33"/>
      <c r="X29" s="31"/>
      <c r="Y29" s="43"/>
      <c r="Z29" s="11"/>
      <c r="AA29" s="11"/>
      <c r="AB29" s="11"/>
      <c r="AC29" s="11"/>
      <c r="AD29" s="11"/>
      <c r="AE29" s="11"/>
      <c r="AF29" s="31"/>
      <c r="AG29" s="12"/>
      <c r="AH29" s="12"/>
      <c r="AI29" s="12"/>
      <c r="AJ29" s="19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1" customFormat="1" ht="18.75" x14ac:dyDescent="0.3">
      <c r="A30" s="35">
        <v>9</v>
      </c>
      <c r="B30" s="36"/>
      <c r="C30" s="57" t="s">
        <v>38</v>
      </c>
      <c r="D30" s="31">
        <v>2017</v>
      </c>
      <c r="E30" s="31" t="s">
        <v>28</v>
      </c>
      <c r="F30" s="31">
        <v>19.899999999999999</v>
      </c>
      <c r="G30" s="31">
        <f>G31+G32</f>
        <v>24.9</v>
      </c>
      <c r="H30" s="31">
        <v>115</v>
      </c>
      <c r="I30" s="31">
        <v>85</v>
      </c>
      <c r="J30" s="31">
        <v>30</v>
      </c>
      <c r="K30" s="37"/>
      <c r="L30" s="31">
        <v>0.39800000000000002</v>
      </c>
      <c r="M30" s="31">
        <f t="shared" si="0"/>
        <v>406.53609999999992</v>
      </c>
      <c r="N30" s="31">
        <f>G31*K31+G32*K32</f>
        <v>396.62589999999994</v>
      </c>
      <c r="O30" s="31">
        <f>G30*L30</f>
        <v>9.9101999999999997</v>
      </c>
      <c r="P30" s="31">
        <v>30</v>
      </c>
      <c r="Q30" s="11">
        <f>H30*70/30</f>
        <v>268.33333333333331</v>
      </c>
      <c r="R30" s="11">
        <f>I30*70/30</f>
        <v>198.33333333333334</v>
      </c>
      <c r="S30" s="11">
        <f>J30*70/30</f>
        <v>70</v>
      </c>
      <c r="T30" s="11"/>
      <c r="U30" s="11">
        <f>H30+Q30</f>
        <v>383.33333333333331</v>
      </c>
      <c r="V30" s="11">
        <f>U30-T30</f>
        <v>383.33333333333331</v>
      </c>
      <c r="W30" s="33">
        <f>V30/(18.467+L30)</f>
        <v>20.319816238183584</v>
      </c>
      <c r="X30" s="31">
        <v>2</v>
      </c>
      <c r="Y30" s="43"/>
      <c r="Z30" s="11">
        <f>H30+Q30</f>
        <v>383.33333333333331</v>
      </c>
      <c r="AA30" s="11">
        <f>I30+R30</f>
        <v>283.33333333333337</v>
      </c>
      <c r="AB30" s="11">
        <f>J30+S30</f>
        <v>100</v>
      </c>
      <c r="AC30" s="11">
        <v>383.33333333333331</v>
      </c>
      <c r="AD30" s="11">
        <v>283.33333333333337</v>
      </c>
      <c r="AE30" s="11">
        <v>100</v>
      </c>
      <c r="AF30" s="31">
        <v>30</v>
      </c>
      <c r="AG30" s="12">
        <v>268.33333333333331</v>
      </c>
      <c r="AH30" s="12">
        <v>198.33333333333334</v>
      </c>
      <c r="AI30" s="12">
        <v>70</v>
      </c>
      <c r="AJ30" s="19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1" customFormat="1" ht="18.75" hidden="1" x14ac:dyDescent="0.3">
      <c r="A31" s="35"/>
      <c r="B31" s="36"/>
      <c r="C31" s="57"/>
      <c r="D31" s="31"/>
      <c r="E31" s="31"/>
      <c r="F31" s="31"/>
      <c r="G31" s="31">
        <v>19.899999999999999</v>
      </c>
      <c r="H31" s="31"/>
      <c r="I31" s="31"/>
      <c r="J31" s="31"/>
      <c r="K31" s="31">
        <v>15.291</v>
      </c>
      <c r="L31" s="31"/>
      <c r="M31" s="31"/>
      <c r="N31" s="31"/>
      <c r="O31" s="31"/>
      <c r="P31" s="31"/>
      <c r="Q31" s="11"/>
      <c r="R31" s="11"/>
      <c r="S31" s="11"/>
      <c r="T31" s="11"/>
      <c r="U31" s="11"/>
      <c r="V31" s="11"/>
      <c r="W31" s="33"/>
      <c r="X31" s="31"/>
      <c r="Y31" s="43"/>
      <c r="Z31" s="11"/>
      <c r="AA31" s="11"/>
      <c r="AB31" s="11"/>
      <c r="AC31" s="11"/>
      <c r="AD31" s="11"/>
      <c r="AE31" s="11"/>
      <c r="AF31" s="31"/>
      <c r="AG31" s="12"/>
      <c r="AH31" s="12"/>
      <c r="AI31" s="12"/>
      <c r="AJ31" s="19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1" customFormat="1" ht="18.75" hidden="1" x14ac:dyDescent="0.3">
      <c r="A32" s="35"/>
      <c r="B32" s="36"/>
      <c r="C32" s="57"/>
      <c r="D32" s="31"/>
      <c r="E32" s="31"/>
      <c r="F32" s="31"/>
      <c r="G32" s="31">
        <v>5</v>
      </c>
      <c r="H32" s="31"/>
      <c r="I32" s="31"/>
      <c r="J32" s="31"/>
      <c r="K32" s="31">
        <v>18.466999999999999</v>
      </c>
      <c r="L32" s="31"/>
      <c r="M32" s="31"/>
      <c r="N32" s="31"/>
      <c r="O32" s="31"/>
      <c r="P32" s="31"/>
      <c r="Q32" s="11"/>
      <c r="R32" s="11"/>
      <c r="S32" s="11"/>
      <c r="T32" s="11"/>
      <c r="U32" s="11"/>
      <c r="V32" s="11"/>
      <c r="W32" s="33"/>
      <c r="X32" s="31"/>
      <c r="Y32" s="43"/>
      <c r="Z32" s="11"/>
      <c r="AA32" s="11"/>
      <c r="AB32" s="11"/>
      <c r="AC32" s="11"/>
      <c r="AD32" s="11"/>
      <c r="AE32" s="11"/>
      <c r="AF32" s="31"/>
      <c r="AG32" s="12"/>
      <c r="AH32" s="12"/>
      <c r="AI32" s="12"/>
      <c r="AJ32" s="19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1:49" ht="18.75" x14ac:dyDescent="0.3">
      <c r="A33" s="35">
        <v>10</v>
      </c>
      <c r="B33" s="36"/>
      <c r="C33" s="57" t="s">
        <v>39</v>
      </c>
      <c r="D33" s="31">
        <v>2016</v>
      </c>
      <c r="E33" s="31" t="s">
        <v>25</v>
      </c>
      <c r="F33" s="31">
        <v>51.4</v>
      </c>
      <c r="G33" s="31">
        <f>G34+G35+G36</f>
        <v>63.4</v>
      </c>
      <c r="H33" s="31">
        <v>300</v>
      </c>
      <c r="I33" s="31">
        <v>270</v>
      </c>
      <c r="J33" s="31">
        <v>30</v>
      </c>
      <c r="K33" s="31"/>
      <c r="L33" s="31">
        <v>0.39800000000000002</v>
      </c>
      <c r="M33" s="31">
        <f t="shared" si="0"/>
        <v>1016.4496</v>
      </c>
      <c r="N33" s="31">
        <f>G34*K34+G35*K35+G36*K36</f>
        <v>991.21640000000002</v>
      </c>
      <c r="O33" s="31">
        <f>G33*L33</f>
        <v>25.2332</v>
      </c>
      <c r="P33" s="31">
        <v>30</v>
      </c>
      <c r="Q33" s="11">
        <f>H33*70/30</f>
        <v>700</v>
      </c>
      <c r="R33" s="11">
        <f>I33*70/30</f>
        <v>630</v>
      </c>
      <c r="S33" s="11">
        <f>J33*70/30</f>
        <v>70</v>
      </c>
      <c r="T33" s="11">
        <f>G34*K34+G35*K35+G33*L33</f>
        <v>794.84559999999999</v>
      </c>
      <c r="U33" s="11">
        <f>H33+Q33</f>
        <v>1000</v>
      </c>
      <c r="V33" s="11">
        <f>U33-T33</f>
        <v>205.15440000000001</v>
      </c>
      <c r="W33" s="33">
        <f>V33/(18.467+L33)</f>
        <v>10.874868804664725</v>
      </c>
      <c r="X33" s="31">
        <v>12</v>
      </c>
      <c r="Y33" s="43"/>
      <c r="Z33" s="11">
        <f>H33+Q33</f>
        <v>1000</v>
      </c>
      <c r="AA33" s="11">
        <f>I33+R33</f>
        <v>900</v>
      </c>
      <c r="AB33" s="11">
        <f>J33+S33</f>
        <v>100</v>
      </c>
      <c r="AC33" s="11">
        <v>1000</v>
      </c>
      <c r="AD33" s="11">
        <v>900</v>
      </c>
      <c r="AE33" s="11">
        <v>100</v>
      </c>
      <c r="AF33" s="31">
        <v>30</v>
      </c>
      <c r="AG33" s="12">
        <v>700</v>
      </c>
      <c r="AH33" s="12">
        <v>630</v>
      </c>
      <c r="AI33" s="12">
        <v>70</v>
      </c>
      <c r="AJ33" s="19"/>
    </row>
    <row r="34" spans="1:49" ht="18.75" hidden="1" x14ac:dyDescent="0.3">
      <c r="A34" s="35"/>
      <c r="B34" s="36"/>
      <c r="C34" s="57"/>
      <c r="D34" s="31"/>
      <c r="E34" s="31"/>
      <c r="F34" s="31"/>
      <c r="G34" s="31">
        <v>5</v>
      </c>
      <c r="H34" s="31"/>
      <c r="I34" s="31"/>
      <c r="J34" s="31"/>
      <c r="K34" s="31">
        <v>12.022</v>
      </c>
      <c r="L34" s="31"/>
      <c r="M34" s="31"/>
      <c r="N34" s="31"/>
      <c r="O34" s="31"/>
      <c r="P34" s="31"/>
      <c r="Q34" s="11"/>
      <c r="R34" s="11"/>
      <c r="S34" s="11"/>
      <c r="T34" s="11"/>
      <c r="U34" s="11"/>
      <c r="V34" s="11"/>
      <c r="W34" s="33"/>
      <c r="X34" s="31"/>
      <c r="Y34" s="43"/>
      <c r="Z34" s="11"/>
      <c r="AA34" s="11"/>
      <c r="AB34" s="11"/>
      <c r="AC34" s="11"/>
      <c r="AD34" s="11"/>
      <c r="AE34" s="11"/>
      <c r="AF34" s="31"/>
      <c r="AG34" s="12"/>
      <c r="AH34" s="12"/>
      <c r="AI34" s="12"/>
      <c r="AJ34" s="19"/>
    </row>
    <row r="35" spans="1:49" ht="18.75" hidden="1" x14ac:dyDescent="0.3">
      <c r="A35" s="35"/>
      <c r="B35" s="36"/>
      <c r="C35" s="57"/>
      <c r="D35" s="31"/>
      <c r="E35" s="31"/>
      <c r="F35" s="31"/>
      <c r="G35" s="31">
        <v>46.4</v>
      </c>
      <c r="H35" s="31"/>
      <c r="I35" s="31"/>
      <c r="J35" s="31"/>
      <c r="K35" s="31">
        <v>15.291</v>
      </c>
      <c r="L35" s="31"/>
      <c r="M35" s="31"/>
      <c r="N35" s="31"/>
      <c r="O35" s="31"/>
      <c r="P35" s="31"/>
      <c r="Q35" s="11"/>
      <c r="R35" s="11"/>
      <c r="S35" s="11"/>
      <c r="T35" s="11"/>
      <c r="U35" s="11"/>
      <c r="V35" s="11"/>
      <c r="W35" s="33"/>
      <c r="X35" s="31"/>
      <c r="Y35" s="43"/>
      <c r="Z35" s="11"/>
      <c r="AA35" s="11"/>
      <c r="AB35" s="11"/>
      <c r="AC35" s="11"/>
      <c r="AD35" s="11"/>
      <c r="AE35" s="11"/>
      <c r="AF35" s="31"/>
      <c r="AG35" s="12"/>
      <c r="AH35" s="12"/>
      <c r="AI35" s="12"/>
      <c r="AJ35" s="19"/>
    </row>
    <row r="36" spans="1:49" ht="18.75" hidden="1" x14ac:dyDescent="0.3">
      <c r="A36" s="35"/>
      <c r="B36" s="36"/>
      <c r="C36" s="57"/>
      <c r="D36" s="31"/>
      <c r="E36" s="31"/>
      <c r="F36" s="31"/>
      <c r="G36" s="31">
        <v>12</v>
      </c>
      <c r="H36" s="31"/>
      <c r="I36" s="31"/>
      <c r="J36" s="31"/>
      <c r="K36" s="31">
        <v>18.466999999999999</v>
      </c>
      <c r="L36" s="31"/>
      <c r="M36" s="31"/>
      <c r="N36" s="31"/>
      <c r="O36" s="31"/>
      <c r="P36" s="31"/>
      <c r="Q36" s="11"/>
      <c r="R36" s="11"/>
      <c r="S36" s="11"/>
      <c r="T36" s="11"/>
      <c r="U36" s="11"/>
      <c r="V36" s="11"/>
      <c r="W36" s="33"/>
      <c r="X36" s="31"/>
      <c r="Y36" s="43"/>
      <c r="Z36" s="11"/>
      <c r="AA36" s="11"/>
      <c r="AB36" s="11"/>
      <c r="AC36" s="11"/>
      <c r="AD36" s="11"/>
      <c r="AE36" s="11"/>
      <c r="AF36" s="31"/>
      <c r="AG36" s="12"/>
      <c r="AH36" s="12"/>
      <c r="AI36" s="12"/>
      <c r="AJ36" s="19"/>
    </row>
    <row r="37" spans="1:49" ht="18.75" x14ac:dyDescent="0.3">
      <c r="A37" s="35">
        <v>11</v>
      </c>
      <c r="B37" s="36"/>
      <c r="C37" s="57" t="s">
        <v>40</v>
      </c>
      <c r="D37" s="31">
        <v>2017</v>
      </c>
      <c r="E37" s="31" t="s">
        <v>25</v>
      </c>
      <c r="F37" s="31">
        <v>5.0999999999999996</v>
      </c>
      <c r="G37" s="31">
        <f>G38+G39</f>
        <v>7.1</v>
      </c>
      <c r="H37" s="31">
        <v>35</v>
      </c>
      <c r="I37" s="31">
        <v>30</v>
      </c>
      <c r="J37" s="31">
        <v>5</v>
      </c>
      <c r="K37" s="31"/>
      <c r="L37" s="31">
        <v>0.39800000000000002</v>
      </c>
      <c r="M37" s="31">
        <f t="shared" si="0"/>
        <v>117.7439</v>
      </c>
      <c r="N37" s="31">
        <f>G38*K38+G39*K39</f>
        <v>114.9181</v>
      </c>
      <c r="O37" s="31">
        <f>G37*L37</f>
        <v>2.8258000000000001</v>
      </c>
      <c r="P37" s="31">
        <v>30</v>
      </c>
      <c r="Q37" s="11">
        <f>H37*70/30</f>
        <v>81.666666666666671</v>
      </c>
      <c r="R37" s="11">
        <f>I37*70/30</f>
        <v>70</v>
      </c>
      <c r="S37" s="11">
        <f>J37*70/30</f>
        <v>11.666666666666666</v>
      </c>
      <c r="T37" s="11">
        <f>G37*K37+G37*L37</f>
        <v>2.8258000000000001</v>
      </c>
      <c r="U37" s="11">
        <f>H37+Q7</f>
        <v>394.33333333333331</v>
      </c>
      <c r="V37" s="11">
        <f t="shared" ref="V37:V43" si="5">U37-T37</f>
        <v>391.5075333333333</v>
      </c>
      <c r="W37" s="33">
        <f>V37/(18.467+L37)</f>
        <v>20.75311599964661</v>
      </c>
      <c r="X37" s="31">
        <v>2</v>
      </c>
      <c r="Y37" s="43"/>
      <c r="Z37" s="11">
        <f>H37+Q37</f>
        <v>116.66666666666667</v>
      </c>
      <c r="AA37" s="11">
        <f>I37+R37</f>
        <v>100</v>
      </c>
      <c r="AB37" s="11">
        <f>J37+S37</f>
        <v>16.666666666666664</v>
      </c>
      <c r="AC37" s="11">
        <v>116.66666666666667</v>
      </c>
      <c r="AD37" s="11">
        <v>100</v>
      </c>
      <c r="AE37" s="11">
        <v>16.666666666666664</v>
      </c>
      <c r="AF37" s="31">
        <v>30</v>
      </c>
      <c r="AG37" s="12">
        <v>81.666666666666671</v>
      </c>
      <c r="AH37" s="12">
        <v>70</v>
      </c>
      <c r="AI37" s="12">
        <v>11.666666666666666</v>
      </c>
      <c r="AJ37" s="19"/>
    </row>
    <row r="38" spans="1:49" ht="18.75" hidden="1" x14ac:dyDescent="0.3">
      <c r="A38" s="35"/>
      <c r="B38" s="36"/>
      <c r="C38" s="57"/>
      <c r="D38" s="31"/>
      <c r="E38" s="31"/>
      <c r="F38" s="31"/>
      <c r="G38" s="31">
        <v>5.0999999999999996</v>
      </c>
      <c r="H38" s="31"/>
      <c r="I38" s="31"/>
      <c r="J38" s="31"/>
      <c r="K38" s="31">
        <v>15.291</v>
      </c>
      <c r="L38" s="31"/>
      <c r="M38" s="31"/>
      <c r="N38" s="31"/>
      <c r="O38" s="31"/>
      <c r="P38" s="31"/>
      <c r="Q38" s="11"/>
      <c r="R38" s="11"/>
      <c r="S38" s="11"/>
      <c r="T38" s="11"/>
      <c r="U38" s="11"/>
      <c r="V38" s="11"/>
      <c r="W38" s="33"/>
      <c r="X38" s="31"/>
      <c r="Y38" s="43"/>
      <c r="Z38" s="11"/>
      <c r="AA38" s="11"/>
      <c r="AB38" s="11"/>
      <c r="AC38" s="11"/>
      <c r="AD38" s="11"/>
      <c r="AE38" s="11"/>
      <c r="AF38" s="31"/>
      <c r="AG38" s="12"/>
      <c r="AH38" s="12"/>
      <c r="AI38" s="12"/>
      <c r="AJ38" s="19"/>
    </row>
    <row r="39" spans="1:49" ht="18.75" hidden="1" x14ac:dyDescent="0.3">
      <c r="A39" s="35"/>
      <c r="B39" s="36"/>
      <c r="C39" s="57"/>
      <c r="D39" s="31"/>
      <c r="E39" s="31"/>
      <c r="F39" s="31"/>
      <c r="G39" s="31">
        <v>2</v>
      </c>
      <c r="H39" s="31"/>
      <c r="I39" s="31"/>
      <c r="J39" s="31"/>
      <c r="K39" s="31">
        <v>18.466999999999999</v>
      </c>
      <c r="L39" s="31"/>
      <c r="M39" s="31"/>
      <c r="N39" s="31"/>
      <c r="O39" s="31"/>
      <c r="P39" s="31"/>
      <c r="Q39" s="11"/>
      <c r="R39" s="11"/>
      <c r="S39" s="11"/>
      <c r="T39" s="11"/>
      <c r="U39" s="11"/>
      <c r="V39" s="11"/>
      <c r="W39" s="33"/>
      <c r="X39" s="31"/>
      <c r="Y39" s="43"/>
      <c r="Z39" s="11"/>
      <c r="AA39" s="11"/>
      <c r="AB39" s="11"/>
      <c r="AC39" s="11"/>
      <c r="AD39" s="11"/>
      <c r="AE39" s="11"/>
      <c r="AF39" s="31"/>
      <c r="AG39" s="12"/>
      <c r="AH39" s="12"/>
      <c r="AI39" s="12"/>
      <c r="AJ39" s="19"/>
    </row>
    <row r="40" spans="1:49" s="1" customFormat="1" ht="37.5" x14ac:dyDescent="0.3">
      <c r="A40" s="35">
        <v>12</v>
      </c>
      <c r="B40" s="36" t="s">
        <v>41</v>
      </c>
      <c r="C40" s="57" t="s">
        <v>42</v>
      </c>
      <c r="D40" s="31">
        <v>2016</v>
      </c>
      <c r="E40" s="31"/>
      <c r="F40" s="31">
        <v>120.7</v>
      </c>
      <c r="G40" s="31">
        <v>120.7</v>
      </c>
      <c r="H40" s="31">
        <v>457.29</v>
      </c>
      <c r="I40" s="31">
        <v>435.31599999999997</v>
      </c>
      <c r="J40" s="31">
        <v>21.974</v>
      </c>
      <c r="K40" s="31"/>
      <c r="L40" s="31">
        <v>0.39800000000000002</v>
      </c>
      <c r="M40" s="31">
        <f t="shared" si="0"/>
        <v>1692.9457000000002</v>
      </c>
      <c r="N40" s="31">
        <f>G41*K41+G42*K42</f>
        <v>1644.9071000000001</v>
      </c>
      <c r="O40" s="31">
        <f>G40*L40</f>
        <v>48.038600000000002</v>
      </c>
      <c r="P40" s="31">
        <v>30</v>
      </c>
      <c r="Q40" s="11">
        <f>H40*70/30</f>
        <v>1067.01</v>
      </c>
      <c r="R40" s="11">
        <f>I40*70/30</f>
        <v>1015.7373333333333</v>
      </c>
      <c r="S40" s="11">
        <f>J40*70/30</f>
        <v>51.272666666666666</v>
      </c>
      <c r="T40" s="11">
        <f>G41*K41+G42*K42+G40*L40</f>
        <v>1692.9457000000002</v>
      </c>
      <c r="U40" s="11">
        <f>H40+Q40</f>
        <v>1524.3</v>
      </c>
      <c r="V40" s="11">
        <v>0</v>
      </c>
      <c r="W40" s="33">
        <v>0</v>
      </c>
      <c r="X40" s="31">
        <v>0</v>
      </c>
      <c r="Y40" s="43"/>
      <c r="Z40" s="11">
        <f>H40+Q40</f>
        <v>1524.3</v>
      </c>
      <c r="AA40" s="11">
        <f>I40+R40</f>
        <v>1451.0533333333333</v>
      </c>
      <c r="AB40" s="11">
        <f>J40+S40</f>
        <v>73.24666666666667</v>
      </c>
      <c r="AC40" s="11">
        <v>1524.3</v>
      </c>
      <c r="AD40" s="11">
        <v>1451.0533333333333</v>
      </c>
      <c r="AE40" s="11">
        <v>73.24666666666667</v>
      </c>
      <c r="AF40" s="31">
        <v>30</v>
      </c>
      <c r="AG40" s="12">
        <v>1067.01</v>
      </c>
      <c r="AH40" s="12">
        <v>1015.7373333333333</v>
      </c>
      <c r="AI40" s="12">
        <v>51.272666666666666</v>
      </c>
      <c r="AJ40" s="19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1:49" ht="18.75" hidden="1" x14ac:dyDescent="0.3">
      <c r="A41" s="35"/>
      <c r="B41" s="36"/>
      <c r="C41" s="57"/>
      <c r="D41" s="31"/>
      <c r="E41" s="31"/>
      <c r="F41" s="31"/>
      <c r="G41" s="31">
        <v>61.4</v>
      </c>
      <c r="H41" s="31"/>
      <c r="I41" s="31"/>
      <c r="J41" s="31"/>
      <c r="K41" s="31">
        <v>12.022</v>
      </c>
      <c r="L41" s="31"/>
      <c r="M41" s="31"/>
      <c r="N41" s="31"/>
      <c r="O41" s="31"/>
      <c r="P41" s="31"/>
      <c r="Q41" s="11"/>
      <c r="R41" s="11"/>
      <c r="S41" s="11"/>
      <c r="T41" s="11"/>
      <c r="U41" s="11"/>
      <c r="V41" s="11"/>
      <c r="W41" s="33"/>
      <c r="X41" s="31"/>
      <c r="Y41" s="43"/>
      <c r="Z41" s="11"/>
      <c r="AA41" s="11"/>
      <c r="AB41" s="11"/>
      <c r="AC41" s="11"/>
      <c r="AD41" s="11"/>
      <c r="AE41" s="11"/>
      <c r="AF41" s="31"/>
      <c r="AG41" s="12"/>
      <c r="AH41" s="12"/>
      <c r="AI41" s="12"/>
      <c r="AJ41" s="19"/>
    </row>
    <row r="42" spans="1:49" ht="18.75" hidden="1" x14ac:dyDescent="0.3">
      <c r="A42" s="35"/>
      <c r="B42" s="36"/>
      <c r="C42" s="57"/>
      <c r="D42" s="31"/>
      <c r="E42" s="31"/>
      <c r="F42" s="31"/>
      <c r="G42" s="31">
        <f>G40-G41</f>
        <v>59.300000000000004</v>
      </c>
      <c r="H42" s="31"/>
      <c r="I42" s="31"/>
      <c r="J42" s="31"/>
      <c r="K42" s="31">
        <v>15.291</v>
      </c>
      <c r="L42" s="31"/>
      <c r="M42" s="31"/>
      <c r="N42" s="31"/>
      <c r="O42" s="31"/>
      <c r="P42" s="31"/>
      <c r="Q42" s="11"/>
      <c r="R42" s="11"/>
      <c r="S42" s="11"/>
      <c r="T42" s="11"/>
      <c r="U42" s="11"/>
      <c r="V42" s="11"/>
      <c r="W42" s="33"/>
      <c r="X42" s="31"/>
      <c r="Y42" s="43"/>
      <c r="Z42" s="11"/>
      <c r="AA42" s="11"/>
      <c r="AB42" s="11"/>
      <c r="AC42" s="11"/>
      <c r="AD42" s="11"/>
      <c r="AE42" s="11"/>
      <c r="AF42" s="31"/>
      <c r="AG42" s="12"/>
      <c r="AH42" s="12"/>
      <c r="AI42" s="12"/>
      <c r="AJ42" s="19"/>
    </row>
    <row r="43" spans="1:49" s="1" customFormat="1" ht="18.75" x14ac:dyDescent="0.3">
      <c r="A43" s="35">
        <v>13</v>
      </c>
      <c r="B43" s="36"/>
      <c r="C43" s="57" t="s">
        <v>43</v>
      </c>
      <c r="D43" s="31">
        <v>2017</v>
      </c>
      <c r="E43" s="31" t="s">
        <v>28</v>
      </c>
      <c r="F43" s="31">
        <v>16.8</v>
      </c>
      <c r="G43" s="33">
        <f>G44+G45</f>
        <v>23</v>
      </c>
      <c r="H43" s="31">
        <v>200</v>
      </c>
      <c r="I43" s="31">
        <v>170</v>
      </c>
      <c r="J43" s="31">
        <v>30</v>
      </c>
      <c r="K43" s="8"/>
      <c r="L43" s="31">
        <v>0.39800000000000002</v>
      </c>
      <c r="M43" s="31">
        <f t="shared" si="0"/>
        <v>380.53819999999996</v>
      </c>
      <c r="N43" s="31">
        <f>G44*K44+G45*K45</f>
        <v>371.38419999999996</v>
      </c>
      <c r="O43" s="31">
        <f>G43*L43</f>
        <v>9.1539999999999999</v>
      </c>
      <c r="P43" s="31">
        <v>30</v>
      </c>
      <c r="Q43" s="11">
        <f>H43*70/30</f>
        <v>466.66666666666669</v>
      </c>
      <c r="R43" s="11">
        <f>I43*70/30</f>
        <v>396.66666666666669</v>
      </c>
      <c r="S43" s="11">
        <f>J43*70/30</f>
        <v>70</v>
      </c>
      <c r="T43" s="11">
        <f>G43*K44+G43*L43</f>
        <v>360.84699999999998</v>
      </c>
      <c r="U43" s="11">
        <f>H43+Q43</f>
        <v>666.66666666666674</v>
      </c>
      <c r="V43" s="11">
        <f t="shared" si="5"/>
        <v>305.81966666666676</v>
      </c>
      <c r="W43" s="33">
        <f>V43/(18.467+L43)</f>
        <v>16.210955031363202</v>
      </c>
      <c r="X43" s="31">
        <v>22</v>
      </c>
      <c r="Y43" s="43"/>
      <c r="Z43" s="11">
        <f>H43+Q43</f>
        <v>666.66666666666674</v>
      </c>
      <c r="AA43" s="11">
        <f>I43+R43</f>
        <v>566.66666666666674</v>
      </c>
      <c r="AB43" s="11">
        <f>J43+S43</f>
        <v>100</v>
      </c>
      <c r="AC43" s="11">
        <f>AD43+AE43</f>
        <v>257.911</v>
      </c>
      <c r="AD43" s="11">
        <v>219.22499999999999</v>
      </c>
      <c r="AE43" s="11">
        <v>38.686</v>
      </c>
      <c r="AF43" s="31">
        <v>30</v>
      </c>
      <c r="AG43" s="12">
        <f>M43-H43</f>
        <v>180.53819999999996</v>
      </c>
      <c r="AH43" s="12">
        <v>180.53800000000001</v>
      </c>
      <c r="AI43" s="12">
        <v>0</v>
      </c>
      <c r="AJ43" s="19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1:49" s="2" customFormat="1" ht="18.75" hidden="1" x14ac:dyDescent="0.3">
      <c r="A44" s="35"/>
      <c r="B44" s="36"/>
      <c r="C44" s="57"/>
      <c r="D44" s="31"/>
      <c r="E44" s="31"/>
      <c r="F44" s="31"/>
      <c r="G44" s="31">
        <v>16.8</v>
      </c>
      <c r="H44" s="31"/>
      <c r="I44" s="31"/>
      <c r="J44" s="31"/>
      <c r="K44" s="31">
        <v>15.291</v>
      </c>
      <c r="L44" s="31"/>
      <c r="M44" s="31"/>
      <c r="N44" s="31"/>
      <c r="O44" s="31"/>
      <c r="P44" s="31"/>
      <c r="Q44" s="11"/>
      <c r="R44" s="11"/>
      <c r="S44" s="11"/>
      <c r="T44" s="11"/>
      <c r="U44" s="11"/>
      <c r="V44" s="11"/>
      <c r="W44" s="33"/>
      <c r="X44" s="31"/>
      <c r="Y44" s="43"/>
      <c r="Z44" s="11"/>
      <c r="AA44" s="11"/>
      <c r="AB44" s="11"/>
      <c r="AC44" s="11"/>
      <c r="AD44" s="11"/>
      <c r="AE44" s="11"/>
      <c r="AF44" s="31"/>
      <c r="AG44" s="12"/>
      <c r="AH44" s="12"/>
      <c r="AI44" s="12"/>
      <c r="AJ44" s="19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1:49" s="2" customFormat="1" ht="18.75" hidden="1" x14ac:dyDescent="0.3">
      <c r="A45" s="35"/>
      <c r="B45" s="36"/>
      <c r="C45" s="57"/>
      <c r="D45" s="31"/>
      <c r="E45" s="31"/>
      <c r="F45" s="31"/>
      <c r="G45" s="31">
        <v>6.2</v>
      </c>
      <c r="H45" s="31"/>
      <c r="I45" s="31"/>
      <c r="J45" s="31"/>
      <c r="K45" s="31">
        <v>18.466999999999999</v>
      </c>
      <c r="L45" s="31"/>
      <c r="M45" s="31"/>
      <c r="N45" s="31"/>
      <c r="O45" s="31"/>
      <c r="P45" s="31"/>
      <c r="Q45" s="11"/>
      <c r="R45" s="11"/>
      <c r="S45" s="11"/>
      <c r="T45" s="11"/>
      <c r="U45" s="11"/>
      <c r="V45" s="11"/>
      <c r="W45" s="33"/>
      <c r="X45" s="31"/>
      <c r="Y45" s="43"/>
      <c r="Z45" s="11"/>
      <c r="AA45" s="11"/>
      <c r="AB45" s="11"/>
      <c r="AC45" s="11"/>
      <c r="AD45" s="11"/>
      <c r="AE45" s="11"/>
      <c r="AF45" s="31"/>
      <c r="AG45" s="12"/>
      <c r="AH45" s="12"/>
      <c r="AI45" s="12"/>
      <c r="AJ45" s="19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1:49" s="1" customFormat="1" ht="18.75" x14ac:dyDescent="0.3">
      <c r="A46" s="35">
        <v>14</v>
      </c>
      <c r="B46" s="36"/>
      <c r="C46" s="40" t="s">
        <v>44</v>
      </c>
      <c r="D46" s="31">
        <v>2016</v>
      </c>
      <c r="E46" s="31" t="s">
        <v>25</v>
      </c>
      <c r="F46" s="31">
        <v>9.5</v>
      </c>
      <c r="G46" s="31">
        <v>5</v>
      </c>
      <c r="H46" s="32">
        <v>50</v>
      </c>
      <c r="I46" s="35">
        <v>46.4</v>
      </c>
      <c r="J46" s="35">
        <v>3.6</v>
      </c>
      <c r="K46" s="31">
        <v>12.022</v>
      </c>
      <c r="L46" s="31">
        <v>0.39800000000000002</v>
      </c>
      <c r="M46" s="31">
        <f t="shared" si="0"/>
        <v>62.1</v>
      </c>
      <c r="N46" s="31">
        <f>G46*K46</f>
        <v>60.11</v>
      </c>
      <c r="O46" s="31">
        <f>G46*L46</f>
        <v>1.9900000000000002</v>
      </c>
      <c r="P46" s="31">
        <v>30</v>
      </c>
      <c r="Q46" s="11">
        <f t="shared" ref="Q46:S47" si="6">H46*70/30</f>
        <v>116.66666666666667</v>
      </c>
      <c r="R46" s="11">
        <f t="shared" si="6"/>
        <v>108.26666666666667</v>
      </c>
      <c r="S46" s="11">
        <f t="shared" si="6"/>
        <v>8.4</v>
      </c>
      <c r="T46" s="11">
        <f>G46*K46+G46*L46</f>
        <v>62.1</v>
      </c>
      <c r="U46" s="11">
        <f>H46+Q46</f>
        <v>166.66666666666669</v>
      </c>
      <c r="V46" s="11">
        <f>U46-T46</f>
        <v>104.56666666666669</v>
      </c>
      <c r="W46" s="33">
        <f>V46/(18.467+L46)</f>
        <v>5.5428924816679936</v>
      </c>
      <c r="X46" s="31">
        <v>6</v>
      </c>
      <c r="Y46" s="43"/>
      <c r="Z46" s="11">
        <f t="shared" ref="Z46:AB47" si="7">H46+Q46</f>
        <v>166.66666666666669</v>
      </c>
      <c r="AA46" s="11">
        <f t="shared" si="7"/>
        <v>154.66666666666666</v>
      </c>
      <c r="AB46" s="11">
        <f t="shared" si="7"/>
        <v>12</v>
      </c>
      <c r="AC46" s="11">
        <f>AD46+AE46</f>
        <v>17.286000000000001</v>
      </c>
      <c r="AD46" s="11">
        <v>16.041</v>
      </c>
      <c r="AE46" s="11">
        <v>1.2450000000000001</v>
      </c>
      <c r="AF46" s="31">
        <v>30</v>
      </c>
      <c r="AG46" s="12">
        <f>M46-H46</f>
        <v>12.100000000000001</v>
      </c>
      <c r="AH46" s="12">
        <v>12.1</v>
      </c>
      <c r="AI46" s="12">
        <v>0</v>
      </c>
      <c r="AJ46" s="19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1:49" s="1" customFormat="1" ht="37.5" x14ac:dyDescent="0.3">
      <c r="A47" s="35">
        <v>15</v>
      </c>
      <c r="B47" s="36" t="s">
        <v>45</v>
      </c>
      <c r="C47" s="57" t="s">
        <v>46</v>
      </c>
      <c r="D47" s="31">
        <v>2017</v>
      </c>
      <c r="E47" s="31" t="s">
        <v>28</v>
      </c>
      <c r="F47" s="31">
        <v>36.1</v>
      </c>
      <c r="G47" s="31">
        <f>G48+G49</f>
        <v>40</v>
      </c>
      <c r="H47" s="31">
        <v>300</v>
      </c>
      <c r="I47" s="31">
        <v>270</v>
      </c>
      <c r="J47" s="31">
        <v>30</v>
      </c>
      <c r="K47" s="8"/>
      <c r="L47" s="31">
        <v>0.39800000000000002</v>
      </c>
      <c r="M47" s="31">
        <f t="shared" si="0"/>
        <v>639.94640000000004</v>
      </c>
      <c r="N47" s="31">
        <f>G48*K48+G49*K49</f>
        <v>624.02640000000008</v>
      </c>
      <c r="O47" s="31">
        <f>G47*L47</f>
        <v>15.920000000000002</v>
      </c>
      <c r="P47" s="31">
        <v>30</v>
      </c>
      <c r="Q47" s="11">
        <f t="shared" si="6"/>
        <v>700</v>
      </c>
      <c r="R47" s="11">
        <f t="shared" si="6"/>
        <v>630</v>
      </c>
      <c r="S47" s="11">
        <f t="shared" si="6"/>
        <v>70</v>
      </c>
      <c r="T47" s="11">
        <f>G47*K48+G47*L47</f>
        <v>627.55999999999995</v>
      </c>
      <c r="U47" s="11">
        <f>H47+Q47</f>
        <v>1000</v>
      </c>
      <c r="V47" s="11">
        <f>U47-T47</f>
        <v>372.44000000000005</v>
      </c>
      <c r="W47" s="33">
        <f>V47/(18.467+L47)</f>
        <v>19.742380068910684</v>
      </c>
      <c r="X47" s="31">
        <v>23</v>
      </c>
      <c r="Y47" s="43"/>
      <c r="Z47" s="11">
        <f t="shared" si="7"/>
        <v>1000</v>
      </c>
      <c r="AA47" s="11">
        <f t="shared" si="7"/>
        <v>900</v>
      </c>
      <c r="AB47" s="11">
        <f t="shared" si="7"/>
        <v>100</v>
      </c>
      <c r="AC47" s="11">
        <f>AD47+AE47</f>
        <v>485.637</v>
      </c>
      <c r="AD47" s="11">
        <v>485.637</v>
      </c>
      <c r="AE47" s="11">
        <v>0</v>
      </c>
      <c r="AF47" s="31">
        <v>30</v>
      </c>
      <c r="AG47" s="12">
        <f>M47-H47</f>
        <v>339.94640000000004</v>
      </c>
      <c r="AH47" s="12">
        <v>339.94600000000003</v>
      </c>
      <c r="AI47" s="12">
        <v>0</v>
      </c>
      <c r="AJ47" s="19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1:49" s="1" customFormat="1" ht="18.75" hidden="1" x14ac:dyDescent="0.3">
      <c r="A48" s="35"/>
      <c r="B48" s="36"/>
      <c r="C48" s="57"/>
      <c r="D48" s="31"/>
      <c r="E48" s="31"/>
      <c r="F48" s="31"/>
      <c r="G48" s="31">
        <v>36.1</v>
      </c>
      <c r="H48" s="31"/>
      <c r="I48" s="31"/>
      <c r="J48" s="31"/>
      <c r="K48" s="31">
        <v>15.291</v>
      </c>
      <c r="L48" s="31"/>
      <c r="M48" s="31"/>
      <c r="N48" s="31"/>
      <c r="O48" s="31"/>
      <c r="P48" s="31"/>
      <c r="Q48" s="11"/>
      <c r="R48" s="11"/>
      <c r="S48" s="11"/>
      <c r="T48" s="11"/>
      <c r="U48" s="11"/>
      <c r="V48" s="11"/>
      <c r="W48" s="33"/>
      <c r="X48" s="31"/>
      <c r="Y48" s="43"/>
      <c r="Z48" s="11"/>
      <c r="AA48" s="11"/>
      <c r="AB48" s="11"/>
      <c r="AC48" s="11"/>
      <c r="AD48" s="11"/>
      <c r="AE48" s="11"/>
      <c r="AF48" s="31"/>
      <c r="AG48" s="12"/>
      <c r="AH48" s="12"/>
      <c r="AI48" s="12"/>
      <c r="AJ48" s="19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1" customFormat="1" ht="18.75" hidden="1" x14ac:dyDescent="0.3">
      <c r="A49" s="35"/>
      <c r="B49" s="36"/>
      <c r="C49" s="57"/>
      <c r="D49" s="31"/>
      <c r="E49" s="31"/>
      <c r="F49" s="31"/>
      <c r="G49" s="31">
        <v>3.9</v>
      </c>
      <c r="H49" s="31"/>
      <c r="I49" s="31"/>
      <c r="J49" s="31"/>
      <c r="K49" s="31">
        <v>18.466999999999999</v>
      </c>
      <c r="L49" s="31"/>
      <c r="M49" s="31"/>
      <c r="N49" s="31"/>
      <c r="O49" s="31"/>
      <c r="P49" s="31"/>
      <c r="Q49" s="11"/>
      <c r="R49" s="11"/>
      <c r="S49" s="11"/>
      <c r="T49" s="11"/>
      <c r="U49" s="11"/>
      <c r="V49" s="11"/>
      <c r="W49" s="33"/>
      <c r="X49" s="31"/>
      <c r="Y49" s="43"/>
      <c r="Z49" s="11"/>
      <c r="AA49" s="11"/>
      <c r="AB49" s="11"/>
      <c r="AC49" s="11"/>
      <c r="AD49" s="11"/>
      <c r="AE49" s="11"/>
      <c r="AF49" s="31"/>
      <c r="AG49" s="12"/>
      <c r="AH49" s="12"/>
      <c r="AI49" s="12"/>
      <c r="AJ49" s="19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1" customFormat="1" ht="18.75" x14ac:dyDescent="0.3">
      <c r="A50" s="35">
        <v>16</v>
      </c>
      <c r="B50" s="36"/>
      <c r="C50" s="57" t="s">
        <v>47</v>
      </c>
      <c r="D50" s="31">
        <v>2017</v>
      </c>
      <c r="E50" s="31" t="s">
        <v>31</v>
      </c>
      <c r="F50" s="31">
        <v>3</v>
      </c>
      <c r="G50" s="31">
        <v>3</v>
      </c>
      <c r="H50" s="31">
        <v>14</v>
      </c>
      <c r="I50" s="31">
        <v>14</v>
      </c>
      <c r="J50" s="31"/>
      <c r="K50" s="31">
        <v>15.291</v>
      </c>
      <c r="L50" s="31">
        <v>0.39800000000000002</v>
      </c>
      <c r="M50" s="31">
        <f t="shared" si="0"/>
        <v>47.067000000000007</v>
      </c>
      <c r="N50" s="31">
        <f>G50*K50</f>
        <v>45.873000000000005</v>
      </c>
      <c r="O50" s="31">
        <f>G50*L50</f>
        <v>1.194</v>
      </c>
      <c r="P50" s="31">
        <v>30</v>
      </c>
      <c r="Q50" s="11">
        <f t="shared" ref="Q50:S51" si="8">H50*70/30</f>
        <v>32.666666666666664</v>
      </c>
      <c r="R50" s="11">
        <f t="shared" si="8"/>
        <v>32.666666666666664</v>
      </c>
      <c r="S50" s="11">
        <f t="shared" si="8"/>
        <v>0</v>
      </c>
      <c r="T50" s="11">
        <f>G50*K50+G50*L50</f>
        <v>47.067000000000007</v>
      </c>
      <c r="U50" s="11">
        <f>H50+Q50</f>
        <v>46.666666666666664</v>
      </c>
      <c r="V50" s="11">
        <f>U50-T50</f>
        <v>-0.40033333333334298</v>
      </c>
      <c r="W50" s="38">
        <f>V50/(18.467+L50)</f>
        <v>-2.1220955914833979E-2</v>
      </c>
      <c r="X50" s="31">
        <v>0</v>
      </c>
      <c r="Y50" s="43"/>
      <c r="Z50" s="11">
        <f t="shared" ref="Z50:AB51" si="9">H50+Q50</f>
        <v>46.666666666666664</v>
      </c>
      <c r="AA50" s="11">
        <f t="shared" si="9"/>
        <v>46.666666666666664</v>
      </c>
      <c r="AB50" s="11">
        <f t="shared" si="9"/>
        <v>0</v>
      </c>
      <c r="AC50" s="11">
        <v>46.666666666666664</v>
      </c>
      <c r="AD50" s="11">
        <v>46.666666666666664</v>
      </c>
      <c r="AE50" s="11">
        <v>0</v>
      </c>
      <c r="AF50" s="31">
        <v>30</v>
      </c>
      <c r="AG50" s="12">
        <v>32.666666666666664</v>
      </c>
      <c r="AH50" s="12">
        <v>32.666666666666664</v>
      </c>
      <c r="AI50" s="12">
        <v>0</v>
      </c>
      <c r="AJ50" s="19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1" customFormat="1" ht="18.75" hidden="1" x14ac:dyDescent="0.3">
      <c r="A51" s="35">
        <v>17</v>
      </c>
      <c r="B51" s="36" t="s">
        <v>48</v>
      </c>
      <c r="C51" s="57" t="s">
        <v>49</v>
      </c>
      <c r="D51" s="31">
        <v>2016</v>
      </c>
      <c r="E51" s="31"/>
      <c r="F51" s="31">
        <v>2</v>
      </c>
      <c r="G51" s="31">
        <v>2.8</v>
      </c>
      <c r="H51" s="31">
        <v>50</v>
      </c>
      <c r="I51" s="31">
        <v>35</v>
      </c>
      <c r="J51" s="31">
        <v>15</v>
      </c>
      <c r="K51" s="31"/>
      <c r="L51" s="31">
        <v>0.39800000000000002</v>
      </c>
      <c r="M51" s="31">
        <f t="shared" si="0"/>
        <v>25.216290000000001</v>
      </c>
      <c r="N51" s="31">
        <f>K52+G53*K53</f>
        <v>24.101890000000001</v>
      </c>
      <c r="O51" s="31">
        <f>G51*L51</f>
        <v>1.1144000000000001</v>
      </c>
      <c r="P51" s="31">
        <v>30</v>
      </c>
      <c r="Q51" s="11">
        <f t="shared" si="8"/>
        <v>116.66666666666667</v>
      </c>
      <c r="R51" s="11">
        <f t="shared" si="8"/>
        <v>81.666666666666671</v>
      </c>
      <c r="S51" s="11">
        <f t="shared" si="8"/>
        <v>35</v>
      </c>
      <c r="T51" s="11">
        <f>G52*K52+G53*K53+G51*L51</f>
        <v>37.358510000000003</v>
      </c>
      <c r="U51" s="11">
        <f>H51+Q51</f>
        <v>166.66666666666669</v>
      </c>
      <c r="V51" s="11">
        <f>U51-T51</f>
        <v>129.30815666666669</v>
      </c>
      <c r="W51" s="33">
        <f>V51/(18.467+L51)</f>
        <v>6.854394734517185</v>
      </c>
      <c r="X51" s="31">
        <v>7</v>
      </c>
      <c r="Y51" s="43"/>
      <c r="Z51" s="11">
        <f t="shared" si="9"/>
        <v>166.66666666666669</v>
      </c>
      <c r="AA51" s="11">
        <f t="shared" si="9"/>
        <v>116.66666666666667</v>
      </c>
      <c r="AB51" s="11">
        <f t="shared" si="9"/>
        <v>50</v>
      </c>
      <c r="AC51" s="11">
        <v>0</v>
      </c>
      <c r="AD51" s="11">
        <v>0</v>
      </c>
      <c r="AE51" s="11">
        <v>0</v>
      </c>
      <c r="AF51" s="31">
        <v>30</v>
      </c>
      <c r="AG51" s="12">
        <v>0</v>
      </c>
      <c r="AH51" s="12">
        <v>0</v>
      </c>
      <c r="AI51" s="12">
        <v>0</v>
      </c>
      <c r="AJ51" s="19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ht="18.75" hidden="1" x14ac:dyDescent="0.3">
      <c r="A52" s="35"/>
      <c r="B52" s="36"/>
      <c r="C52" s="57"/>
      <c r="D52" s="31"/>
      <c r="E52" s="31"/>
      <c r="F52" s="31"/>
      <c r="G52" s="31">
        <v>2.0099999999999998</v>
      </c>
      <c r="H52" s="31"/>
      <c r="I52" s="31"/>
      <c r="J52" s="31"/>
      <c r="K52" s="31">
        <v>12.022</v>
      </c>
      <c r="L52" s="31"/>
      <c r="M52" s="31"/>
      <c r="N52" s="31"/>
      <c r="O52" s="31"/>
      <c r="P52" s="31"/>
      <c r="Q52" s="11"/>
      <c r="R52" s="11"/>
      <c r="S52" s="11"/>
      <c r="T52" s="11"/>
      <c r="U52" s="11"/>
      <c r="V52" s="11"/>
      <c r="W52" s="33"/>
      <c r="X52" s="31"/>
      <c r="Y52" s="43"/>
      <c r="Z52" s="11"/>
      <c r="AA52" s="11"/>
      <c r="AB52" s="11"/>
      <c r="AC52" s="11"/>
      <c r="AD52" s="11"/>
      <c r="AE52" s="11"/>
      <c r="AF52" s="31"/>
      <c r="AG52" s="12"/>
      <c r="AH52" s="12"/>
      <c r="AI52" s="12"/>
      <c r="AJ52" s="19"/>
    </row>
    <row r="53" spans="1:49" ht="18.75" hidden="1" x14ac:dyDescent="0.3">
      <c r="A53" s="35"/>
      <c r="B53" s="36"/>
      <c r="C53" s="57"/>
      <c r="D53" s="31"/>
      <c r="E53" s="31"/>
      <c r="F53" s="31"/>
      <c r="G53" s="31">
        <f>G51-G52</f>
        <v>0.79</v>
      </c>
      <c r="H53" s="31"/>
      <c r="I53" s="31"/>
      <c r="J53" s="31"/>
      <c r="K53" s="31">
        <v>15.291</v>
      </c>
      <c r="L53" s="31"/>
      <c r="M53" s="31"/>
      <c r="N53" s="31"/>
      <c r="O53" s="31"/>
      <c r="P53" s="31"/>
      <c r="Q53" s="11"/>
      <c r="R53" s="11"/>
      <c r="S53" s="11"/>
      <c r="T53" s="11"/>
      <c r="U53" s="11"/>
      <c r="V53" s="11"/>
      <c r="W53" s="33"/>
      <c r="X53" s="31"/>
      <c r="Y53" s="43"/>
      <c r="Z53" s="11"/>
      <c r="AA53" s="11"/>
      <c r="AB53" s="11"/>
      <c r="AC53" s="11"/>
      <c r="AD53" s="11"/>
      <c r="AE53" s="11"/>
      <c r="AF53" s="31"/>
      <c r="AG53" s="12"/>
      <c r="AH53" s="12"/>
      <c r="AI53" s="12"/>
      <c r="AJ53" s="19"/>
    </row>
    <row r="54" spans="1:49" s="1" customFormat="1" ht="18.75" x14ac:dyDescent="0.3">
      <c r="A54" s="35">
        <v>17</v>
      </c>
      <c r="B54" s="36" t="s">
        <v>48</v>
      </c>
      <c r="C54" s="57" t="s">
        <v>50</v>
      </c>
      <c r="D54" s="31">
        <v>2017</v>
      </c>
      <c r="E54" s="31" t="s">
        <v>28</v>
      </c>
      <c r="F54" s="31">
        <v>39.799999999999997</v>
      </c>
      <c r="G54" s="31">
        <f>G55+G56</f>
        <v>45</v>
      </c>
      <c r="H54" s="31">
        <v>300</v>
      </c>
      <c r="I54" s="31">
        <v>275</v>
      </c>
      <c r="J54" s="31">
        <v>25</v>
      </c>
      <c r="K54" s="31"/>
      <c r="L54" s="31">
        <v>0.39800000000000002</v>
      </c>
      <c r="M54" s="31">
        <f t="shared" si="0"/>
        <v>817.80020000000002</v>
      </c>
      <c r="N54" s="31">
        <f>G55*K55+G56*K56</f>
        <v>799.89020000000005</v>
      </c>
      <c r="O54" s="31">
        <f>G54*L54</f>
        <v>17.91</v>
      </c>
      <c r="P54" s="31">
        <v>30</v>
      </c>
      <c r="Q54" s="11">
        <f>H54*70/30</f>
        <v>700</v>
      </c>
      <c r="R54" s="11">
        <f>I54*70/30</f>
        <v>641.66666666666663</v>
      </c>
      <c r="S54" s="11">
        <f>J54*70/30</f>
        <v>58.333333333333336</v>
      </c>
      <c r="T54" s="11">
        <f>G55*K55+G56*K56+G54*L54</f>
        <v>817.80020000000002</v>
      </c>
      <c r="U54" s="11">
        <f>H54+Q54</f>
        <v>1000</v>
      </c>
      <c r="V54" s="11">
        <f>U54-T54</f>
        <v>182.19979999999998</v>
      </c>
      <c r="W54" s="33">
        <f>V54/(18.467+L54)</f>
        <v>9.6580864033925256</v>
      </c>
      <c r="X54" s="31">
        <v>25</v>
      </c>
      <c r="Y54" s="43"/>
      <c r="Z54" s="11">
        <f>H54+Q54</f>
        <v>1000</v>
      </c>
      <c r="AA54" s="11">
        <f>I54+R54</f>
        <v>916.66666666666663</v>
      </c>
      <c r="AB54" s="11">
        <f>J54+S54</f>
        <v>83.333333333333343</v>
      </c>
      <c r="AC54" s="11">
        <v>739.71400000000006</v>
      </c>
      <c r="AD54" s="11">
        <v>739.71400000000006</v>
      </c>
      <c r="AE54" s="11">
        <v>0</v>
      </c>
      <c r="AF54" s="31">
        <v>30</v>
      </c>
      <c r="AG54" s="12">
        <f>M54-H54</f>
        <v>517.80020000000002</v>
      </c>
      <c r="AH54" s="12">
        <v>517.79999999999995</v>
      </c>
      <c r="AI54" s="12">
        <v>0</v>
      </c>
      <c r="AJ54" s="19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ht="18.75" hidden="1" x14ac:dyDescent="0.3">
      <c r="A55" s="35"/>
      <c r="B55" s="36"/>
      <c r="C55" s="57"/>
      <c r="D55" s="31"/>
      <c r="E55" s="31"/>
      <c r="F55" s="31"/>
      <c r="G55" s="31">
        <v>9.8000000000000007</v>
      </c>
      <c r="H55" s="31"/>
      <c r="I55" s="31"/>
      <c r="J55" s="31"/>
      <c r="K55" s="31">
        <v>15.291</v>
      </c>
      <c r="L55" s="31"/>
      <c r="M55" s="31"/>
      <c r="N55" s="31"/>
      <c r="O55" s="31"/>
      <c r="P55" s="31"/>
      <c r="Q55" s="11"/>
      <c r="R55" s="11"/>
      <c r="S55" s="11"/>
      <c r="T55" s="11"/>
      <c r="U55" s="31"/>
      <c r="V55" s="31"/>
      <c r="W55" s="33"/>
      <c r="X55" s="31"/>
      <c r="Y55" s="43"/>
      <c r="Z55" s="11"/>
      <c r="AA55" s="11"/>
      <c r="AB55" s="11"/>
      <c r="AC55" s="11"/>
      <c r="AD55" s="11"/>
      <c r="AE55" s="11"/>
      <c r="AF55" s="31"/>
      <c r="AG55" s="12"/>
      <c r="AH55" s="12"/>
      <c r="AI55" s="12"/>
      <c r="AJ55" s="19"/>
    </row>
    <row r="56" spans="1:49" ht="18.75" hidden="1" x14ac:dyDescent="0.3">
      <c r="A56" s="35"/>
      <c r="B56" s="36"/>
      <c r="C56" s="57"/>
      <c r="D56" s="31"/>
      <c r="E56" s="31"/>
      <c r="F56" s="31"/>
      <c r="G56" s="31">
        <v>35.200000000000003</v>
      </c>
      <c r="H56" s="31"/>
      <c r="I56" s="31"/>
      <c r="J56" s="31"/>
      <c r="K56" s="31">
        <v>18.466999999999999</v>
      </c>
      <c r="L56" s="31"/>
      <c r="M56" s="31"/>
      <c r="N56" s="31"/>
      <c r="O56" s="31"/>
      <c r="P56" s="31"/>
      <c r="Q56" s="11"/>
      <c r="R56" s="11"/>
      <c r="S56" s="11"/>
      <c r="T56" s="11"/>
      <c r="U56" s="31"/>
      <c r="V56" s="31"/>
      <c r="W56" s="33"/>
      <c r="X56" s="31"/>
      <c r="Y56" s="43"/>
      <c r="Z56" s="11"/>
      <c r="AA56" s="11"/>
      <c r="AB56" s="11"/>
      <c r="AC56" s="11"/>
      <c r="AD56" s="11"/>
      <c r="AE56" s="11"/>
      <c r="AF56" s="31"/>
      <c r="AG56" s="12"/>
      <c r="AH56" s="12"/>
      <c r="AI56" s="12"/>
      <c r="AJ56" s="19"/>
    </row>
    <row r="57" spans="1:49" ht="18.75" x14ac:dyDescent="0.3">
      <c r="A57" s="35">
        <v>18</v>
      </c>
      <c r="B57" s="36"/>
      <c r="C57" s="57" t="s">
        <v>51</v>
      </c>
      <c r="D57" s="31">
        <v>2016</v>
      </c>
      <c r="E57" s="31">
        <v>-2020</v>
      </c>
      <c r="F57" s="31">
        <v>18</v>
      </c>
      <c r="G57" s="31">
        <f>G58+G59+G60</f>
        <v>20</v>
      </c>
      <c r="H57" s="31">
        <v>240</v>
      </c>
      <c r="I57" s="31">
        <f>H57-J57</f>
        <v>232.83600000000001</v>
      </c>
      <c r="J57" s="31">
        <v>7.1639999999999997</v>
      </c>
      <c r="K57" s="31"/>
      <c r="L57" s="31">
        <v>0.39800000000000002</v>
      </c>
      <c r="M57" s="31">
        <f t="shared" si="0"/>
        <v>303.78699999999998</v>
      </c>
      <c r="N57" s="31">
        <f>G58*K58+G59*K59+G60*K60</f>
        <v>295.827</v>
      </c>
      <c r="O57" s="31">
        <f>G57*L57</f>
        <v>7.9600000000000009</v>
      </c>
      <c r="P57" s="31">
        <v>30</v>
      </c>
      <c r="Q57" s="11">
        <f>H57*70/30</f>
        <v>560</v>
      </c>
      <c r="R57" s="11">
        <f>I57*70/30</f>
        <v>543.28399999999999</v>
      </c>
      <c r="S57" s="11">
        <f>J57*70/30</f>
        <v>16.715999999999998</v>
      </c>
      <c r="T57" s="11">
        <f>G58*K58+G59*K59+G57*L57</f>
        <v>266.85300000000001</v>
      </c>
      <c r="U57" s="11">
        <f>Q57+H57</f>
        <v>800</v>
      </c>
      <c r="V57" s="11">
        <f>U57-T57</f>
        <v>533.14699999999993</v>
      </c>
      <c r="W57" s="33">
        <f>V57/(18.467+L57)</f>
        <v>28.261171481579645</v>
      </c>
      <c r="X57" s="31">
        <v>29</v>
      </c>
      <c r="Y57" s="43"/>
      <c r="Z57" s="11">
        <f>H57+Q57</f>
        <v>800</v>
      </c>
      <c r="AA57" s="11">
        <f>I57+R57</f>
        <v>776.12</v>
      </c>
      <c r="AB57" s="11">
        <f>J57+S57</f>
        <v>23.879999999999995</v>
      </c>
      <c r="AC57" s="11">
        <f>AD57+AE57</f>
        <v>91.123999999999995</v>
      </c>
      <c r="AD57" s="11">
        <v>88.403999999999996</v>
      </c>
      <c r="AE57" s="11">
        <v>2.72</v>
      </c>
      <c r="AF57" s="31">
        <v>30</v>
      </c>
      <c r="AG57" s="12">
        <f>M57-H57</f>
        <v>63.786999999999978</v>
      </c>
      <c r="AH57" s="12">
        <f>N57-I57</f>
        <v>62.990999999999985</v>
      </c>
      <c r="AI57" s="12">
        <f>O57-J57</f>
        <v>0.79600000000000115</v>
      </c>
      <c r="AJ57" s="19"/>
    </row>
    <row r="58" spans="1:49" ht="18.75" hidden="1" x14ac:dyDescent="0.3">
      <c r="A58" s="35"/>
      <c r="B58" s="36"/>
      <c r="C58" s="57"/>
      <c r="D58" s="31"/>
      <c r="E58" s="31"/>
      <c r="F58" s="31"/>
      <c r="G58" s="31">
        <v>5</v>
      </c>
      <c r="H58" s="31"/>
      <c r="I58" s="31"/>
      <c r="J58" s="31"/>
      <c r="K58" s="31">
        <v>12.022</v>
      </c>
      <c r="L58" s="31"/>
      <c r="M58" s="31"/>
      <c r="N58" s="31"/>
      <c r="O58" s="31"/>
      <c r="P58" s="31"/>
      <c r="Q58" s="11"/>
      <c r="R58" s="11"/>
      <c r="S58" s="11"/>
      <c r="T58" s="11"/>
      <c r="U58" s="11"/>
      <c r="V58" s="11"/>
      <c r="W58" s="33"/>
      <c r="X58" s="31"/>
      <c r="Y58" s="43"/>
      <c r="Z58" s="11"/>
      <c r="AA58" s="11"/>
      <c r="AB58" s="11"/>
      <c r="AC58" s="11"/>
      <c r="AD58" s="11"/>
      <c r="AE58" s="11"/>
      <c r="AF58" s="31"/>
      <c r="AG58" s="12"/>
      <c r="AH58" s="12"/>
      <c r="AI58" s="12"/>
      <c r="AJ58" s="19"/>
    </row>
    <row r="59" spans="1:49" ht="18.75" hidden="1" x14ac:dyDescent="0.3">
      <c r="A59" s="35"/>
      <c r="B59" s="36"/>
      <c r="C59" s="57"/>
      <c r="D59" s="31"/>
      <c r="E59" s="31"/>
      <c r="F59" s="31"/>
      <c r="G59" s="31">
        <v>13</v>
      </c>
      <c r="H59" s="31"/>
      <c r="I59" s="31"/>
      <c r="J59" s="31"/>
      <c r="K59" s="31">
        <v>15.291</v>
      </c>
      <c r="L59" s="31"/>
      <c r="M59" s="31"/>
      <c r="N59" s="31"/>
      <c r="O59" s="31"/>
      <c r="P59" s="31"/>
      <c r="Q59" s="11"/>
      <c r="R59" s="11"/>
      <c r="S59" s="11"/>
      <c r="T59" s="11"/>
      <c r="U59" s="11"/>
      <c r="V59" s="11"/>
      <c r="W59" s="33"/>
      <c r="X59" s="31"/>
      <c r="Y59" s="43"/>
      <c r="Z59" s="11"/>
      <c r="AA59" s="11"/>
      <c r="AB59" s="11"/>
      <c r="AC59" s="11"/>
      <c r="AD59" s="11"/>
      <c r="AE59" s="11"/>
      <c r="AF59" s="31"/>
      <c r="AG59" s="12"/>
      <c r="AH59" s="12"/>
      <c r="AI59" s="12"/>
      <c r="AJ59" s="19"/>
    </row>
    <row r="60" spans="1:49" ht="18.75" hidden="1" x14ac:dyDescent="0.3">
      <c r="A60" s="35"/>
      <c r="B60" s="36"/>
      <c r="C60" s="57"/>
      <c r="D60" s="31"/>
      <c r="E60" s="31"/>
      <c r="F60" s="31"/>
      <c r="G60" s="31">
        <v>2</v>
      </c>
      <c r="H60" s="31"/>
      <c r="I60" s="31"/>
      <c r="J60" s="31"/>
      <c r="K60" s="31">
        <v>18.466999999999999</v>
      </c>
      <c r="L60" s="31"/>
      <c r="M60" s="31"/>
      <c r="N60" s="31"/>
      <c r="O60" s="31"/>
      <c r="P60" s="31"/>
      <c r="Q60" s="11"/>
      <c r="R60" s="11"/>
      <c r="S60" s="11"/>
      <c r="T60" s="11"/>
      <c r="U60" s="11"/>
      <c r="V60" s="11"/>
      <c r="W60" s="33"/>
      <c r="X60" s="31"/>
      <c r="Y60" s="43"/>
      <c r="Z60" s="11"/>
      <c r="AA60" s="11"/>
      <c r="AB60" s="11"/>
      <c r="AC60" s="11"/>
      <c r="AD60" s="11"/>
      <c r="AE60" s="11"/>
      <c r="AF60" s="31"/>
      <c r="AG60" s="12"/>
      <c r="AH60" s="12"/>
      <c r="AI60" s="12"/>
      <c r="AJ60" s="19"/>
    </row>
    <row r="61" spans="1:49" s="1" customFormat="1" ht="18.75" x14ac:dyDescent="0.3">
      <c r="A61" s="35">
        <v>19</v>
      </c>
      <c r="B61" s="36"/>
      <c r="C61" s="57" t="s">
        <v>52</v>
      </c>
      <c r="D61" s="31">
        <v>2016</v>
      </c>
      <c r="E61" s="31" t="s">
        <v>53</v>
      </c>
      <c r="F61" s="31">
        <v>28.5</v>
      </c>
      <c r="G61" s="31">
        <f>G62+G63+G64</f>
        <v>33.5</v>
      </c>
      <c r="H61" s="31">
        <v>150</v>
      </c>
      <c r="I61" s="31">
        <v>147</v>
      </c>
      <c r="J61" s="31">
        <v>3</v>
      </c>
      <c r="K61" s="31"/>
      <c r="L61" s="31">
        <v>0.39800000000000002</v>
      </c>
      <c r="M61" s="31">
        <f t="shared" si="0"/>
        <v>502.23350000000005</v>
      </c>
      <c r="N61" s="31">
        <f>G62*K62+G63*K63+G64*K64</f>
        <v>488.90050000000002</v>
      </c>
      <c r="O61" s="31">
        <f>G61*L61</f>
        <v>13.333</v>
      </c>
      <c r="P61" s="31">
        <v>30</v>
      </c>
      <c r="Q61" s="11">
        <f>H61*70/30</f>
        <v>350</v>
      </c>
      <c r="R61" s="11">
        <f>I61*70/30</f>
        <v>343</v>
      </c>
      <c r="S61" s="11">
        <f>J61*70/30</f>
        <v>7</v>
      </c>
      <c r="T61" s="11">
        <f>G62*K62+G63*K63+G61*L61</f>
        <v>409.89850000000007</v>
      </c>
      <c r="U61" s="11">
        <f>Q61+H61</f>
        <v>500</v>
      </c>
      <c r="V61" s="11">
        <f t="shared" ref="V61" si="10">U61-T61</f>
        <v>90.10149999999993</v>
      </c>
      <c r="W61" s="33">
        <f>V61/(18.467+L61)</f>
        <v>4.7761197985687751</v>
      </c>
      <c r="X61" s="31">
        <v>5</v>
      </c>
      <c r="Y61" s="43"/>
      <c r="Z61" s="11">
        <f>H61+Q61</f>
        <v>500</v>
      </c>
      <c r="AA61" s="11">
        <f>I61+R61</f>
        <v>490</v>
      </c>
      <c r="AB61" s="11">
        <f>J61+S61</f>
        <v>10</v>
      </c>
      <c r="AC61" s="11">
        <v>500</v>
      </c>
      <c r="AD61" s="11">
        <v>490</v>
      </c>
      <c r="AE61" s="11">
        <v>10</v>
      </c>
      <c r="AF61" s="31">
        <v>30</v>
      </c>
      <c r="AG61" s="12">
        <v>350</v>
      </c>
      <c r="AH61" s="12">
        <v>343</v>
      </c>
      <c r="AI61" s="12">
        <v>7</v>
      </c>
      <c r="AJ61" s="19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ht="18.75" hidden="1" x14ac:dyDescent="0.3">
      <c r="A62" s="35"/>
      <c r="B62" s="36"/>
      <c r="C62" s="57"/>
      <c r="D62" s="31"/>
      <c r="E62" s="31"/>
      <c r="F62" s="31"/>
      <c r="G62" s="31">
        <v>12</v>
      </c>
      <c r="H62" s="31"/>
      <c r="I62" s="31"/>
      <c r="J62" s="31"/>
      <c r="K62" s="31">
        <v>12.022</v>
      </c>
      <c r="L62" s="31"/>
      <c r="M62" s="31"/>
      <c r="N62" s="31"/>
      <c r="O62" s="31"/>
      <c r="P62" s="31"/>
      <c r="Q62" s="11"/>
      <c r="R62" s="11"/>
      <c r="S62" s="11"/>
      <c r="T62" s="11"/>
      <c r="U62" s="11"/>
      <c r="V62" s="11"/>
      <c r="W62" s="33"/>
      <c r="X62" s="31"/>
      <c r="Y62" s="43"/>
      <c r="Z62" s="11"/>
      <c r="AA62" s="11"/>
      <c r="AB62" s="11"/>
      <c r="AC62" s="11"/>
      <c r="AD62" s="11"/>
      <c r="AE62" s="11"/>
      <c r="AF62" s="31"/>
      <c r="AG62" s="12"/>
      <c r="AH62" s="12"/>
      <c r="AI62" s="12"/>
      <c r="AJ62" s="19"/>
    </row>
    <row r="63" spans="1:49" ht="18.75" hidden="1" x14ac:dyDescent="0.3">
      <c r="A63" s="35"/>
      <c r="B63" s="36"/>
      <c r="C63" s="57"/>
      <c r="D63" s="31"/>
      <c r="E63" s="31"/>
      <c r="F63" s="31"/>
      <c r="G63" s="31">
        <v>16.5</v>
      </c>
      <c r="H63" s="31"/>
      <c r="I63" s="31"/>
      <c r="J63" s="31"/>
      <c r="K63" s="31">
        <v>15.291</v>
      </c>
      <c r="L63" s="31"/>
      <c r="M63" s="31"/>
      <c r="N63" s="31"/>
      <c r="O63" s="31"/>
      <c r="P63" s="31"/>
      <c r="Q63" s="11"/>
      <c r="R63" s="11"/>
      <c r="S63" s="11"/>
      <c r="T63" s="11"/>
      <c r="U63" s="11"/>
      <c r="V63" s="11"/>
      <c r="W63" s="33"/>
      <c r="X63" s="31"/>
      <c r="Y63" s="43"/>
      <c r="Z63" s="11"/>
      <c r="AA63" s="11"/>
      <c r="AB63" s="11"/>
      <c r="AC63" s="11"/>
      <c r="AD63" s="11"/>
      <c r="AE63" s="11"/>
      <c r="AF63" s="31"/>
      <c r="AG63" s="12"/>
      <c r="AH63" s="12"/>
      <c r="AI63" s="12"/>
      <c r="AJ63" s="19"/>
    </row>
    <row r="64" spans="1:49" ht="18.75" hidden="1" x14ac:dyDescent="0.3">
      <c r="A64" s="35"/>
      <c r="B64" s="36"/>
      <c r="C64" s="57"/>
      <c r="D64" s="31"/>
      <c r="E64" s="31"/>
      <c r="F64" s="31"/>
      <c r="G64" s="31">
        <v>5</v>
      </c>
      <c r="H64" s="31"/>
      <c r="I64" s="31"/>
      <c r="J64" s="31"/>
      <c r="K64" s="31">
        <v>18.466999999999999</v>
      </c>
      <c r="L64" s="31"/>
      <c r="M64" s="31"/>
      <c r="N64" s="31"/>
      <c r="O64" s="31"/>
      <c r="P64" s="31"/>
      <c r="Q64" s="11"/>
      <c r="R64" s="11"/>
      <c r="S64" s="11"/>
      <c r="T64" s="11"/>
      <c r="U64" s="11"/>
      <c r="V64" s="11"/>
      <c r="W64" s="33"/>
      <c r="X64" s="31"/>
      <c r="Y64" s="43"/>
      <c r="Z64" s="11"/>
      <c r="AA64" s="11"/>
      <c r="AB64" s="11"/>
      <c r="AC64" s="11"/>
      <c r="AD64" s="11"/>
      <c r="AE64" s="11"/>
      <c r="AF64" s="31"/>
      <c r="AG64" s="12"/>
      <c r="AH64" s="12"/>
      <c r="AI64" s="12"/>
      <c r="AJ64" s="19"/>
    </row>
    <row r="65" spans="1:36" ht="18.75" x14ac:dyDescent="0.3">
      <c r="A65" s="35">
        <v>20</v>
      </c>
      <c r="B65" s="36"/>
      <c r="C65" s="39" t="s">
        <v>54</v>
      </c>
      <c r="D65" s="31">
        <v>2018</v>
      </c>
      <c r="E65" s="31" t="s">
        <v>55</v>
      </c>
      <c r="F65" s="31">
        <v>38.03</v>
      </c>
      <c r="G65" s="32">
        <v>20</v>
      </c>
      <c r="H65" s="31">
        <v>100</v>
      </c>
      <c r="I65" s="31">
        <v>80</v>
      </c>
      <c r="J65" s="31">
        <v>20</v>
      </c>
      <c r="K65" s="31">
        <v>18.466999999999999</v>
      </c>
      <c r="L65" s="31">
        <v>0.39800000000000002</v>
      </c>
      <c r="M65" s="31">
        <f t="shared" si="0"/>
        <v>377.29999999999995</v>
      </c>
      <c r="N65" s="31">
        <f>G65*K65</f>
        <v>369.34</v>
      </c>
      <c r="O65" s="31">
        <f>G65*L65</f>
        <v>7.9600000000000009</v>
      </c>
      <c r="P65" s="31">
        <v>30</v>
      </c>
      <c r="Q65" s="11">
        <f t="shared" ref="Q65:S66" si="11">H65*70/30</f>
        <v>233.33333333333334</v>
      </c>
      <c r="R65" s="11">
        <f t="shared" si="11"/>
        <v>186.66666666666666</v>
      </c>
      <c r="S65" s="11">
        <f t="shared" si="11"/>
        <v>46.666666666666664</v>
      </c>
      <c r="T65" s="11">
        <f>G65*K65+G65*L65</f>
        <v>377.29999999999995</v>
      </c>
      <c r="U65" s="11">
        <f>Q65+H65</f>
        <v>333.33333333333337</v>
      </c>
      <c r="V65" s="11">
        <v>0</v>
      </c>
      <c r="W65" s="33">
        <f>V65/(18.467+L65)</f>
        <v>0</v>
      </c>
      <c r="X65" s="31">
        <v>0</v>
      </c>
      <c r="Y65" s="43"/>
      <c r="Z65" s="11">
        <f t="shared" ref="Z65:AB66" si="12">H65+Q65</f>
        <v>333.33333333333337</v>
      </c>
      <c r="AA65" s="11">
        <f t="shared" si="12"/>
        <v>266.66666666666663</v>
      </c>
      <c r="AB65" s="11">
        <f t="shared" si="12"/>
        <v>66.666666666666657</v>
      </c>
      <c r="AC65" s="11">
        <v>333.33333333333337</v>
      </c>
      <c r="AD65" s="11">
        <v>266.66666666666663</v>
      </c>
      <c r="AE65" s="11">
        <v>66.666666666666657</v>
      </c>
      <c r="AF65" s="31">
        <v>30</v>
      </c>
      <c r="AG65" s="12">
        <v>233.33333333333334</v>
      </c>
      <c r="AH65" s="12">
        <v>186.66666666666666</v>
      </c>
      <c r="AI65" s="12">
        <v>46.666666666666664</v>
      </c>
      <c r="AJ65" s="19"/>
    </row>
    <row r="66" spans="1:36" ht="37.5" x14ac:dyDescent="0.3">
      <c r="A66" s="35">
        <v>21</v>
      </c>
      <c r="B66" s="36" t="s">
        <v>56</v>
      </c>
      <c r="C66" s="57" t="s">
        <v>57</v>
      </c>
      <c r="D66" s="31">
        <v>2016</v>
      </c>
      <c r="E66" s="31" t="s">
        <v>25</v>
      </c>
      <c r="F66" s="31">
        <v>21.7</v>
      </c>
      <c r="G66" s="31">
        <f>G67+G68+G69</f>
        <v>25.7</v>
      </c>
      <c r="H66" s="31">
        <v>110</v>
      </c>
      <c r="I66" s="31">
        <v>110</v>
      </c>
      <c r="J66" s="31"/>
      <c r="K66" s="31"/>
      <c r="L66" s="31">
        <v>0.39800000000000002</v>
      </c>
      <c r="M66" s="31">
        <f t="shared" si="0"/>
        <v>379.95229999999992</v>
      </c>
      <c r="N66" s="31">
        <f>G67*K67+G68*K68+G69*K69</f>
        <v>369.72369999999995</v>
      </c>
      <c r="O66" s="31">
        <f>G66*L66</f>
        <v>10.2286</v>
      </c>
      <c r="P66" s="31">
        <v>30</v>
      </c>
      <c r="Q66" s="11">
        <f t="shared" si="11"/>
        <v>256.66666666666669</v>
      </c>
      <c r="R66" s="11">
        <f t="shared" si="11"/>
        <v>256.66666666666669</v>
      </c>
      <c r="S66" s="11">
        <f t="shared" si="11"/>
        <v>0</v>
      </c>
      <c r="T66" s="11">
        <f>G67*K67+G68*K68+G66*L66</f>
        <v>306.08429999999998</v>
      </c>
      <c r="U66" s="11">
        <f>Q66+H66</f>
        <v>366.66666666666669</v>
      </c>
      <c r="V66" s="11">
        <f>U66-T66</f>
        <v>60.582366666666701</v>
      </c>
      <c r="W66" s="33">
        <f>V66/(18.467+0.398)</f>
        <v>3.2113631946285026</v>
      </c>
      <c r="X66" s="31">
        <v>4</v>
      </c>
      <c r="Y66" s="43"/>
      <c r="Z66" s="11">
        <f t="shared" si="12"/>
        <v>366.66666666666669</v>
      </c>
      <c r="AA66" s="11">
        <f t="shared" si="12"/>
        <v>366.66666666666669</v>
      </c>
      <c r="AB66" s="11">
        <f t="shared" si="12"/>
        <v>0</v>
      </c>
      <c r="AC66" s="11">
        <v>366.66666666666669</v>
      </c>
      <c r="AD66" s="11">
        <v>366.66666666666669</v>
      </c>
      <c r="AE66" s="11">
        <v>0</v>
      </c>
      <c r="AF66" s="31">
        <v>30</v>
      </c>
      <c r="AG66" s="12">
        <v>256.66666666666669</v>
      </c>
      <c r="AH66" s="12">
        <v>256.66666666666669</v>
      </c>
      <c r="AI66" s="12">
        <v>0</v>
      </c>
      <c r="AJ66" s="19"/>
    </row>
    <row r="67" spans="1:36" ht="18.75" hidden="1" x14ac:dyDescent="0.3">
      <c r="A67" s="35"/>
      <c r="B67" s="36"/>
      <c r="C67" s="57"/>
      <c r="D67" s="31"/>
      <c r="E67" s="31"/>
      <c r="F67" s="31"/>
      <c r="G67" s="31">
        <v>11</v>
      </c>
      <c r="H67" s="31"/>
      <c r="I67" s="31"/>
      <c r="J67" s="31"/>
      <c r="K67" s="31">
        <v>12.022</v>
      </c>
      <c r="L67" s="31"/>
      <c r="M67" s="31"/>
      <c r="N67" s="31"/>
      <c r="O67" s="31"/>
      <c r="P67" s="31"/>
      <c r="Q67" s="11"/>
      <c r="R67" s="11"/>
      <c r="S67" s="11"/>
      <c r="T67" s="11"/>
      <c r="U67" s="31"/>
      <c r="V67" s="31"/>
      <c r="W67" s="33"/>
      <c r="X67" s="31"/>
      <c r="Y67" s="43"/>
      <c r="Z67" s="11"/>
      <c r="AA67" s="11"/>
      <c r="AB67" s="11"/>
      <c r="AC67" s="11"/>
      <c r="AD67" s="11"/>
      <c r="AE67" s="11"/>
      <c r="AF67" s="31"/>
      <c r="AG67" s="12"/>
      <c r="AH67" s="12"/>
      <c r="AI67" s="12"/>
      <c r="AJ67" s="19"/>
    </row>
    <row r="68" spans="1:36" ht="18.75" hidden="1" x14ac:dyDescent="0.3">
      <c r="A68" s="35"/>
      <c r="B68" s="36"/>
      <c r="C68" s="57"/>
      <c r="D68" s="31"/>
      <c r="E68" s="31"/>
      <c r="F68" s="31"/>
      <c r="G68" s="31">
        <v>10.7</v>
      </c>
      <c r="H68" s="31"/>
      <c r="I68" s="31"/>
      <c r="J68" s="31"/>
      <c r="K68" s="31">
        <v>15.291</v>
      </c>
      <c r="L68" s="31"/>
      <c r="M68" s="31"/>
      <c r="N68" s="31"/>
      <c r="O68" s="31"/>
      <c r="P68" s="31"/>
      <c r="Q68" s="11"/>
      <c r="R68" s="11"/>
      <c r="S68" s="11"/>
      <c r="T68" s="11"/>
      <c r="U68" s="31"/>
      <c r="V68" s="31"/>
      <c r="W68" s="33"/>
      <c r="X68" s="31"/>
      <c r="Y68" s="43"/>
      <c r="Z68" s="11"/>
      <c r="AA68" s="11"/>
      <c r="AB68" s="11"/>
      <c r="AC68" s="11"/>
      <c r="AD68" s="11"/>
      <c r="AE68" s="11"/>
      <c r="AF68" s="31"/>
      <c r="AG68" s="12"/>
      <c r="AH68" s="12"/>
      <c r="AI68" s="12"/>
      <c r="AJ68" s="19"/>
    </row>
    <row r="69" spans="1:36" ht="18.75" hidden="1" x14ac:dyDescent="0.3">
      <c r="A69" s="35"/>
      <c r="B69" s="36"/>
      <c r="C69" s="57"/>
      <c r="D69" s="31"/>
      <c r="E69" s="31"/>
      <c r="F69" s="31"/>
      <c r="G69" s="31">
        <v>4</v>
      </c>
      <c r="H69" s="31"/>
      <c r="I69" s="31"/>
      <c r="J69" s="31"/>
      <c r="K69" s="31">
        <v>18.466999999999999</v>
      </c>
      <c r="L69" s="31"/>
      <c r="M69" s="31"/>
      <c r="N69" s="31"/>
      <c r="O69" s="31"/>
      <c r="P69" s="31"/>
      <c r="Q69" s="11"/>
      <c r="R69" s="11"/>
      <c r="S69" s="11"/>
      <c r="T69" s="11"/>
      <c r="U69" s="31"/>
      <c r="V69" s="31"/>
      <c r="W69" s="33"/>
      <c r="X69" s="31"/>
      <c r="Y69" s="43"/>
      <c r="Z69" s="11"/>
      <c r="AA69" s="11"/>
      <c r="AB69" s="11"/>
      <c r="AC69" s="11"/>
      <c r="AD69" s="11"/>
      <c r="AE69" s="11"/>
      <c r="AF69" s="31"/>
      <c r="AG69" s="12"/>
      <c r="AH69" s="12"/>
      <c r="AI69" s="12"/>
      <c r="AJ69" s="19"/>
    </row>
    <row r="70" spans="1:36" ht="18.75" x14ac:dyDescent="0.3">
      <c r="A70" s="35">
        <v>22</v>
      </c>
      <c r="B70" s="36"/>
      <c r="C70" s="57" t="s">
        <v>58</v>
      </c>
      <c r="D70" s="31">
        <v>2017</v>
      </c>
      <c r="E70" s="31" t="s">
        <v>25</v>
      </c>
      <c r="F70" s="31">
        <v>193.35</v>
      </c>
      <c r="G70" s="31">
        <v>37.090000000000003</v>
      </c>
      <c r="H70" s="31">
        <v>180</v>
      </c>
      <c r="I70" s="31">
        <v>170</v>
      </c>
      <c r="J70" s="31">
        <v>10</v>
      </c>
      <c r="K70" s="31">
        <v>15.291</v>
      </c>
      <c r="L70" s="31">
        <v>0.39800000000000002</v>
      </c>
      <c r="M70" s="31">
        <f t="shared" si="0"/>
        <v>581.90501000000017</v>
      </c>
      <c r="N70" s="31">
        <f>G70*K70</f>
        <v>567.14319000000012</v>
      </c>
      <c r="O70" s="31">
        <f>G70*L70</f>
        <v>14.761820000000002</v>
      </c>
      <c r="P70" s="31">
        <v>30</v>
      </c>
      <c r="Q70" s="11">
        <f t="shared" ref="Q70:S71" si="13">H70*70/30</f>
        <v>420</v>
      </c>
      <c r="R70" s="11">
        <f t="shared" si="13"/>
        <v>396.66666666666669</v>
      </c>
      <c r="S70" s="11">
        <f t="shared" si="13"/>
        <v>23.333333333333332</v>
      </c>
      <c r="T70" s="11">
        <f>G70*K70+G70*L70</f>
        <v>581.90501000000017</v>
      </c>
      <c r="U70" s="11">
        <f>H70+Q70</f>
        <v>600</v>
      </c>
      <c r="V70" s="11">
        <f>U70-T70</f>
        <v>18.094989999999825</v>
      </c>
      <c r="W70" s="38">
        <f t="shared" ref="W70:W88" si="14">V70/(18.467+0.398)</f>
        <v>0.95918314338721589</v>
      </c>
      <c r="X70" s="31">
        <v>1</v>
      </c>
      <c r="Y70" s="43"/>
      <c r="Z70" s="11">
        <f t="shared" ref="Z70:AB71" si="15">H70+Q70</f>
        <v>600</v>
      </c>
      <c r="AA70" s="11">
        <f t="shared" si="15"/>
        <v>566.66666666666674</v>
      </c>
      <c r="AB70" s="11">
        <f t="shared" si="15"/>
        <v>33.333333333333329</v>
      </c>
      <c r="AC70" s="11">
        <f>AD70+AE70</f>
        <v>574.15000000000009</v>
      </c>
      <c r="AD70" s="11">
        <v>542.25300000000004</v>
      </c>
      <c r="AE70" s="11">
        <v>31.896999999999998</v>
      </c>
      <c r="AF70" s="31">
        <v>30</v>
      </c>
      <c r="AG70" s="12">
        <f>M70-H70</f>
        <v>401.90501000000017</v>
      </c>
      <c r="AH70" s="12">
        <f>N70-I70</f>
        <v>397.14319000000012</v>
      </c>
      <c r="AI70" s="12">
        <f>O70-J70</f>
        <v>4.7618200000000019</v>
      </c>
      <c r="AJ70" s="19"/>
    </row>
    <row r="71" spans="1:36" ht="18.75" x14ac:dyDescent="0.3">
      <c r="A71" s="35">
        <v>23</v>
      </c>
      <c r="B71" s="36"/>
      <c r="C71" s="57" t="s">
        <v>59</v>
      </c>
      <c r="D71" s="31">
        <v>2016</v>
      </c>
      <c r="E71" s="31" t="s">
        <v>25</v>
      </c>
      <c r="F71" s="31">
        <v>12.6</v>
      </c>
      <c r="G71" s="31">
        <f>G72+G73+G74</f>
        <v>22.6</v>
      </c>
      <c r="H71" s="33">
        <f>I71+J71</f>
        <v>109</v>
      </c>
      <c r="I71" s="31">
        <v>76.3</v>
      </c>
      <c r="J71" s="31">
        <v>32.700000000000003</v>
      </c>
      <c r="K71" s="31"/>
      <c r="L71" s="31">
        <v>0.39800000000000002</v>
      </c>
      <c r="M71" s="31">
        <f t="shared" si="0"/>
        <v>368.02500000000003</v>
      </c>
      <c r="N71" s="31">
        <f>G72*K72+G73*K73+G74*K74</f>
        <v>359.03020000000004</v>
      </c>
      <c r="O71" s="31">
        <f>G71*L71</f>
        <v>8.9948000000000015</v>
      </c>
      <c r="P71" s="31">
        <v>30</v>
      </c>
      <c r="Q71" s="11">
        <f t="shared" si="13"/>
        <v>254.33333333333334</v>
      </c>
      <c r="R71" s="11">
        <f t="shared" si="13"/>
        <v>178.03333333333333</v>
      </c>
      <c r="S71" s="11">
        <f t="shared" si="13"/>
        <v>76.3</v>
      </c>
      <c r="T71" s="11">
        <f>G72*K72+G73*K73+G71*L71</f>
        <v>183.35500000000002</v>
      </c>
      <c r="U71" s="11">
        <f>H71+Q71</f>
        <v>363.33333333333337</v>
      </c>
      <c r="V71" s="11">
        <f>U71-T71</f>
        <v>179.97833333333335</v>
      </c>
      <c r="W71" s="33">
        <f t="shared" si="14"/>
        <v>9.5403304178814405</v>
      </c>
      <c r="X71" s="31">
        <v>10</v>
      </c>
      <c r="Y71" s="43"/>
      <c r="Z71" s="11">
        <f t="shared" si="15"/>
        <v>363.33333333333337</v>
      </c>
      <c r="AA71" s="11">
        <f t="shared" si="15"/>
        <v>254.33333333333331</v>
      </c>
      <c r="AB71" s="11">
        <f t="shared" si="15"/>
        <v>109</v>
      </c>
      <c r="AC71" s="11">
        <v>363.33333333333337</v>
      </c>
      <c r="AD71" s="11">
        <v>254.33333333333331</v>
      </c>
      <c r="AE71" s="11">
        <v>109</v>
      </c>
      <c r="AF71" s="31">
        <v>30</v>
      </c>
      <c r="AG71" s="12">
        <v>254.33333333333334</v>
      </c>
      <c r="AH71" s="12">
        <v>178.03333333333333</v>
      </c>
      <c r="AI71" s="12">
        <v>76.3</v>
      </c>
      <c r="AJ71" s="19"/>
    </row>
    <row r="72" spans="1:36" ht="18.75" hidden="1" x14ac:dyDescent="0.3">
      <c r="A72" s="35"/>
      <c r="B72" s="36"/>
      <c r="C72" s="57"/>
      <c r="D72" s="31"/>
      <c r="E72" s="31"/>
      <c r="F72" s="31"/>
      <c r="G72" s="31">
        <v>5.6</v>
      </c>
      <c r="H72" s="31"/>
      <c r="I72" s="31"/>
      <c r="J72" s="31"/>
      <c r="K72" s="31">
        <v>12.022</v>
      </c>
      <c r="L72" s="31"/>
      <c r="M72" s="31"/>
      <c r="N72" s="31"/>
      <c r="O72" s="31"/>
      <c r="P72" s="31"/>
      <c r="Q72" s="11"/>
      <c r="R72" s="11"/>
      <c r="S72" s="11"/>
      <c r="T72" s="11"/>
      <c r="U72" s="11"/>
      <c r="V72" s="11"/>
      <c r="W72" s="33"/>
      <c r="X72" s="31"/>
      <c r="Y72" s="43"/>
      <c r="Z72" s="11"/>
      <c r="AA72" s="11"/>
      <c r="AB72" s="11"/>
      <c r="AC72" s="11"/>
      <c r="AD72" s="11"/>
      <c r="AE72" s="11"/>
      <c r="AF72" s="31"/>
      <c r="AG72" s="12"/>
      <c r="AH72" s="12"/>
      <c r="AI72" s="12"/>
      <c r="AJ72" s="19"/>
    </row>
    <row r="73" spans="1:36" ht="18.75" hidden="1" x14ac:dyDescent="0.3">
      <c r="A73" s="35"/>
      <c r="B73" s="36"/>
      <c r="C73" s="57"/>
      <c r="D73" s="31"/>
      <c r="E73" s="31"/>
      <c r="F73" s="31"/>
      <c r="G73" s="31">
        <v>7</v>
      </c>
      <c r="H73" s="31"/>
      <c r="I73" s="31"/>
      <c r="J73" s="31"/>
      <c r="K73" s="31">
        <v>15.291</v>
      </c>
      <c r="L73" s="31"/>
      <c r="M73" s="31"/>
      <c r="N73" s="31"/>
      <c r="O73" s="31"/>
      <c r="P73" s="31"/>
      <c r="Q73" s="11"/>
      <c r="R73" s="11"/>
      <c r="S73" s="11"/>
      <c r="T73" s="11"/>
      <c r="U73" s="11"/>
      <c r="V73" s="11"/>
      <c r="W73" s="33"/>
      <c r="X73" s="31"/>
      <c r="Y73" s="43"/>
      <c r="Z73" s="11"/>
      <c r="AA73" s="11"/>
      <c r="AB73" s="11"/>
      <c r="AC73" s="11"/>
      <c r="AD73" s="11"/>
      <c r="AE73" s="11"/>
      <c r="AF73" s="31"/>
      <c r="AG73" s="12"/>
      <c r="AH73" s="12"/>
      <c r="AI73" s="12"/>
      <c r="AJ73" s="19"/>
    </row>
    <row r="74" spans="1:36" ht="18.75" hidden="1" x14ac:dyDescent="0.3">
      <c r="A74" s="35"/>
      <c r="B74" s="36"/>
      <c r="C74" s="57"/>
      <c r="D74" s="31"/>
      <c r="E74" s="31"/>
      <c r="F74" s="31"/>
      <c r="G74" s="31">
        <v>10</v>
      </c>
      <c r="H74" s="31"/>
      <c r="I74" s="31"/>
      <c r="J74" s="31"/>
      <c r="K74" s="31">
        <v>18.466999999999999</v>
      </c>
      <c r="L74" s="31"/>
      <c r="M74" s="31"/>
      <c r="N74" s="31"/>
      <c r="O74" s="31"/>
      <c r="P74" s="31"/>
      <c r="Q74" s="11"/>
      <c r="R74" s="11"/>
      <c r="S74" s="11"/>
      <c r="T74" s="11"/>
      <c r="U74" s="11"/>
      <c r="V74" s="11"/>
      <c r="W74" s="33"/>
      <c r="X74" s="31"/>
      <c r="Y74" s="43"/>
      <c r="Z74" s="11"/>
      <c r="AA74" s="11"/>
      <c r="AB74" s="11"/>
      <c r="AC74" s="11"/>
      <c r="AD74" s="11"/>
      <c r="AE74" s="11"/>
      <c r="AF74" s="31"/>
      <c r="AG74" s="12"/>
      <c r="AH74" s="12"/>
      <c r="AI74" s="12"/>
      <c r="AJ74" s="19"/>
    </row>
    <row r="75" spans="1:36" ht="18.75" x14ac:dyDescent="0.3">
      <c r="A75" s="35">
        <v>24</v>
      </c>
      <c r="B75" s="36" t="s">
        <v>60</v>
      </c>
      <c r="C75" s="57" t="s">
        <v>61</v>
      </c>
      <c r="D75" s="31">
        <v>2017</v>
      </c>
      <c r="E75" s="31" t="s">
        <v>28</v>
      </c>
      <c r="F75" s="31">
        <v>15.8</v>
      </c>
      <c r="G75" s="31">
        <f>G76+G77</f>
        <v>25.8</v>
      </c>
      <c r="H75" s="31">
        <v>128.69999999999999</v>
      </c>
      <c r="I75" s="31">
        <f>H75-J75</f>
        <v>102.13999999999999</v>
      </c>
      <c r="J75" s="31">
        <v>26.56</v>
      </c>
      <c r="K75" s="8"/>
      <c r="L75" s="31">
        <v>0.39800000000000002</v>
      </c>
      <c r="M75" s="31">
        <f t="shared" ref="M75:M135" si="16">N75+O75</f>
        <v>436.53619999999995</v>
      </c>
      <c r="N75" s="31">
        <f>G76*K76+G77*K77</f>
        <v>426.26779999999997</v>
      </c>
      <c r="O75" s="31">
        <f>G75*L75</f>
        <v>10.268400000000002</v>
      </c>
      <c r="P75" s="31">
        <v>30</v>
      </c>
      <c r="Q75" s="11">
        <f>H75*70/30</f>
        <v>300.3</v>
      </c>
      <c r="R75" s="11">
        <f>I75*70/30</f>
        <v>238.32666666666665</v>
      </c>
      <c r="S75" s="11">
        <f>J75*70/30</f>
        <v>61.973333333333329</v>
      </c>
      <c r="T75" s="11">
        <f>G75*K76+G75*L75</f>
        <v>404.77620000000002</v>
      </c>
      <c r="U75" s="11">
        <f>H75+Q75</f>
        <v>429</v>
      </c>
      <c r="V75" s="11">
        <f>U75-T75</f>
        <v>24.223799999999983</v>
      </c>
      <c r="W75" s="33">
        <f t="shared" si="14"/>
        <v>1.284060429366551</v>
      </c>
      <c r="X75" s="31">
        <v>10</v>
      </c>
      <c r="Y75" s="43"/>
      <c r="Z75" s="11">
        <f>H75+Q75</f>
        <v>429</v>
      </c>
      <c r="AA75" s="11">
        <f>I75+R75</f>
        <v>340.46666666666664</v>
      </c>
      <c r="AB75" s="11">
        <f>J75+S75</f>
        <v>88.533333333333331</v>
      </c>
      <c r="AC75" s="11">
        <v>429</v>
      </c>
      <c r="AD75" s="11">
        <v>340.46666666666664</v>
      </c>
      <c r="AE75" s="11">
        <v>88.533333333333331</v>
      </c>
      <c r="AF75" s="31">
        <v>30</v>
      </c>
      <c r="AG75" s="12">
        <v>300.3</v>
      </c>
      <c r="AH75" s="12">
        <v>238.32666666666665</v>
      </c>
      <c r="AI75" s="12">
        <v>61.973333333333329</v>
      </c>
      <c r="AJ75" s="19"/>
    </row>
    <row r="76" spans="1:36" ht="18.75" hidden="1" x14ac:dyDescent="0.3">
      <c r="A76" s="35"/>
      <c r="B76" s="36"/>
      <c r="C76" s="57"/>
      <c r="D76" s="31"/>
      <c r="E76" s="31"/>
      <c r="F76" s="31"/>
      <c r="G76" s="31">
        <v>15.8</v>
      </c>
      <c r="H76" s="31"/>
      <c r="I76" s="31"/>
      <c r="J76" s="31"/>
      <c r="K76" s="31">
        <v>15.291</v>
      </c>
      <c r="L76" s="31"/>
      <c r="M76" s="31"/>
      <c r="N76" s="31"/>
      <c r="O76" s="31"/>
      <c r="P76" s="31"/>
      <c r="Q76" s="11"/>
      <c r="R76" s="11"/>
      <c r="S76" s="11"/>
      <c r="T76" s="11"/>
      <c r="U76" s="11"/>
      <c r="V76" s="11"/>
      <c r="W76" s="33"/>
      <c r="X76" s="31"/>
      <c r="Y76" s="43"/>
      <c r="Z76" s="11"/>
      <c r="AA76" s="11"/>
      <c r="AB76" s="11"/>
      <c r="AC76" s="11"/>
      <c r="AD76" s="11"/>
      <c r="AE76" s="11"/>
      <c r="AF76" s="31"/>
      <c r="AG76" s="12"/>
      <c r="AH76" s="12"/>
      <c r="AI76" s="12"/>
      <c r="AJ76" s="19"/>
    </row>
    <row r="77" spans="1:36" ht="18.75" hidden="1" x14ac:dyDescent="0.3">
      <c r="A77" s="35"/>
      <c r="B77" s="36"/>
      <c r="C77" s="57"/>
      <c r="D77" s="31"/>
      <c r="E77" s="31"/>
      <c r="F77" s="31"/>
      <c r="G77" s="31">
        <v>10</v>
      </c>
      <c r="H77" s="31"/>
      <c r="I77" s="31"/>
      <c r="J77" s="31"/>
      <c r="K77" s="31">
        <v>18.466999999999999</v>
      </c>
      <c r="L77" s="31"/>
      <c r="M77" s="31"/>
      <c r="N77" s="31"/>
      <c r="O77" s="31"/>
      <c r="P77" s="31"/>
      <c r="Q77" s="11"/>
      <c r="R77" s="11"/>
      <c r="S77" s="11"/>
      <c r="T77" s="11"/>
      <c r="U77" s="11"/>
      <c r="V77" s="11"/>
      <c r="W77" s="33"/>
      <c r="X77" s="31"/>
      <c r="Y77" s="43"/>
      <c r="Z77" s="11"/>
      <c r="AA77" s="11"/>
      <c r="AB77" s="11"/>
      <c r="AC77" s="11"/>
      <c r="AD77" s="11"/>
      <c r="AE77" s="11"/>
      <c r="AF77" s="31"/>
      <c r="AG77" s="12"/>
      <c r="AH77" s="12"/>
      <c r="AI77" s="12"/>
      <c r="AJ77" s="19"/>
    </row>
    <row r="78" spans="1:36" ht="18.75" x14ac:dyDescent="0.3">
      <c r="A78" s="35">
        <v>25</v>
      </c>
      <c r="B78" s="36"/>
      <c r="C78" s="57" t="s">
        <v>62</v>
      </c>
      <c r="D78" s="31">
        <v>2016</v>
      </c>
      <c r="E78" s="31" t="s">
        <v>25</v>
      </c>
      <c r="F78" s="31">
        <v>5</v>
      </c>
      <c r="G78" s="31">
        <f>G79+G80+G81</f>
        <v>8.4</v>
      </c>
      <c r="H78" s="31">
        <v>39.270000000000003</v>
      </c>
      <c r="I78" s="38">
        <v>23.4</v>
      </c>
      <c r="J78" s="31">
        <f>H78-I78</f>
        <v>15.870000000000005</v>
      </c>
      <c r="K78" s="31"/>
      <c r="L78" s="31">
        <v>0.39800000000000002</v>
      </c>
      <c r="M78" s="31">
        <f t="shared" si="16"/>
        <v>136.739</v>
      </c>
      <c r="N78" s="31">
        <f>G79*K79+G80*K80+G81*K81</f>
        <v>133.39580000000001</v>
      </c>
      <c r="O78" s="31">
        <f>G78*L78</f>
        <v>3.3432000000000004</v>
      </c>
      <c r="P78" s="31">
        <v>30</v>
      </c>
      <c r="Q78" s="11">
        <f>H78*70/30</f>
        <v>91.63000000000001</v>
      </c>
      <c r="R78" s="11">
        <f>I78*70/30</f>
        <v>54.6</v>
      </c>
      <c r="S78" s="11">
        <f>J78*70/30</f>
        <v>37.030000000000008</v>
      </c>
      <c r="T78" s="11">
        <f>G79*K79+G80*K80+G78*L78</f>
        <v>81.337999999999994</v>
      </c>
      <c r="U78" s="11">
        <f>H78+Q78</f>
        <v>130.9</v>
      </c>
      <c r="V78" s="11">
        <f>U78-T78</f>
        <v>49.562000000000012</v>
      </c>
      <c r="W78" s="33">
        <f t="shared" si="14"/>
        <v>2.6271932149483179</v>
      </c>
      <c r="X78" s="31">
        <v>3</v>
      </c>
      <c r="Y78" s="43"/>
      <c r="Z78" s="11">
        <f>H78+Q78</f>
        <v>130.9</v>
      </c>
      <c r="AA78" s="11">
        <f>I78+R78</f>
        <v>78</v>
      </c>
      <c r="AB78" s="11">
        <f>J78+S78</f>
        <v>52.900000000000013</v>
      </c>
      <c r="AC78" s="11">
        <v>130.9</v>
      </c>
      <c r="AD78" s="11">
        <v>78</v>
      </c>
      <c r="AE78" s="11">
        <v>52.900000000000013</v>
      </c>
      <c r="AF78" s="31">
        <v>30</v>
      </c>
      <c r="AG78" s="12">
        <v>91.63000000000001</v>
      </c>
      <c r="AH78" s="12">
        <v>54.6</v>
      </c>
      <c r="AI78" s="12">
        <v>37.030000000000008</v>
      </c>
      <c r="AJ78" s="19"/>
    </row>
    <row r="79" spans="1:36" ht="18.75" hidden="1" x14ac:dyDescent="0.3">
      <c r="A79" s="35"/>
      <c r="B79" s="36"/>
      <c r="C79" s="57"/>
      <c r="D79" s="31"/>
      <c r="E79" s="31"/>
      <c r="F79" s="31"/>
      <c r="G79" s="31">
        <v>1.4</v>
      </c>
      <c r="H79" s="31"/>
      <c r="I79" s="31"/>
      <c r="J79" s="31"/>
      <c r="K79" s="31">
        <v>12.022</v>
      </c>
      <c r="L79" s="31"/>
      <c r="M79" s="31"/>
      <c r="N79" s="31"/>
      <c r="O79" s="31"/>
      <c r="P79" s="31"/>
      <c r="Q79" s="11"/>
      <c r="R79" s="11"/>
      <c r="S79" s="11"/>
      <c r="T79" s="11"/>
      <c r="U79" s="31"/>
      <c r="V79" s="31"/>
      <c r="W79" s="33"/>
      <c r="X79" s="31"/>
      <c r="Y79" s="43"/>
      <c r="Z79" s="11"/>
      <c r="AA79" s="11"/>
      <c r="AB79" s="11"/>
      <c r="AC79" s="11"/>
      <c r="AD79" s="11"/>
      <c r="AE79" s="11"/>
      <c r="AF79" s="31"/>
      <c r="AG79" s="12"/>
      <c r="AH79" s="12"/>
      <c r="AI79" s="12"/>
      <c r="AJ79" s="19"/>
    </row>
    <row r="80" spans="1:36" ht="18.75" hidden="1" x14ac:dyDescent="0.3">
      <c r="A80" s="35"/>
      <c r="B80" s="36"/>
      <c r="C80" s="57"/>
      <c r="D80" s="31"/>
      <c r="E80" s="31"/>
      <c r="F80" s="31"/>
      <c r="G80" s="31">
        <v>4</v>
      </c>
      <c r="H80" s="31"/>
      <c r="I80" s="31"/>
      <c r="J80" s="31"/>
      <c r="K80" s="31">
        <v>15.291</v>
      </c>
      <c r="L80" s="31"/>
      <c r="M80" s="31"/>
      <c r="N80" s="31"/>
      <c r="O80" s="31"/>
      <c r="P80" s="31"/>
      <c r="Q80" s="11"/>
      <c r="R80" s="11"/>
      <c r="S80" s="11"/>
      <c r="T80" s="11"/>
      <c r="U80" s="31"/>
      <c r="V80" s="31"/>
      <c r="W80" s="33"/>
      <c r="X80" s="31"/>
      <c r="Y80" s="43"/>
      <c r="Z80" s="11"/>
      <c r="AA80" s="11"/>
      <c r="AB80" s="11"/>
      <c r="AC80" s="11"/>
      <c r="AD80" s="11"/>
      <c r="AE80" s="11"/>
      <c r="AF80" s="31"/>
      <c r="AG80" s="12"/>
      <c r="AH80" s="12"/>
      <c r="AI80" s="12"/>
      <c r="AJ80" s="19"/>
    </row>
    <row r="81" spans="1:49" ht="18.75" hidden="1" x14ac:dyDescent="0.3">
      <c r="A81" s="35"/>
      <c r="B81" s="36"/>
      <c r="C81" s="57"/>
      <c r="D81" s="31"/>
      <c r="E81" s="31"/>
      <c r="F81" s="31"/>
      <c r="G81" s="31">
        <v>3</v>
      </c>
      <c r="H81" s="31"/>
      <c r="I81" s="31"/>
      <c r="J81" s="31"/>
      <c r="K81" s="31">
        <v>18.466999999999999</v>
      </c>
      <c r="L81" s="31"/>
      <c r="M81" s="31"/>
      <c r="N81" s="31"/>
      <c r="O81" s="31"/>
      <c r="P81" s="31"/>
      <c r="Q81" s="11"/>
      <c r="R81" s="11"/>
      <c r="S81" s="11"/>
      <c r="T81" s="11"/>
      <c r="U81" s="31"/>
      <c r="V81" s="31"/>
      <c r="W81" s="33"/>
      <c r="X81" s="31"/>
      <c r="Y81" s="43"/>
      <c r="Z81" s="11"/>
      <c r="AA81" s="11"/>
      <c r="AB81" s="11"/>
      <c r="AC81" s="11"/>
      <c r="AD81" s="11"/>
      <c r="AE81" s="11"/>
      <c r="AF81" s="31"/>
      <c r="AG81" s="12"/>
      <c r="AH81" s="12"/>
      <c r="AI81" s="12"/>
      <c r="AJ81" s="19"/>
    </row>
    <row r="82" spans="1:49" s="1" customFormat="1" ht="18.75" x14ac:dyDescent="0.3">
      <c r="A82" s="35">
        <v>26</v>
      </c>
      <c r="B82" s="36"/>
      <c r="C82" s="39" t="s">
        <v>63</v>
      </c>
      <c r="D82" s="31">
        <v>2017</v>
      </c>
      <c r="E82" s="31" t="s">
        <v>28</v>
      </c>
      <c r="F82" s="31">
        <v>29.35</v>
      </c>
      <c r="G82" s="31">
        <v>113.55</v>
      </c>
      <c r="H82" s="31">
        <v>594.72</v>
      </c>
      <c r="I82" s="31">
        <v>562.4</v>
      </c>
      <c r="J82" s="31">
        <v>32.32</v>
      </c>
      <c r="K82" s="31"/>
      <c r="L82" s="31">
        <v>0.39800000000000002</v>
      </c>
      <c r="M82" s="31">
        <f t="shared" si="16"/>
        <v>2026.0379499999999</v>
      </c>
      <c r="N82" s="31">
        <f>G83*K83+G84*K84</f>
        <v>1980.8450499999999</v>
      </c>
      <c r="O82" s="31">
        <f>G82*L82</f>
        <v>45.192900000000002</v>
      </c>
      <c r="P82" s="31">
        <v>30</v>
      </c>
      <c r="Q82" s="11">
        <f>H82*70/30</f>
        <v>1387.68</v>
      </c>
      <c r="R82" s="11">
        <f>I82*70/30</f>
        <v>1312.2666666666667</v>
      </c>
      <c r="S82" s="11">
        <f>J82*70/30</f>
        <v>75.413333333333341</v>
      </c>
      <c r="T82" s="11">
        <f>G83*K83+G84*K84+G82*L82</f>
        <v>2026.0379499999999</v>
      </c>
      <c r="U82" s="11">
        <f>H82+Q82</f>
        <v>1982.4</v>
      </c>
      <c r="V82" s="11">
        <v>0</v>
      </c>
      <c r="W82" s="33"/>
      <c r="X82" s="31">
        <v>0</v>
      </c>
      <c r="Y82" s="43"/>
      <c r="Z82" s="11">
        <f>H82+Q82</f>
        <v>1982.4</v>
      </c>
      <c r="AA82" s="11">
        <f>I82+R82</f>
        <v>1874.6666666666665</v>
      </c>
      <c r="AB82" s="11">
        <f>J82+S82</f>
        <v>107.73333333333335</v>
      </c>
      <c r="AC82" s="11">
        <v>1982.4</v>
      </c>
      <c r="AD82" s="11">
        <v>1874.6666666666665</v>
      </c>
      <c r="AE82" s="11">
        <v>107.73333333333335</v>
      </c>
      <c r="AF82" s="31">
        <v>30</v>
      </c>
      <c r="AG82" s="12">
        <v>1387.68</v>
      </c>
      <c r="AH82" s="12">
        <v>1312.2666666666667</v>
      </c>
      <c r="AI82" s="12">
        <v>75.413333333333341</v>
      </c>
      <c r="AJ82" s="19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</row>
    <row r="83" spans="1:49" ht="18.75" hidden="1" x14ac:dyDescent="0.3">
      <c r="A83" s="35"/>
      <c r="B83" s="36"/>
      <c r="C83" s="39"/>
      <c r="D83" s="31"/>
      <c r="E83" s="31"/>
      <c r="F83" s="31"/>
      <c r="G83" s="31">
        <v>36.549999999999997</v>
      </c>
      <c r="H83" s="31"/>
      <c r="I83" s="31"/>
      <c r="J83" s="31"/>
      <c r="K83" s="31">
        <v>15.291</v>
      </c>
      <c r="L83" s="31"/>
      <c r="M83" s="31"/>
      <c r="N83" s="31"/>
      <c r="O83" s="31"/>
      <c r="P83" s="31"/>
      <c r="Q83" s="11"/>
      <c r="R83" s="11"/>
      <c r="S83" s="11"/>
      <c r="T83" s="11"/>
      <c r="U83" s="11"/>
      <c r="V83" s="11"/>
      <c r="W83" s="33"/>
      <c r="X83" s="31"/>
      <c r="Y83" s="43"/>
      <c r="Z83" s="11"/>
      <c r="AA83" s="11"/>
      <c r="AB83" s="11"/>
      <c r="AC83" s="11"/>
      <c r="AD83" s="11"/>
      <c r="AE83" s="11"/>
      <c r="AF83" s="31"/>
      <c r="AG83" s="12"/>
      <c r="AH83" s="12"/>
      <c r="AI83" s="12"/>
      <c r="AJ83" s="19"/>
    </row>
    <row r="84" spans="1:49" ht="18.75" hidden="1" x14ac:dyDescent="0.3">
      <c r="A84" s="35"/>
      <c r="B84" s="36"/>
      <c r="C84" s="39"/>
      <c r="D84" s="31"/>
      <c r="E84" s="31"/>
      <c r="F84" s="31"/>
      <c r="G84" s="31">
        <v>77</v>
      </c>
      <c r="H84" s="31"/>
      <c r="I84" s="31"/>
      <c r="J84" s="31"/>
      <c r="K84" s="31">
        <v>18.466999999999999</v>
      </c>
      <c r="L84" s="31"/>
      <c r="M84" s="31"/>
      <c r="N84" s="31"/>
      <c r="O84" s="31"/>
      <c r="P84" s="31"/>
      <c r="Q84" s="11"/>
      <c r="R84" s="11"/>
      <c r="S84" s="11"/>
      <c r="T84" s="11"/>
      <c r="U84" s="11"/>
      <c r="V84" s="11"/>
      <c r="W84" s="33"/>
      <c r="X84" s="31"/>
      <c r="Y84" s="43"/>
      <c r="Z84" s="11"/>
      <c r="AA84" s="11"/>
      <c r="AB84" s="11"/>
      <c r="AC84" s="11"/>
      <c r="AD84" s="11"/>
      <c r="AE84" s="11"/>
      <c r="AF84" s="31"/>
      <c r="AG84" s="12"/>
      <c r="AH84" s="12"/>
      <c r="AI84" s="12"/>
      <c r="AJ84" s="19"/>
    </row>
    <row r="85" spans="1:49" s="2" customFormat="1" ht="18.75" x14ac:dyDescent="0.3">
      <c r="A85" s="35">
        <v>27</v>
      </c>
      <c r="B85" s="36"/>
      <c r="C85" s="39" t="s">
        <v>64</v>
      </c>
      <c r="D85" s="31">
        <v>2017</v>
      </c>
      <c r="E85" s="31" t="s">
        <v>65</v>
      </c>
      <c r="F85" s="31">
        <v>23.641999999999999</v>
      </c>
      <c r="G85" s="11">
        <f>G86+G87</f>
        <v>27.641999999999999</v>
      </c>
      <c r="H85" s="11">
        <f>I85+J85</f>
        <v>131.53439</v>
      </c>
      <c r="I85" s="31">
        <v>108.44377</v>
      </c>
      <c r="J85" s="31">
        <v>23.090620000000001</v>
      </c>
      <c r="K85" s="31"/>
      <c r="L85" s="31">
        <v>0.39800000000000002</v>
      </c>
      <c r="M85" s="31">
        <f t="shared" si="16"/>
        <v>446.37933799999996</v>
      </c>
      <c r="N85" s="31">
        <f>G86*K86+G87*K87</f>
        <v>435.37782199999998</v>
      </c>
      <c r="O85" s="31">
        <f>G85*L85</f>
        <v>11.001516000000001</v>
      </c>
      <c r="P85" s="31">
        <v>30</v>
      </c>
      <c r="Q85" s="11">
        <f>H85*70/30</f>
        <v>306.9135766666667</v>
      </c>
      <c r="R85" s="11">
        <f>I85*70/30</f>
        <v>253.03546333333333</v>
      </c>
      <c r="S85" s="11">
        <f>J85*70/30</f>
        <v>53.878113333333339</v>
      </c>
      <c r="T85" s="11">
        <f>G85*K85+G85*L85</f>
        <v>11.001516000000001</v>
      </c>
      <c r="U85" s="11">
        <f>H85+Q85</f>
        <v>438.44796666666673</v>
      </c>
      <c r="V85" s="11">
        <f t="shared" ref="V85" si="17">U85-T85</f>
        <v>427.44645066666675</v>
      </c>
      <c r="W85" s="33">
        <f t="shared" si="14"/>
        <v>22.658173902288194</v>
      </c>
      <c r="X85" s="31">
        <v>4</v>
      </c>
      <c r="Y85" s="43"/>
      <c r="Z85" s="11">
        <f>H85+Q85</f>
        <v>438.44796666666673</v>
      </c>
      <c r="AA85" s="11">
        <f>I85+R85</f>
        <v>361.47923333333335</v>
      </c>
      <c r="AB85" s="11">
        <f>J85+S85</f>
        <v>76.968733333333347</v>
      </c>
      <c r="AC85" s="11">
        <v>438.44796666666673</v>
      </c>
      <c r="AD85" s="11">
        <v>361.47923333333335</v>
      </c>
      <c r="AE85" s="11">
        <v>76.968733333333347</v>
      </c>
      <c r="AF85" s="31">
        <v>30</v>
      </c>
      <c r="AG85" s="12">
        <v>306.9135766666667</v>
      </c>
      <c r="AH85" s="12">
        <v>253.03546333333333</v>
      </c>
      <c r="AI85" s="12">
        <v>53.878113333333339</v>
      </c>
      <c r="AJ85" s="19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</row>
    <row r="86" spans="1:49" s="2" customFormat="1" ht="18.75" hidden="1" x14ac:dyDescent="0.3">
      <c r="A86" s="35"/>
      <c r="B86" s="36"/>
      <c r="C86" s="39"/>
      <c r="D86" s="31"/>
      <c r="E86" s="31"/>
      <c r="F86" s="31"/>
      <c r="G86" s="11">
        <v>23.641999999999999</v>
      </c>
      <c r="H86" s="11"/>
      <c r="I86" s="31"/>
      <c r="J86" s="31"/>
      <c r="K86" s="31">
        <v>15.291</v>
      </c>
      <c r="L86" s="31"/>
      <c r="M86" s="31"/>
      <c r="N86" s="31"/>
      <c r="O86" s="31"/>
      <c r="P86" s="31"/>
      <c r="Q86" s="11"/>
      <c r="R86" s="11"/>
      <c r="S86" s="11"/>
      <c r="T86" s="11"/>
      <c r="U86" s="11"/>
      <c r="V86" s="11"/>
      <c r="W86" s="33"/>
      <c r="X86" s="31"/>
      <c r="Y86" s="43"/>
      <c r="Z86" s="11"/>
      <c r="AA86" s="11"/>
      <c r="AB86" s="11"/>
      <c r="AC86" s="11"/>
      <c r="AD86" s="11"/>
      <c r="AE86" s="11"/>
      <c r="AF86" s="31"/>
      <c r="AG86" s="12"/>
      <c r="AH86" s="12"/>
      <c r="AI86" s="12"/>
      <c r="AJ86" s="19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</row>
    <row r="87" spans="1:49" s="2" customFormat="1" ht="18.75" hidden="1" x14ac:dyDescent="0.3">
      <c r="A87" s="35"/>
      <c r="B87" s="36"/>
      <c r="C87" s="39"/>
      <c r="D87" s="31"/>
      <c r="E87" s="31"/>
      <c r="F87" s="31"/>
      <c r="G87" s="11">
        <v>4</v>
      </c>
      <c r="H87" s="11"/>
      <c r="I87" s="31"/>
      <c r="J87" s="31"/>
      <c r="K87" s="31">
        <v>18.466999999999999</v>
      </c>
      <c r="L87" s="31"/>
      <c r="M87" s="31"/>
      <c r="N87" s="31"/>
      <c r="O87" s="31"/>
      <c r="P87" s="31"/>
      <c r="Q87" s="11"/>
      <c r="R87" s="11"/>
      <c r="S87" s="11"/>
      <c r="T87" s="11"/>
      <c r="U87" s="11"/>
      <c r="V87" s="11"/>
      <c r="W87" s="33"/>
      <c r="X87" s="31"/>
      <c r="Y87" s="43"/>
      <c r="Z87" s="11"/>
      <c r="AA87" s="11"/>
      <c r="AB87" s="11"/>
      <c r="AC87" s="11"/>
      <c r="AD87" s="11"/>
      <c r="AE87" s="11"/>
      <c r="AF87" s="31"/>
      <c r="AG87" s="12"/>
      <c r="AH87" s="12"/>
      <c r="AI87" s="12"/>
      <c r="AJ87" s="19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</row>
    <row r="88" spans="1:49" s="1" customFormat="1" ht="18.75" x14ac:dyDescent="0.3">
      <c r="A88" s="35">
        <v>28</v>
      </c>
      <c r="B88" s="36" t="s">
        <v>66</v>
      </c>
      <c r="C88" s="57" t="s">
        <v>67</v>
      </c>
      <c r="D88" s="31">
        <v>2017</v>
      </c>
      <c r="E88" s="31" t="s">
        <v>28</v>
      </c>
      <c r="F88" s="31">
        <v>10</v>
      </c>
      <c r="G88" s="31">
        <f>G89+G90</f>
        <v>15</v>
      </c>
      <c r="H88" s="31">
        <v>160</v>
      </c>
      <c r="I88" s="31">
        <v>140</v>
      </c>
      <c r="J88" s="31">
        <v>20</v>
      </c>
      <c r="K88" s="8"/>
      <c r="L88" s="31">
        <v>0.39800000000000002</v>
      </c>
      <c r="M88" s="31">
        <f t="shared" si="16"/>
        <v>251.215</v>
      </c>
      <c r="N88" s="31">
        <f>G89*K89+G90*K90</f>
        <v>245.245</v>
      </c>
      <c r="O88" s="31">
        <f>G88*L88</f>
        <v>5.9700000000000006</v>
      </c>
      <c r="P88" s="31">
        <v>30</v>
      </c>
      <c r="Q88" s="11">
        <f>H88*70/30</f>
        <v>373.33333333333331</v>
      </c>
      <c r="R88" s="11">
        <f>I88*70/30</f>
        <v>326.66666666666669</v>
      </c>
      <c r="S88" s="11">
        <f>J88*70/30</f>
        <v>46.666666666666664</v>
      </c>
      <c r="T88" s="11">
        <f>G88*K89+G88*L88</f>
        <v>235.33500000000001</v>
      </c>
      <c r="U88" s="11">
        <f>H88+Q88</f>
        <v>533.33333333333326</v>
      </c>
      <c r="V88" s="11">
        <f>U88-T88</f>
        <v>297.99833333333322</v>
      </c>
      <c r="W88" s="33">
        <f t="shared" si="14"/>
        <v>15.796360102482547</v>
      </c>
      <c r="X88" s="31">
        <v>20</v>
      </c>
      <c r="Y88" s="43"/>
      <c r="Z88" s="11">
        <f>H88+Q88</f>
        <v>533.33333333333326</v>
      </c>
      <c r="AA88" s="11">
        <f>I88+R88</f>
        <v>466.66666666666669</v>
      </c>
      <c r="AB88" s="11">
        <f>J88+S88</f>
        <v>66.666666666666657</v>
      </c>
      <c r="AC88" s="11">
        <f>AD88+AE88</f>
        <v>130.30699999999999</v>
      </c>
      <c r="AD88" s="11">
        <v>130.30699999999999</v>
      </c>
      <c r="AE88" s="11">
        <v>0</v>
      </c>
      <c r="AF88" s="31">
        <v>30</v>
      </c>
      <c r="AG88" s="12">
        <f>M88-H88</f>
        <v>91.215000000000003</v>
      </c>
      <c r="AH88" s="12">
        <v>91.215000000000003</v>
      </c>
      <c r="AI88" s="12">
        <v>0</v>
      </c>
      <c r="AJ88" s="19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</row>
    <row r="89" spans="1:49" s="1" customFormat="1" ht="18.75" hidden="1" x14ac:dyDescent="0.3">
      <c r="A89" s="35"/>
      <c r="B89" s="36"/>
      <c r="C89" s="57"/>
      <c r="D89" s="31"/>
      <c r="E89" s="31"/>
      <c r="F89" s="31"/>
      <c r="G89" s="31">
        <v>10</v>
      </c>
      <c r="H89" s="31"/>
      <c r="I89" s="31"/>
      <c r="J89" s="31"/>
      <c r="K89" s="31">
        <v>15.291</v>
      </c>
      <c r="L89" s="31"/>
      <c r="M89" s="31"/>
      <c r="N89" s="31"/>
      <c r="O89" s="31"/>
      <c r="P89" s="31"/>
      <c r="Q89" s="11"/>
      <c r="R89" s="11"/>
      <c r="S89" s="11"/>
      <c r="T89" s="11"/>
      <c r="U89" s="11"/>
      <c r="V89" s="11"/>
      <c r="W89" s="33"/>
      <c r="X89" s="31"/>
      <c r="Y89" s="43"/>
      <c r="Z89" s="11"/>
      <c r="AA89" s="11"/>
      <c r="AB89" s="11"/>
      <c r="AC89" s="11"/>
      <c r="AD89" s="11"/>
      <c r="AE89" s="11"/>
      <c r="AF89" s="31"/>
      <c r="AG89" s="12"/>
      <c r="AH89" s="12"/>
      <c r="AI89" s="12"/>
      <c r="AJ89" s="19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</row>
    <row r="90" spans="1:49" s="1" customFormat="1" ht="18.75" hidden="1" x14ac:dyDescent="0.3">
      <c r="A90" s="35"/>
      <c r="B90" s="36"/>
      <c r="C90" s="57"/>
      <c r="D90" s="31"/>
      <c r="E90" s="31"/>
      <c r="F90" s="31"/>
      <c r="G90" s="31">
        <v>5</v>
      </c>
      <c r="H90" s="31"/>
      <c r="I90" s="31"/>
      <c r="J90" s="31"/>
      <c r="K90" s="31">
        <v>18.466999999999999</v>
      </c>
      <c r="L90" s="31"/>
      <c r="M90" s="31"/>
      <c r="N90" s="31"/>
      <c r="O90" s="31"/>
      <c r="P90" s="31"/>
      <c r="Q90" s="11"/>
      <c r="R90" s="11"/>
      <c r="S90" s="11"/>
      <c r="T90" s="11"/>
      <c r="U90" s="11"/>
      <c r="V90" s="11"/>
      <c r="W90" s="33"/>
      <c r="X90" s="31"/>
      <c r="Y90" s="43"/>
      <c r="Z90" s="11"/>
      <c r="AA90" s="11"/>
      <c r="AB90" s="11"/>
      <c r="AC90" s="11"/>
      <c r="AD90" s="11"/>
      <c r="AE90" s="11"/>
      <c r="AF90" s="31"/>
      <c r="AG90" s="12"/>
      <c r="AH90" s="12"/>
      <c r="AI90" s="12"/>
      <c r="AJ90" s="19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</row>
    <row r="91" spans="1:49" s="1" customFormat="1" ht="37.5" x14ac:dyDescent="0.3">
      <c r="A91" s="35">
        <v>29</v>
      </c>
      <c r="B91" s="36"/>
      <c r="C91" s="57" t="s">
        <v>68</v>
      </c>
      <c r="D91" s="31">
        <v>2017</v>
      </c>
      <c r="E91" s="31" t="s">
        <v>28</v>
      </c>
      <c r="F91" s="31">
        <v>24.2</v>
      </c>
      <c r="G91" s="31">
        <v>24.2</v>
      </c>
      <c r="H91" s="31">
        <f>I91+J91</f>
        <v>156.88999999999999</v>
      </c>
      <c r="I91" s="31">
        <v>152.91</v>
      </c>
      <c r="J91" s="31">
        <v>3.98</v>
      </c>
      <c r="K91" s="31">
        <v>15.291</v>
      </c>
      <c r="L91" s="31">
        <v>0.39800000000000002</v>
      </c>
      <c r="M91" s="31">
        <f t="shared" si="16"/>
        <v>379.67379999999997</v>
      </c>
      <c r="N91" s="31">
        <f>G91*K91</f>
        <v>370.04219999999998</v>
      </c>
      <c r="O91" s="31">
        <f>G91*L91</f>
        <v>9.6316000000000006</v>
      </c>
      <c r="P91" s="31">
        <v>30</v>
      </c>
      <c r="Q91" s="11">
        <f t="shared" ref="Q91:S92" si="18">H91*70/30</f>
        <v>366.07666666666665</v>
      </c>
      <c r="R91" s="11">
        <f t="shared" si="18"/>
        <v>356.78999999999996</v>
      </c>
      <c r="S91" s="11">
        <f t="shared" si="18"/>
        <v>9.2866666666666671</v>
      </c>
      <c r="T91" s="11">
        <f>G91*K91+G91*L91</f>
        <v>379.67379999999997</v>
      </c>
      <c r="U91" s="11">
        <f>Q91+H91</f>
        <v>522.9666666666667</v>
      </c>
      <c r="V91" s="11">
        <f>U91-T91</f>
        <v>143.29286666666673</v>
      </c>
      <c r="W91" s="33">
        <f>V91/(18.467+0.398)</f>
        <v>7.595699266719679</v>
      </c>
      <c r="X91" s="31">
        <v>8</v>
      </c>
      <c r="Y91" s="43"/>
      <c r="Z91" s="11">
        <f t="shared" ref="Z91:AB92" si="19">H91+Q91</f>
        <v>522.9666666666667</v>
      </c>
      <c r="AA91" s="11">
        <f t="shared" si="19"/>
        <v>509.69999999999993</v>
      </c>
      <c r="AB91" s="11">
        <f t="shared" si="19"/>
        <v>13.266666666666667</v>
      </c>
      <c r="AC91" s="11">
        <f>AD91+AE91</f>
        <v>318.26299999999998</v>
      </c>
      <c r="AD91" s="11">
        <v>310.19</v>
      </c>
      <c r="AE91" s="11">
        <v>8.0730000000000004</v>
      </c>
      <c r="AF91" s="31">
        <v>30</v>
      </c>
      <c r="AG91" s="12">
        <f>M91-H91</f>
        <v>222.78379999999999</v>
      </c>
      <c r="AH91" s="12">
        <f>N91-I91</f>
        <v>217.13219999999998</v>
      </c>
      <c r="AI91" s="12">
        <f>O91-J91</f>
        <v>5.6516000000000002</v>
      </c>
      <c r="AJ91" s="19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</row>
    <row r="92" spans="1:49" ht="37.5" x14ac:dyDescent="0.3">
      <c r="A92" s="35">
        <v>30</v>
      </c>
      <c r="B92" s="36" t="s">
        <v>69</v>
      </c>
      <c r="C92" s="57" t="s">
        <v>70</v>
      </c>
      <c r="D92" s="31">
        <v>2015</v>
      </c>
      <c r="E92" s="31" t="s">
        <v>71</v>
      </c>
      <c r="F92" s="31">
        <v>27.7</v>
      </c>
      <c r="G92" s="31">
        <f>G93+G94+G95</f>
        <v>33.700000000000003</v>
      </c>
      <c r="H92" s="31">
        <v>125</v>
      </c>
      <c r="I92" s="31">
        <v>122</v>
      </c>
      <c r="J92" s="31">
        <v>3</v>
      </c>
      <c r="K92" s="31"/>
      <c r="L92" s="31">
        <v>0.39800000000000002</v>
      </c>
      <c r="M92" s="31">
        <f t="shared" si="16"/>
        <v>435.4846</v>
      </c>
      <c r="N92" s="31">
        <f>G93*K93+G94*K94+G95*K95</f>
        <v>422.072</v>
      </c>
      <c r="O92" s="31">
        <f>G92*L92</f>
        <v>13.412600000000001</v>
      </c>
      <c r="P92" s="31">
        <v>30</v>
      </c>
      <c r="Q92" s="11">
        <f t="shared" si="18"/>
        <v>291.66666666666669</v>
      </c>
      <c r="R92" s="11">
        <f t="shared" si="18"/>
        <v>284.66666666666669</v>
      </c>
      <c r="S92" s="11">
        <f t="shared" si="18"/>
        <v>7</v>
      </c>
      <c r="T92" s="11">
        <f>G93*K93+G94*K94+G92*L92</f>
        <v>324.68259999999998</v>
      </c>
      <c r="U92" s="11">
        <f>Q92+H92</f>
        <v>416.66666666666669</v>
      </c>
      <c r="V92" s="11">
        <f t="shared" ref="V92:V104" si="20">U92-T92</f>
        <v>91.984066666666706</v>
      </c>
      <c r="W92" s="33">
        <f>V92/(18.467+0.398)</f>
        <v>4.8759112995847715</v>
      </c>
      <c r="X92" s="31">
        <v>6</v>
      </c>
      <c r="Y92" s="43"/>
      <c r="Z92" s="11">
        <f t="shared" si="19"/>
        <v>416.66666666666669</v>
      </c>
      <c r="AA92" s="11">
        <f t="shared" si="19"/>
        <v>406.66666666666669</v>
      </c>
      <c r="AB92" s="11">
        <f t="shared" si="19"/>
        <v>10</v>
      </c>
      <c r="AC92" s="11">
        <v>416.66666666666669</v>
      </c>
      <c r="AD92" s="11">
        <v>406.66666666666669</v>
      </c>
      <c r="AE92" s="11">
        <v>10</v>
      </c>
      <c r="AF92" s="31">
        <v>30</v>
      </c>
      <c r="AG92" s="12">
        <v>291.66666666666669</v>
      </c>
      <c r="AH92" s="12">
        <v>284.66666666666669</v>
      </c>
      <c r="AI92" s="12">
        <v>7</v>
      </c>
      <c r="AJ92" s="19"/>
    </row>
    <row r="93" spans="1:49" ht="18.75" hidden="1" x14ac:dyDescent="0.3">
      <c r="A93" s="35"/>
      <c r="B93" s="36"/>
      <c r="C93" s="57"/>
      <c r="D93" s="31"/>
      <c r="E93" s="31"/>
      <c r="F93" s="31"/>
      <c r="G93" s="31">
        <v>16.3</v>
      </c>
      <c r="H93" s="31"/>
      <c r="I93" s="31"/>
      <c r="J93" s="31"/>
      <c r="K93" s="31">
        <v>8.4019999999999992</v>
      </c>
      <c r="L93" s="31"/>
      <c r="M93" s="31"/>
      <c r="N93" s="31"/>
      <c r="O93" s="31"/>
      <c r="P93" s="31"/>
      <c r="Q93" s="11"/>
      <c r="R93" s="11"/>
      <c r="S93" s="11"/>
      <c r="T93" s="11"/>
      <c r="U93" s="11"/>
      <c r="V93" s="11"/>
      <c r="W93" s="33"/>
      <c r="X93" s="31"/>
      <c r="Y93" s="43"/>
      <c r="Z93" s="11"/>
      <c r="AA93" s="11"/>
      <c r="AB93" s="11"/>
      <c r="AC93" s="11"/>
      <c r="AD93" s="11"/>
      <c r="AE93" s="11"/>
      <c r="AF93" s="31"/>
      <c r="AG93" s="12"/>
      <c r="AH93" s="12"/>
      <c r="AI93" s="12"/>
      <c r="AJ93" s="19"/>
    </row>
    <row r="94" spans="1:49" ht="18.75" hidden="1" x14ac:dyDescent="0.3">
      <c r="A94" s="35"/>
      <c r="B94" s="36"/>
      <c r="C94" s="57"/>
      <c r="D94" s="31"/>
      <c r="E94" s="31"/>
      <c r="F94" s="31"/>
      <c r="G94" s="31">
        <v>11.4</v>
      </c>
      <c r="H94" s="31"/>
      <c r="I94" s="31"/>
      <c r="J94" s="31"/>
      <c r="K94" s="31">
        <v>15.291</v>
      </c>
      <c r="L94" s="31"/>
      <c r="M94" s="31"/>
      <c r="N94" s="31"/>
      <c r="O94" s="31"/>
      <c r="P94" s="31"/>
      <c r="Q94" s="11"/>
      <c r="R94" s="11"/>
      <c r="S94" s="11"/>
      <c r="T94" s="11"/>
      <c r="U94" s="11"/>
      <c r="V94" s="11"/>
      <c r="W94" s="33"/>
      <c r="X94" s="31"/>
      <c r="Y94" s="43"/>
      <c r="Z94" s="11"/>
      <c r="AA94" s="11"/>
      <c r="AB94" s="11"/>
      <c r="AC94" s="11"/>
      <c r="AD94" s="11"/>
      <c r="AE94" s="11"/>
      <c r="AF94" s="31"/>
      <c r="AG94" s="12"/>
      <c r="AH94" s="12"/>
      <c r="AI94" s="12"/>
      <c r="AJ94" s="19"/>
    </row>
    <row r="95" spans="1:49" ht="18.75" hidden="1" x14ac:dyDescent="0.3">
      <c r="A95" s="35"/>
      <c r="B95" s="36"/>
      <c r="C95" s="57"/>
      <c r="D95" s="31"/>
      <c r="E95" s="31"/>
      <c r="F95" s="31"/>
      <c r="G95" s="31">
        <v>6</v>
      </c>
      <c r="H95" s="31"/>
      <c r="I95" s="31"/>
      <c r="J95" s="31"/>
      <c r="K95" s="31">
        <v>18.466999999999999</v>
      </c>
      <c r="L95" s="31"/>
      <c r="M95" s="31"/>
      <c r="N95" s="31"/>
      <c r="O95" s="31"/>
      <c r="P95" s="31"/>
      <c r="Q95" s="11"/>
      <c r="R95" s="11"/>
      <c r="S95" s="11"/>
      <c r="T95" s="11"/>
      <c r="U95" s="11"/>
      <c r="V95" s="11"/>
      <c r="W95" s="33"/>
      <c r="X95" s="31"/>
      <c r="Y95" s="43"/>
      <c r="Z95" s="11"/>
      <c r="AA95" s="11"/>
      <c r="AB95" s="11"/>
      <c r="AC95" s="11"/>
      <c r="AD95" s="11"/>
      <c r="AE95" s="11"/>
      <c r="AF95" s="31"/>
      <c r="AG95" s="12"/>
      <c r="AH95" s="12"/>
      <c r="AI95" s="12"/>
      <c r="AJ95" s="19"/>
    </row>
    <row r="96" spans="1:49" s="1" customFormat="1" ht="37.5" x14ac:dyDescent="0.3">
      <c r="A96" s="35">
        <v>31</v>
      </c>
      <c r="B96" s="36"/>
      <c r="C96" s="57" t="s">
        <v>72</v>
      </c>
      <c r="D96" s="31">
        <v>2016</v>
      </c>
      <c r="E96" s="31" t="s">
        <v>25</v>
      </c>
      <c r="F96" s="31">
        <v>31</v>
      </c>
      <c r="G96" s="31">
        <f>G97+G98+G99</f>
        <v>37</v>
      </c>
      <c r="H96" s="31">
        <v>156.80000000000001</v>
      </c>
      <c r="I96" s="31">
        <v>149.1</v>
      </c>
      <c r="J96" s="31">
        <v>7.7</v>
      </c>
      <c r="K96" s="31"/>
      <c r="L96" s="31">
        <v>0.39800000000000002</v>
      </c>
      <c r="M96" s="31">
        <f t="shared" si="16"/>
        <v>536.13040000000001</v>
      </c>
      <c r="N96" s="31">
        <f>G97*K97+G98*K98+G99*K99</f>
        <v>521.40440000000001</v>
      </c>
      <c r="O96" s="31">
        <f>G96*L96</f>
        <v>14.726000000000001</v>
      </c>
      <c r="P96" s="31">
        <v>30</v>
      </c>
      <c r="Q96" s="11">
        <f>H96*70/30</f>
        <v>365.86666666666667</v>
      </c>
      <c r="R96" s="11">
        <f>I96*70/30</f>
        <v>347.9</v>
      </c>
      <c r="S96" s="11">
        <f>J96*70/30</f>
        <v>17.966666666666665</v>
      </c>
      <c r="T96" s="11">
        <f>G97*K97+G98*K98+G96*L96</f>
        <v>425.32839999999999</v>
      </c>
      <c r="U96" s="11">
        <f>Q96+H96</f>
        <v>522.66666666666674</v>
      </c>
      <c r="V96" s="11">
        <f t="shared" si="20"/>
        <v>97.338266666666755</v>
      </c>
      <c r="W96" s="33">
        <f t="shared" ref="W96:W104" si="21">V96/(18.467+0.398)</f>
        <v>5.1597278911564679</v>
      </c>
      <c r="X96" s="31">
        <v>6</v>
      </c>
      <c r="Y96" s="43"/>
      <c r="Z96" s="11">
        <f>H96+Q96</f>
        <v>522.66666666666674</v>
      </c>
      <c r="AA96" s="11">
        <f>I96+R96</f>
        <v>497</v>
      </c>
      <c r="AB96" s="11">
        <f>J96+S96</f>
        <v>25.666666666666664</v>
      </c>
      <c r="AC96" s="11">
        <v>522.66666666666674</v>
      </c>
      <c r="AD96" s="11">
        <v>497</v>
      </c>
      <c r="AE96" s="11">
        <v>25.666666666666664</v>
      </c>
      <c r="AF96" s="31">
        <v>30</v>
      </c>
      <c r="AG96" s="12">
        <v>365.86666666666667</v>
      </c>
      <c r="AH96" s="12">
        <v>347.9</v>
      </c>
      <c r="AI96" s="12">
        <v>17.966666666666665</v>
      </c>
      <c r="AJ96" s="19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</row>
    <row r="97" spans="1:49" s="1" customFormat="1" ht="18.75" hidden="1" x14ac:dyDescent="0.3">
      <c r="A97" s="35"/>
      <c r="B97" s="36"/>
      <c r="C97" s="57"/>
      <c r="D97" s="31"/>
      <c r="E97" s="31"/>
      <c r="F97" s="31"/>
      <c r="G97" s="31">
        <v>19.399999999999999</v>
      </c>
      <c r="H97" s="31"/>
      <c r="I97" s="31"/>
      <c r="J97" s="31"/>
      <c r="K97" s="31">
        <v>12.022</v>
      </c>
      <c r="L97" s="31"/>
      <c r="M97" s="31"/>
      <c r="N97" s="31"/>
      <c r="O97" s="31"/>
      <c r="P97" s="31"/>
      <c r="Q97" s="11"/>
      <c r="R97" s="11"/>
      <c r="S97" s="11"/>
      <c r="T97" s="11"/>
      <c r="U97" s="11"/>
      <c r="V97" s="11"/>
      <c r="W97" s="33"/>
      <c r="X97" s="31"/>
      <c r="Y97" s="43"/>
      <c r="Z97" s="11"/>
      <c r="AA97" s="11"/>
      <c r="AB97" s="11"/>
      <c r="AC97" s="11"/>
      <c r="AD97" s="11"/>
      <c r="AE97" s="11"/>
      <c r="AF97" s="31"/>
      <c r="AG97" s="12"/>
      <c r="AH97" s="12"/>
      <c r="AI97" s="12"/>
      <c r="AJ97" s="19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</row>
    <row r="98" spans="1:49" s="1" customFormat="1" ht="18.75" hidden="1" x14ac:dyDescent="0.3">
      <c r="A98" s="35"/>
      <c r="B98" s="36"/>
      <c r="C98" s="57"/>
      <c r="D98" s="31"/>
      <c r="E98" s="31"/>
      <c r="F98" s="31"/>
      <c r="G98" s="31">
        <v>11.6</v>
      </c>
      <c r="H98" s="31"/>
      <c r="I98" s="31"/>
      <c r="J98" s="31"/>
      <c r="K98" s="31">
        <v>15.291</v>
      </c>
      <c r="L98" s="31"/>
      <c r="M98" s="31"/>
      <c r="N98" s="31"/>
      <c r="O98" s="31"/>
      <c r="P98" s="31"/>
      <c r="Q98" s="11"/>
      <c r="R98" s="11"/>
      <c r="S98" s="11"/>
      <c r="T98" s="11"/>
      <c r="U98" s="11"/>
      <c r="V98" s="11"/>
      <c r="W98" s="33"/>
      <c r="X98" s="31"/>
      <c r="Y98" s="43"/>
      <c r="Z98" s="11"/>
      <c r="AA98" s="11"/>
      <c r="AB98" s="11"/>
      <c r="AC98" s="11"/>
      <c r="AD98" s="11"/>
      <c r="AE98" s="11"/>
      <c r="AF98" s="31"/>
      <c r="AG98" s="12"/>
      <c r="AH98" s="12"/>
      <c r="AI98" s="12"/>
      <c r="AJ98" s="19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</row>
    <row r="99" spans="1:49" s="1" customFormat="1" ht="18.75" hidden="1" x14ac:dyDescent="0.3">
      <c r="A99" s="35"/>
      <c r="B99" s="36"/>
      <c r="C99" s="57"/>
      <c r="D99" s="31"/>
      <c r="E99" s="31"/>
      <c r="F99" s="31"/>
      <c r="G99" s="31">
        <v>6</v>
      </c>
      <c r="H99" s="31"/>
      <c r="I99" s="31"/>
      <c r="J99" s="31"/>
      <c r="K99" s="31">
        <v>18.466999999999999</v>
      </c>
      <c r="L99" s="31"/>
      <c r="M99" s="31"/>
      <c r="N99" s="31"/>
      <c r="O99" s="31"/>
      <c r="P99" s="31"/>
      <c r="Q99" s="11"/>
      <c r="R99" s="11"/>
      <c r="S99" s="11"/>
      <c r="T99" s="11"/>
      <c r="U99" s="11"/>
      <c r="V99" s="11"/>
      <c r="W99" s="33"/>
      <c r="X99" s="31"/>
      <c r="Y99" s="43"/>
      <c r="Z99" s="11"/>
      <c r="AA99" s="11"/>
      <c r="AB99" s="11"/>
      <c r="AC99" s="11"/>
      <c r="AD99" s="11"/>
      <c r="AE99" s="11"/>
      <c r="AF99" s="31"/>
      <c r="AG99" s="12"/>
      <c r="AH99" s="12"/>
      <c r="AI99" s="12"/>
      <c r="AJ99" s="19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</row>
    <row r="100" spans="1:49" s="2" customFormat="1" ht="37.5" x14ac:dyDescent="0.3">
      <c r="A100" s="35">
        <v>32</v>
      </c>
      <c r="B100" s="36"/>
      <c r="C100" s="57" t="s">
        <v>73</v>
      </c>
      <c r="D100" s="31">
        <v>2016</v>
      </c>
      <c r="E100" s="31" t="s">
        <v>25</v>
      </c>
      <c r="F100" s="31">
        <v>11</v>
      </c>
      <c r="G100" s="31">
        <f>G101+G102+G103</f>
        <v>16</v>
      </c>
      <c r="H100" s="31">
        <v>74.5</v>
      </c>
      <c r="I100" s="31">
        <v>50</v>
      </c>
      <c r="J100" s="31">
        <v>24.5</v>
      </c>
      <c r="K100" s="31"/>
      <c r="L100" s="31">
        <v>0.39800000000000002</v>
      </c>
      <c r="M100" s="31">
        <f t="shared" si="16"/>
        <v>253.82799999999997</v>
      </c>
      <c r="N100" s="31">
        <f>G101*K101+G102*K102+G103*K103</f>
        <v>247.45999999999998</v>
      </c>
      <c r="O100" s="31">
        <f>G100*L100</f>
        <v>6.3680000000000003</v>
      </c>
      <c r="P100" s="31">
        <v>30.2</v>
      </c>
      <c r="Q100" s="11">
        <f>H100*69.8/30.2</f>
        <v>172.18874172185429</v>
      </c>
      <c r="R100" s="11">
        <f>I100*69.8/30.2</f>
        <v>115.56291390728477</v>
      </c>
      <c r="S100" s="11">
        <f>J100*69.8/30.2</f>
        <v>56.625827814569533</v>
      </c>
      <c r="T100" s="11">
        <f>G101*K101+G102*K102+G100*L100</f>
        <v>161.49299999999999</v>
      </c>
      <c r="U100" s="11">
        <f>Q100+H100</f>
        <v>246.68874172185429</v>
      </c>
      <c r="V100" s="11">
        <f t="shared" si="20"/>
        <v>85.19574172185429</v>
      </c>
      <c r="W100" s="33">
        <f t="shared" si="21"/>
        <v>4.5160743027752082</v>
      </c>
      <c r="X100" s="31">
        <v>5</v>
      </c>
      <c r="Y100" s="43"/>
      <c r="Z100" s="11">
        <f>H100+Q100</f>
        <v>246.68874172185429</v>
      </c>
      <c r="AA100" s="11">
        <f>I100+R100</f>
        <v>165.56291390728478</v>
      </c>
      <c r="AB100" s="11">
        <f>J100+S100</f>
        <v>81.125827814569533</v>
      </c>
      <c r="AC100" s="11">
        <v>246.68874172185429</v>
      </c>
      <c r="AD100" s="11">
        <v>165.56291390728478</v>
      </c>
      <c r="AE100" s="11">
        <v>81.125827814569533</v>
      </c>
      <c r="AF100" s="31">
        <v>30.2</v>
      </c>
      <c r="AG100" s="12">
        <v>172.18874172185429</v>
      </c>
      <c r="AH100" s="12">
        <v>115.56291390728477</v>
      </c>
      <c r="AI100" s="12">
        <v>56.625827814569533</v>
      </c>
      <c r="AJ100" s="19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</row>
    <row r="101" spans="1:49" s="1" customFormat="1" ht="18.75" hidden="1" x14ac:dyDescent="0.3">
      <c r="A101" s="35"/>
      <c r="B101" s="36"/>
      <c r="C101" s="57"/>
      <c r="D101" s="31"/>
      <c r="E101" s="31"/>
      <c r="F101" s="31"/>
      <c r="G101" s="31">
        <v>4</v>
      </c>
      <c r="H101" s="31"/>
      <c r="I101" s="31"/>
      <c r="J101" s="31"/>
      <c r="K101" s="31">
        <v>12.022</v>
      </c>
      <c r="L101" s="31"/>
      <c r="M101" s="31"/>
      <c r="N101" s="31"/>
      <c r="O101" s="31"/>
      <c r="P101" s="31"/>
      <c r="Q101" s="11"/>
      <c r="R101" s="11"/>
      <c r="S101" s="11"/>
      <c r="T101" s="11"/>
      <c r="U101" s="11"/>
      <c r="V101" s="11"/>
      <c r="W101" s="33"/>
      <c r="X101" s="31"/>
      <c r="Y101" s="43"/>
      <c r="Z101" s="11"/>
      <c r="AA101" s="11"/>
      <c r="AB101" s="11"/>
      <c r="AC101" s="11"/>
      <c r="AD101" s="11"/>
      <c r="AE101" s="11"/>
      <c r="AF101" s="31"/>
      <c r="AG101" s="12"/>
      <c r="AH101" s="12"/>
      <c r="AI101" s="12"/>
      <c r="AJ101" s="19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</row>
    <row r="102" spans="1:49" s="1" customFormat="1" ht="18.75" hidden="1" x14ac:dyDescent="0.3">
      <c r="A102" s="35"/>
      <c r="B102" s="36"/>
      <c r="C102" s="57"/>
      <c r="D102" s="31"/>
      <c r="E102" s="31"/>
      <c r="F102" s="31"/>
      <c r="G102" s="31">
        <v>7</v>
      </c>
      <c r="H102" s="31"/>
      <c r="I102" s="31"/>
      <c r="J102" s="31"/>
      <c r="K102" s="31">
        <v>15.291</v>
      </c>
      <c r="L102" s="31"/>
      <c r="M102" s="31"/>
      <c r="N102" s="31"/>
      <c r="O102" s="31"/>
      <c r="P102" s="31"/>
      <c r="Q102" s="11"/>
      <c r="R102" s="11"/>
      <c r="S102" s="11"/>
      <c r="T102" s="11"/>
      <c r="U102" s="11"/>
      <c r="V102" s="11"/>
      <c r="W102" s="33"/>
      <c r="X102" s="31"/>
      <c r="Y102" s="43"/>
      <c r="Z102" s="11"/>
      <c r="AA102" s="11"/>
      <c r="AB102" s="11"/>
      <c r="AC102" s="11"/>
      <c r="AD102" s="11"/>
      <c r="AE102" s="11"/>
      <c r="AF102" s="31"/>
      <c r="AG102" s="12"/>
      <c r="AH102" s="12"/>
      <c r="AI102" s="12"/>
      <c r="AJ102" s="19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</row>
    <row r="103" spans="1:49" s="1" customFormat="1" ht="18.75" hidden="1" x14ac:dyDescent="0.3">
      <c r="A103" s="35"/>
      <c r="B103" s="36"/>
      <c r="C103" s="57"/>
      <c r="D103" s="31"/>
      <c r="E103" s="31"/>
      <c r="F103" s="31"/>
      <c r="G103" s="31">
        <v>5</v>
      </c>
      <c r="H103" s="31"/>
      <c r="I103" s="31"/>
      <c r="J103" s="31"/>
      <c r="K103" s="31">
        <v>18.466999999999999</v>
      </c>
      <c r="L103" s="31"/>
      <c r="M103" s="31"/>
      <c r="N103" s="31"/>
      <c r="O103" s="31"/>
      <c r="P103" s="31"/>
      <c r="Q103" s="11"/>
      <c r="R103" s="11"/>
      <c r="S103" s="11"/>
      <c r="T103" s="11"/>
      <c r="U103" s="11"/>
      <c r="V103" s="11"/>
      <c r="W103" s="33"/>
      <c r="X103" s="31"/>
      <c r="Y103" s="43"/>
      <c r="Z103" s="11"/>
      <c r="AA103" s="11"/>
      <c r="AB103" s="11"/>
      <c r="AC103" s="11"/>
      <c r="AD103" s="11"/>
      <c r="AE103" s="11"/>
      <c r="AF103" s="31"/>
      <c r="AG103" s="12"/>
      <c r="AH103" s="12"/>
      <c r="AI103" s="12"/>
      <c r="AJ103" s="19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</row>
    <row r="104" spans="1:49" s="2" customFormat="1" ht="37.5" x14ac:dyDescent="0.3">
      <c r="A104" s="35">
        <v>33</v>
      </c>
      <c r="B104" s="36" t="s">
        <v>74</v>
      </c>
      <c r="C104" s="57" t="s">
        <v>75</v>
      </c>
      <c r="D104" s="31">
        <v>2016</v>
      </c>
      <c r="E104" s="31" t="s">
        <v>28</v>
      </c>
      <c r="F104" s="31">
        <v>15.4</v>
      </c>
      <c r="G104" s="31">
        <f>G105+G106+G107</f>
        <v>21.4</v>
      </c>
      <c r="H104" s="31">
        <v>100</v>
      </c>
      <c r="I104" s="31">
        <v>75</v>
      </c>
      <c r="J104" s="31">
        <v>25</v>
      </c>
      <c r="K104" s="31"/>
      <c r="L104" s="31">
        <v>0.39800000000000002</v>
      </c>
      <c r="M104" s="31">
        <f t="shared" si="16"/>
        <v>335.1866</v>
      </c>
      <c r="N104" s="31">
        <f>G105*K105+G106*K106+G107*K107</f>
        <v>326.6694</v>
      </c>
      <c r="O104" s="31">
        <f>G104*L104</f>
        <v>8.517199999999999</v>
      </c>
      <c r="P104" s="31">
        <v>30</v>
      </c>
      <c r="Q104" s="11">
        <f>H104*70/30</f>
        <v>233.33333333333334</v>
      </c>
      <c r="R104" s="11">
        <f>I104*70/30</f>
        <v>175</v>
      </c>
      <c r="S104" s="11">
        <f>J104*70/30</f>
        <v>58.333333333333336</v>
      </c>
      <c r="T104" s="11">
        <f>G105*K105+G106*K106+G104*L104</f>
        <v>224.38460000000001</v>
      </c>
      <c r="U104" s="11">
        <f>Q104+H104</f>
        <v>333.33333333333337</v>
      </c>
      <c r="V104" s="11">
        <f t="shared" si="20"/>
        <v>108.94873333333337</v>
      </c>
      <c r="W104" s="33">
        <f t="shared" si="21"/>
        <v>5.7751780192596538</v>
      </c>
      <c r="X104" s="31">
        <v>6</v>
      </c>
      <c r="Y104" s="43"/>
      <c r="Z104" s="11">
        <f>H104+Q104</f>
        <v>333.33333333333337</v>
      </c>
      <c r="AA104" s="11">
        <f>I104+R104</f>
        <v>250</v>
      </c>
      <c r="AB104" s="11">
        <f>J104+S104</f>
        <v>83.333333333333343</v>
      </c>
      <c r="AC104" s="11">
        <v>333.33333333333337</v>
      </c>
      <c r="AD104" s="11">
        <v>250</v>
      </c>
      <c r="AE104" s="11">
        <v>83.333333333333343</v>
      </c>
      <c r="AF104" s="31">
        <v>30</v>
      </c>
      <c r="AG104" s="12">
        <v>233.33333333333334</v>
      </c>
      <c r="AH104" s="12">
        <v>175</v>
      </c>
      <c r="AI104" s="12">
        <v>58.333333333333336</v>
      </c>
      <c r="AJ104" s="19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</row>
    <row r="105" spans="1:49" ht="18.75" hidden="1" x14ac:dyDescent="0.3">
      <c r="A105" s="35"/>
      <c r="B105" s="36"/>
      <c r="C105" s="57"/>
      <c r="D105" s="31"/>
      <c r="E105" s="31"/>
      <c r="F105" s="31"/>
      <c r="G105" s="31">
        <v>6</v>
      </c>
      <c r="H105" s="31"/>
      <c r="I105" s="31"/>
      <c r="J105" s="31"/>
      <c r="K105" s="31">
        <v>12.022</v>
      </c>
      <c r="L105" s="31"/>
      <c r="M105" s="31"/>
      <c r="N105" s="31"/>
      <c r="O105" s="31"/>
      <c r="P105" s="31"/>
      <c r="Q105" s="11"/>
      <c r="R105" s="11"/>
      <c r="S105" s="11"/>
      <c r="T105" s="11"/>
      <c r="U105" s="31"/>
      <c r="V105" s="31"/>
      <c r="W105" s="33"/>
      <c r="X105" s="31"/>
      <c r="Y105" s="43"/>
      <c r="Z105" s="11"/>
      <c r="AA105" s="11"/>
      <c r="AB105" s="11"/>
      <c r="AC105" s="11"/>
      <c r="AD105" s="11"/>
      <c r="AE105" s="11"/>
      <c r="AF105" s="31"/>
      <c r="AG105" s="12"/>
      <c r="AH105" s="12"/>
      <c r="AI105" s="12"/>
      <c r="AJ105" s="19"/>
    </row>
    <row r="106" spans="1:49" ht="18.75" hidden="1" x14ac:dyDescent="0.3">
      <c r="A106" s="35"/>
      <c r="B106" s="36"/>
      <c r="C106" s="57"/>
      <c r="D106" s="31"/>
      <c r="E106" s="31"/>
      <c r="F106" s="31"/>
      <c r="G106" s="31">
        <v>9.4</v>
      </c>
      <c r="H106" s="31"/>
      <c r="I106" s="31"/>
      <c r="J106" s="31"/>
      <c r="K106" s="31">
        <v>15.291</v>
      </c>
      <c r="L106" s="31"/>
      <c r="M106" s="31"/>
      <c r="N106" s="31"/>
      <c r="O106" s="31"/>
      <c r="P106" s="31"/>
      <c r="Q106" s="11"/>
      <c r="R106" s="11"/>
      <c r="S106" s="11"/>
      <c r="T106" s="11"/>
      <c r="U106" s="31"/>
      <c r="V106" s="31"/>
      <c r="W106" s="33"/>
      <c r="X106" s="31"/>
      <c r="Y106" s="43"/>
      <c r="Z106" s="11"/>
      <c r="AA106" s="11"/>
      <c r="AB106" s="11"/>
      <c r="AC106" s="11"/>
      <c r="AD106" s="11"/>
      <c r="AE106" s="11"/>
      <c r="AF106" s="31"/>
      <c r="AG106" s="12"/>
      <c r="AH106" s="12"/>
      <c r="AI106" s="12"/>
      <c r="AJ106" s="19"/>
    </row>
    <row r="107" spans="1:49" ht="18.75" hidden="1" x14ac:dyDescent="0.3">
      <c r="A107" s="35"/>
      <c r="B107" s="36"/>
      <c r="C107" s="57"/>
      <c r="D107" s="31"/>
      <c r="E107" s="31"/>
      <c r="F107" s="31"/>
      <c r="G107" s="31">
        <v>6</v>
      </c>
      <c r="H107" s="31"/>
      <c r="I107" s="31"/>
      <c r="J107" s="31"/>
      <c r="K107" s="31">
        <v>18.466999999999999</v>
      </c>
      <c r="L107" s="31"/>
      <c r="M107" s="31"/>
      <c r="N107" s="31"/>
      <c r="O107" s="31"/>
      <c r="P107" s="31"/>
      <c r="Q107" s="11"/>
      <c r="R107" s="11"/>
      <c r="S107" s="11"/>
      <c r="T107" s="11"/>
      <c r="U107" s="31"/>
      <c r="V107" s="31"/>
      <c r="W107" s="33"/>
      <c r="X107" s="31"/>
      <c r="Y107" s="43"/>
      <c r="Z107" s="11"/>
      <c r="AA107" s="11"/>
      <c r="AB107" s="11"/>
      <c r="AC107" s="11"/>
      <c r="AD107" s="11"/>
      <c r="AE107" s="11"/>
      <c r="AF107" s="31"/>
      <c r="AG107" s="12"/>
      <c r="AH107" s="12"/>
      <c r="AI107" s="12"/>
      <c r="AJ107" s="19"/>
    </row>
    <row r="108" spans="1:49" ht="18.75" x14ac:dyDescent="0.3">
      <c r="A108" s="35">
        <v>34</v>
      </c>
      <c r="B108" s="36" t="s">
        <v>76</v>
      </c>
      <c r="C108" s="57" t="s">
        <v>77</v>
      </c>
      <c r="D108" s="31">
        <v>2017</v>
      </c>
      <c r="E108" s="31" t="s">
        <v>65</v>
      </c>
      <c r="F108" s="31">
        <v>32.6</v>
      </c>
      <c r="G108" s="32">
        <f>G109+G110</f>
        <v>21</v>
      </c>
      <c r="H108" s="31">
        <v>104</v>
      </c>
      <c r="I108" s="31">
        <v>100</v>
      </c>
      <c r="J108" s="31">
        <v>4</v>
      </c>
      <c r="K108" s="31"/>
      <c r="L108" s="31">
        <v>0.39800000000000002</v>
      </c>
      <c r="M108" s="31">
        <f t="shared" si="16"/>
        <v>356.1474</v>
      </c>
      <c r="N108" s="31">
        <f>G109*K109+G110*K110</f>
        <v>347.7894</v>
      </c>
      <c r="O108" s="31">
        <f>G108*L108</f>
        <v>8.3580000000000005</v>
      </c>
      <c r="P108" s="31">
        <v>30</v>
      </c>
      <c r="Q108" s="11">
        <f>H108*70/30</f>
        <v>242.66666666666666</v>
      </c>
      <c r="R108" s="11">
        <f>I108*70/30</f>
        <v>233.33333333333334</v>
      </c>
      <c r="S108" s="11">
        <f>J108*70/30</f>
        <v>9.3333333333333339</v>
      </c>
      <c r="T108" s="11">
        <f>G109*K109+G110*K110+G108*L108</f>
        <v>356.1474</v>
      </c>
      <c r="U108" s="11">
        <f>Q108+H108</f>
        <v>346.66666666666663</v>
      </c>
      <c r="V108" s="11">
        <f>U108-T108</f>
        <v>-9.4807333333333759</v>
      </c>
      <c r="W108" s="33">
        <f>V108/(18.467+0.398)</f>
        <v>-0.50255676296492857</v>
      </c>
      <c r="X108" s="31">
        <v>1</v>
      </c>
      <c r="Y108" s="43"/>
      <c r="Z108" s="11">
        <f>H108+Q108</f>
        <v>346.66666666666663</v>
      </c>
      <c r="AA108" s="11">
        <f>I108+R108</f>
        <v>333.33333333333337</v>
      </c>
      <c r="AB108" s="11">
        <f>J108+S108</f>
        <v>13.333333333333334</v>
      </c>
      <c r="AC108" s="11">
        <v>346.66666666666663</v>
      </c>
      <c r="AD108" s="11">
        <v>333.33333333333337</v>
      </c>
      <c r="AE108" s="11">
        <v>13.333333333333334</v>
      </c>
      <c r="AF108" s="31">
        <v>30</v>
      </c>
      <c r="AG108" s="12">
        <v>242.66666666666666</v>
      </c>
      <c r="AH108" s="12">
        <v>233.33333333333334</v>
      </c>
      <c r="AI108" s="12">
        <v>9.3333333333333339</v>
      </c>
      <c r="AJ108" s="19"/>
    </row>
    <row r="109" spans="1:49" ht="18.75" hidden="1" x14ac:dyDescent="0.3">
      <c r="A109" s="35"/>
      <c r="B109" s="36"/>
      <c r="C109" s="57"/>
      <c r="D109" s="31"/>
      <c r="E109" s="31"/>
      <c r="F109" s="31"/>
      <c r="G109" s="32">
        <v>12.6</v>
      </c>
      <c r="H109" s="31"/>
      <c r="I109" s="31"/>
      <c r="J109" s="31"/>
      <c r="K109" s="31">
        <v>15.291</v>
      </c>
      <c r="L109" s="31"/>
      <c r="M109" s="31"/>
      <c r="N109" s="31"/>
      <c r="O109" s="31"/>
      <c r="P109" s="31"/>
      <c r="Q109" s="11"/>
      <c r="R109" s="11"/>
      <c r="S109" s="11"/>
      <c r="T109" s="11"/>
      <c r="U109" s="31"/>
      <c r="V109" s="31"/>
      <c r="W109" s="33"/>
      <c r="X109" s="31"/>
      <c r="Y109" s="43"/>
      <c r="Z109" s="11"/>
      <c r="AA109" s="11"/>
      <c r="AB109" s="11"/>
      <c r="AC109" s="11"/>
      <c r="AD109" s="11"/>
      <c r="AE109" s="11"/>
      <c r="AF109" s="31"/>
      <c r="AG109" s="12"/>
      <c r="AH109" s="12"/>
      <c r="AI109" s="12"/>
      <c r="AJ109" s="19"/>
    </row>
    <row r="110" spans="1:49" ht="18.75" hidden="1" x14ac:dyDescent="0.3">
      <c r="A110" s="35"/>
      <c r="B110" s="36"/>
      <c r="C110" s="57"/>
      <c r="D110" s="31"/>
      <c r="E110" s="31"/>
      <c r="F110" s="31"/>
      <c r="G110" s="32">
        <v>8.4</v>
      </c>
      <c r="H110" s="31"/>
      <c r="I110" s="31"/>
      <c r="J110" s="31"/>
      <c r="K110" s="31">
        <v>18.466999999999999</v>
      </c>
      <c r="L110" s="31"/>
      <c r="M110" s="31"/>
      <c r="N110" s="31"/>
      <c r="O110" s="31"/>
      <c r="P110" s="31"/>
      <c r="Q110" s="11"/>
      <c r="R110" s="11"/>
      <c r="S110" s="11"/>
      <c r="T110" s="11"/>
      <c r="U110" s="31"/>
      <c r="V110" s="31"/>
      <c r="W110" s="33"/>
      <c r="X110" s="31"/>
      <c r="Y110" s="43"/>
      <c r="Z110" s="11"/>
      <c r="AA110" s="11"/>
      <c r="AB110" s="11"/>
      <c r="AC110" s="11"/>
      <c r="AD110" s="11"/>
      <c r="AE110" s="11"/>
      <c r="AF110" s="31"/>
      <c r="AG110" s="12"/>
      <c r="AH110" s="12"/>
      <c r="AI110" s="12"/>
      <c r="AJ110" s="19"/>
    </row>
    <row r="111" spans="1:49" s="1" customFormat="1" ht="18.75" x14ac:dyDescent="0.3">
      <c r="A111" s="35">
        <v>35</v>
      </c>
      <c r="B111" s="36"/>
      <c r="C111" s="57" t="s">
        <v>78</v>
      </c>
      <c r="D111" s="31">
        <v>2017</v>
      </c>
      <c r="E111" s="31" t="s">
        <v>25</v>
      </c>
      <c r="F111" s="31">
        <v>48</v>
      </c>
      <c r="G111" s="31">
        <v>48</v>
      </c>
      <c r="H111" s="31">
        <v>190.2</v>
      </c>
      <c r="I111" s="31">
        <v>180.6</v>
      </c>
      <c r="J111" s="31">
        <v>9.6</v>
      </c>
      <c r="K111" s="31">
        <v>18.466999999999999</v>
      </c>
      <c r="L111" s="31">
        <v>0.39800000000000002</v>
      </c>
      <c r="M111" s="31">
        <f t="shared" si="16"/>
        <v>905.52</v>
      </c>
      <c r="N111" s="31">
        <f>G111*K111</f>
        <v>886.41599999999994</v>
      </c>
      <c r="O111" s="31">
        <f>G111*L111</f>
        <v>19.103999999999999</v>
      </c>
      <c r="P111" s="31"/>
      <c r="Q111" s="11">
        <f t="shared" ref="Q111:S112" si="22">H111*70/30</f>
        <v>443.8</v>
      </c>
      <c r="R111" s="11">
        <f t="shared" si="22"/>
        <v>421.4</v>
      </c>
      <c r="S111" s="11">
        <f t="shared" si="22"/>
        <v>22.4</v>
      </c>
      <c r="T111" s="11">
        <f>G111*K111+G111*L111</f>
        <v>905.52</v>
      </c>
      <c r="U111" s="11">
        <f>Q111+H111</f>
        <v>634</v>
      </c>
      <c r="V111" s="11">
        <f>U111-T111</f>
        <v>-271.52</v>
      </c>
      <c r="W111" s="33"/>
      <c r="X111" s="31">
        <v>0</v>
      </c>
      <c r="Y111" s="43"/>
      <c r="Z111" s="11">
        <f t="shared" ref="Z111:AB112" si="23">H111+Q111</f>
        <v>634</v>
      </c>
      <c r="AA111" s="11">
        <f t="shared" si="23"/>
        <v>602</v>
      </c>
      <c r="AB111" s="11">
        <f t="shared" si="23"/>
        <v>32</v>
      </c>
      <c r="AC111" s="11">
        <v>634</v>
      </c>
      <c r="AD111" s="11">
        <v>602</v>
      </c>
      <c r="AE111" s="11">
        <v>32</v>
      </c>
      <c r="AF111" s="31">
        <v>30</v>
      </c>
      <c r="AG111" s="12">
        <v>443.8</v>
      </c>
      <c r="AH111" s="12">
        <v>421.4</v>
      </c>
      <c r="AI111" s="12">
        <v>22.4</v>
      </c>
      <c r="AJ111" s="19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</row>
    <row r="112" spans="1:49" s="2" customFormat="1" ht="18.75" x14ac:dyDescent="0.3">
      <c r="A112" s="35">
        <v>36</v>
      </c>
      <c r="B112" s="36"/>
      <c r="C112" s="57" t="s">
        <v>79</v>
      </c>
      <c r="D112" s="31">
        <v>2015</v>
      </c>
      <c r="E112" s="31" t="s">
        <v>25</v>
      </c>
      <c r="F112" s="31">
        <v>118.5</v>
      </c>
      <c r="G112" s="31">
        <f>G113+G114+G115</f>
        <v>140.5</v>
      </c>
      <c r="H112" s="31">
        <v>520</v>
      </c>
      <c r="I112" s="31">
        <v>500</v>
      </c>
      <c r="J112" s="31">
        <v>20</v>
      </c>
      <c r="K112" s="31"/>
      <c r="L112" s="31">
        <v>0.39800000000000002</v>
      </c>
      <c r="M112" s="31">
        <f t="shared" si="16"/>
        <v>1736.8345000000002</v>
      </c>
      <c r="N112" s="31">
        <f>G113*K113+G114*K114+G115*K115</f>
        <v>1680.9155000000001</v>
      </c>
      <c r="O112" s="31">
        <f>G112*L112</f>
        <v>55.919000000000004</v>
      </c>
      <c r="P112" s="31">
        <v>30</v>
      </c>
      <c r="Q112" s="11">
        <f t="shared" si="22"/>
        <v>1213.3333333333333</v>
      </c>
      <c r="R112" s="11">
        <f t="shared" si="22"/>
        <v>1166.6666666666667</v>
      </c>
      <c r="S112" s="11">
        <f t="shared" si="22"/>
        <v>46.666666666666664</v>
      </c>
      <c r="T112" s="11">
        <f>G113*K113+G114*K114+G112*L112</f>
        <v>1330.5605000000003</v>
      </c>
      <c r="U112" s="11">
        <f>Q112+H112</f>
        <v>1733.3333333333333</v>
      </c>
      <c r="V112" s="11">
        <f>U112-T112</f>
        <v>402.77283333333298</v>
      </c>
      <c r="W112" s="33">
        <f t="shared" ref="W112:W160" si="24">V112/(18.467+0.398)</f>
        <v>21.350269458432706</v>
      </c>
      <c r="X112" s="31">
        <v>22</v>
      </c>
      <c r="Y112" s="43"/>
      <c r="Z112" s="11">
        <f t="shared" si="23"/>
        <v>1733.3333333333333</v>
      </c>
      <c r="AA112" s="11">
        <f t="shared" si="23"/>
        <v>1666.6666666666667</v>
      </c>
      <c r="AB112" s="11">
        <f t="shared" si="23"/>
        <v>66.666666666666657</v>
      </c>
      <c r="AC112" s="11">
        <v>1733.3333333333333</v>
      </c>
      <c r="AD112" s="11">
        <v>1666.6666666666667</v>
      </c>
      <c r="AE112" s="11">
        <v>66.666666666666657</v>
      </c>
      <c r="AF112" s="31">
        <v>30</v>
      </c>
      <c r="AG112" s="12">
        <v>1213.3333333333333</v>
      </c>
      <c r="AH112" s="12">
        <v>1166.6666666666667</v>
      </c>
      <c r="AI112" s="12">
        <v>46.666666666666664</v>
      </c>
      <c r="AJ112" s="19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</row>
    <row r="113" spans="1:49" ht="18.75" hidden="1" x14ac:dyDescent="0.3">
      <c r="A113" s="35"/>
      <c r="B113" s="36"/>
      <c r="C113" s="57"/>
      <c r="D113" s="31"/>
      <c r="E113" s="31"/>
      <c r="F113" s="31"/>
      <c r="G113" s="31">
        <v>78</v>
      </c>
      <c r="H113" s="31"/>
      <c r="I113" s="31"/>
      <c r="J113" s="31"/>
      <c r="K113" s="31">
        <v>8.4019999999999992</v>
      </c>
      <c r="L113" s="31"/>
      <c r="M113" s="31"/>
      <c r="N113" s="31"/>
      <c r="O113" s="31"/>
      <c r="P113" s="31"/>
      <c r="Q113" s="11"/>
      <c r="R113" s="11"/>
      <c r="S113" s="11"/>
      <c r="T113" s="11"/>
      <c r="U113" s="11"/>
      <c r="V113" s="11"/>
      <c r="W113" s="33"/>
      <c r="X113" s="31"/>
      <c r="Y113" s="43"/>
      <c r="Z113" s="11"/>
      <c r="AA113" s="11"/>
      <c r="AB113" s="11"/>
      <c r="AC113" s="11"/>
      <c r="AD113" s="11"/>
      <c r="AE113" s="11"/>
      <c r="AF113" s="31"/>
      <c r="AG113" s="12"/>
      <c r="AH113" s="12"/>
      <c r="AI113" s="12"/>
      <c r="AJ113" s="19"/>
    </row>
    <row r="114" spans="1:49" ht="18.75" hidden="1" x14ac:dyDescent="0.3">
      <c r="A114" s="35"/>
      <c r="B114" s="36"/>
      <c r="C114" s="57"/>
      <c r="D114" s="31"/>
      <c r="E114" s="31"/>
      <c r="F114" s="31"/>
      <c r="G114" s="31">
        <v>40.5</v>
      </c>
      <c r="H114" s="31"/>
      <c r="I114" s="31"/>
      <c r="J114" s="31"/>
      <c r="K114" s="31">
        <v>15.291</v>
      </c>
      <c r="L114" s="31"/>
      <c r="M114" s="31"/>
      <c r="N114" s="31"/>
      <c r="O114" s="31"/>
      <c r="P114" s="31"/>
      <c r="Q114" s="11"/>
      <c r="R114" s="11"/>
      <c r="S114" s="11"/>
      <c r="T114" s="11"/>
      <c r="U114" s="11"/>
      <c r="V114" s="11"/>
      <c r="W114" s="33"/>
      <c r="X114" s="31"/>
      <c r="Y114" s="43"/>
      <c r="Z114" s="11"/>
      <c r="AA114" s="11"/>
      <c r="AB114" s="11"/>
      <c r="AC114" s="11"/>
      <c r="AD114" s="11"/>
      <c r="AE114" s="11"/>
      <c r="AF114" s="31"/>
      <c r="AG114" s="12"/>
      <c r="AH114" s="12"/>
      <c r="AI114" s="12"/>
      <c r="AJ114" s="19"/>
    </row>
    <row r="115" spans="1:49" ht="18.75" hidden="1" x14ac:dyDescent="0.3">
      <c r="A115" s="35"/>
      <c r="B115" s="36"/>
      <c r="C115" s="57"/>
      <c r="D115" s="31"/>
      <c r="E115" s="31"/>
      <c r="F115" s="31"/>
      <c r="G115" s="31">
        <v>22</v>
      </c>
      <c r="H115" s="31"/>
      <c r="I115" s="31"/>
      <c r="J115" s="31"/>
      <c r="K115" s="31">
        <v>18.466999999999999</v>
      </c>
      <c r="L115" s="31"/>
      <c r="M115" s="31"/>
      <c r="N115" s="31"/>
      <c r="O115" s="31"/>
      <c r="P115" s="31"/>
      <c r="Q115" s="11"/>
      <c r="R115" s="11"/>
      <c r="S115" s="11"/>
      <c r="T115" s="11"/>
      <c r="U115" s="11"/>
      <c r="V115" s="11"/>
      <c r="W115" s="33"/>
      <c r="X115" s="31"/>
      <c r="Y115" s="43"/>
      <c r="Z115" s="11"/>
      <c r="AA115" s="11"/>
      <c r="AB115" s="11"/>
      <c r="AC115" s="11"/>
      <c r="AD115" s="11"/>
      <c r="AE115" s="11"/>
      <c r="AF115" s="31"/>
      <c r="AG115" s="12"/>
      <c r="AH115" s="12"/>
      <c r="AI115" s="12"/>
      <c r="AJ115" s="19"/>
    </row>
    <row r="116" spans="1:49" s="2" customFormat="1" ht="18.75" x14ac:dyDescent="0.3">
      <c r="A116" s="35">
        <v>37</v>
      </c>
      <c r="B116" s="36"/>
      <c r="C116" s="57" t="s">
        <v>80</v>
      </c>
      <c r="D116" s="31">
        <v>2017</v>
      </c>
      <c r="E116" s="31" t="s">
        <v>65</v>
      </c>
      <c r="F116" s="31"/>
      <c r="G116" s="31">
        <f>G117+G118</f>
        <v>44.1</v>
      </c>
      <c r="H116" s="31">
        <f>I116+J116</f>
        <v>215</v>
      </c>
      <c r="I116" s="31">
        <v>180</v>
      </c>
      <c r="J116" s="31">
        <v>35</v>
      </c>
      <c r="K116" s="8"/>
      <c r="L116" s="31">
        <v>0.39800000000000002</v>
      </c>
      <c r="M116" s="31">
        <f t="shared" si="16"/>
        <v>723.64490000000001</v>
      </c>
      <c r="N116" s="31">
        <f>G117*K117+G118*K118</f>
        <v>706.09310000000005</v>
      </c>
      <c r="O116" s="31">
        <f>G116*L116</f>
        <v>17.5518</v>
      </c>
      <c r="P116" s="31">
        <v>30</v>
      </c>
      <c r="Q116" s="11">
        <f>H116*70/30</f>
        <v>501.66666666666669</v>
      </c>
      <c r="R116" s="11">
        <f>I116*70/30</f>
        <v>420</v>
      </c>
      <c r="S116" s="11">
        <f>J116*70/30</f>
        <v>81.666666666666671</v>
      </c>
      <c r="T116" s="11">
        <f>G116*K117+G116*L116</f>
        <v>691.88490000000002</v>
      </c>
      <c r="U116" s="11">
        <f>Q116+H116</f>
        <v>716.66666666666674</v>
      </c>
      <c r="V116" s="11">
        <f t="shared" ref="V116:V119" si="25">U116-T116</f>
        <v>24.781766666666726</v>
      </c>
      <c r="W116" s="33">
        <f t="shared" si="24"/>
        <v>1.3136372471066382</v>
      </c>
      <c r="X116" s="31">
        <v>10</v>
      </c>
      <c r="Y116" s="43"/>
      <c r="Z116" s="11">
        <f>H116+Q116</f>
        <v>716.66666666666674</v>
      </c>
      <c r="AA116" s="11">
        <f>I116+R116</f>
        <v>600</v>
      </c>
      <c r="AB116" s="11">
        <f>J116+S116</f>
        <v>116.66666666666667</v>
      </c>
      <c r="AC116" s="11">
        <v>716.66666666666674</v>
      </c>
      <c r="AD116" s="11">
        <v>600</v>
      </c>
      <c r="AE116" s="11">
        <v>116.66666666666667</v>
      </c>
      <c r="AF116" s="31">
        <v>30</v>
      </c>
      <c r="AG116" s="12">
        <v>501.66666666666669</v>
      </c>
      <c r="AH116" s="12">
        <v>420</v>
      </c>
      <c r="AI116" s="12">
        <v>81.666666666666671</v>
      </c>
      <c r="AJ116" s="19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</row>
    <row r="117" spans="1:49" s="2" customFormat="1" ht="18.75" hidden="1" x14ac:dyDescent="0.3">
      <c r="A117" s="35"/>
      <c r="B117" s="36"/>
      <c r="C117" s="57"/>
      <c r="D117" s="31"/>
      <c r="E117" s="31"/>
      <c r="F117" s="31"/>
      <c r="G117" s="31">
        <v>34.1</v>
      </c>
      <c r="H117" s="31"/>
      <c r="I117" s="31"/>
      <c r="J117" s="31"/>
      <c r="K117" s="31">
        <v>15.291</v>
      </c>
      <c r="L117" s="31"/>
      <c r="M117" s="31"/>
      <c r="N117" s="31"/>
      <c r="O117" s="31"/>
      <c r="P117" s="31"/>
      <c r="Q117" s="11"/>
      <c r="R117" s="11"/>
      <c r="S117" s="11"/>
      <c r="T117" s="11"/>
      <c r="U117" s="11"/>
      <c r="V117" s="11"/>
      <c r="W117" s="33"/>
      <c r="X117" s="31"/>
      <c r="Y117" s="43"/>
      <c r="Z117" s="11"/>
      <c r="AA117" s="11"/>
      <c r="AB117" s="11"/>
      <c r="AC117" s="11"/>
      <c r="AD117" s="11"/>
      <c r="AE117" s="11"/>
      <c r="AF117" s="31"/>
      <c r="AG117" s="12"/>
      <c r="AH117" s="12"/>
      <c r="AI117" s="12"/>
      <c r="AJ117" s="19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</row>
    <row r="118" spans="1:49" s="2" customFormat="1" ht="18.75" hidden="1" x14ac:dyDescent="0.3">
      <c r="A118" s="35"/>
      <c r="B118" s="36"/>
      <c r="C118" s="57"/>
      <c r="D118" s="31"/>
      <c r="E118" s="31"/>
      <c r="F118" s="31"/>
      <c r="G118" s="31">
        <v>10</v>
      </c>
      <c r="H118" s="31"/>
      <c r="I118" s="31"/>
      <c r="J118" s="31"/>
      <c r="K118" s="31">
        <v>18.466999999999999</v>
      </c>
      <c r="L118" s="31"/>
      <c r="M118" s="31"/>
      <c r="N118" s="31"/>
      <c r="O118" s="31"/>
      <c r="P118" s="31"/>
      <c r="Q118" s="11"/>
      <c r="R118" s="11"/>
      <c r="S118" s="11"/>
      <c r="T118" s="11"/>
      <c r="U118" s="11"/>
      <c r="V118" s="11"/>
      <c r="W118" s="33"/>
      <c r="X118" s="31"/>
      <c r="Y118" s="43"/>
      <c r="Z118" s="11"/>
      <c r="AA118" s="11"/>
      <c r="AB118" s="11"/>
      <c r="AC118" s="11"/>
      <c r="AD118" s="11"/>
      <c r="AE118" s="11"/>
      <c r="AF118" s="31"/>
      <c r="AG118" s="12"/>
      <c r="AH118" s="12"/>
      <c r="AI118" s="12"/>
      <c r="AJ118" s="19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</row>
    <row r="119" spans="1:49" s="1" customFormat="1" ht="18.75" x14ac:dyDescent="0.3">
      <c r="A119" s="35">
        <v>38</v>
      </c>
      <c r="B119" s="36"/>
      <c r="C119" s="57" t="s">
        <v>81</v>
      </c>
      <c r="D119" s="31">
        <v>2016</v>
      </c>
      <c r="E119" s="31" t="s">
        <v>25</v>
      </c>
      <c r="F119" s="31">
        <v>101.6</v>
      </c>
      <c r="G119" s="31">
        <f>G120+G121+G122</f>
        <v>121</v>
      </c>
      <c r="H119" s="31">
        <v>523</v>
      </c>
      <c r="I119" s="32">
        <v>480.4</v>
      </c>
      <c r="J119" s="32">
        <v>42.6</v>
      </c>
      <c r="K119" s="31"/>
      <c r="L119" s="31">
        <v>0.39800000000000002</v>
      </c>
      <c r="M119" s="31">
        <f t="shared" si="16"/>
        <v>1761.4034999999999</v>
      </c>
      <c r="N119" s="31">
        <f>G120*K120+G121*K121+G122*K122</f>
        <v>1713.2455</v>
      </c>
      <c r="O119" s="31">
        <f>G119*L119</f>
        <v>48.158000000000001</v>
      </c>
      <c r="P119" s="31">
        <v>30</v>
      </c>
      <c r="Q119" s="11">
        <f>H119*70/30</f>
        <v>1220.3333333333333</v>
      </c>
      <c r="R119" s="11">
        <f>I119*70/30</f>
        <v>1120.9333333333334</v>
      </c>
      <c r="S119" s="11">
        <f>J119*70/30</f>
        <v>99.4</v>
      </c>
      <c r="T119" s="11">
        <f>G120*K120+G121*K121+G119*L119</f>
        <v>1502.8654999999999</v>
      </c>
      <c r="U119" s="11">
        <f>Q119+H119</f>
        <v>1743.3333333333333</v>
      </c>
      <c r="V119" s="11">
        <f t="shared" si="25"/>
        <v>240.46783333333337</v>
      </c>
      <c r="W119" s="33">
        <f t="shared" si="24"/>
        <v>12.746770916158674</v>
      </c>
      <c r="X119" s="31">
        <v>14</v>
      </c>
      <c r="Y119" s="43"/>
      <c r="Z119" s="11">
        <f>H119+Q119</f>
        <v>1743.3333333333333</v>
      </c>
      <c r="AA119" s="11">
        <f>I119+R119</f>
        <v>1601.3333333333335</v>
      </c>
      <c r="AB119" s="11">
        <f>J119+S119</f>
        <v>142</v>
      </c>
      <c r="AC119" s="11">
        <v>1743.3333333333333</v>
      </c>
      <c r="AD119" s="11">
        <v>1601.3333333333335</v>
      </c>
      <c r="AE119" s="11">
        <v>142</v>
      </c>
      <c r="AF119" s="31">
        <v>30</v>
      </c>
      <c r="AG119" s="12">
        <v>1220.3333333333333</v>
      </c>
      <c r="AH119" s="12">
        <v>1120.9333333333334</v>
      </c>
      <c r="AI119" s="12">
        <v>99.4</v>
      </c>
      <c r="AJ119" s="19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</row>
    <row r="120" spans="1:49" ht="18.75" hidden="1" x14ac:dyDescent="0.3">
      <c r="A120" s="35"/>
      <c r="B120" s="36"/>
      <c r="C120" s="57"/>
      <c r="D120" s="31"/>
      <c r="E120" s="31"/>
      <c r="F120" s="31"/>
      <c r="G120" s="31">
        <v>55.5</v>
      </c>
      <c r="H120" s="31"/>
      <c r="I120" s="34"/>
      <c r="J120" s="34"/>
      <c r="K120" s="31">
        <v>12.022</v>
      </c>
      <c r="L120" s="31"/>
      <c r="M120" s="31"/>
      <c r="N120" s="31"/>
      <c r="O120" s="31"/>
      <c r="P120" s="31"/>
      <c r="Q120" s="11"/>
      <c r="R120" s="11"/>
      <c r="S120" s="11"/>
      <c r="T120" s="11"/>
      <c r="U120" s="11"/>
      <c r="V120" s="11"/>
      <c r="W120" s="33"/>
      <c r="X120" s="31"/>
      <c r="Y120" s="43"/>
      <c r="Z120" s="11"/>
      <c r="AA120" s="11"/>
      <c r="AB120" s="11"/>
      <c r="AC120" s="11"/>
      <c r="AD120" s="11"/>
      <c r="AE120" s="11"/>
      <c r="AF120" s="31"/>
      <c r="AG120" s="12"/>
      <c r="AH120" s="12"/>
      <c r="AI120" s="12"/>
      <c r="AJ120" s="19"/>
    </row>
    <row r="121" spans="1:49" ht="18.75" hidden="1" x14ac:dyDescent="0.3">
      <c r="A121" s="35"/>
      <c r="B121" s="36"/>
      <c r="C121" s="57"/>
      <c r="D121" s="31"/>
      <c r="E121" s="31"/>
      <c r="F121" s="31"/>
      <c r="G121" s="31">
        <v>51.5</v>
      </c>
      <c r="H121" s="31"/>
      <c r="I121" s="34"/>
      <c r="J121" s="34"/>
      <c r="K121" s="31">
        <v>15.291</v>
      </c>
      <c r="L121" s="31"/>
      <c r="M121" s="31"/>
      <c r="N121" s="31"/>
      <c r="O121" s="31"/>
      <c r="P121" s="31"/>
      <c r="Q121" s="11"/>
      <c r="R121" s="11"/>
      <c r="S121" s="11"/>
      <c r="T121" s="11"/>
      <c r="U121" s="11"/>
      <c r="V121" s="11"/>
      <c r="W121" s="33"/>
      <c r="X121" s="31"/>
      <c r="Y121" s="43"/>
      <c r="Z121" s="11"/>
      <c r="AA121" s="11"/>
      <c r="AB121" s="11"/>
      <c r="AC121" s="11"/>
      <c r="AD121" s="11"/>
      <c r="AE121" s="11"/>
      <c r="AF121" s="31"/>
      <c r="AG121" s="12"/>
      <c r="AH121" s="12"/>
      <c r="AI121" s="12"/>
      <c r="AJ121" s="19"/>
    </row>
    <row r="122" spans="1:49" ht="18.75" hidden="1" x14ac:dyDescent="0.3">
      <c r="A122" s="35"/>
      <c r="B122" s="36"/>
      <c r="C122" s="57"/>
      <c r="D122" s="31"/>
      <c r="E122" s="31"/>
      <c r="F122" s="31"/>
      <c r="G122" s="31">
        <v>14</v>
      </c>
      <c r="H122" s="31"/>
      <c r="I122" s="34"/>
      <c r="J122" s="34"/>
      <c r="K122" s="31">
        <v>18.466999999999999</v>
      </c>
      <c r="L122" s="31"/>
      <c r="M122" s="31"/>
      <c r="N122" s="31"/>
      <c r="O122" s="31"/>
      <c r="P122" s="31"/>
      <c r="Q122" s="11"/>
      <c r="R122" s="11"/>
      <c r="S122" s="11"/>
      <c r="T122" s="11"/>
      <c r="U122" s="11"/>
      <c r="V122" s="11"/>
      <c r="W122" s="33"/>
      <c r="X122" s="31"/>
      <c r="Y122" s="43"/>
      <c r="Z122" s="11"/>
      <c r="AA122" s="11"/>
      <c r="AB122" s="11"/>
      <c r="AC122" s="11"/>
      <c r="AD122" s="11"/>
      <c r="AE122" s="11"/>
      <c r="AF122" s="31"/>
      <c r="AG122" s="12"/>
      <c r="AH122" s="12"/>
      <c r="AI122" s="12"/>
      <c r="AJ122" s="19"/>
    </row>
    <row r="123" spans="1:49" s="2" customFormat="1" ht="18.75" x14ac:dyDescent="0.3">
      <c r="A123" s="35">
        <v>39</v>
      </c>
      <c r="B123" s="36"/>
      <c r="C123" s="57" t="s">
        <v>82</v>
      </c>
      <c r="D123" s="31">
        <v>2016</v>
      </c>
      <c r="E123" s="31" t="s">
        <v>25</v>
      </c>
      <c r="F123" s="31">
        <v>47.2</v>
      </c>
      <c r="G123" s="38">
        <f>G124+G125+G126</f>
        <v>56.2</v>
      </c>
      <c r="H123" s="31">
        <v>245</v>
      </c>
      <c r="I123" s="31">
        <v>229.58</v>
      </c>
      <c r="J123" s="31">
        <v>15.42</v>
      </c>
      <c r="K123" s="31"/>
      <c r="L123" s="31">
        <v>0.39800000000000002</v>
      </c>
      <c r="M123" s="31">
        <f t="shared" si="16"/>
        <v>823.28502000000003</v>
      </c>
      <c r="N123" s="31">
        <f>G124*K124+G125*K125+G126*K126</f>
        <v>800.91741999999999</v>
      </c>
      <c r="O123" s="31">
        <f>G123*L123</f>
        <v>22.367600000000003</v>
      </c>
      <c r="P123" s="31">
        <v>30.42</v>
      </c>
      <c r="Q123" s="11">
        <f>H123*69.58/30.42</f>
        <v>560.39119000657456</v>
      </c>
      <c r="R123" s="11">
        <f>I123*69.58/30.42</f>
        <v>525.12085470085469</v>
      </c>
      <c r="S123" s="11">
        <f>J123*69.58/30.42</f>
        <v>35.270335305719925</v>
      </c>
      <c r="T123" s="11">
        <f>G124*K124+G125*K125+G123*L123</f>
        <v>657.08202000000006</v>
      </c>
      <c r="U123" s="11">
        <f>Q123+H123</f>
        <v>805.39119000657456</v>
      </c>
      <c r="V123" s="11">
        <f t="shared" ref="V123:V160" si="26">U123-T123</f>
        <v>148.3091700065745</v>
      </c>
      <c r="W123" s="33">
        <f t="shared" si="24"/>
        <v>7.8616045590551034</v>
      </c>
      <c r="X123" s="31">
        <v>9</v>
      </c>
      <c r="Y123" s="43"/>
      <c r="Z123" s="11">
        <f>H123+Q123</f>
        <v>805.39119000657456</v>
      </c>
      <c r="AA123" s="11">
        <f>I123+R123</f>
        <v>754.70085470085473</v>
      </c>
      <c r="AB123" s="11">
        <f>J123+S123</f>
        <v>50.690335305719927</v>
      </c>
      <c r="AC123" s="11">
        <v>805.39119000657456</v>
      </c>
      <c r="AD123" s="11">
        <v>754.70085470085473</v>
      </c>
      <c r="AE123" s="11">
        <v>50.690335305719927</v>
      </c>
      <c r="AF123" s="31">
        <v>30.42</v>
      </c>
      <c r="AG123" s="12">
        <v>560.39119000657456</v>
      </c>
      <c r="AH123" s="12">
        <v>525.12085470085469</v>
      </c>
      <c r="AI123" s="12">
        <v>35.270335305719925</v>
      </c>
      <c r="AJ123" s="19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</row>
    <row r="124" spans="1:49" s="1" customFormat="1" ht="18.75" hidden="1" x14ac:dyDescent="0.3">
      <c r="A124" s="35"/>
      <c r="B124" s="36"/>
      <c r="C124" s="57"/>
      <c r="D124" s="31"/>
      <c r="E124" s="31"/>
      <c r="F124" s="31"/>
      <c r="G124" s="31">
        <v>26.62</v>
      </c>
      <c r="H124" s="31"/>
      <c r="I124" s="31"/>
      <c r="J124" s="31"/>
      <c r="K124" s="31">
        <v>12.022</v>
      </c>
      <c r="L124" s="31"/>
      <c r="M124" s="31"/>
      <c r="N124" s="31"/>
      <c r="O124" s="31"/>
      <c r="P124" s="31"/>
      <c r="Q124" s="11"/>
      <c r="R124" s="11"/>
      <c r="S124" s="11"/>
      <c r="T124" s="11"/>
      <c r="U124" s="11"/>
      <c r="V124" s="11"/>
      <c r="W124" s="33"/>
      <c r="X124" s="31"/>
      <c r="Y124" s="43"/>
      <c r="Z124" s="11"/>
      <c r="AA124" s="11"/>
      <c r="AB124" s="11"/>
      <c r="AC124" s="11"/>
      <c r="AD124" s="11"/>
      <c r="AE124" s="11"/>
      <c r="AF124" s="31"/>
      <c r="AG124" s="12"/>
      <c r="AH124" s="12"/>
      <c r="AI124" s="12"/>
      <c r="AJ124" s="19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</row>
    <row r="125" spans="1:49" s="1" customFormat="1" ht="18.75" hidden="1" x14ac:dyDescent="0.3">
      <c r="A125" s="35"/>
      <c r="B125" s="36"/>
      <c r="C125" s="57"/>
      <c r="D125" s="31"/>
      <c r="E125" s="31"/>
      <c r="F125" s="31"/>
      <c r="G125" s="38">
        <v>20.58</v>
      </c>
      <c r="H125" s="31"/>
      <c r="I125" s="31"/>
      <c r="J125" s="31"/>
      <c r="K125" s="31">
        <v>15.291</v>
      </c>
      <c r="L125" s="31"/>
      <c r="M125" s="31"/>
      <c r="N125" s="31"/>
      <c r="O125" s="31"/>
      <c r="P125" s="31"/>
      <c r="Q125" s="11"/>
      <c r="R125" s="11"/>
      <c r="S125" s="11"/>
      <c r="T125" s="11"/>
      <c r="U125" s="11"/>
      <c r="V125" s="11"/>
      <c r="W125" s="33"/>
      <c r="X125" s="31"/>
      <c r="Y125" s="43"/>
      <c r="Z125" s="11"/>
      <c r="AA125" s="11"/>
      <c r="AB125" s="11"/>
      <c r="AC125" s="11"/>
      <c r="AD125" s="11"/>
      <c r="AE125" s="11"/>
      <c r="AF125" s="31"/>
      <c r="AG125" s="12"/>
      <c r="AH125" s="12"/>
      <c r="AI125" s="12"/>
      <c r="AJ125" s="19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</row>
    <row r="126" spans="1:49" s="1" customFormat="1" ht="18.75" hidden="1" x14ac:dyDescent="0.3">
      <c r="A126" s="35"/>
      <c r="B126" s="36"/>
      <c r="C126" s="57"/>
      <c r="D126" s="31"/>
      <c r="E126" s="31"/>
      <c r="F126" s="31"/>
      <c r="G126" s="38">
        <v>9</v>
      </c>
      <c r="H126" s="31"/>
      <c r="I126" s="31"/>
      <c r="J126" s="31"/>
      <c r="K126" s="31">
        <v>18.466999999999999</v>
      </c>
      <c r="L126" s="31"/>
      <c r="M126" s="31"/>
      <c r="N126" s="31"/>
      <c r="O126" s="31"/>
      <c r="P126" s="31"/>
      <c r="Q126" s="11"/>
      <c r="R126" s="11"/>
      <c r="S126" s="11"/>
      <c r="T126" s="11"/>
      <c r="U126" s="11"/>
      <c r="V126" s="11"/>
      <c r="W126" s="33"/>
      <c r="X126" s="31"/>
      <c r="Y126" s="43"/>
      <c r="Z126" s="11"/>
      <c r="AA126" s="11"/>
      <c r="AB126" s="11"/>
      <c r="AC126" s="11"/>
      <c r="AD126" s="11"/>
      <c r="AE126" s="11"/>
      <c r="AF126" s="31"/>
      <c r="AG126" s="12"/>
      <c r="AH126" s="12"/>
      <c r="AI126" s="12"/>
      <c r="AJ126" s="19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</row>
    <row r="127" spans="1:49" s="1" customFormat="1" ht="18.75" x14ac:dyDescent="0.3">
      <c r="A127" s="35">
        <v>40</v>
      </c>
      <c r="B127" s="36"/>
      <c r="C127" s="57" t="s">
        <v>83</v>
      </c>
      <c r="D127" s="31">
        <v>2016</v>
      </c>
      <c r="E127" s="31" t="s">
        <v>25</v>
      </c>
      <c r="F127" s="31">
        <v>11.1</v>
      </c>
      <c r="G127" s="31">
        <v>12.1</v>
      </c>
      <c r="H127" s="31">
        <v>56.2</v>
      </c>
      <c r="I127" s="31">
        <v>55</v>
      </c>
      <c r="J127" s="31">
        <v>1.2</v>
      </c>
      <c r="K127" s="31"/>
      <c r="L127" s="31">
        <v>0.39800000000000002</v>
      </c>
      <c r="M127" s="31">
        <f>N127+O127</f>
        <v>154.93190000000001</v>
      </c>
      <c r="N127" s="31">
        <f>G128*K128+G129*K129</f>
        <v>150.11610000000002</v>
      </c>
      <c r="O127" s="31">
        <f>G127*L127</f>
        <v>4.8158000000000003</v>
      </c>
      <c r="P127" s="31">
        <v>30</v>
      </c>
      <c r="Q127" s="11">
        <f>H127*70/30</f>
        <v>131.13333333333333</v>
      </c>
      <c r="R127" s="11">
        <f>I127*70/30</f>
        <v>128.33333333333334</v>
      </c>
      <c r="S127" s="11">
        <f>J127*70/30</f>
        <v>2.8</v>
      </c>
      <c r="T127" s="11">
        <f>G128*K128+G129*K129+G130*K130+G127*L127</f>
        <v>173.3989</v>
      </c>
      <c r="U127" s="11">
        <f>Q127+H127</f>
        <v>187.33333333333331</v>
      </c>
      <c r="V127" s="11">
        <f t="shared" si="26"/>
        <v>13.934433333333317</v>
      </c>
      <c r="W127" s="33">
        <f t="shared" si="24"/>
        <v>0.73863945578231216</v>
      </c>
      <c r="X127" s="31">
        <v>1</v>
      </c>
      <c r="Y127" s="43"/>
      <c r="Z127" s="11">
        <f>H127+Q127</f>
        <v>187.33333333333331</v>
      </c>
      <c r="AA127" s="11">
        <f>I127+R127</f>
        <v>183.33333333333334</v>
      </c>
      <c r="AB127" s="11">
        <f>J127+S127</f>
        <v>4</v>
      </c>
      <c r="AC127" s="11">
        <f>AD127+AE127</f>
        <v>141.04499999999999</v>
      </c>
      <c r="AD127" s="11">
        <v>138.03399999999999</v>
      </c>
      <c r="AE127" s="11">
        <v>3.0110000000000001</v>
      </c>
      <c r="AF127" s="31">
        <v>30</v>
      </c>
      <c r="AG127" s="12">
        <f>M127-H127</f>
        <v>98.73190000000001</v>
      </c>
      <c r="AH127" s="12">
        <f>N127-I127</f>
        <v>95.116100000000017</v>
      </c>
      <c r="AI127" s="12">
        <f>O127-J127</f>
        <v>3.6158000000000001</v>
      </c>
      <c r="AJ127" s="19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</row>
    <row r="128" spans="1:49" s="1" customFormat="1" ht="18.75" hidden="1" x14ac:dyDescent="0.3">
      <c r="A128" s="35"/>
      <c r="B128" s="36"/>
      <c r="C128" s="57"/>
      <c r="D128" s="31"/>
      <c r="E128" s="31"/>
      <c r="F128" s="31"/>
      <c r="G128" s="31">
        <v>6</v>
      </c>
      <c r="H128" s="31"/>
      <c r="I128" s="31"/>
      <c r="J128" s="31"/>
      <c r="K128" s="31">
        <v>12.022</v>
      </c>
      <c r="L128" s="31"/>
      <c r="M128" s="31"/>
      <c r="N128" s="31"/>
      <c r="O128" s="31"/>
      <c r="P128" s="31"/>
      <c r="Q128" s="11"/>
      <c r="R128" s="11"/>
      <c r="S128" s="11"/>
      <c r="T128" s="11"/>
      <c r="U128" s="11"/>
      <c r="V128" s="11"/>
      <c r="W128" s="33"/>
      <c r="X128" s="31"/>
      <c r="Y128" s="43"/>
      <c r="Z128" s="11"/>
      <c r="AA128" s="11"/>
      <c r="AB128" s="11"/>
      <c r="AC128" s="11"/>
      <c r="AD128" s="11"/>
      <c r="AE128" s="11"/>
      <c r="AF128" s="31"/>
      <c r="AG128" s="12"/>
      <c r="AH128" s="12"/>
      <c r="AI128" s="12"/>
      <c r="AJ128" s="19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</row>
    <row r="129" spans="1:49" s="1" customFormat="1" ht="18.75" hidden="1" x14ac:dyDescent="0.3">
      <c r="A129" s="35"/>
      <c r="B129" s="36"/>
      <c r="C129" s="57"/>
      <c r="D129" s="31"/>
      <c r="E129" s="31"/>
      <c r="F129" s="31"/>
      <c r="G129" s="31">
        <v>5.0999999999999996</v>
      </c>
      <c r="H129" s="31"/>
      <c r="I129" s="31"/>
      <c r="J129" s="31"/>
      <c r="K129" s="31">
        <v>15.291</v>
      </c>
      <c r="L129" s="31"/>
      <c r="M129" s="31"/>
      <c r="N129" s="31"/>
      <c r="O129" s="31"/>
      <c r="P129" s="31"/>
      <c r="Q129" s="11"/>
      <c r="R129" s="11"/>
      <c r="S129" s="11"/>
      <c r="T129" s="11"/>
      <c r="U129" s="11"/>
      <c r="V129" s="11"/>
      <c r="W129" s="33"/>
      <c r="X129" s="31"/>
      <c r="Y129" s="43"/>
      <c r="Z129" s="11"/>
      <c r="AA129" s="11"/>
      <c r="AB129" s="11"/>
      <c r="AC129" s="11"/>
      <c r="AD129" s="11"/>
      <c r="AE129" s="11"/>
      <c r="AF129" s="31"/>
      <c r="AG129" s="12"/>
      <c r="AH129" s="12"/>
      <c r="AI129" s="12"/>
      <c r="AJ129" s="19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</row>
    <row r="130" spans="1:49" s="1" customFormat="1" ht="18.75" hidden="1" x14ac:dyDescent="0.3">
      <c r="A130" s="35"/>
      <c r="B130" s="36"/>
      <c r="C130" s="57"/>
      <c r="D130" s="31"/>
      <c r="E130" s="31"/>
      <c r="F130" s="31"/>
      <c r="G130" s="31">
        <v>1</v>
      </c>
      <c r="H130" s="31"/>
      <c r="I130" s="31"/>
      <c r="J130" s="31"/>
      <c r="K130" s="31">
        <v>18.466999999999999</v>
      </c>
      <c r="L130" s="31"/>
      <c r="M130" s="31"/>
      <c r="N130" s="31"/>
      <c r="O130" s="31"/>
      <c r="P130" s="31"/>
      <c r="Q130" s="11"/>
      <c r="R130" s="11"/>
      <c r="S130" s="11"/>
      <c r="T130" s="11"/>
      <c r="U130" s="11"/>
      <c r="V130" s="11"/>
      <c r="W130" s="33"/>
      <c r="X130" s="31"/>
      <c r="Y130" s="43"/>
      <c r="Z130" s="11"/>
      <c r="AA130" s="11"/>
      <c r="AB130" s="11"/>
      <c r="AC130" s="11"/>
      <c r="AD130" s="11"/>
      <c r="AE130" s="11"/>
      <c r="AF130" s="31"/>
      <c r="AG130" s="12"/>
      <c r="AH130" s="12"/>
      <c r="AI130" s="12"/>
      <c r="AJ130" s="19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</row>
    <row r="131" spans="1:49" s="1" customFormat="1" ht="18.75" x14ac:dyDescent="0.3">
      <c r="A131" s="35">
        <v>41</v>
      </c>
      <c r="B131" s="36"/>
      <c r="C131" s="57" t="s">
        <v>84</v>
      </c>
      <c r="D131" s="31">
        <v>2016</v>
      </c>
      <c r="E131" s="31" t="s">
        <v>25</v>
      </c>
      <c r="F131" s="31">
        <v>50.2</v>
      </c>
      <c r="G131" s="31">
        <f>G132+G133+G134</f>
        <v>52.2</v>
      </c>
      <c r="H131" s="31">
        <f>I131+J131</f>
        <v>211.084</v>
      </c>
      <c r="I131" s="58">
        <v>199.096</v>
      </c>
      <c r="J131" s="58">
        <v>11.988</v>
      </c>
      <c r="K131" s="31"/>
      <c r="L131" s="31">
        <v>0.39800000000000002</v>
      </c>
      <c r="M131" s="31">
        <f t="shared" si="16"/>
        <v>721.36360000000002</v>
      </c>
      <c r="N131" s="31">
        <f>G132*K132+G133*K133+G134*K134</f>
        <v>700.58799999999997</v>
      </c>
      <c r="O131" s="31">
        <f>G131*L131</f>
        <v>20.775600000000001</v>
      </c>
      <c r="P131" s="31">
        <v>30</v>
      </c>
      <c r="Q131" s="11">
        <f>H131*70/30</f>
        <v>492.52933333333334</v>
      </c>
      <c r="R131" s="11">
        <f>I131*70/30</f>
        <v>464.55733333333336</v>
      </c>
      <c r="S131" s="11">
        <f>J131*70/30</f>
        <v>27.971999999999998</v>
      </c>
      <c r="T131" s="11">
        <f>G132*K132+G133*K133+G131*L131</f>
        <v>684.42960000000005</v>
      </c>
      <c r="U131" s="11">
        <f>Q131+H131</f>
        <v>703.61333333333334</v>
      </c>
      <c r="V131" s="11">
        <f>U131-T131</f>
        <v>19.183733333333294</v>
      </c>
      <c r="W131" s="33">
        <f>V131/(18.467+0.398)</f>
        <v>1.0168954854669121</v>
      </c>
      <c r="X131" s="31">
        <v>2</v>
      </c>
      <c r="Y131" s="43"/>
      <c r="Z131" s="11">
        <f>H131+Q131</f>
        <v>703.61333333333334</v>
      </c>
      <c r="AA131" s="11">
        <f>I131+R131</f>
        <v>663.65333333333342</v>
      </c>
      <c r="AB131" s="11">
        <f>J131+S131</f>
        <v>39.959999999999994</v>
      </c>
      <c r="AC131" s="11">
        <v>703.61333333333334</v>
      </c>
      <c r="AD131" s="11">
        <v>663.65333333333342</v>
      </c>
      <c r="AE131" s="11">
        <v>39.959999999999994</v>
      </c>
      <c r="AF131" s="31">
        <v>30</v>
      </c>
      <c r="AG131" s="12">
        <v>492.52933333333334</v>
      </c>
      <c r="AH131" s="12">
        <v>464.55733333333336</v>
      </c>
      <c r="AI131" s="12">
        <v>27.971999999999998</v>
      </c>
      <c r="AJ131" s="19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</row>
    <row r="132" spans="1:49" ht="18.75" hidden="1" x14ac:dyDescent="0.3">
      <c r="A132" s="35"/>
      <c r="B132" s="36"/>
      <c r="C132" s="57"/>
      <c r="D132" s="31"/>
      <c r="E132" s="31"/>
      <c r="F132" s="31"/>
      <c r="G132" s="31">
        <v>31.8</v>
      </c>
      <c r="H132" s="31"/>
      <c r="I132" s="31"/>
      <c r="J132" s="31"/>
      <c r="K132" s="31">
        <v>12.022</v>
      </c>
      <c r="L132" s="31"/>
      <c r="M132" s="31"/>
      <c r="N132" s="31"/>
      <c r="O132" s="31"/>
      <c r="P132" s="31"/>
      <c r="Q132" s="11"/>
      <c r="R132" s="11"/>
      <c r="S132" s="11"/>
      <c r="T132" s="11"/>
      <c r="U132" s="11"/>
      <c r="V132" s="11"/>
      <c r="W132" s="33"/>
      <c r="X132" s="31"/>
      <c r="Y132" s="43"/>
      <c r="Z132" s="11"/>
      <c r="AA132" s="11"/>
      <c r="AB132" s="11"/>
      <c r="AC132" s="11"/>
      <c r="AD132" s="11"/>
      <c r="AE132" s="11"/>
      <c r="AF132" s="31"/>
      <c r="AG132" s="12"/>
      <c r="AH132" s="12"/>
      <c r="AI132" s="12"/>
      <c r="AJ132" s="19"/>
    </row>
    <row r="133" spans="1:49" ht="18.75" hidden="1" x14ac:dyDescent="0.3">
      <c r="A133" s="35"/>
      <c r="B133" s="36"/>
      <c r="C133" s="57"/>
      <c r="D133" s="31"/>
      <c r="E133" s="31"/>
      <c r="F133" s="31"/>
      <c r="G133" s="31">
        <v>18.399999999999999</v>
      </c>
      <c r="H133" s="31"/>
      <c r="I133" s="31"/>
      <c r="J133" s="31"/>
      <c r="K133" s="31">
        <v>15.291</v>
      </c>
      <c r="L133" s="31"/>
      <c r="M133" s="31"/>
      <c r="N133" s="31"/>
      <c r="O133" s="31"/>
      <c r="P133" s="31"/>
      <c r="Q133" s="11"/>
      <c r="R133" s="11"/>
      <c r="S133" s="11"/>
      <c r="T133" s="11"/>
      <c r="U133" s="11"/>
      <c r="V133" s="11"/>
      <c r="W133" s="33"/>
      <c r="X133" s="31"/>
      <c r="Y133" s="43"/>
      <c r="Z133" s="11"/>
      <c r="AA133" s="11"/>
      <c r="AB133" s="11"/>
      <c r="AC133" s="11"/>
      <c r="AD133" s="11"/>
      <c r="AE133" s="11"/>
      <c r="AF133" s="31"/>
      <c r="AG133" s="12"/>
      <c r="AH133" s="12"/>
      <c r="AI133" s="12"/>
      <c r="AJ133" s="19"/>
    </row>
    <row r="134" spans="1:49" ht="18.75" hidden="1" x14ac:dyDescent="0.3">
      <c r="A134" s="35"/>
      <c r="B134" s="36"/>
      <c r="C134" s="57"/>
      <c r="D134" s="31"/>
      <c r="E134" s="31"/>
      <c r="F134" s="31"/>
      <c r="G134" s="31">
        <v>2</v>
      </c>
      <c r="H134" s="31"/>
      <c r="I134" s="31"/>
      <c r="J134" s="31"/>
      <c r="K134" s="31">
        <v>18.466999999999999</v>
      </c>
      <c r="L134" s="31"/>
      <c r="M134" s="31"/>
      <c r="N134" s="31"/>
      <c r="O134" s="31"/>
      <c r="P134" s="31"/>
      <c r="Q134" s="11"/>
      <c r="R134" s="11"/>
      <c r="S134" s="11"/>
      <c r="T134" s="11"/>
      <c r="U134" s="11"/>
      <c r="V134" s="11"/>
      <c r="W134" s="33"/>
      <c r="X134" s="31"/>
      <c r="Y134" s="43"/>
      <c r="Z134" s="11"/>
      <c r="AA134" s="11"/>
      <c r="AB134" s="11"/>
      <c r="AC134" s="11"/>
      <c r="AD134" s="11"/>
      <c r="AE134" s="11"/>
      <c r="AF134" s="31"/>
      <c r="AG134" s="12"/>
      <c r="AH134" s="12"/>
      <c r="AI134" s="12"/>
      <c r="AJ134" s="19"/>
    </row>
    <row r="135" spans="1:49" s="1" customFormat="1" ht="18.75" x14ac:dyDescent="0.3">
      <c r="A135" s="35">
        <v>42</v>
      </c>
      <c r="B135" s="36"/>
      <c r="C135" s="57" t="s">
        <v>85</v>
      </c>
      <c r="D135" s="31">
        <v>2016</v>
      </c>
      <c r="E135" s="31" t="s">
        <v>25</v>
      </c>
      <c r="F135" s="31"/>
      <c r="G135" s="31">
        <f>G136+G137+G138</f>
        <v>24.2</v>
      </c>
      <c r="H135" s="31">
        <v>102.2</v>
      </c>
      <c r="I135" s="31">
        <v>100</v>
      </c>
      <c r="J135" s="31">
        <v>2.2000000000000002</v>
      </c>
      <c r="K135" s="31"/>
      <c r="L135" s="31">
        <v>0.39800000000000002</v>
      </c>
      <c r="M135" s="31">
        <f t="shared" si="16"/>
        <v>356.41879999999998</v>
      </c>
      <c r="N135" s="31">
        <f>G136*K136+G137*K137+G138*K138</f>
        <v>346.78719999999998</v>
      </c>
      <c r="O135" s="31">
        <f>G135*L135</f>
        <v>9.6316000000000006</v>
      </c>
      <c r="P135" s="31">
        <v>30</v>
      </c>
      <c r="Q135" s="11">
        <f>H135*70/30</f>
        <v>238.46666666666667</v>
      </c>
      <c r="R135" s="11">
        <f>I135*70/30</f>
        <v>233.33333333333334</v>
      </c>
      <c r="S135" s="11">
        <f>J135*70/30</f>
        <v>5.1333333333333337</v>
      </c>
      <c r="T135" s="11">
        <f>G136*K136+G137*K137+G135*L135</f>
        <v>282.55079999999998</v>
      </c>
      <c r="U135" s="11">
        <f>Q135+H135</f>
        <v>340.66666666666669</v>
      </c>
      <c r="V135" s="11">
        <f t="shared" si="26"/>
        <v>58.115866666666705</v>
      </c>
      <c r="W135" s="33">
        <f t="shared" si="24"/>
        <v>3.08061842918986</v>
      </c>
      <c r="X135" s="31">
        <v>4</v>
      </c>
      <c r="Y135" s="43"/>
      <c r="Z135" s="11">
        <f>H135+Q135</f>
        <v>340.66666666666669</v>
      </c>
      <c r="AA135" s="11">
        <f>I135+R135</f>
        <v>333.33333333333337</v>
      </c>
      <c r="AB135" s="11">
        <f>J135+S135</f>
        <v>7.3333333333333339</v>
      </c>
      <c r="AC135" s="11">
        <v>340.66666666666669</v>
      </c>
      <c r="AD135" s="11">
        <v>333.33333333333337</v>
      </c>
      <c r="AE135" s="11">
        <v>7.3333333333333339</v>
      </c>
      <c r="AF135" s="31">
        <v>30</v>
      </c>
      <c r="AG135" s="12">
        <v>238.46666666666667</v>
      </c>
      <c r="AH135" s="12">
        <v>233.33333333333334</v>
      </c>
      <c r="AI135" s="12">
        <v>5.1333333333333337</v>
      </c>
      <c r="AJ135" s="19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</row>
    <row r="136" spans="1:49" ht="18.75" hidden="1" x14ac:dyDescent="0.3">
      <c r="A136" s="35"/>
      <c r="B136" s="36"/>
      <c r="C136" s="57"/>
      <c r="D136" s="31"/>
      <c r="E136" s="31"/>
      <c r="F136" s="31"/>
      <c r="G136" s="31">
        <v>9.1999999999999993</v>
      </c>
      <c r="H136" s="31"/>
      <c r="I136" s="31"/>
      <c r="J136" s="31"/>
      <c r="K136" s="31">
        <v>15.291</v>
      </c>
      <c r="L136" s="31"/>
      <c r="M136" s="31"/>
      <c r="N136" s="31"/>
      <c r="O136" s="31"/>
      <c r="P136" s="31"/>
      <c r="Q136" s="11"/>
      <c r="R136" s="11"/>
      <c r="S136" s="11"/>
      <c r="T136" s="11"/>
      <c r="U136" s="11"/>
      <c r="V136" s="11"/>
      <c r="W136" s="33"/>
      <c r="X136" s="31"/>
      <c r="Y136" s="43"/>
      <c r="Z136" s="11"/>
      <c r="AA136" s="11"/>
      <c r="AB136" s="11"/>
      <c r="AC136" s="11"/>
      <c r="AD136" s="11"/>
      <c r="AE136" s="11"/>
      <c r="AF136" s="31"/>
      <c r="AG136" s="12"/>
      <c r="AH136" s="12"/>
      <c r="AI136" s="12"/>
      <c r="AJ136" s="19"/>
    </row>
    <row r="137" spans="1:49" ht="18.75" hidden="1" x14ac:dyDescent="0.3">
      <c r="A137" s="35"/>
      <c r="B137" s="36"/>
      <c r="C137" s="57"/>
      <c r="D137" s="31"/>
      <c r="E137" s="31"/>
      <c r="F137" s="31"/>
      <c r="G137" s="31">
        <v>11</v>
      </c>
      <c r="H137" s="31"/>
      <c r="I137" s="31"/>
      <c r="J137" s="31"/>
      <c r="K137" s="31">
        <v>12.022</v>
      </c>
      <c r="L137" s="31"/>
      <c r="M137" s="31"/>
      <c r="N137" s="31"/>
      <c r="O137" s="31"/>
      <c r="P137" s="31"/>
      <c r="Q137" s="11"/>
      <c r="R137" s="11"/>
      <c r="S137" s="11"/>
      <c r="T137" s="11"/>
      <c r="U137" s="11"/>
      <c r="V137" s="11"/>
      <c r="W137" s="33"/>
      <c r="X137" s="31"/>
      <c r="Y137" s="43"/>
      <c r="Z137" s="11"/>
      <c r="AA137" s="11"/>
      <c r="AB137" s="11"/>
      <c r="AC137" s="11"/>
      <c r="AD137" s="11"/>
      <c r="AE137" s="11"/>
      <c r="AF137" s="31"/>
      <c r="AG137" s="12"/>
      <c r="AH137" s="12"/>
      <c r="AI137" s="12"/>
      <c r="AJ137" s="19"/>
    </row>
    <row r="138" spans="1:49" ht="18.75" hidden="1" x14ac:dyDescent="0.3">
      <c r="A138" s="35"/>
      <c r="B138" s="36"/>
      <c r="C138" s="57"/>
      <c r="D138" s="31"/>
      <c r="E138" s="31"/>
      <c r="F138" s="31"/>
      <c r="G138" s="31">
        <v>4</v>
      </c>
      <c r="H138" s="31"/>
      <c r="I138" s="31"/>
      <c r="J138" s="31"/>
      <c r="K138" s="31">
        <v>18.466999999999999</v>
      </c>
      <c r="L138" s="31"/>
      <c r="M138" s="31"/>
      <c r="N138" s="31"/>
      <c r="O138" s="31"/>
      <c r="P138" s="31"/>
      <c r="Q138" s="11"/>
      <c r="R138" s="11"/>
      <c r="S138" s="11"/>
      <c r="T138" s="11"/>
      <c r="U138" s="11"/>
      <c r="V138" s="11"/>
      <c r="W138" s="33"/>
      <c r="X138" s="31"/>
      <c r="Y138" s="43"/>
      <c r="Z138" s="11"/>
      <c r="AA138" s="11"/>
      <c r="AB138" s="11"/>
      <c r="AC138" s="11"/>
      <c r="AD138" s="11"/>
      <c r="AE138" s="11"/>
      <c r="AF138" s="31"/>
      <c r="AG138" s="12"/>
      <c r="AH138" s="12"/>
      <c r="AI138" s="12"/>
      <c r="AJ138" s="19"/>
    </row>
    <row r="139" spans="1:49" s="2" customFormat="1" ht="18.75" x14ac:dyDescent="0.3">
      <c r="A139" s="35">
        <v>43</v>
      </c>
      <c r="B139" s="36"/>
      <c r="C139" s="57" t="s">
        <v>86</v>
      </c>
      <c r="D139" s="31">
        <v>2016</v>
      </c>
      <c r="E139" s="31" t="s">
        <v>25</v>
      </c>
      <c r="F139" s="31">
        <v>30.2</v>
      </c>
      <c r="G139" s="31">
        <f>G141+G140+G142</f>
        <v>36.200000000000003</v>
      </c>
      <c r="H139" s="31">
        <v>156.4</v>
      </c>
      <c r="I139" s="31">
        <v>150</v>
      </c>
      <c r="J139" s="31">
        <v>6.4</v>
      </c>
      <c r="K139" s="31"/>
      <c r="L139" s="31">
        <v>0.39800000000000002</v>
      </c>
      <c r="M139" s="31">
        <f t="shared" ref="M139:M167" si="27">N139+O139</f>
        <v>534.69380000000001</v>
      </c>
      <c r="N139" s="31">
        <f>G140*K140+G141*K141+G142*K142</f>
        <v>520.28620000000001</v>
      </c>
      <c r="O139" s="31">
        <f>G139*L139</f>
        <v>14.407600000000002</v>
      </c>
      <c r="P139" s="31">
        <v>30</v>
      </c>
      <c r="Q139" s="11">
        <f>H139*70/30</f>
        <v>364.93333333333334</v>
      </c>
      <c r="R139" s="11">
        <f>I139*70/30</f>
        <v>350</v>
      </c>
      <c r="S139" s="11">
        <f>J139*70/30</f>
        <v>14.933333333333334</v>
      </c>
      <c r="T139" s="11">
        <f>G140*K140+G141*K141+G139*L139</f>
        <v>423.89179999999999</v>
      </c>
      <c r="U139" s="11">
        <f>Q139+H139</f>
        <v>521.33333333333337</v>
      </c>
      <c r="V139" s="11">
        <f t="shared" si="26"/>
        <v>97.441533333333382</v>
      </c>
      <c r="W139" s="33">
        <f t="shared" si="24"/>
        <v>5.1652018729569784</v>
      </c>
      <c r="X139" s="31">
        <v>6</v>
      </c>
      <c r="Y139" s="43"/>
      <c r="Z139" s="11">
        <f>H139+Q139</f>
        <v>521.33333333333337</v>
      </c>
      <c r="AA139" s="11">
        <f>I139+R139</f>
        <v>500</v>
      </c>
      <c r="AB139" s="11">
        <f>J139+S139</f>
        <v>21.333333333333336</v>
      </c>
      <c r="AC139" s="11">
        <v>521.33333333333337</v>
      </c>
      <c r="AD139" s="11">
        <v>500</v>
      </c>
      <c r="AE139" s="11">
        <v>21.333333333333336</v>
      </c>
      <c r="AF139" s="31">
        <v>30</v>
      </c>
      <c r="AG139" s="12">
        <v>364.93333333333334</v>
      </c>
      <c r="AH139" s="12">
        <v>350</v>
      </c>
      <c r="AI139" s="12">
        <v>14.933333333333334</v>
      </c>
      <c r="AJ139" s="19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</row>
    <row r="140" spans="1:49" ht="18.75" hidden="1" x14ac:dyDescent="0.3">
      <c r="A140" s="35"/>
      <c r="B140" s="36"/>
      <c r="C140" s="57"/>
      <c r="D140" s="31"/>
      <c r="E140" s="31"/>
      <c r="F140" s="31"/>
      <c r="G140" s="31">
        <v>16</v>
      </c>
      <c r="H140" s="31"/>
      <c r="I140" s="31"/>
      <c r="J140" s="31"/>
      <c r="K140" s="31">
        <v>12.022</v>
      </c>
      <c r="L140" s="31"/>
      <c r="M140" s="31"/>
      <c r="N140" s="31"/>
      <c r="O140" s="31"/>
      <c r="P140" s="31"/>
      <c r="Q140" s="11"/>
      <c r="R140" s="11"/>
      <c r="S140" s="11"/>
      <c r="T140" s="11"/>
      <c r="U140" s="11"/>
      <c r="V140" s="11"/>
      <c r="W140" s="33"/>
      <c r="X140" s="31"/>
      <c r="Y140" s="43"/>
      <c r="Z140" s="11"/>
      <c r="AA140" s="11"/>
      <c r="AB140" s="11"/>
      <c r="AC140" s="11"/>
      <c r="AD140" s="11"/>
      <c r="AE140" s="11"/>
      <c r="AF140" s="31"/>
      <c r="AG140" s="12"/>
      <c r="AH140" s="12"/>
      <c r="AI140" s="12"/>
      <c r="AJ140" s="19"/>
    </row>
    <row r="141" spans="1:49" ht="18.75" hidden="1" x14ac:dyDescent="0.3">
      <c r="A141" s="35"/>
      <c r="B141" s="36"/>
      <c r="C141" s="57"/>
      <c r="D141" s="31"/>
      <c r="E141" s="31"/>
      <c r="F141" s="31"/>
      <c r="G141" s="31">
        <v>14.2</v>
      </c>
      <c r="H141" s="31"/>
      <c r="I141" s="31"/>
      <c r="J141" s="31"/>
      <c r="K141" s="31">
        <v>15.291</v>
      </c>
      <c r="L141" s="31"/>
      <c r="M141" s="31"/>
      <c r="N141" s="31"/>
      <c r="O141" s="31"/>
      <c r="P141" s="31"/>
      <c r="Q141" s="11"/>
      <c r="R141" s="11"/>
      <c r="S141" s="11"/>
      <c r="T141" s="11"/>
      <c r="U141" s="11"/>
      <c r="V141" s="11"/>
      <c r="W141" s="33"/>
      <c r="X141" s="31"/>
      <c r="Y141" s="43"/>
      <c r="Z141" s="11"/>
      <c r="AA141" s="11"/>
      <c r="AB141" s="11"/>
      <c r="AC141" s="11"/>
      <c r="AD141" s="11"/>
      <c r="AE141" s="11"/>
      <c r="AF141" s="31"/>
      <c r="AG141" s="12"/>
      <c r="AH141" s="12"/>
      <c r="AI141" s="12"/>
      <c r="AJ141" s="19"/>
    </row>
    <row r="142" spans="1:49" ht="18.75" hidden="1" x14ac:dyDescent="0.3">
      <c r="A142" s="35"/>
      <c r="B142" s="36"/>
      <c r="C142" s="57"/>
      <c r="D142" s="31"/>
      <c r="E142" s="31"/>
      <c r="F142" s="31"/>
      <c r="G142" s="31">
        <v>6</v>
      </c>
      <c r="H142" s="31"/>
      <c r="I142" s="31"/>
      <c r="J142" s="31"/>
      <c r="K142" s="31">
        <v>18.466999999999999</v>
      </c>
      <c r="L142" s="31"/>
      <c r="M142" s="31"/>
      <c r="N142" s="31"/>
      <c r="O142" s="31"/>
      <c r="P142" s="31"/>
      <c r="Q142" s="11"/>
      <c r="R142" s="11"/>
      <c r="S142" s="11"/>
      <c r="T142" s="11"/>
      <c r="U142" s="11"/>
      <c r="V142" s="11"/>
      <c r="W142" s="33"/>
      <c r="X142" s="31"/>
      <c r="Y142" s="43"/>
      <c r="Z142" s="11"/>
      <c r="AA142" s="11"/>
      <c r="AB142" s="11"/>
      <c r="AC142" s="11"/>
      <c r="AD142" s="11"/>
      <c r="AE142" s="11"/>
      <c r="AF142" s="31"/>
      <c r="AG142" s="12"/>
      <c r="AH142" s="12"/>
      <c r="AI142" s="12"/>
      <c r="AJ142" s="19"/>
    </row>
    <row r="143" spans="1:49" s="2" customFormat="1" ht="18.75" x14ac:dyDescent="0.3">
      <c r="A143" s="35">
        <v>44</v>
      </c>
      <c r="B143" s="36"/>
      <c r="C143" s="39" t="s">
        <v>87</v>
      </c>
      <c r="D143" s="31">
        <v>2016</v>
      </c>
      <c r="E143" s="31" t="s">
        <v>25</v>
      </c>
      <c r="F143" s="31">
        <v>14.3</v>
      </c>
      <c r="G143" s="31">
        <f>G144+G145+G146</f>
        <v>20.3</v>
      </c>
      <c r="H143" s="31">
        <v>90</v>
      </c>
      <c r="I143" s="31">
        <v>75</v>
      </c>
      <c r="J143" s="31">
        <v>15</v>
      </c>
      <c r="K143" s="31"/>
      <c r="L143" s="31">
        <v>0.39800000000000002</v>
      </c>
      <c r="M143" s="31">
        <f t="shared" si="27"/>
        <v>317.92869999999999</v>
      </c>
      <c r="N143" s="31">
        <f>G144*K144+G145*K145+G146*K146</f>
        <v>309.84929999999997</v>
      </c>
      <c r="O143" s="31">
        <f>G143*L143</f>
        <v>8.0794000000000015</v>
      </c>
      <c r="P143" s="31">
        <v>30</v>
      </c>
      <c r="Q143" s="11">
        <f>H143*70/30</f>
        <v>210</v>
      </c>
      <c r="R143" s="11">
        <f>I143*70/30</f>
        <v>175</v>
      </c>
      <c r="S143" s="11">
        <f>J143*70/30</f>
        <v>35</v>
      </c>
      <c r="T143" s="11">
        <f>G144*K144+G145*K145+G146*K146+G143*L143</f>
        <v>317.92869999999999</v>
      </c>
      <c r="U143" s="11">
        <f>Q143+H143</f>
        <v>300</v>
      </c>
      <c r="V143" s="11">
        <f>U143-T143</f>
        <v>-17.928699999999992</v>
      </c>
      <c r="W143" s="38">
        <f>V143/(18.467+0.398)</f>
        <v>-0.95036840710310067</v>
      </c>
      <c r="X143" s="31">
        <v>4</v>
      </c>
      <c r="Y143" s="43"/>
      <c r="Z143" s="11">
        <f>H143+Q143</f>
        <v>300</v>
      </c>
      <c r="AA143" s="11">
        <f>I143+R143</f>
        <v>250</v>
      </c>
      <c r="AB143" s="11">
        <f>J143+S143</f>
        <v>50</v>
      </c>
      <c r="AC143" s="11">
        <v>300</v>
      </c>
      <c r="AD143" s="11">
        <v>250</v>
      </c>
      <c r="AE143" s="11">
        <v>50</v>
      </c>
      <c r="AF143" s="31">
        <v>30</v>
      </c>
      <c r="AG143" s="12">
        <v>210</v>
      </c>
      <c r="AH143" s="12">
        <v>175</v>
      </c>
      <c r="AI143" s="12">
        <v>35</v>
      </c>
      <c r="AJ143" s="19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</row>
    <row r="144" spans="1:49" s="1" customFormat="1" ht="18.75" hidden="1" x14ac:dyDescent="0.3">
      <c r="A144" s="35"/>
      <c r="B144" s="36"/>
      <c r="C144" s="39"/>
      <c r="D144" s="31"/>
      <c r="E144" s="31"/>
      <c r="F144" s="31"/>
      <c r="G144" s="31">
        <v>6</v>
      </c>
      <c r="H144" s="31"/>
      <c r="I144" s="31"/>
      <c r="J144" s="31"/>
      <c r="K144" s="31">
        <v>12.022</v>
      </c>
      <c r="L144" s="31"/>
      <c r="M144" s="31"/>
      <c r="N144" s="31"/>
      <c r="O144" s="31"/>
      <c r="P144" s="31"/>
      <c r="Q144" s="11"/>
      <c r="R144" s="11"/>
      <c r="S144" s="11"/>
      <c r="T144" s="11"/>
      <c r="U144" s="11"/>
      <c r="V144" s="11"/>
      <c r="W144" s="33"/>
      <c r="X144" s="31"/>
      <c r="Y144" s="43"/>
      <c r="Z144" s="11"/>
      <c r="AA144" s="11"/>
      <c r="AB144" s="11"/>
      <c r="AC144" s="11"/>
      <c r="AD144" s="11"/>
      <c r="AE144" s="11"/>
      <c r="AF144" s="31"/>
      <c r="AG144" s="12"/>
      <c r="AH144" s="12"/>
      <c r="AI144" s="12"/>
      <c r="AJ144" s="19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</row>
    <row r="145" spans="1:49" s="1" customFormat="1" ht="18.75" hidden="1" x14ac:dyDescent="0.3">
      <c r="A145" s="35"/>
      <c r="B145" s="36"/>
      <c r="C145" s="39"/>
      <c r="D145" s="31"/>
      <c r="E145" s="31"/>
      <c r="F145" s="31"/>
      <c r="G145" s="31">
        <v>8.3000000000000007</v>
      </c>
      <c r="H145" s="31"/>
      <c r="I145" s="31"/>
      <c r="J145" s="31"/>
      <c r="K145" s="31">
        <v>15.291</v>
      </c>
      <c r="L145" s="31"/>
      <c r="M145" s="31"/>
      <c r="N145" s="31"/>
      <c r="O145" s="31"/>
      <c r="P145" s="31"/>
      <c r="Q145" s="11"/>
      <c r="R145" s="11"/>
      <c r="S145" s="11"/>
      <c r="T145" s="11"/>
      <c r="U145" s="11"/>
      <c r="V145" s="11"/>
      <c r="W145" s="33"/>
      <c r="X145" s="31"/>
      <c r="Y145" s="43"/>
      <c r="Z145" s="11"/>
      <c r="AA145" s="11"/>
      <c r="AB145" s="11"/>
      <c r="AC145" s="11"/>
      <c r="AD145" s="11"/>
      <c r="AE145" s="11"/>
      <c r="AF145" s="31"/>
      <c r="AG145" s="12"/>
      <c r="AH145" s="12"/>
      <c r="AI145" s="12"/>
      <c r="AJ145" s="19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</row>
    <row r="146" spans="1:49" s="1" customFormat="1" ht="18.75" hidden="1" x14ac:dyDescent="0.3">
      <c r="A146" s="35"/>
      <c r="B146" s="36"/>
      <c r="C146" s="39"/>
      <c r="D146" s="31"/>
      <c r="E146" s="31"/>
      <c r="F146" s="31"/>
      <c r="G146" s="31">
        <v>6</v>
      </c>
      <c r="H146" s="31"/>
      <c r="I146" s="31"/>
      <c r="J146" s="31"/>
      <c r="K146" s="31">
        <v>18.466999999999999</v>
      </c>
      <c r="L146" s="31"/>
      <c r="M146" s="31"/>
      <c r="N146" s="31"/>
      <c r="O146" s="31"/>
      <c r="P146" s="31"/>
      <c r="Q146" s="11"/>
      <c r="R146" s="11"/>
      <c r="S146" s="11"/>
      <c r="T146" s="11"/>
      <c r="U146" s="11"/>
      <c r="V146" s="11"/>
      <c r="W146" s="33"/>
      <c r="X146" s="31"/>
      <c r="Y146" s="43"/>
      <c r="Z146" s="11"/>
      <c r="AA146" s="11"/>
      <c r="AB146" s="11"/>
      <c r="AC146" s="11"/>
      <c r="AD146" s="11"/>
      <c r="AE146" s="11"/>
      <c r="AF146" s="31"/>
      <c r="AG146" s="12"/>
      <c r="AH146" s="12"/>
      <c r="AI146" s="12"/>
      <c r="AJ146" s="19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</row>
    <row r="147" spans="1:49" ht="18.75" x14ac:dyDescent="0.3">
      <c r="A147" s="35">
        <v>45</v>
      </c>
      <c r="B147" s="36"/>
      <c r="C147" s="39" t="s">
        <v>88</v>
      </c>
      <c r="D147" s="31">
        <v>2016</v>
      </c>
      <c r="E147" s="31" t="s">
        <v>25</v>
      </c>
      <c r="F147" s="31">
        <v>41.9</v>
      </c>
      <c r="G147" s="31">
        <f>G148+G149+G150</f>
        <v>53.9</v>
      </c>
      <c r="H147" s="31">
        <v>250</v>
      </c>
      <c r="I147" s="31">
        <v>237</v>
      </c>
      <c r="J147" s="31">
        <v>13</v>
      </c>
      <c r="K147" s="31"/>
      <c r="L147" s="31">
        <v>0.39800000000000002</v>
      </c>
      <c r="M147" s="31">
        <f t="shared" si="27"/>
        <v>847.79009999999994</v>
      </c>
      <c r="N147" s="31">
        <f>G148*K148+G149*K149+G150*K150</f>
        <v>826.33789999999999</v>
      </c>
      <c r="O147" s="31">
        <f>G147*L147</f>
        <v>21.452200000000001</v>
      </c>
      <c r="P147" s="31">
        <v>30</v>
      </c>
      <c r="Q147" s="11">
        <f>H147*70/30</f>
        <v>583.33333333333337</v>
      </c>
      <c r="R147" s="11">
        <f>I147*70/30</f>
        <v>553</v>
      </c>
      <c r="S147" s="11">
        <f>J147*70/30</f>
        <v>30.333333333333332</v>
      </c>
      <c r="T147" s="11">
        <f>G148*K148+G149*K149+G147*L147</f>
        <v>626.1860999999999</v>
      </c>
      <c r="U147" s="11">
        <f>Q147+H147</f>
        <v>833.33333333333337</v>
      </c>
      <c r="V147" s="11">
        <f t="shared" si="26"/>
        <v>207.14723333333347</v>
      </c>
      <c r="W147" s="33">
        <f t="shared" si="24"/>
        <v>10.98050534499515</v>
      </c>
      <c r="X147" s="31">
        <v>12</v>
      </c>
      <c r="Y147" s="43"/>
      <c r="Z147" s="11">
        <f>H147+Q147</f>
        <v>833.33333333333337</v>
      </c>
      <c r="AA147" s="11">
        <f>I147+R147</f>
        <v>790</v>
      </c>
      <c r="AB147" s="11">
        <f>J147+S147</f>
        <v>43.333333333333329</v>
      </c>
      <c r="AC147" s="11">
        <v>833.33333333333337</v>
      </c>
      <c r="AD147" s="11">
        <v>790</v>
      </c>
      <c r="AE147" s="11">
        <v>43.333333333333329</v>
      </c>
      <c r="AF147" s="31">
        <v>30</v>
      </c>
      <c r="AG147" s="12">
        <v>583.33333333333337</v>
      </c>
      <c r="AH147" s="12">
        <v>553</v>
      </c>
      <c r="AI147" s="12">
        <v>30.333333333333332</v>
      </c>
      <c r="AJ147" s="19"/>
    </row>
    <row r="148" spans="1:49" ht="18.75" hidden="1" x14ac:dyDescent="0.3">
      <c r="A148" s="35"/>
      <c r="B148" s="36"/>
      <c r="C148" s="39"/>
      <c r="D148" s="31"/>
      <c r="E148" s="31"/>
      <c r="F148" s="31"/>
      <c r="G148" s="31">
        <v>11</v>
      </c>
      <c r="H148" s="31"/>
      <c r="I148" s="34"/>
      <c r="J148" s="34"/>
      <c r="K148" s="31">
        <v>12.022</v>
      </c>
      <c r="L148" s="31"/>
      <c r="M148" s="31"/>
      <c r="N148" s="31"/>
      <c r="O148" s="31"/>
      <c r="P148" s="31"/>
      <c r="Q148" s="11"/>
      <c r="R148" s="11"/>
      <c r="S148" s="11"/>
      <c r="T148" s="11"/>
      <c r="U148" s="11"/>
      <c r="V148" s="11"/>
      <c r="W148" s="33"/>
      <c r="X148" s="31"/>
      <c r="Y148" s="43"/>
      <c r="Z148" s="11"/>
      <c r="AA148" s="11"/>
      <c r="AB148" s="11"/>
      <c r="AC148" s="11"/>
      <c r="AD148" s="11"/>
      <c r="AE148" s="11"/>
      <c r="AF148" s="31"/>
      <c r="AG148" s="12"/>
      <c r="AH148" s="12"/>
      <c r="AI148" s="12"/>
      <c r="AJ148" s="19"/>
    </row>
    <row r="149" spans="1:49" ht="18.75" hidden="1" x14ac:dyDescent="0.3">
      <c r="A149" s="35"/>
      <c r="B149" s="36"/>
      <c r="C149" s="39"/>
      <c r="D149" s="31"/>
      <c r="E149" s="31"/>
      <c r="F149" s="31"/>
      <c r="G149" s="31">
        <v>30.9</v>
      </c>
      <c r="H149" s="31"/>
      <c r="I149" s="34"/>
      <c r="J149" s="34"/>
      <c r="K149" s="31">
        <v>15.291</v>
      </c>
      <c r="L149" s="31"/>
      <c r="M149" s="31"/>
      <c r="N149" s="31"/>
      <c r="O149" s="31"/>
      <c r="P149" s="31"/>
      <c r="Q149" s="11"/>
      <c r="R149" s="11"/>
      <c r="S149" s="11"/>
      <c r="T149" s="11"/>
      <c r="U149" s="11"/>
      <c r="V149" s="11"/>
      <c r="W149" s="33"/>
      <c r="X149" s="31"/>
      <c r="Y149" s="43"/>
      <c r="Z149" s="11"/>
      <c r="AA149" s="11"/>
      <c r="AB149" s="11"/>
      <c r="AC149" s="11"/>
      <c r="AD149" s="11"/>
      <c r="AE149" s="11"/>
      <c r="AF149" s="31"/>
      <c r="AG149" s="12"/>
      <c r="AH149" s="12"/>
      <c r="AI149" s="12"/>
      <c r="AJ149" s="19"/>
    </row>
    <row r="150" spans="1:49" ht="18.75" hidden="1" x14ac:dyDescent="0.3">
      <c r="A150" s="35"/>
      <c r="B150" s="36"/>
      <c r="C150" s="39"/>
      <c r="D150" s="31"/>
      <c r="E150" s="31"/>
      <c r="F150" s="31"/>
      <c r="G150" s="31">
        <v>12</v>
      </c>
      <c r="H150" s="31"/>
      <c r="I150" s="34"/>
      <c r="J150" s="34"/>
      <c r="K150" s="31">
        <v>18.466999999999999</v>
      </c>
      <c r="L150" s="31"/>
      <c r="M150" s="31"/>
      <c r="N150" s="31"/>
      <c r="O150" s="31"/>
      <c r="P150" s="31"/>
      <c r="Q150" s="11"/>
      <c r="R150" s="11"/>
      <c r="S150" s="11"/>
      <c r="T150" s="11"/>
      <c r="U150" s="11"/>
      <c r="V150" s="11"/>
      <c r="W150" s="33"/>
      <c r="X150" s="31"/>
      <c r="Y150" s="43"/>
      <c r="Z150" s="11"/>
      <c r="AA150" s="11"/>
      <c r="AB150" s="11"/>
      <c r="AC150" s="11"/>
      <c r="AD150" s="11"/>
      <c r="AE150" s="11"/>
      <c r="AF150" s="31"/>
      <c r="AG150" s="12"/>
      <c r="AH150" s="12"/>
      <c r="AI150" s="12"/>
      <c r="AJ150" s="19"/>
    </row>
    <row r="151" spans="1:49" ht="37.5" x14ac:dyDescent="0.3">
      <c r="A151" s="35">
        <v>46</v>
      </c>
      <c r="B151" s="36" t="s">
        <v>89</v>
      </c>
      <c r="C151" s="57" t="s">
        <v>90</v>
      </c>
      <c r="D151" s="31">
        <v>2017</v>
      </c>
      <c r="E151" s="31" t="s">
        <v>31</v>
      </c>
      <c r="F151" s="31">
        <v>5.5</v>
      </c>
      <c r="G151" s="31">
        <f>G152+G153</f>
        <v>9.5</v>
      </c>
      <c r="H151" s="31">
        <v>44.1</v>
      </c>
      <c r="I151" s="31">
        <v>20.34</v>
      </c>
      <c r="J151" s="31">
        <v>23.76</v>
      </c>
      <c r="K151" s="8"/>
      <c r="L151" s="31">
        <v>0.39800000000000002</v>
      </c>
      <c r="M151" s="31">
        <f t="shared" si="27"/>
        <v>161.74950000000001</v>
      </c>
      <c r="N151" s="31">
        <f>G152*K152+G153*K153</f>
        <v>157.96850000000001</v>
      </c>
      <c r="O151" s="31">
        <f>G151*L151</f>
        <v>3.7810000000000001</v>
      </c>
      <c r="P151" s="31">
        <v>30</v>
      </c>
      <c r="Q151" s="11">
        <f>H151*70/30</f>
        <v>102.9</v>
      </c>
      <c r="R151" s="11">
        <f>I151*70/30</f>
        <v>47.46</v>
      </c>
      <c r="S151" s="11">
        <f>J151*70/30</f>
        <v>55.440000000000005</v>
      </c>
      <c r="T151" s="11">
        <f>G151*K152+G151*L151</f>
        <v>149.0455</v>
      </c>
      <c r="U151" s="11">
        <f>Q151+H151</f>
        <v>147</v>
      </c>
      <c r="V151" s="11">
        <f t="shared" si="26"/>
        <v>-2.0455000000000041</v>
      </c>
      <c r="W151" s="33">
        <f t="shared" si="24"/>
        <v>-0.10842830638749029</v>
      </c>
      <c r="X151" s="31">
        <v>4</v>
      </c>
      <c r="Y151" s="43"/>
      <c r="Z151" s="11">
        <f>H151+Q151</f>
        <v>147</v>
      </c>
      <c r="AA151" s="11">
        <f>I151+R151</f>
        <v>67.8</v>
      </c>
      <c r="AB151" s="11">
        <f>J151+S151</f>
        <v>79.2</v>
      </c>
      <c r="AC151" s="11">
        <v>147</v>
      </c>
      <c r="AD151" s="11">
        <v>67.8</v>
      </c>
      <c r="AE151" s="11">
        <v>79.2</v>
      </c>
      <c r="AF151" s="31">
        <v>30</v>
      </c>
      <c r="AG151" s="12">
        <v>102.9</v>
      </c>
      <c r="AH151" s="12">
        <v>47.46</v>
      </c>
      <c r="AI151" s="12">
        <v>55.440000000000005</v>
      </c>
      <c r="AJ151" s="19"/>
    </row>
    <row r="152" spans="1:49" ht="18.75" hidden="1" x14ac:dyDescent="0.3">
      <c r="A152" s="35"/>
      <c r="B152" s="36"/>
      <c r="C152" s="57"/>
      <c r="D152" s="31"/>
      <c r="E152" s="31"/>
      <c r="F152" s="31"/>
      <c r="G152" s="31">
        <v>5.5</v>
      </c>
      <c r="H152" s="31"/>
      <c r="I152" s="31"/>
      <c r="J152" s="31"/>
      <c r="K152" s="31">
        <v>15.291</v>
      </c>
      <c r="L152" s="31"/>
      <c r="M152" s="31"/>
      <c r="N152" s="31"/>
      <c r="O152" s="31"/>
      <c r="P152" s="31"/>
      <c r="Q152" s="11"/>
      <c r="R152" s="11"/>
      <c r="S152" s="11"/>
      <c r="T152" s="11"/>
      <c r="U152" s="11"/>
      <c r="V152" s="11"/>
      <c r="W152" s="33"/>
      <c r="X152" s="31"/>
      <c r="Y152" s="43"/>
      <c r="Z152" s="11"/>
      <c r="AA152" s="11"/>
      <c r="AB152" s="11"/>
      <c r="AC152" s="11"/>
      <c r="AD152" s="11"/>
      <c r="AE152" s="11"/>
      <c r="AF152" s="31"/>
      <c r="AG152" s="12"/>
      <c r="AH152" s="12"/>
      <c r="AI152" s="12"/>
      <c r="AJ152" s="19"/>
    </row>
    <row r="153" spans="1:49" ht="18.75" hidden="1" x14ac:dyDescent="0.3">
      <c r="A153" s="35"/>
      <c r="B153" s="36"/>
      <c r="C153" s="57"/>
      <c r="D153" s="31"/>
      <c r="E153" s="31"/>
      <c r="F153" s="31"/>
      <c r="G153" s="31">
        <v>4</v>
      </c>
      <c r="H153" s="31"/>
      <c r="I153" s="31"/>
      <c r="J153" s="31"/>
      <c r="K153" s="31">
        <v>18.466999999999999</v>
      </c>
      <c r="L153" s="31"/>
      <c r="M153" s="31"/>
      <c r="N153" s="31"/>
      <c r="O153" s="31"/>
      <c r="P153" s="31"/>
      <c r="Q153" s="11"/>
      <c r="R153" s="11"/>
      <c r="S153" s="11"/>
      <c r="T153" s="11"/>
      <c r="U153" s="11"/>
      <c r="V153" s="11"/>
      <c r="W153" s="33"/>
      <c r="X153" s="31"/>
      <c r="Y153" s="43"/>
      <c r="Z153" s="11"/>
      <c r="AA153" s="11"/>
      <c r="AB153" s="11"/>
      <c r="AC153" s="11"/>
      <c r="AD153" s="11"/>
      <c r="AE153" s="11"/>
      <c r="AF153" s="31"/>
      <c r="AG153" s="12"/>
      <c r="AH153" s="12"/>
      <c r="AI153" s="12"/>
      <c r="AJ153" s="19"/>
    </row>
    <row r="154" spans="1:49" s="1" customFormat="1" ht="18.75" x14ac:dyDescent="0.3">
      <c r="A154" s="35">
        <v>47</v>
      </c>
      <c r="B154" s="36"/>
      <c r="C154" s="57" t="s">
        <v>91</v>
      </c>
      <c r="D154" s="31">
        <v>2017</v>
      </c>
      <c r="E154" s="31" t="s">
        <v>28</v>
      </c>
      <c r="F154" s="31">
        <v>7.8</v>
      </c>
      <c r="G154" s="31">
        <v>2.8</v>
      </c>
      <c r="H154" s="31">
        <v>21.96</v>
      </c>
      <c r="I154" s="31">
        <v>11.96</v>
      </c>
      <c r="J154" s="31">
        <v>10</v>
      </c>
      <c r="K154" s="31">
        <v>15.291</v>
      </c>
      <c r="L154" s="31">
        <v>0.39800000000000002</v>
      </c>
      <c r="M154" s="31">
        <f t="shared" si="27"/>
        <v>43.929200000000002</v>
      </c>
      <c r="N154" s="31">
        <f>G154*K154</f>
        <v>42.814799999999998</v>
      </c>
      <c r="O154" s="31">
        <f>G154*L154</f>
        <v>1.1144000000000001</v>
      </c>
      <c r="P154" s="31"/>
      <c r="Q154" s="11">
        <f t="shared" ref="Q154:S155" si="28">H154*70/30</f>
        <v>51.24</v>
      </c>
      <c r="R154" s="11">
        <f t="shared" si="28"/>
        <v>27.90666666666667</v>
      </c>
      <c r="S154" s="11">
        <f t="shared" si="28"/>
        <v>23.333333333333332</v>
      </c>
      <c r="T154" s="11">
        <f>G154*K154+G154*L154</f>
        <v>43.929200000000002</v>
      </c>
      <c r="U154" s="11">
        <f>Q154+H154</f>
        <v>73.2</v>
      </c>
      <c r="V154" s="11">
        <f t="shared" si="26"/>
        <v>29.270800000000001</v>
      </c>
      <c r="W154" s="33">
        <f t="shared" si="24"/>
        <v>1.5515928968990196</v>
      </c>
      <c r="X154" s="31">
        <v>2</v>
      </c>
      <c r="Y154" s="43"/>
      <c r="Z154" s="11">
        <f t="shared" ref="Z154:AB155" si="29">H154+Q154</f>
        <v>73.2</v>
      </c>
      <c r="AA154" s="11">
        <f t="shared" si="29"/>
        <v>39.866666666666674</v>
      </c>
      <c r="AB154" s="11">
        <f t="shared" si="29"/>
        <v>33.333333333333329</v>
      </c>
      <c r="AC154" s="11">
        <f>AD154+AE154</f>
        <v>31.384</v>
      </c>
      <c r="AD154" s="11">
        <v>31.384</v>
      </c>
      <c r="AE154" s="11">
        <v>0</v>
      </c>
      <c r="AF154" s="31">
        <v>30</v>
      </c>
      <c r="AG154" s="12">
        <f>M154-H154</f>
        <v>21.969200000000001</v>
      </c>
      <c r="AH154" s="12">
        <v>21.969000000000001</v>
      </c>
      <c r="AI154" s="12">
        <v>0</v>
      </c>
      <c r="AJ154" s="19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</row>
    <row r="155" spans="1:49" s="1" customFormat="1" ht="18.75" x14ac:dyDescent="0.3">
      <c r="A155" s="35">
        <v>48</v>
      </c>
      <c r="B155" s="36"/>
      <c r="C155" s="57" t="s">
        <v>92</v>
      </c>
      <c r="D155" s="31">
        <v>2015</v>
      </c>
      <c r="E155" s="31" t="s">
        <v>93</v>
      </c>
      <c r="F155" s="31">
        <v>110.3</v>
      </c>
      <c r="G155" s="32">
        <v>80</v>
      </c>
      <c r="H155" s="32">
        <v>385</v>
      </c>
      <c r="I155" s="32">
        <v>375</v>
      </c>
      <c r="J155" s="32">
        <v>10</v>
      </c>
      <c r="K155" s="31"/>
      <c r="L155" s="31">
        <v>0.39800000000000002</v>
      </c>
      <c r="M155" s="31">
        <f t="shared" si="27"/>
        <v>1281.6422</v>
      </c>
      <c r="N155" s="31">
        <f>G156*K156+G157*K157+G158*K158+G159*K159</f>
        <v>1249.8022000000001</v>
      </c>
      <c r="O155" s="31">
        <f>G155*L155</f>
        <v>31.840000000000003</v>
      </c>
      <c r="P155" s="31">
        <v>30</v>
      </c>
      <c r="Q155" s="11">
        <f t="shared" si="28"/>
        <v>898.33333333333337</v>
      </c>
      <c r="R155" s="11">
        <f t="shared" si="28"/>
        <v>875</v>
      </c>
      <c r="S155" s="11">
        <f t="shared" si="28"/>
        <v>23.333333333333332</v>
      </c>
      <c r="T155" s="11">
        <f>G156*K156+G157*K157+G158*K158+G159*K159+G155*L155</f>
        <v>1281.6422</v>
      </c>
      <c r="U155" s="11">
        <f>Q155+H155</f>
        <v>1283.3333333333335</v>
      </c>
      <c r="V155" s="11">
        <f t="shared" si="26"/>
        <v>1.6911333333334824</v>
      </c>
      <c r="W155" s="33">
        <f t="shared" si="24"/>
        <v>8.9643961480704082E-2</v>
      </c>
      <c r="X155" s="31">
        <v>11</v>
      </c>
      <c r="Y155" s="43"/>
      <c r="Z155" s="11">
        <f t="shared" si="29"/>
        <v>1283.3333333333335</v>
      </c>
      <c r="AA155" s="11">
        <f t="shared" si="29"/>
        <v>1250</v>
      </c>
      <c r="AB155" s="11">
        <f t="shared" si="29"/>
        <v>33.333333333333329</v>
      </c>
      <c r="AC155" s="11">
        <f>AD155+AE155</f>
        <v>1280.9169999999999</v>
      </c>
      <c r="AD155" s="11">
        <v>1247.6469999999999</v>
      </c>
      <c r="AE155" s="11">
        <v>33.270000000000003</v>
      </c>
      <c r="AF155" s="31">
        <v>30</v>
      </c>
      <c r="AG155" s="12">
        <f>M155-H155</f>
        <v>896.6422</v>
      </c>
      <c r="AH155" s="12">
        <f>N155-I155</f>
        <v>874.80220000000008</v>
      </c>
      <c r="AI155" s="12">
        <f>O155-J155</f>
        <v>21.840000000000003</v>
      </c>
      <c r="AJ155" s="19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</row>
    <row r="156" spans="1:49" ht="18.75" hidden="1" x14ac:dyDescent="0.3">
      <c r="A156" s="35"/>
      <c r="B156" s="36"/>
      <c r="C156" s="57"/>
      <c r="D156" s="31"/>
      <c r="E156" s="31"/>
      <c r="F156" s="31"/>
      <c r="G156" s="31">
        <v>6</v>
      </c>
      <c r="H156" s="34"/>
      <c r="I156" s="34"/>
      <c r="J156" s="34"/>
      <c r="K156" s="31">
        <v>8.4019999999999992</v>
      </c>
      <c r="L156" s="31"/>
      <c r="M156" s="31"/>
      <c r="N156" s="31"/>
      <c r="O156" s="31"/>
      <c r="P156" s="31"/>
      <c r="Q156" s="11"/>
      <c r="R156" s="11"/>
      <c r="S156" s="11"/>
      <c r="T156" s="11"/>
      <c r="U156" s="11"/>
      <c r="V156" s="11"/>
      <c r="W156" s="33"/>
      <c r="X156" s="31"/>
      <c r="Y156" s="43"/>
      <c r="Z156" s="11"/>
      <c r="AA156" s="11"/>
      <c r="AB156" s="11"/>
      <c r="AC156" s="11"/>
      <c r="AD156" s="11"/>
      <c r="AE156" s="11"/>
      <c r="AF156" s="31"/>
      <c r="AG156" s="12"/>
      <c r="AH156" s="12"/>
      <c r="AI156" s="12"/>
      <c r="AJ156" s="19"/>
    </row>
    <row r="157" spans="1:49" ht="18.75" hidden="1" x14ac:dyDescent="0.3">
      <c r="A157" s="35"/>
      <c r="B157" s="36"/>
      <c r="C157" s="57"/>
      <c r="D157" s="31"/>
      <c r="E157" s="31"/>
      <c r="F157" s="31"/>
      <c r="G157" s="31">
        <v>4.5999999999999996</v>
      </c>
      <c r="H157" s="34"/>
      <c r="I157" s="34"/>
      <c r="J157" s="34"/>
      <c r="K157" s="31">
        <v>12.022</v>
      </c>
      <c r="L157" s="31"/>
      <c r="M157" s="31"/>
      <c r="N157" s="31"/>
      <c r="O157" s="31"/>
      <c r="P157" s="31"/>
      <c r="Q157" s="11"/>
      <c r="R157" s="11"/>
      <c r="S157" s="11"/>
      <c r="T157" s="11"/>
      <c r="U157" s="11"/>
      <c r="V157" s="11"/>
      <c r="W157" s="33"/>
      <c r="X157" s="31"/>
      <c r="Y157" s="43"/>
      <c r="Z157" s="11"/>
      <c r="AA157" s="11"/>
      <c r="AB157" s="11"/>
      <c r="AC157" s="11"/>
      <c r="AD157" s="11"/>
      <c r="AE157" s="11"/>
      <c r="AF157" s="31"/>
      <c r="AG157" s="12"/>
      <c r="AH157" s="12"/>
      <c r="AI157" s="12"/>
      <c r="AJ157" s="19"/>
    </row>
    <row r="158" spans="1:49" ht="18.75" hidden="1" x14ac:dyDescent="0.3">
      <c r="A158" s="35"/>
      <c r="B158" s="36"/>
      <c r="C158" s="57"/>
      <c r="D158" s="31"/>
      <c r="E158" s="31"/>
      <c r="F158" s="31"/>
      <c r="G158" s="31">
        <v>43.3</v>
      </c>
      <c r="H158" s="34"/>
      <c r="I158" s="34"/>
      <c r="J158" s="34"/>
      <c r="K158" s="31">
        <v>15.291</v>
      </c>
      <c r="L158" s="31"/>
      <c r="M158" s="31"/>
      <c r="N158" s="31"/>
      <c r="O158" s="31"/>
      <c r="P158" s="31"/>
      <c r="Q158" s="11"/>
      <c r="R158" s="11"/>
      <c r="S158" s="11"/>
      <c r="T158" s="11"/>
      <c r="U158" s="11"/>
      <c r="V158" s="11"/>
      <c r="W158" s="33"/>
      <c r="X158" s="31"/>
      <c r="Y158" s="43"/>
      <c r="Z158" s="11"/>
      <c r="AA158" s="11"/>
      <c r="AB158" s="11"/>
      <c r="AC158" s="11"/>
      <c r="AD158" s="11"/>
      <c r="AE158" s="11"/>
      <c r="AF158" s="31"/>
      <c r="AG158" s="12"/>
      <c r="AH158" s="12"/>
      <c r="AI158" s="12"/>
      <c r="AJ158" s="19"/>
    </row>
    <row r="159" spans="1:49" ht="18.75" hidden="1" x14ac:dyDescent="0.3">
      <c r="A159" s="35"/>
      <c r="B159" s="36"/>
      <c r="C159" s="57"/>
      <c r="D159" s="31"/>
      <c r="E159" s="31"/>
      <c r="F159" s="31"/>
      <c r="G159" s="32">
        <f>G155-G156-G157-G158</f>
        <v>26.100000000000009</v>
      </c>
      <c r="H159" s="34"/>
      <c r="I159" s="34"/>
      <c r="J159" s="34"/>
      <c r="K159" s="31">
        <v>18.466999999999999</v>
      </c>
      <c r="L159" s="31"/>
      <c r="M159" s="31"/>
      <c r="N159" s="31"/>
      <c r="O159" s="31"/>
      <c r="P159" s="31"/>
      <c r="Q159" s="11"/>
      <c r="R159" s="11"/>
      <c r="S159" s="11"/>
      <c r="T159" s="11"/>
      <c r="U159" s="11"/>
      <c r="V159" s="11"/>
      <c r="W159" s="33"/>
      <c r="X159" s="31"/>
      <c r="Y159" s="43"/>
      <c r="Z159" s="11"/>
      <c r="AA159" s="11"/>
      <c r="AB159" s="11"/>
      <c r="AC159" s="11"/>
      <c r="AD159" s="11"/>
      <c r="AE159" s="11"/>
      <c r="AF159" s="31"/>
      <c r="AG159" s="12"/>
      <c r="AH159" s="12"/>
      <c r="AI159" s="12"/>
      <c r="AJ159" s="19"/>
    </row>
    <row r="160" spans="1:49" ht="18.75" x14ac:dyDescent="0.3">
      <c r="A160" s="35">
        <v>49</v>
      </c>
      <c r="B160" s="36"/>
      <c r="C160" s="57" t="s">
        <v>94</v>
      </c>
      <c r="D160" s="31">
        <v>2017</v>
      </c>
      <c r="E160" s="31" t="s">
        <v>28</v>
      </c>
      <c r="F160" s="31">
        <v>25.99</v>
      </c>
      <c r="G160" s="31">
        <v>15</v>
      </c>
      <c r="H160" s="31">
        <v>100.62114</v>
      </c>
      <c r="I160" s="31">
        <v>76.5</v>
      </c>
      <c r="J160" s="31">
        <v>24.12114</v>
      </c>
      <c r="K160" s="31">
        <v>15.291</v>
      </c>
      <c r="L160" s="31">
        <v>0.39800000000000002</v>
      </c>
      <c r="M160" s="31">
        <f t="shared" si="27"/>
        <v>235.33500000000001</v>
      </c>
      <c r="N160" s="31">
        <f>G160*K160</f>
        <v>229.36500000000001</v>
      </c>
      <c r="O160" s="31">
        <f>G160*L160</f>
        <v>5.9700000000000006</v>
      </c>
      <c r="P160" s="31">
        <v>30</v>
      </c>
      <c r="Q160" s="11">
        <f t="shared" ref="Q160:S163" si="30">H160*70/30</f>
        <v>234.78265999999999</v>
      </c>
      <c r="R160" s="11">
        <f t="shared" si="30"/>
        <v>178.5</v>
      </c>
      <c r="S160" s="11">
        <f t="shared" si="30"/>
        <v>56.28266</v>
      </c>
      <c r="T160" s="11">
        <f>G160*K160+G160*L160</f>
        <v>235.33500000000001</v>
      </c>
      <c r="U160" s="11">
        <f>Q160+H160</f>
        <v>335.40379999999999</v>
      </c>
      <c r="V160" s="11">
        <f t="shared" si="26"/>
        <v>100.06879999999998</v>
      </c>
      <c r="W160" s="33">
        <f t="shared" si="24"/>
        <v>5.3044685926318573</v>
      </c>
      <c r="X160" s="31">
        <v>4</v>
      </c>
      <c r="Y160" s="43"/>
      <c r="Z160" s="11">
        <f t="shared" ref="Z160:AB163" si="31">H160+Q160</f>
        <v>335.40379999999999</v>
      </c>
      <c r="AA160" s="11">
        <f t="shared" si="31"/>
        <v>255</v>
      </c>
      <c r="AB160" s="11">
        <f t="shared" si="31"/>
        <v>80.403800000000004</v>
      </c>
      <c r="AC160" s="11">
        <f t="shared" ref="AC160:AC161" si="32">AD160+AE160</f>
        <v>192.44800000000001</v>
      </c>
      <c r="AD160" s="11">
        <v>192.44800000000001</v>
      </c>
      <c r="AE160" s="11">
        <v>0</v>
      </c>
      <c r="AF160" s="31">
        <v>30</v>
      </c>
      <c r="AG160" s="12">
        <f>M160-H160</f>
        <v>134.71386000000001</v>
      </c>
      <c r="AH160" s="12">
        <v>134.714</v>
      </c>
      <c r="AI160" s="12">
        <v>0</v>
      </c>
      <c r="AJ160" s="19"/>
    </row>
    <row r="161" spans="1:49" s="1" customFormat="1" ht="18.75" x14ac:dyDescent="0.3">
      <c r="A161" s="35">
        <v>50</v>
      </c>
      <c r="B161" s="36"/>
      <c r="C161" s="57" t="s">
        <v>95</v>
      </c>
      <c r="D161" s="31">
        <v>2017</v>
      </c>
      <c r="E161" s="31" t="s">
        <v>28</v>
      </c>
      <c r="F161" s="31">
        <v>42.4</v>
      </c>
      <c r="G161" s="31">
        <v>19.8</v>
      </c>
      <c r="H161" s="31">
        <v>148</v>
      </c>
      <c r="I161" s="31">
        <f>H161-J161</f>
        <v>110.9</v>
      </c>
      <c r="J161" s="31">
        <v>37.1</v>
      </c>
      <c r="K161" s="31">
        <v>15.291</v>
      </c>
      <c r="L161" s="31">
        <v>0.39800000000000002</v>
      </c>
      <c r="M161" s="31">
        <f t="shared" si="27"/>
        <v>310.6422</v>
      </c>
      <c r="N161" s="31">
        <f>G161*K161</f>
        <v>302.76179999999999</v>
      </c>
      <c r="O161" s="31">
        <f>G161*L161</f>
        <v>7.8804000000000007</v>
      </c>
      <c r="P161" s="31">
        <v>30</v>
      </c>
      <c r="Q161" s="11">
        <f t="shared" si="30"/>
        <v>345.33333333333331</v>
      </c>
      <c r="R161" s="11">
        <f t="shared" si="30"/>
        <v>258.76666666666665</v>
      </c>
      <c r="S161" s="11">
        <f t="shared" si="30"/>
        <v>86.566666666666663</v>
      </c>
      <c r="T161" s="11">
        <f>G161*K161+G161*L161</f>
        <v>310.6422</v>
      </c>
      <c r="U161" s="11">
        <f>Q161+H161</f>
        <v>493.33333333333331</v>
      </c>
      <c r="V161" s="11">
        <f>U161-T161</f>
        <v>182.69113333333331</v>
      </c>
      <c r="W161" s="33">
        <f>V161/(18.467+0.398)</f>
        <v>9.6841311069882501</v>
      </c>
      <c r="X161" s="31">
        <v>10</v>
      </c>
      <c r="Y161" s="43"/>
      <c r="Z161" s="11">
        <f t="shared" si="31"/>
        <v>493.33333333333331</v>
      </c>
      <c r="AA161" s="11">
        <f t="shared" si="31"/>
        <v>369.66666666666663</v>
      </c>
      <c r="AB161" s="11">
        <f t="shared" si="31"/>
        <v>123.66666666666666</v>
      </c>
      <c r="AC161" s="11">
        <f t="shared" si="32"/>
        <v>232.346</v>
      </c>
      <c r="AD161" s="11">
        <v>232.346</v>
      </c>
      <c r="AE161" s="11">
        <v>0</v>
      </c>
      <c r="AF161" s="31">
        <v>30</v>
      </c>
      <c r="AG161" s="12">
        <f>M161-H161</f>
        <v>162.6422</v>
      </c>
      <c r="AH161" s="12">
        <v>162.642</v>
      </c>
      <c r="AI161" s="12">
        <v>0</v>
      </c>
      <c r="AJ161" s="19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</row>
    <row r="162" spans="1:49" s="1" customFormat="1" ht="18.75" x14ac:dyDescent="0.3">
      <c r="A162" s="35">
        <v>51</v>
      </c>
      <c r="B162" s="36"/>
      <c r="C162" s="40" t="s">
        <v>96</v>
      </c>
      <c r="D162" s="31">
        <v>2018</v>
      </c>
      <c r="E162" s="31">
        <v>2018</v>
      </c>
      <c r="F162" s="31">
        <v>10</v>
      </c>
      <c r="G162" s="32">
        <v>8.1999999999999993</v>
      </c>
      <c r="H162" s="32">
        <v>100</v>
      </c>
      <c r="I162" s="32">
        <v>46.494</v>
      </c>
      <c r="J162" s="32">
        <v>53.506</v>
      </c>
      <c r="K162" s="31">
        <v>18.466999999999999</v>
      </c>
      <c r="L162" s="31">
        <v>0.39800000000000002</v>
      </c>
      <c r="M162" s="31">
        <f t="shared" si="27"/>
        <v>154.69299999999998</v>
      </c>
      <c r="N162" s="31">
        <f>G162*K162</f>
        <v>151.42939999999999</v>
      </c>
      <c r="O162" s="31">
        <f>G162*L162</f>
        <v>3.2635999999999998</v>
      </c>
      <c r="P162" s="31"/>
      <c r="Q162" s="11">
        <f t="shared" si="30"/>
        <v>233.33333333333334</v>
      </c>
      <c r="R162" s="11">
        <f t="shared" si="30"/>
        <v>108.486</v>
      </c>
      <c r="S162" s="11">
        <f t="shared" si="30"/>
        <v>124.84733333333334</v>
      </c>
      <c r="T162" s="11">
        <f>G162*K162+G162*L162</f>
        <v>154.69299999999998</v>
      </c>
      <c r="U162" s="11">
        <f>Q162+H162</f>
        <v>333.33333333333337</v>
      </c>
      <c r="V162" s="11">
        <f>U162-T162</f>
        <v>178.64033333333339</v>
      </c>
      <c r="W162" s="33">
        <f>V162/(18.467+0.398)</f>
        <v>9.4694054245074692</v>
      </c>
      <c r="X162" s="31">
        <v>10</v>
      </c>
      <c r="Y162" s="43"/>
      <c r="Z162" s="11">
        <f t="shared" si="31"/>
        <v>333.33333333333337</v>
      </c>
      <c r="AA162" s="11">
        <f t="shared" si="31"/>
        <v>154.98000000000002</v>
      </c>
      <c r="AB162" s="11">
        <f t="shared" si="31"/>
        <v>178.35333333333335</v>
      </c>
      <c r="AC162" s="11">
        <f>AD162+AE162</f>
        <v>78.132999999999996</v>
      </c>
      <c r="AD162" s="11">
        <v>78.132999999999996</v>
      </c>
      <c r="AE162" s="11">
        <v>0</v>
      </c>
      <c r="AF162" s="31">
        <v>30</v>
      </c>
      <c r="AG162" s="12">
        <f>M162-H162</f>
        <v>54.692999999999984</v>
      </c>
      <c r="AH162" s="12">
        <v>54.639000000000003</v>
      </c>
      <c r="AI162" s="12">
        <v>0</v>
      </c>
      <c r="AJ162" s="19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</row>
    <row r="163" spans="1:49" s="1" customFormat="1" ht="18.75" x14ac:dyDescent="0.3">
      <c r="A163" s="35">
        <v>52</v>
      </c>
      <c r="B163" s="36" t="s">
        <v>97</v>
      </c>
      <c r="C163" s="57" t="s">
        <v>98</v>
      </c>
      <c r="D163" s="31">
        <v>2017</v>
      </c>
      <c r="E163" s="31" t="s">
        <v>28</v>
      </c>
      <c r="F163" s="31">
        <v>8.8000000000000007</v>
      </c>
      <c r="G163" s="31">
        <f>G164+G165</f>
        <v>10.8</v>
      </c>
      <c r="H163" s="31">
        <v>50</v>
      </c>
      <c r="I163" s="31">
        <v>50</v>
      </c>
      <c r="J163" s="31"/>
      <c r="K163" s="8"/>
      <c r="L163" s="31">
        <v>0.39800000000000002</v>
      </c>
      <c r="M163" s="31">
        <f t="shared" si="27"/>
        <v>175.9932</v>
      </c>
      <c r="N163" s="31">
        <f>G164*K164+G165*K165</f>
        <v>171.69479999999999</v>
      </c>
      <c r="O163" s="31">
        <f>G163*L163</f>
        <v>4.2984000000000009</v>
      </c>
      <c r="P163" s="31">
        <v>30</v>
      </c>
      <c r="Q163" s="11">
        <f t="shared" si="30"/>
        <v>116.66666666666667</v>
      </c>
      <c r="R163" s="11">
        <f t="shared" si="30"/>
        <v>116.66666666666667</v>
      </c>
      <c r="S163" s="11">
        <f t="shared" si="30"/>
        <v>0</v>
      </c>
      <c r="T163" s="11">
        <f>G163*K164+G163*L163</f>
        <v>169.44120000000004</v>
      </c>
      <c r="U163" s="11">
        <f>Q163+H163</f>
        <v>166.66666666666669</v>
      </c>
      <c r="V163" s="11">
        <f>U163-T163</f>
        <v>-2.7745333333333519</v>
      </c>
      <c r="W163" s="33">
        <f>V163/(18.467+0.398)</f>
        <v>-0.14707306299143133</v>
      </c>
      <c r="X163" s="31">
        <v>2</v>
      </c>
      <c r="Y163" s="43"/>
      <c r="Z163" s="11">
        <f t="shared" si="31"/>
        <v>166.66666666666669</v>
      </c>
      <c r="AA163" s="11">
        <f t="shared" si="31"/>
        <v>166.66666666666669</v>
      </c>
      <c r="AB163" s="11">
        <f t="shared" si="31"/>
        <v>0</v>
      </c>
      <c r="AC163" s="11">
        <f>AD163+AE163</f>
        <v>166.66666666666669</v>
      </c>
      <c r="AD163" s="11">
        <v>166.66666666666669</v>
      </c>
      <c r="AE163" s="11">
        <v>0</v>
      </c>
      <c r="AF163" s="31">
        <v>30</v>
      </c>
      <c r="AG163" s="12">
        <v>116.66666666666667</v>
      </c>
      <c r="AH163" s="12">
        <v>116.66666666666667</v>
      </c>
      <c r="AI163" s="12">
        <v>0</v>
      </c>
      <c r="AJ163" s="19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</row>
    <row r="164" spans="1:49" s="1" customFormat="1" ht="18.75" hidden="1" x14ac:dyDescent="0.3">
      <c r="A164" s="35"/>
      <c r="B164" s="36"/>
      <c r="C164" s="57"/>
      <c r="D164" s="31"/>
      <c r="E164" s="31"/>
      <c r="F164" s="31"/>
      <c r="G164" s="31">
        <v>8.8000000000000007</v>
      </c>
      <c r="H164" s="31"/>
      <c r="I164" s="31"/>
      <c r="J164" s="31"/>
      <c r="K164" s="31">
        <v>15.291</v>
      </c>
      <c r="L164" s="31"/>
      <c r="M164" s="31"/>
      <c r="N164" s="31"/>
      <c r="O164" s="31"/>
      <c r="P164" s="31"/>
      <c r="Q164" s="11"/>
      <c r="R164" s="11"/>
      <c r="S164" s="11"/>
      <c r="T164" s="11"/>
      <c r="U164" s="11"/>
      <c r="V164" s="11"/>
      <c r="W164" s="33"/>
      <c r="X164" s="31"/>
      <c r="Y164" s="43"/>
      <c r="Z164" s="11"/>
      <c r="AA164" s="11"/>
      <c r="AB164" s="11"/>
      <c r="AC164" s="11"/>
      <c r="AD164" s="11"/>
      <c r="AE164" s="11"/>
      <c r="AF164" s="31"/>
      <c r="AG164" s="12"/>
      <c r="AH164" s="12"/>
      <c r="AI164" s="12"/>
      <c r="AJ164" s="19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</row>
    <row r="165" spans="1:49" s="1" customFormat="1" ht="18.75" hidden="1" x14ac:dyDescent="0.3">
      <c r="A165" s="35"/>
      <c r="B165" s="36"/>
      <c r="C165" s="57"/>
      <c r="D165" s="31"/>
      <c r="E165" s="31"/>
      <c r="F165" s="31"/>
      <c r="G165" s="31">
        <v>2</v>
      </c>
      <c r="H165" s="31"/>
      <c r="I165" s="31"/>
      <c r="J165" s="31"/>
      <c r="K165" s="31">
        <v>18.567</v>
      </c>
      <c r="L165" s="31"/>
      <c r="M165" s="31"/>
      <c r="N165" s="31"/>
      <c r="O165" s="31"/>
      <c r="P165" s="31"/>
      <c r="Q165" s="11"/>
      <c r="R165" s="11"/>
      <c r="S165" s="11"/>
      <c r="T165" s="11"/>
      <c r="U165" s="11"/>
      <c r="V165" s="11"/>
      <c r="W165" s="33"/>
      <c r="X165" s="31"/>
      <c r="Y165" s="43"/>
      <c r="Z165" s="11"/>
      <c r="AA165" s="11"/>
      <c r="AB165" s="11"/>
      <c r="AC165" s="11"/>
      <c r="AD165" s="11"/>
      <c r="AE165" s="11"/>
      <c r="AF165" s="31"/>
      <c r="AG165" s="12"/>
      <c r="AH165" s="12"/>
      <c r="AI165" s="12"/>
      <c r="AJ165" s="19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</row>
    <row r="166" spans="1:49" s="1" customFormat="1" ht="18.75" x14ac:dyDescent="0.3">
      <c r="A166" s="35">
        <v>53</v>
      </c>
      <c r="B166" s="36"/>
      <c r="C166" s="57" t="s">
        <v>99</v>
      </c>
      <c r="D166" s="31">
        <v>2018</v>
      </c>
      <c r="E166" s="31" t="s">
        <v>100</v>
      </c>
      <c r="F166" s="31">
        <v>0</v>
      </c>
      <c r="G166" s="32">
        <v>16.5</v>
      </c>
      <c r="H166" s="31">
        <v>90</v>
      </c>
      <c r="I166" s="31">
        <v>80</v>
      </c>
      <c r="J166" s="31">
        <v>10</v>
      </c>
      <c r="K166" s="31">
        <v>18.466999999999999</v>
      </c>
      <c r="L166" s="31">
        <v>0.39800000000000002</v>
      </c>
      <c r="M166" s="31">
        <f t="shared" si="27"/>
        <v>311.27249999999998</v>
      </c>
      <c r="N166" s="31">
        <f>G166*K166</f>
        <v>304.70549999999997</v>
      </c>
      <c r="O166" s="31">
        <f>G166*L166</f>
        <v>6.5670000000000002</v>
      </c>
      <c r="P166" s="31"/>
      <c r="Q166" s="11">
        <f t="shared" ref="Q166:S167" si="33">H166*70/30</f>
        <v>210</v>
      </c>
      <c r="R166" s="11">
        <f t="shared" si="33"/>
        <v>186.66666666666666</v>
      </c>
      <c r="S166" s="11">
        <f t="shared" si="33"/>
        <v>23.333333333333332</v>
      </c>
      <c r="T166" s="11">
        <f>G166*K166+G166*L166</f>
        <v>311.27249999999998</v>
      </c>
      <c r="U166" s="11">
        <f>Q166+H166</f>
        <v>300</v>
      </c>
      <c r="V166" s="11">
        <f>U166-T166</f>
        <v>-11.27249999999998</v>
      </c>
      <c r="W166" s="33">
        <f>V166/(18.467+0.398)</f>
        <v>-0.59753511794328018</v>
      </c>
      <c r="X166" s="31">
        <v>11</v>
      </c>
      <c r="Y166" s="43"/>
      <c r="Z166" s="11">
        <f t="shared" ref="Z166:AB167" si="34">H166+Q166</f>
        <v>300</v>
      </c>
      <c r="AA166" s="11">
        <f t="shared" si="34"/>
        <v>266.66666666666663</v>
      </c>
      <c r="AB166" s="11">
        <f t="shared" si="34"/>
        <v>33.333333333333329</v>
      </c>
      <c r="AC166" s="11">
        <v>300</v>
      </c>
      <c r="AD166" s="11">
        <v>266.66666666666663</v>
      </c>
      <c r="AE166" s="11">
        <v>33.333333333333329</v>
      </c>
      <c r="AF166" s="31">
        <v>30</v>
      </c>
      <c r="AG166" s="12">
        <v>210</v>
      </c>
      <c r="AH166" s="12">
        <v>186.66666666666666</v>
      </c>
      <c r="AI166" s="12">
        <v>23.333333333333332</v>
      </c>
      <c r="AJ166" s="19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</row>
    <row r="167" spans="1:49" s="1" customFormat="1" ht="18.75" x14ac:dyDescent="0.3">
      <c r="A167" s="35">
        <v>54</v>
      </c>
      <c r="B167" s="36" t="s">
        <v>101</v>
      </c>
      <c r="C167" s="57" t="s">
        <v>102</v>
      </c>
      <c r="D167" s="31">
        <v>2015</v>
      </c>
      <c r="E167" s="31" t="s">
        <v>28</v>
      </c>
      <c r="F167" s="31">
        <v>136.5</v>
      </c>
      <c r="G167" s="31">
        <f>G168+G169+G170</f>
        <v>53.5</v>
      </c>
      <c r="H167" s="31">
        <f>I167+J167</f>
        <v>233.84</v>
      </c>
      <c r="I167" s="31">
        <v>206.87</v>
      </c>
      <c r="J167" s="31">
        <v>26.97</v>
      </c>
      <c r="K167" s="31"/>
      <c r="L167" s="31">
        <v>0.39800000000000002</v>
      </c>
      <c r="M167" s="31">
        <f t="shared" si="27"/>
        <v>784.72410000000002</v>
      </c>
      <c r="N167" s="31">
        <f>G168*K168+G169*K169+G170*K170</f>
        <v>763.43110000000001</v>
      </c>
      <c r="O167" s="31">
        <f>G167*L167</f>
        <v>21.293000000000003</v>
      </c>
      <c r="P167" s="31">
        <v>30</v>
      </c>
      <c r="Q167" s="11">
        <f t="shared" si="33"/>
        <v>545.62666666666667</v>
      </c>
      <c r="R167" s="11">
        <f t="shared" si="33"/>
        <v>482.69666666666666</v>
      </c>
      <c r="S167" s="11">
        <f t="shared" si="33"/>
        <v>62.929999999999993</v>
      </c>
      <c r="T167" s="11">
        <f>G168*K168+G169*K169+G167*L167</f>
        <v>710.85610000000008</v>
      </c>
      <c r="U167" s="11">
        <f>Q167+H167</f>
        <v>779.4666666666667</v>
      </c>
      <c r="V167" s="11">
        <f>U167-T167</f>
        <v>68.610566666666614</v>
      </c>
      <c r="W167" s="33">
        <f>V167/(18.467+0.398)</f>
        <v>3.636923756515591</v>
      </c>
      <c r="X167" s="31">
        <v>4</v>
      </c>
      <c r="Y167" s="43"/>
      <c r="Z167" s="11">
        <f t="shared" si="34"/>
        <v>779.4666666666667</v>
      </c>
      <c r="AA167" s="11">
        <f t="shared" si="34"/>
        <v>689.56666666666661</v>
      </c>
      <c r="AB167" s="11">
        <f t="shared" si="34"/>
        <v>89.899999999999991</v>
      </c>
      <c r="AC167" s="11">
        <v>779.4666666666667</v>
      </c>
      <c r="AD167" s="11">
        <v>689.56666666666661</v>
      </c>
      <c r="AE167" s="11">
        <v>89.899999999999991</v>
      </c>
      <c r="AF167" s="31">
        <v>30</v>
      </c>
      <c r="AG167" s="12">
        <v>545.62666666666667</v>
      </c>
      <c r="AH167" s="12">
        <v>482.69666666666666</v>
      </c>
      <c r="AI167" s="12">
        <v>62.929999999999993</v>
      </c>
      <c r="AJ167" s="19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</row>
    <row r="168" spans="1:49" ht="18.75" hidden="1" x14ac:dyDescent="0.3">
      <c r="A168" s="35"/>
      <c r="B168" s="36"/>
      <c r="C168" s="36"/>
      <c r="D168" s="31"/>
      <c r="E168" s="31"/>
      <c r="F168" s="31"/>
      <c r="G168" s="31">
        <v>20.6</v>
      </c>
      <c r="H168" s="31"/>
      <c r="I168" s="31"/>
      <c r="J168" s="31"/>
      <c r="K168" s="31">
        <v>12.022</v>
      </c>
      <c r="L168" s="31"/>
      <c r="M168" s="31"/>
      <c r="N168" s="31"/>
      <c r="O168" s="31"/>
      <c r="P168" s="31"/>
      <c r="Q168" s="11"/>
      <c r="R168" s="11"/>
      <c r="S168" s="11"/>
      <c r="T168" s="11"/>
      <c r="U168" s="11"/>
      <c r="V168" s="11">
        <f t="shared" ref="V168:V209" si="35">U168-T168</f>
        <v>0</v>
      </c>
      <c r="W168" s="33"/>
      <c r="X168" s="31"/>
      <c r="Y168" s="43"/>
      <c r="Z168" s="11"/>
      <c r="AA168" s="11"/>
      <c r="AB168" s="11"/>
      <c r="AC168" s="11"/>
      <c r="AD168" s="11"/>
      <c r="AE168" s="11"/>
      <c r="AF168" s="11"/>
      <c r="AG168" s="12"/>
      <c r="AH168" s="12"/>
      <c r="AI168" s="12"/>
      <c r="AJ168" s="19"/>
    </row>
    <row r="169" spans="1:49" ht="18.75" hidden="1" x14ac:dyDescent="0.3">
      <c r="A169" s="35"/>
      <c r="B169" s="36"/>
      <c r="C169" s="36"/>
      <c r="D169" s="31"/>
      <c r="E169" s="31"/>
      <c r="F169" s="31"/>
      <c r="G169" s="31">
        <v>28.9</v>
      </c>
      <c r="H169" s="31"/>
      <c r="I169" s="31"/>
      <c r="J169" s="31"/>
      <c r="K169" s="31">
        <v>15.291</v>
      </c>
      <c r="L169" s="31"/>
      <c r="M169" s="31"/>
      <c r="N169" s="31"/>
      <c r="O169" s="31"/>
      <c r="P169" s="31"/>
      <c r="Q169" s="11"/>
      <c r="R169" s="11"/>
      <c r="S169" s="11"/>
      <c r="T169" s="11"/>
      <c r="U169" s="11"/>
      <c r="V169" s="11"/>
      <c r="W169" s="33"/>
      <c r="X169" s="31"/>
      <c r="Y169" s="43"/>
      <c r="Z169" s="11"/>
      <c r="AA169" s="11"/>
      <c r="AB169" s="11"/>
      <c r="AC169" s="11"/>
      <c r="AD169" s="11"/>
      <c r="AE169" s="11"/>
      <c r="AF169" s="11"/>
      <c r="AG169" s="12"/>
      <c r="AH169" s="12"/>
      <c r="AI169" s="12"/>
      <c r="AJ169" s="19"/>
    </row>
    <row r="170" spans="1:49" ht="18.75" hidden="1" x14ac:dyDescent="0.3">
      <c r="A170" s="35"/>
      <c r="B170" s="36"/>
      <c r="C170" s="36"/>
      <c r="D170" s="31"/>
      <c r="E170" s="31"/>
      <c r="F170" s="31"/>
      <c r="G170" s="31">
        <v>4</v>
      </c>
      <c r="H170" s="31"/>
      <c r="I170" s="31"/>
      <c r="J170" s="31"/>
      <c r="K170" s="31">
        <v>18.466999999999999</v>
      </c>
      <c r="L170" s="31"/>
      <c r="M170" s="31"/>
      <c r="N170" s="31"/>
      <c r="O170" s="31"/>
      <c r="P170" s="31"/>
      <c r="Q170" s="11"/>
      <c r="R170" s="11"/>
      <c r="S170" s="11"/>
      <c r="T170" s="11"/>
      <c r="U170" s="11"/>
      <c r="V170" s="11"/>
      <c r="W170" s="33"/>
      <c r="X170" s="31"/>
      <c r="Y170" s="43"/>
      <c r="Z170" s="11"/>
      <c r="AA170" s="11"/>
      <c r="AB170" s="11"/>
      <c r="AC170" s="11"/>
      <c r="AD170" s="11"/>
      <c r="AE170" s="11"/>
      <c r="AF170" s="11"/>
      <c r="AG170" s="12"/>
      <c r="AH170" s="12"/>
      <c r="AI170" s="12"/>
      <c r="AJ170" s="19"/>
    </row>
    <row r="171" spans="1:49" s="18" customFormat="1" ht="18.75" hidden="1" x14ac:dyDescent="0.3">
      <c r="A171" s="35"/>
      <c r="B171" s="63" t="s">
        <v>103</v>
      </c>
      <c r="C171" s="63"/>
      <c r="D171" s="63"/>
      <c r="E171" s="41"/>
      <c r="F171" s="28">
        <f>F7+F10+F14+F15+F18+F22+F26+F27+F30+F33+F37+F40+F43+F46+F47+F50+F51+F54+F57+F61+F65+F66+F70+F71+F75+F78+F82+F85+F88+F91+F92+F96+F100+F104+F108+F111+F112+F116+F119+F123+F127+F131+F135+F139+F143+F147+F151+F154+F155+F160+F161+F162+F163+F166+F167</f>
        <v>1850.162</v>
      </c>
      <c r="G171" s="28">
        <f>G7+G10+G14+G15+G18+G22+G26+G27+G30+G33+G37+G40+G43+G46+G47+G50+G51+G54+G57+G61+G65+G66+G70+G71+G75+G78+G82+G85+G88+G91+G92+G96+G100+G104+G108+G111+G112+G116+G119+G123+G127+G131+G135+G139+G143+G147+G151+G154+G155+G160+G161+G162+G163+G166+G167</f>
        <v>1884.9820000000002</v>
      </c>
      <c r="H171" s="29">
        <f>SUM(H7:H169)</f>
        <v>9157.3095299999986</v>
      </c>
      <c r="I171" s="29">
        <f>SUM(I7:I169)</f>
        <v>8247.9857700000011</v>
      </c>
      <c r="J171" s="29">
        <f>SUM(J7:J169)</f>
        <v>909.32375999999988</v>
      </c>
      <c r="K171" s="29"/>
      <c r="L171" s="29"/>
      <c r="M171" s="29">
        <f t="shared" ref="M171:O171" si="36">SUM(M7:M169)</f>
        <v>28862.597707999998</v>
      </c>
      <c r="N171" s="29">
        <f t="shared" si="36"/>
        <v>28112.374872000004</v>
      </c>
      <c r="O171" s="29">
        <f t="shared" si="36"/>
        <v>750.22283600000014</v>
      </c>
      <c r="P171" s="29"/>
      <c r="Q171" s="42">
        <f>SUM(Q7:Q169)</f>
        <v>21272.070604973269</v>
      </c>
      <c r="R171" s="42">
        <f>SUM(R7:R169)</f>
        <v>19170.739709817586</v>
      </c>
      <c r="S171" s="42">
        <f>SUM(S7:S169)</f>
        <v>2101.3308951556878</v>
      </c>
      <c r="T171" s="42">
        <f t="shared" ref="T171:AI171" si="37">SUM(T7:T169)</f>
        <v>24628.732905999997</v>
      </c>
      <c r="U171" s="42">
        <f t="shared" si="37"/>
        <v>30707.046801639932</v>
      </c>
      <c r="V171" s="42">
        <f t="shared" si="37"/>
        <v>6503.2290423950944</v>
      </c>
      <c r="W171" s="42">
        <f t="shared" si="37"/>
        <v>359.11736243811805</v>
      </c>
      <c r="X171" s="42">
        <f t="shared" si="37"/>
        <v>390</v>
      </c>
      <c r="Y171" s="42">
        <f t="shared" si="37"/>
        <v>89.9</v>
      </c>
      <c r="Z171" s="42">
        <f>SUM(Z7:Z169)</f>
        <v>30429.380134973268</v>
      </c>
      <c r="AA171" s="42">
        <f t="shared" si="37"/>
        <v>27418.725479817578</v>
      </c>
      <c r="AB171" s="42">
        <f t="shared" si="37"/>
        <v>3010.6546551556889</v>
      </c>
      <c r="AC171" s="42">
        <f>SUM(AC7:AC169)</f>
        <v>26727.174334973271</v>
      </c>
      <c r="AD171" s="42">
        <f>SUM(AD7:AD169)</f>
        <v>24532.189146484248</v>
      </c>
      <c r="AE171" s="42">
        <f>SUM(AE7:AE169)</f>
        <v>2194.9851884890213</v>
      </c>
      <c r="AF171" s="42"/>
      <c r="AG171" s="42">
        <f>SUM(AG7:AG169)</f>
        <v>18680.527414973265</v>
      </c>
      <c r="AH171" s="42">
        <f t="shared" si="37"/>
        <v>17196.382066484246</v>
      </c>
      <c r="AI171" s="42">
        <f t="shared" si="37"/>
        <v>1484.0917884890214</v>
      </c>
      <c r="AJ171" s="19"/>
    </row>
    <row r="172" spans="1:49" ht="35.25" hidden="1" customHeight="1" x14ac:dyDescent="0.3">
      <c r="A172" s="64" t="s">
        <v>120</v>
      </c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19"/>
    </row>
    <row r="173" spans="1:49" s="1" customFormat="1" ht="37.5" x14ac:dyDescent="0.3">
      <c r="A173" s="35">
        <v>55</v>
      </c>
      <c r="B173" s="36" t="s">
        <v>23</v>
      </c>
      <c r="C173" s="57" t="s">
        <v>104</v>
      </c>
      <c r="D173" s="43">
        <v>2016</v>
      </c>
      <c r="E173" s="43"/>
      <c r="F173" s="43">
        <v>19.399999999999999</v>
      </c>
      <c r="G173" s="43">
        <f>G175+G174+G176</f>
        <v>23.4</v>
      </c>
      <c r="H173" s="43">
        <v>104</v>
      </c>
      <c r="I173" s="43">
        <v>100</v>
      </c>
      <c r="J173" s="43">
        <v>4</v>
      </c>
      <c r="K173" s="43"/>
      <c r="L173" s="43">
        <v>0.39800000000000002</v>
      </c>
      <c r="M173" s="12">
        <f>N173+O173</f>
        <v>356.9436</v>
      </c>
      <c r="N173" s="12">
        <f>G174*K174+G175*K175+G176*K176</f>
        <v>347.63040000000001</v>
      </c>
      <c r="O173" s="12">
        <f>G173*L173</f>
        <v>9.3132000000000001</v>
      </c>
      <c r="P173" s="43">
        <v>30</v>
      </c>
      <c r="Q173" s="12">
        <f>H173*70/30</f>
        <v>242.66666666666666</v>
      </c>
      <c r="R173" s="12">
        <f>I173*70/30</f>
        <v>233.33333333333334</v>
      </c>
      <c r="S173" s="12">
        <f>J173*70/30</f>
        <v>9.3333333333333339</v>
      </c>
      <c r="T173" s="12">
        <f>G174*K174+G175*K175+G173*L173</f>
        <v>283.07560000000001</v>
      </c>
      <c r="U173" s="12">
        <f>Q173+H173</f>
        <v>346.66666666666663</v>
      </c>
      <c r="V173" s="12">
        <f t="shared" si="35"/>
        <v>63.59106666666662</v>
      </c>
      <c r="W173" s="44">
        <f t="shared" ref="W173:W187" si="38">V173/(18.467+0.398)</f>
        <v>3.3708490149306454</v>
      </c>
      <c r="X173" s="43">
        <v>4</v>
      </c>
      <c r="Y173" s="43"/>
      <c r="Z173" s="12">
        <f>H173+Q173</f>
        <v>346.66666666666663</v>
      </c>
      <c r="AA173" s="12">
        <f>I173+R173</f>
        <v>333.33333333333337</v>
      </c>
      <c r="AB173" s="12">
        <f>J173+S173</f>
        <v>13.333333333333334</v>
      </c>
      <c r="AC173" s="12">
        <v>346.66666666666663</v>
      </c>
      <c r="AD173" s="12">
        <v>333.33333333333337</v>
      </c>
      <c r="AE173" s="12">
        <v>13.333333333333334</v>
      </c>
      <c r="AF173" s="43">
        <v>30</v>
      </c>
      <c r="AG173" s="12">
        <v>242.66666666666666</v>
      </c>
      <c r="AH173" s="12">
        <v>233.33333333333334</v>
      </c>
      <c r="AI173" s="12">
        <v>9.3333333333333339</v>
      </c>
      <c r="AJ173" s="19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</row>
    <row r="174" spans="1:49" s="1" customFormat="1" ht="18.75" hidden="1" x14ac:dyDescent="0.3">
      <c r="A174" s="35"/>
      <c r="B174" s="36"/>
      <c r="C174" s="57"/>
      <c r="D174" s="43"/>
      <c r="E174" s="43"/>
      <c r="F174" s="43"/>
      <c r="G174" s="43">
        <v>7</v>
      </c>
      <c r="H174" s="43"/>
      <c r="I174" s="43"/>
      <c r="J174" s="43"/>
      <c r="K174" s="43">
        <v>12.022</v>
      </c>
      <c r="L174" s="43"/>
      <c r="M174" s="12"/>
      <c r="N174" s="12"/>
      <c r="O174" s="12"/>
      <c r="P174" s="43"/>
      <c r="Q174" s="12"/>
      <c r="R174" s="12"/>
      <c r="S174" s="12"/>
      <c r="T174" s="12"/>
      <c r="U174" s="12"/>
      <c r="V174" s="12"/>
      <c r="W174" s="44"/>
      <c r="X174" s="43"/>
      <c r="Y174" s="43"/>
      <c r="Z174" s="12"/>
      <c r="AA174" s="12"/>
      <c r="AB174" s="12"/>
      <c r="AC174" s="12"/>
      <c r="AD174" s="12"/>
      <c r="AE174" s="12"/>
      <c r="AF174" s="43"/>
      <c r="AG174" s="12"/>
      <c r="AH174" s="12"/>
      <c r="AI174" s="12"/>
      <c r="AJ174" s="19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</row>
    <row r="175" spans="1:49" s="1" customFormat="1" ht="18.75" hidden="1" x14ac:dyDescent="0.3">
      <c r="A175" s="35"/>
      <c r="B175" s="36"/>
      <c r="C175" s="57"/>
      <c r="D175" s="43"/>
      <c r="E175" s="43"/>
      <c r="F175" s="43"/>
      <c r="G175" s="43">
        <v>12.4</v>
      </c>
      <c r="H175" s="43"/>
      <c r="I175" s="43"/>
      <c r="J175" s="43"/>
      <c r="K175" s="43">
        <v>15.291</v>
      </c>
      <c r="L175" s="43"/>
      <c r="M175" s="12"/>
      <c r="N175" s="12"/>
      <c r="O175" s="12"/>
      <c r="P175" s="43"/>
      <c r="Q175" s="12"/>
      <c r="R175" s="12"/>
      <c r="S175" s="12"/>
      <c r="T175" s="12"/>
      <c r="U175" s="12"/>
      <c r="V175" s="12"/>
      <c r="W175" s="44"/>
      <c r="X175" s="43"/>
      <c r="Y175" s="43"/>
      <c r="Z175" s="12"/>
      <c r="AA175" s="12"/>
      <c r="AB175" s="12"/>
      <c r="AC175" s="12"/>
      <c r="AD175" s="12"/>
      <c r="AE175" s="12"/>
      <c r="AF175" s="43"/>
      <c r="AG175" s="12"/>
      <c r="AH175" s="12"/>
      <c r="AI175" s="12"/>
      <c r="AJ175" s="19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</row>
    <row r="176" spans="1:49" s="1" customFormat="1" ht="18.75" hidden="1" x14ac:dyDescent="0.3">
      <c r="A176" s="35"/>
      <c r="B176" s="36"/>
      <c r="C176" s="57"/>
      <c r="D176" s="43"/>
      <c r="E176" s="43"/>
      <c r="F176" s="43"/>
      <c r="G176" s="43">
        <v>4</v>
      </c>
      <c r="H176" s="43"/>
      <c r="I176" s="43"/>
      <c r="J176" s="43"/>
      <c r="K176" s="43">
        <v>18.466999999999999</v>
      </c>
      <c r="L176" s="43"/>
      <c r="M176" s="12"/>
      <c r="N176" s="12"/>
      <c r="O176" s="12"/>
      <c r="P176" s="43"/>
      <c r="Q176" s="12"/>
      <c r="R176" s="12"/>
      <c r="S176" s="12"/>
      <c r="T176" s="12"/>
      <c r="U176" s="12"/>
      <c r="V176" s="12"/>
      <c r="W176" s="44"/>
      <c r="X176" s="43"/>
      <c r="Y176" s="43"/>
      <c r="Z176" s="12"/>
      <c r="AA176" s="12"/>
      <c r="AB176" s="12"/>
      <c r="AC176" s="12"/>
      <c r="AD176" s="12"/>
      <c r="AE176" s="12"/>
      <c r="AF176" s="43"/>
      <c r="AG176" s="12"/>
      <c r="AH176" s="12"/>
      <c r="AI176" s="12"/>
      <c r="AJ176" s="19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</row>
    <row r="177" spans="1:49" s="1" customFormat="1" ht="37.5" x14ac:dyDescent="0.3">
      <c r="A177" s="35">
        <v>56</v>
      </c>
      <c r="B177" s="36" t="s">
        <v>29</v>
      </c>
      <c r="C177" s="57" t="s">
        <v>105</v>
      </c>
      <c r="D177" s="43">
        <v>2017</v>
      </c>
      <c r="E177" s="43"/>
      <c r="F177" s="43">
        <v>33.799999999999997</v>
      </c>
      <c r="G177" s="43">
        <f>G178+G179</f>
        <v>50.8</v>
      </c>
      <c r="H177" s="43">
        <v>250</v>
      </c>
      <c r="I177" s="43">
        <v>250</v>
      </c>
      <c r="J177" s="43"/>
      <c r="K177" s="43"/>
      <c r="L177" s="43">
        <v>0.39800000000000002</v>
      </c>
      <c r="M177" s="12">
        <f t="shared" ref="M177:M209" si="39">N177+O177</f>
        <v>850.99319999999989</v>
      </c>
      <c r="N177" s="12">
        <f>G178*K178+G179*K179</f>
        <v>830.77479999999991</v>
      </c>
      <c r="O177" s="12">
        <f>G177*L177</f>
        <v>20.218399999999999</v>
      </c>
      <c r="P177" s="43">
        <v>30</v>
      </c>
      <c r="Q177" s="12">
        <f>H177*70/30</f>
        <v>583.33333333333337</v>
      </c>
      <c r="R177" s="12">
        <f>I177*70/30</f>
        <v>583.33333333333337</v>
      </c>
      <c r="S177" s="12">
        <f>J177*70/30</f>
        <v>0</v>
      </c>
      <c r="T177" s="12">
        <f>G177*K177+G177*L177</f>
        <v>20.218399999999999</v>
      </c>
      <c r="U177" s="12">
        <f>Q177+H177</f>
        <v>833.33333333333337</v>
      </c>
      <c r="V177" s="12">
        <f t="shared" si="35"/>
        <v>813.1149333333334</v>
      </c>
      <c r="W177" s="44">
        <f t="shared" si="38"/>
        <v>43.101772241364088</v>
      </c>
      <c r="X177" s="43">
        <v>17</v>
      </c>
      <c r="Y177" s="43"/>
      <c r="Z177" s="12">
        <f>H177+Q177</f>
        <v>833.33333333333337</v>
      </c>
      <c r="AA177" s="12">
        <f>I177+R177</f>
        <v>833.33333333333337</v>
      </c>
      <c r="AB177" s="12">
        <f>J177+S177</f>
        <v>0</v>
      </c>
      <c r="AC177" s="12">
        <v>833.33333333333337</v>
      </c>
      <c r="AD177" s="12">
        <v>833.33333333333337</v>
      </c>
      <c r="AE177" s="12">
        <v>0</v>
      </c>
      <c r="AF177" s="43">
        <v>30</v>
      </c>
      <c r="AG177" s="12">
        <v>583.33333333333337</v>
      </c>
      <c r="AH177" s="12">
        <v>583.33333333333337</v>
      </c>
      <c r="AI177" s="12">
        <v>0</v>
      </c>
      <c r="AJ177" s="19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</row>
    <row r="178" spans="1:49" s="1" customFormat="1" ht="18.75" hidden="1" x14ac:dyDescent="0.3">
      <c r="A178" s="35"/>
      <c r="B178" s="36"/>
      <c r="C178" s="57"/>
      <c r="D178" s="43"/>
      <c r="E178" s="43"/>
      <c r="F178" s="43"/>
      <c r="G178" s="43">
        <v>33.799999999999997</v>
      </c>
      <c r="H178" s="43"/>
      <c r="I178" s="43"/>
      <c r="J178" s="43"/>
      <c r="K178" s="43">
        <v>15.291</v>
      </c>
      <c r="L178" s="43"/>
      <c r="M178" s="12"/>
      <c r="N178" s="12"/>
      <c r="O178" s="12"/>
      <c r="P178" s="43"/>
      <c r="Q178" s="12"/>
      <c r="R178" s="12"/>
      <c r="S178" s="12"/>
      <c r="T178" s="12"/>
      <c r="U178" s="12"/>
      <c r="V178" s="12"/>
      <c r="W178" s="44"/>
      <c r="X178" s="43"/>
      <c r="Y178" s="43"/>
      <c r="Z178" s="12"/>
      <c r="AA178" s="12"/>
      <c r="AB178" s="12"/>
      <c r="AC178" s="12"/>
      <c r="AD178" s="12"/>
      <c r="AE178" s="12"/>
      <c r="AF178" s="43"/>
      <c r="AG178" s="12"/>
      <c r="AH178" s="12"/>
      <c r="AI178" s="12"/>
      <c r="AJ178" s="19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</row>
    <row r="179" spans="1:49" s="1" customFormat="1" ht="18.75" hidden="1" x14ac:dyDescent="0.3">
      <c r="A179" s="35"/>
      <c r="B179" s="36"/>
      <c r="C179" s="57"/>
      <c r="D179" s="43"/>
      <c r="E179" s="43"/>
      <c r="F179" s="43"/>
      <c r="G179" s="43">
        <v>17</v>
      </c>
      <c r="H179" s="43"/>
      <c r="I179" s="43"/>
      <c r="J179" s="43"/>
      <c r="K179" s="43">
        <v>18.466999999999999</v>
      </c>
      <c r="L179" s="43"/>
      <c r="M179" s="12"/>
      <c r="N179" s="12"/>
      <c r="O179" s="12"/>
      <c r="P179" s="43"/>
      <c r="Q179" s="12"/>
      <c r="R179" s="12"/>
      <c r="S179" s="12"/>
      <c r="T179" s="12"/>
      <c r="U179" s="12"/>
      <c r="V179" s="12"/>
      <c r="W179" s="44"/>
      <c r="X179" s="43"/>
      <c r="Y179" s="43"/>
      <c r="Z179" s="12"/>
      <c r="AA179" s="12"/>
      <c r="AB179" s="12"/>
      <c r="AC179" s="12"/>
      <c r="AD179" s="12"/>
      <c r="AE179" s="12"/>
      <c r="AF179" s="43"/>
      <c r="AG179" s="12"/>
      <c r="AH179" s="12"/>
      <c r="AI179" s="12"/>
      <c r="AJ179" s="19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</row>
    <row r="180" spans="1:49" s="1" customFormat="1" ht="18.75" x14ac:dyDescent="0.3">
      <c r="A180" s="35">
        <v>57</v>
      </c>
      <c r="B180" s="36"/>
      <c r="C180" s="57" t="s">
        <v>106</v>
      </c>
      <c r="D180" s="43">
        <v>2016</v>
      </c>
      <c r="E180" s="43"/>
      <c r="F180" s="43">
        <v>12.2</v>
      </c>
      <c r="G180" s="43">
        <f>G181+G182+G183</f>
        <v>18</v>
      </c>
      <c r="H180" s="43">
        <v>80</v>
      </c>
      <c r="I180" s="43">
        <v>80</v>
      </c>
      <c r="J180" s="43"/>
      <c r="K180" s="43"/>
      <c r="L180" s="43">
        <v>0.39800000000000002</v>
      </c>
      <c r="M180" s="12">
        <f t="shared" si="39"/>
        <v>284.4778</v>
      </c>
      <c r="N180" s="12">
        <f>G181*K181+G182*K182+G183*K183</f>
        <v>277.31380000000001</v>
      </c>
      <c r="O180" s="12">
        <f>G180*L180</f>
        <v>7.1640000000000006</v>
      </c>
      <c r="P180" s="43">
        <v>30</v>
      </c>
      <c r="Q180" s="12">
        <f>H180*70/30</f>
        <v>186.66666666666666</v>
      </c>
      <c r="R180" s="12">
        <f>I180*70/30</f>
        <v>186.66666666666666</v>
      </c>
      <c r="S180" s="12">
        <f>J180*70/30</f>
        <v>0</v>
      </c>
      <c r="T180" s="12">
        <f>G181*K181+G182*K182+G180*L180</f>
        <v>177.36919999999998</v>
      </c>
      <c r="U180" s="12">
        <f>Q180+H180</f>
        <v>266.66666666666663</v>
      </c>
      <c r="V180" s="12">
        <f t="shared" si="35"/>
        <v>89.297466666666651</v>
      </c>
      <c r="W180" s="44">
        <f t="shared" si="38"/>
        <v>4.7334994257443235</v>
      </c>
      <c r="X180" s="43">
        <v>5</v>
      </c>
      <c r="Y180" s="43"/>
      <c r="Z180" s="12">
        <f>H180+Q180</f>
        <v>266.66666666666663</v>
      </c>
      <c r="AA180" s="12">
        <f>I180+R180</f>
        <v>266.66666666666663</v>
      </c>
      <c r="AB180" s="12">
        <f>J180+S180</f>
        <v>0</v>
      </c>
      <c r="AC180" s="12">
        <v>266.66666666666663</v>
      </c>
      <c r="AD180" s="12">
        <v>266.66666666666663</v>
      </c>
      <c r="AE180" s="12">
        <v>0</v>
      </c>
      <c r="AF180" s="43">
        <v>30</v>
      </c>
      <c r="AG180" s="12">
        <v>186.66666666666666</v>
      </c>
      <c r="AH180" s="12">
        <v>186.66666666666666</v>
      </c>
      <c r="AI180" s="12">
        <v>0</v>
      </c>
      <c r="AJ180" s="19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</row>
    <row r="181" spans="1:49" s="1" customFormat="1" ht="18.75" hidden="1" x14ac:dyDescent="0.3">
      <c r="A181" s="35"/>
      <c r="B181" s="36"/>
      <c r="C181" s="57"/>
      <c r="D181" s="43"/>
      <c r="E181" s="43"/>
      <c r="F181" s="43"/>
      <c r="G181" s="43">
        <v>5</v>
      </c>
      <c r="H181" s="43"/>
      <c r="I181" s="43"/>
      <c r="J181" s="43"/>
      <c r="K181" s="43">
        <v>12.022</v>
      </c>
      <c r="L181" s="43"/>
      <c r="M181" s="12"/>
      <c r="N181" s="12"/>
      <c r="O181" s="12"/>
      <c r="P181" s="43"/>
      <c r="Q181" s="12"/>
      <c r="R181" s="12"/>
      <c r="S181" s="12"/>
      <c r="T181" s="12"/>
      <c r="U181" s="12"/>
      <c r="V181" s="12"/>
      <c r="W181" s="44"/>
      <c r="X181" s="43"/>
      <c r="Y181" s="43"/>
      <c r="Z181" s="12"/>
      <c r="AA181" s="12"/>
      <c r="AB181" s="12"/>
      <c r="AC181" s="12"/>
      <c r="AD181" s="12"/>
      <c r="AE181" s="12"/>
      <c r="AF181" s="43"/>
      <c r="AG181" s="12"/>
      <c r="AH181" s="12"/>
      <c r="AI181" s="12"/>
      <c r="AJ181" s="19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</row>
    <row r="182" spans="1:49" s="1" customFormat="1" ht="18.75" hidden="1" x14ac:dyDescent="0.3">
      <c r="A182" s="35"/>
      <c r="B182" s="36"/>
      <c r="C182" s="57"/>
      <c r="D182" s="43"/>
      <c r="E182" s="43"/>
      <c r="F182" s="43"/>
      <c r="G182" s="43">
        <f>F180-G181</f>
        <v>7.1999999999999993</v>
      </c>
      <c r="H182" s="43"/>
      <c r="I182" s="43"/>
      <c r="J182" s="43"/>
      <c r="K182" s="43">
        <v>15.291</v>
      </c>
      <c r="L182" s="43"/>
      <c r="M182" s="12"/>
      <c r="N182" s="12"/>
      <c r="O182" s="12"/>
      <c r="P182" s="43"/>
      <c r="Q182" s="12"/>
      <c r="R182" s="12"/>
      <c r="S182" s="12"/>
      <c r="T182" s="12"/>
      <c r="U182" s="12"/>
      <c r="V182" s="12"/>
      <c r="W182" s="44"/>
      <c r="X182" s="43"/>
      <c r="Y182" s="43"/>
      <c r="Z182" s="12"/>
      <c r="AA182" s="12"/>
      <c r="AB182" s="12"/>
      <c r="AC182" s="12"/>
      <c r="AD182" s="12"/>
      <c r="AE182" s="12"/>
      <c r="AF182" s="43"/>
      <c r="AG182" s="12"/>
      <c r="AH182" s="12"/>
      <c r="AI182" s="12"/>
      <c r="AJ182" s="19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</row>
    <row r="183" spans="1:49" s="1" customFormat="1" ht="18.75" hidden="1" x14ac:dyDescent="0.3">
      <c r="A183" s="35"/>
      <c r="B183" s="36"/>
      <c r="C183" s="57"/>
      <c r="D183" s="43"/>
      <c r="E183" s="43"/>
      <c r="F183" s="43"/>
      <c r="G183" s="43">
        <v>5.8</v>
      </c>
      <c r="H183" s="43"/>
      <c r="I183" s="43"/>
      <c r="J183" s="43"/>
      <c r="K183" s="43">
        <v>18.466999999999999</v>
      </c>
      <c r="L183" s="43"/>
      <c r="M183" s="12"/>
      <c r="N183" s="12"/>
      <c r="O183" s="12"/>
      <c r="P183" s="43"/>
      <c r="Q183" s="12"/>
      <c r="R183" s="12"/>
      <c r="S183" s="12"/>
      <c r="T183" s="12"/>
      <c r="U183" s="12"/>
      <c r="V183" s="12"/>
      <c r="W183" s="44"/>
      <c r="X183" s="43"/>
      <c r="Y183" s="43"/>
      <c r="Z183" s="12"/>
      <c r="AA183" s="12"/>
      <c r="AB183" s="12"/>
      <c r="AC183" s="12"/>
      <c r="AD183" s="12"/>
      <c r="AE183" s="12"/>
      <c r="AF183" s="43"/>
      <c r="AG183" s="12"/>
      <c r="AH183" s="12"/>
      <c r="AI183" s="12"/>
      <c r="AJ183" s="19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</row>
    <row r="184" spans="1:49" s="1" customFormat="1" ht="18.75" x14ac:dyDescent="0.3">
      <c r="A184" s="35">
        <v>58</v>
      </c>
      <c r="B184" s="36"/>
      <c r="C184" s="57" t="s">
        <v>107</v>
      </c>
      <c r="D184" s="43">
        <v>2017</v>
      </c>
      <c r="E184" s="43"/>
      <c r="F184" s="43">
        <v>32.6</v>
      </c>
      <c r="G184" s="43">
        <f>G185+G186</f>
        <v>41.6</v>
      </c>
      <c r="H184" s="43">
        <v>200</v>
      </c>
      <c r="I184" s="43">
        <v>170</v>
      </c>
      <c r="J184" s="43">
        <v>30</v>
      </c>
      <c r="K184" s="8"/>
      <c r="L184" s="43">
        <v>0.39800000000000002</v>
      </c>
      <c r="M184" s="12">
        <f t="shared" si="39"/>
        <v>681.24639999999988</v>
      </c>
      <c r="N184" s="12">
        <f>G185*K185+G186*K186</f>
        <v>664.68959999999993</v>
      </c>
      <c r="O184" s="12">
        <f>G184*L184</f>
        <v>16.556800000000003</v>
      </c>
      <c r="P184" s="43">
        <v>30</v>
      </c>
      <c r="Q184" s="12">
        <f>H184*70/30</f>
        <v>466.66666666666669</v>
      </c>
      <c r="R184" s="12">
        <f>I184*70/30</f>
        <v>396.66666666666669</v>
      </c>
      <c r="S184" s="12">
        <f>J184*70/30</f>
        <v>70</v>
      </c>
      <c r="T184" s="12">
        <f>G184*K185+G184*L184</f>
        <v>652.66239999999993</v>
      </c>
      <c r="U184" s="12">
        <f>Q184+H184</f>
        <v>666.66666666666674</v>
      </c>
      <c r="V184" s="12">
        <f t="shared" si="35"/>
        <v>14.004266666666808</v>
      </c>
      <c r="W184" s="44">
        <f t="shared" si="38"/>
        <v>0.74234119621875483</v>
      </c>
      <c r="X184" s="43">
        <v>9</v>
      </c>
      <c r="Y184" s="43"/>
      <c r="Z184" s="12">
        <f>H184+Q184</f>
        <v>666.66666666666674</v>
      </c>
      <c r="AA184" s="12">
        <f>I184+R184</f>
        <v>566.66666666666674</v>
      </c>
      <c r="AB184" s="12">
        <f>J184+S184</f>
        <v>100</v>
      </c>
      <c r="AC184" s="12">
        <v>666.66666666666674</v>
      </c>
      <c r="AD184" s="12">
        <v>566.66666666666674</v>
      </c>
      <c r="AE184" s="12">
        <v>100</v>
      </c>
      <c r="AF184" s="43">
        <v>30</v>
      </c>
      <c r="AG184" s="12">
        <v>466.66666666666669</v>
      </c>
      <c r="AH184" s="12">
        <v>396.66666666666669</v>
      </c>
      <c r="AI184" s="12">
        <v>70</v>
      </c>
      <c r="AJ184" s="19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</row>
    <row r="185" spans="1:49" s="1" customFormat="1" ht="18.75" hidden="1" x14ac:dyDescent="0.3">
      <c r="A185" s="35"/>
      <c r="B185" s="36"/>
      <c r="C185" s="57"/>
      <c r="D185" s="43"/>
      <c r="E185" s="43"/>
      <c r="F185" s="43"/>
      <c r="G185" s="43">
        <v>32.6</v>
      </c>
      <c r="H185" s="43"/>
      <c r="I185" s="43"/>
      <c r="J185" s="43"/>
      <c r="K185" s="43">
        <v>15.291</v>
      </c>
      <c r="L185" s="43"/>
      <c r="M185" s="12"/>
      <c r="N185" s="12"/>
      <c r="O185" s="12"/>
      <c r="P185" s="43"/>
      <c r="Q185" s="12"/>
      <c r="R185" s="12"/>
      <c r="S185" s="12"/>
      <c r="T185" s="12"/>
      <c r="U185" s="12"/>
      <c r="V185" s="12"/>
      <c r="W185" s="44"/>
      <c r="X185" s="43"/>
      <c r="Y185" s="43"/>
      <c r="Z185" s="12"/>
      <c r="AA185" s="12"/>
      <c r="AB185" s="12"/>
      <c r="AC185" s="12"/>
      <c r="AD185" s="12"/>
      <c r="AE185" s="12"/>
      <c r="AF185" s="43"/>
      <c r="AG185" s="12"/>
      <c r="AH185" s="12"/>
      <c r="AI185" s="12"/>
      <c r="AJ185" s="19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</row>
    <row r="186" spans="1:49" s="1" customFormat="1" ht="18.75" hidden="1" x14ac:dyDescent="0.3">
      <c r="A186" s="35"/>
      <c r="B186" s="36"/>
      <c r="C186" s="57"/>
      <c r="D186" s="43"/>
      <c r="E186" s="43"/>
      <c r="F186" s="43"/>
      <c r="G186" s="43">
        <v>9</v>
      </c>
      <c r="H186" s="43"/>
      <c r="I186" s="43"/>
      <c r="J186" s="43"/>
      <c r="K186" s="43">
        <v>18.466999999999999</v>
      </c>
      <c r="L186" s="43"/>
      <c r="M186" s="12"/>
      <c r="N186" s="12"/>
      <c r="O186" s="12"/>
      <c r="P186" s="43"/>
      <c r="Q186" s="12"/>
      <c r="R186" s="12"/>
      <c r="S186" s="12"/>
      <c r="T186" s="12"/>
      <c r="U186" s="12"/>
      <c r="V186" s="12"/>
      <c r="W186" s="44"/>
      <c r="X186" s="43"/>
      <c r="Y186" s="43"/>
      <c r="Z186" s="12"/>
      <c r="AA186" s="12"/>
      <c r="AB186" s="12"/>
      <c r="AC186" s="12"/>
      <c r="AD186" s="12"/>
      <c r="AE186" s="12"/>
      <c r="AF186" s="43"/>
      <c r="AG186" s="12"/>
      <c r="AH186" s="12"/>
      <c r="AI186" s="12"/>
      <c r="AJ186" s="19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</row>
    <row r="187" spans="1:49" s="1" customFormat="1" ht="18.75" x14ac:dyDescent="0.3">
      <c r="A187" s="35">
        <v>59</v>
      </c>
      <c r="B187" s="36"/>
      <c r="C187" s="57" t="s">
        <v>108</v>
      </c>
      <c r="D187" s="43">
        <v>2016</v>
      </c>
      <c r="E187" s="43"/>
      <c r="F187" s="43">
        <v>25</v>
      </c>
      <c r="G187" s="43">
        <v>25</v>
      </c>
      <c r="H187" s="43">
        <v>90</v>
      </c>
      <c r="I187" s="43">
        <v>90</v>
      </c>
      <c r="J187" s="43"/>
      <c r="K187" s="43">
        <v>12.022</v>
      </c>
      <c r="L187" s="43">
        <v>0.39800000000000002</v>
      </c>
      <c r="M187" s="12">
        <f t="shared" si="39"/>
        <v>310.5</v>
      </c>
      <c r="N187" s="12">
        <f>G187*K187</f>
        <v>300.55</v>
      </c>
      <c r="O187" s="12">
        <f>G187*L187</f>
        <v>9.9500000000000011</v>
      </c>
      <c r="P187" s="43">
        <v>30</v>
      </c>
      <c r="Q187" s="12">
        <f t="shared" ref="Q187:S188" si="40">H187*70/30</f>
        <v>210</v>
      </c>
      <c r="R187" s="12">
        <f t="shared" si="40"/>
        <v>210</v>
      </c>
      <c r="S187" s="12">
        <f t="shared" si="40"/>
        <v>0</v>
      </c>
      <c r="T187" s="12">
        <f>G187*K187+G187*L187</f>
        <v>310.5</v>
      </c>
      <c r="U187" s="12">
        <f>Q187+H187</f>
        <v>300</v>
      </c>
      <c r="V187" s="12">
        <v>0</v>
      </c>
      <c r="W187" s="44">
        <f t="shared" si="38"/>
        <v>0</v>
      </c>
      <c r="X187" s="43">
        <v>0</v>
      </c>
      <c r="Y187" s="43"/>
      <c r="Z187" s="12">
        <f t="shared" ref="Z187:AB188" si="41">H187+Q187</f>
        <v>300</v>
      </c>
      <c r="AA187" s="12">
        <f t="shared" si="41"/>
        <v>300</v>
      </c>
      <c r="AB187" s="12">
        <f t="shared" si="41"/>
        <v>0</v>
      </c>
      <c r="AC187" s="12">
        <v>300</v>
      </c>
      <c r="AD187" s="12">
        <v>300</v>
      </c>
      <c r="AE187" s="12">
        <v>0</v>
      </c>
      <c r="AF187" s="43">
        <v>30</v>
      </c>
      <c r="AG187" s="12">
        <v>210</v>
      </c>
      <c r="AH187" s="12">
        <v>210</v>
      </c>
      <c r="AI187" s="12">
        <v>0</v>
      </c>
      <c r="AJ187" s="19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</row>
    <row r="188" spans="1:49" s="1" customFormat="1" ht="18.75" x14ac:dyDescent="0.3">
      <c r="A188" s="35">
        <v>60</v>
      </c>
      <c r="B188" s="36" t="s">
        <v>48</v>
      </c>
      <c r="C188" s="39" t="s">
        <v>109</v>
      </c>
      <c r="D188" s="43">
        <v>2017</v>
      </c>
      <c r="E188" s="43"/>
      <c r="F188" s="43">
        <v>212.1</v>
      </c>
      <c r="G188" s="45">
        <f>G189+G190</f>
        <v>131</v>
      </c>
      <c r="H188" s="43">
        <v>656.56</v>
      </c>
      <c r="I188" s="43">
        <v>641.05999999999995</v>
      </c>
      <c r="J188" s="43">
        <v>15.5</v>
      </c>
      <c r="K188" s="43"/>
      <c r="L188" s="43">
        <v>0.39800000000000002</v>
      </c>
      <c r="M188" s="12">
        <f t="shared" si="39"/>
        <v>2207.3894</v>
      </c>
      <c r="N188" s="12">
        <f>G189*K189+G190*K190</f>
        <v>2155.2514000000001</v>
      </c>
      <c r="O188" s="12">
        <f>G188*L188</f>
        <v>52.138000000000005</v>
      </c>
      <c r="P188" s="43">
        <v>30</v>
      </c>
      <c r="Q188" s="12">
        <f t="shared" si="40"/>
        <v>1531.9733333333331</v>
      </c>
      <c r="R188" s="12">
        <f t="shared" si="40"/>
        <v>1495.8066666666666</v>
      </c>
      <c r="S188" s="12">
        <f t="shared" si="40"/>
        <v>36.166666666666664</v>
      </c>
      <c r="T188" s="12">
        <f>G189*K189+G190*K190+G188*L188</f>
        <v>2207.3894</v>
      </c>
      <c r="U188" s="12">
        <f>Q188+H188</f>
        <v>2188.5333333333328</v>
      </c>
      <c r="V188" s="12">
        <f t="shared" si="35"/>
        <v>-18.856066666667175</v>
      </c>
      <c r="W188" s="44">
        <f>V188/(18.467+0.398)</f>
        <v>-0.99952645993465028</v>
      </c>
      <c r="X188" s="43">
        <v>1</v>
      </c>
      <c r="Y188" s="43"/>
      <c r="Z188" s="12">
        <f t="shared" si="41"/>
        <v>2188.5333333333328</v>
      </c>
      <c r="AA188" s="12">
        <f t="shared" si="41"/>
        <v>2136.8666666666668</v>
      </c>
      <c r="AB188" s="12">
        <f t="shared" si="41"/>
        <v>51.666666666666664</v>
      </c>
      <c r="AC188" s="12">
        <v>2188.5333333333328</v>
      </c>
      <c r="AD188" s="12">
        <v>2136.8666666666668</v>
      </c>
      <c r="AE188" s="12">
        <v>51.666666666666664</v>
      </c>
      <c r="AF188" s="43">
        <v>30</v>
      </c>
      <c r="AG188" s="12">
        <v>1531.9733333333331</v>
      </c>
      <c r="AH188" s="12">
        <v>1495.8066666666666</v>
      </c>
      <c r="AI188" s="12">
        <v>36.166666666666664</v>
      </c>
      <c r="AJ188" s="19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</row>
    <row r="189" spans="1:49" ht="18.75" hidden="1" x14ac:dyDescent="0.3">
      <c r="A189" s="35"/>
      <c r="B189" s="36"/>
      <c r="C189" s="39"/>
      <c r="D189" s="43"/>
      <c r="E189" s="43"/>
      <c r="F189" s="43"/>
      <c r="G189" s="45">
        <v>83.1</v>
      </c>
      <c r="H189" s="43"/>
      <c r="I189" s="43"/>
      <c r="J189" s="43"/>
      <c r="K189" s="43">
        <v>15.291</v>
      </c>
      <c r="L189" s="43"/>
      <c r="M189" s="12"/>
      <c r="N189" s="12"/>
      <c r="O189" s="12"/>
      <c r="P189" s="43"/>
      <c r="Q189" s="12"/>
      <c r="R189" s="12"/>
      <c r="S189" s="12"/>
      <c r="T189" s="12"/>
      <c r="U189" s="12"/>
      <c r="V189" s="12"/>
      <c r="W189" s="44"/>
      <c r="X189" s="43"/>
      <c r="Y189" s="43"/>
      <c r="Z189" s="12"/>
      <c r="AA189" s="12"/>
      <c r="AB189" s="12"/>
      <c r="AC189" s="12"/>
      <c r="AD189" s="12"/>
      <c r="AE189" s="12"/>
      <c r="AF189" s="43"/>
      <c r="AG189" s="12"/>
      <c r="AH189" s="12"/>
      <c r="AI189" s="12"/>
      <c r="AJ189" s="19"/>
    </row>
    <row r="190" spans="1:49" ht="18.75" hidden="1" x14ac:dyDescent="0.3">
      <c r="A190" s="35"/>
      <c r="B190" s="36"/>
      <c r="C190" s="39"/>
      <c r="D190" s="43"/>
      <c r="E190" s="43"/>
      <c r="F190" s="43"/>
      <c r="G190" s="45">
        <v>47.9</v>
      </c>
      <c r="H190" s="43"/>
      <c r="I190" s="43"/>
      <c r="J190" s="43"/>
      <c r="K190" s="43">
        <v>18.466999999999999</v>
      </c>
      <c r="L190" s="43"/>
      <c r="M190" s="12"/>
      <c r="N190" s="12"/>
      <c r="O190" s="12"/>
      <c r="P190" s="43"/>
      <c r="Q190" s="12"/>
      <c r="R190" s="12"/>
      <c r="S190" s="12"/>
      <c r="T190" s="12"/>
      <c r="U190" s="12"/>
      <c r="V190" s="12"/>
      <c r="W190" s="44"/>
      <c r="X190" s="43"/>
      <c r="Y190" s="43"/>
      <c r="Z190" s="12"/>
      <c r="AA190" s="12"/>
      <c r="AB190" s="12"/>
      <c r="AC190" s="12"/>
      <c r="AD190" s="12"/>
      <c r="AE190" s="12"/>
      <c r="AF190" s="43"/>
      <c r="AG190" s="12"/>
      <c r="AH190" s="12"/>
      <c r="AI190" s="12"/>
      <c r="AJ190" s="19"/>
    </row>
    <row r="191" spans="1:49" ht="18.75" x14ac:dyDescent="0.3">
      <c r="A191" s="35">
        <v>61</v>
      </c>
      <c r="B191" s="36"/>
      <c r="C191" s="39" t="s">
        <v>110</v>
      </c>
      <c r="D191" s="43">
        <v>2017</v>
      </c>
      <c r="E191" s="43"/>
      <c r="F191" s="43">
        <v>34.299999999999997</v>
      </c>
      <c r="G191" s="45">
        <f>G192+G193</f>
        <v>24.3</v>
      </c>
      <c r="H191" s="43">
        <v>120</v>
      </c>
      <c r="I191" s="43">
        <v>100</v>
      </c>
      <c r="J191" s="43">
        <v>20</v>
      </c>
      <c r="K191" s="43"/>
      <c r="L191" s="43">
        <v>0.39800000000000002</v>
      </c>
      <c r="M191" s="12">
        <f t="shared" si="39"/>
        <v>413.0027</v>
      </c>
      <c r="N191" s="12">
        <f>G192*K192+G193*K193</f>
        <v>403.3313</v>
      </c>
      <c r="O191" s="12">
        <f>G191*L191</f>
        <v>9.6714000000000002</v>
      </c>
      <c r="P191" s="43">
        <v>30</v>
      </c>
      <c r="Q191" s="12">
        <f>H191*70/30</f>
        <v>280</v>
      </c>
      <c r="R191" s="12">
        <f>I191*70/30</f>
        <v>233.33333333333334</v>
      </c>
      <c r="S191" s="12">
        <f>J191*70/30</f>
        <v>46.666666666666664</v>
      </c>
      <c r="T191" s="12">
        <f>G192*K192+G193*K193+G191*L191</f>
        <v>413.0027</v>
      </c>
      <c r="U191" s="12">
        <f>Q191+H191</f>
        <v>400</v>
      </c>
      <c r="V191" s="12">
        <f t="shared" si="35"/>
        <v>-13.002700000000004</v>
      </c>
      <c r="W191" s="44">
        <f t="shared" ref="W191:W209" si="42">V191/(18.467+0.398)</f>
        <v>-0.68924993373972998</v>
      </c>
      <c r="X191" s="43">
        <v>5</v>
      </c>
      <c r="Y191" s="43"/>
      <c r="Z191" s="12">
        <f>H191+Q191</f>
        <v>400</v>
      </c>
      <c r="AA191" s="12">
        <f>I191+R191</f>
        <v>333.33333333333337</v>
      </c>
      <c r="AB191" s="12">
        <f>J191+S191</f>
        <v>66.666666666666657</v>
      </c>
      <c r="AC191" s="12">
        <v>400</v>
      </c>
      <c r="AD191" s="12">
        <v>333.33333333333337</v>
      </c>
      <c r="AE191" s="12">
        <v>66.666666666666657</v>
      </c>
      <c r="AF191" s="43">
        <v>30</v>
      </c>
      <c r="AG191" s="12">
        <v>280</v>
      </c>
      <c r="AH191" s="12">
        <v>233.33333333333334</v>
      </c>
      <c r="AI191" s="12">
        <v>46.666666666666664</v>
      </c>
      <c r="AJ191" s="19"/>
    </row>
    <row r="192" spans="1:49" ht="18.75" hidden="1" x14ac:dyDescent="0.3">
      <c r="A192" s="35"/>
      <c r="B192" s="36"/>
      <c r="C192" s="39"/>
      <c r="D192" s="43"/>
      <c r="E192" s="43"/>
      <c r="F192" s="43"/>
      <c r="G192" s="45">
        <v>14.3</v>
      </c>
      <c r="H192" s="43"/>
      <c r="I192" s="43"/>
      <c r="J192" s="43"/>
      <c r="K192" s="43">
        <v>15.291</v>
      </c>
      <c r="L192" s="43"/>
      <c r="M192" s="12"/>
      <c r="N192" s="12"/>
      <c r="O192" s="12"/>
      <c r="P192" s="43"/>
      <c r="Q192" s="12"/>
      <c r="R192" s="12"/>
      <c r="S192" s="12"/>
      <c r="T192" s="12"/>
      <c r="U192" s="12"/>
      <c r="V192" s="12"/>
      <c r="W192" s="44"/>
      <c r="X192" s="43"/>
      <c r="Y192" s="43"/>
      <c r="Z192" s="12"/>
      <c r="AA192" s="12"/>
      <c r="AB192" s="12"/>
      <c r="AC192" s="12"/>
      <c r="AD192" s="12"/>
      <c r="AE192" s="12"/>
      <c r="AF192" s="43"/>
      <c r="AG192" s="12"/>
      <c r="AH192" s="12"/>
      <c r="AI192" s="12"/>
      <c r="AJ192" s="19"/>
    </row>
    <row r="193" spans="1:49" ht="18.75" hidden="1" x14ac:dyDescent="0.3">
      <c r="A193" s="35"/>
      <c r="B193" s="36"/>
      <c r="C193" s="39"/>
      <c r="D193" s="43"/>
      <c r="E193" s="43"/>
      <c r="F193" s="43"/>
      <c r="G193" s="45">
        <v>10</v>
      </c>
      <c r="H193" s="43"/>
      <c r="I193" s="43"/>
      <c r="J193" s="43"/>
      <c r="K193" s="43">
        <v>18.466999999999999</v>
      </c>
      <c r="L193" s="43"/>
      <c r="M193" s="12"/>
      <c r="N193" s="12"/>
      <c r="O193" s="12"/>
      <c r="P193" s="43"/>
      <c r="Q193" s="12"/>
      <c r="R193" s="12"/>
      <c r="S193" s="12"/>
      <c r="T193" s="12"/>
      <c r="U193" s="12"/>
      <c r="V193" s="12"/>
      <c r="W193" s="44"/>
      <c r="X193" s="43"/>
      <c r="Y193" s="43"/>
      <c r="Z193" s="12"/>
      <c r="AA193" s="12"/>
      <c r="AB193" s="12"/>
      <c r="AC193" s="12"/>
      <c r="AD193" s="12"/>
      <c r="AE193" s="12"/>
      <c r="AF193" s="43"/>
      <c r="AG193" s="12"/>
      <c r="AH193" s="12"/>
      <c r="AI193" s="12"/>
      <c r="AJ193" s="19"/>
    </row>
    <row r="194" spans="1:49" ht="18.75" x14ac:dyDescent="0.3">
      <c r="A194" s="35">
        <v>62</v>
      </c>
      <c r="B194" s="36"/>
      <c r="C194" s="39" t="s">
        <v>111</v>
      </c>
      <c r="D194" s="43">
        <v>2016</v>
      </c>
      <c r="E194" s="43"/>
      <c r="F194" s="43">
        <v>19.399999999999999</v>
      </c>
      <c r="G194" s="45">
        <f>G195+G196+G197</f>
        <v>23.4</v>
      </c>
      <c r="H194" s="43">
        <v>100</v>
      </c>
      <c r="I194" s="43">
        <v>95</v>
      </c>
      <c r="J194" s="43">
        <v>5</v>
      </c>
      <c r="K194" s="43"/>
      <c r="L194" s="43">
        <v>0.39800000000000002</v>
      </c>
      <c r="M194" s="12">
        <f t="shared" si="39"/>
        <v>343.86759999999998</v>
      </c>
      <c r="N194" s="12">
        <f>G195*K195+G196*K196+G197*K197</f>
        <v>334.55439999999999</v>
      </c>
      <c r="O194" s="12">
        <f>G194*L194</f>
        <v>9.3132000000000001</v>
      </c>
      <c r="P194" s="43">
        <v>30</v>
      </c>
      <c r="Q194" s="12">
        <f>H194*70/30</f>
        <v>233.33333333333334</v>
      </c>
      <c r="R194" s="12">
        <f>I194*70/30</f>
        <v>221.66666666666666</v>
      </c>
      <c r="S194" s="12">
        <f>J194*70/30</f>
        <v>11.666666666666666</v>
      </c>
      <c r="T194" s="12">
        <f>G195*K195+G196*K196+G194*L194</f>
        <v>269.99959999999999</v>
      </c>
      <c r="U194" s="12">
        <f>Q194+H194</f>
        <v>333.33333333333337</v>
      </c>
      <c r="V194" s="12">
        <f t="shared" si="35"/>
        <v>63.333733333333385</v>
      </c>
      <c r="W194" s="44">
        <f t="shared" si="42"/>
        <v>3.3572082339429308</v>
      </c>
      <c r="X194" s="43">
        <v>4</v>
      </c>
      <c r="Y194" s="43"/>
      <c r="Z194" s="12">
        <f>H194+Q194</f>
        <v>333.33333333333337</v>
      </c>
      <c r="AA194" s="12">
        <f>I194+R194</f>
        <v>316.66666666666663</v>
      </c>
      <c r="AB194" s="12">
        <f>J194+S194</f>
        <v>16.666666666666664</v>
      </c>
      <c r="AC194" s="12">
        <v>333.33333333333337</v>
      </c>
      <c r="AD194" s="12">
        <v>316.66666666666663</v>
      </c>
      <c r="AE194" s="12">
        <v>16.666666666666664</v>
      </c>
      <c r="AF194" s="43">
        <v>30</v>
      </c>
      <c r="AG194" s="12">
        <v>233.33333333333334</v>
      </c>
      <c r="AH194" s="12">
        <v>221.66666666666666</v>
      </c>
      <c r="AI194" s="12">
        <v>11.666666666666666</v>
      </c>
      <c r="AJ194" s="19"/>
    </row>
    <row r="195" spans="1:49" ht="18.75" hidden="1" x14ac:dyDescent="0.3">
      <c r="A195" s="35"/>
      <c r="B195" s="36"/>
      <c r="C195" s="39"/>
      <c r="D195" s="43"/>
      <c r="E195" s="43"/>
      <c r="F195" s="43"/>
      <c r="G195" s="45">
        <v>11</v>
      </c>
      <c r="H195" s="43"/>
      <c r="I195" s="43"/>
      <c r="J195" s="43"/>
      <c r="K195" s="43">
        <v>12.022</v>
      </c>
      <c r="L195" s="43"/>
      <c r="M195" s="12"/>
      <c r="N195" s="12"/>
      <c r="O195" s="12"/>
      <c r="P195" s="43"/>
      <c r="Q195" s="12"/>
      <c r="R195" s="12"/>
      <c r="S195" s="12"/>
      <c r="T195" s="12"/>
      <c r="U195" s="12"/>
      <c r="V195" s="12"/>
      <c r="W195" s="44"/>
      <c r="X195" s="43"/>
      <c r="Y195" s="43"/>
      <c r="Z195" s="12"/>
      <c r="AA195" s="12"/>
      <c r="AB195" s="12"/>
      <c r="AC195" s="12"/>
      <c r="AD195" s="12"/>
      <c r="AE195" s="12"/>
      <c r="AF195" s="43"/>
      <c r="AG195" s="12"/>
      <c r="AH195" s="12"/>
      <c r="AI195" s="12"/>
      <c r="AJ195" s="19"/>
    </row>
    <row r="196" spans="1:49" ht="18.75" hidden="1" x14ac:dyDescent="0.3">
      <c r="A196" s="35"/>
      <c r="B196" s="36"/>
      <c r="C196" s="39"/>
      <c r="D196" s="43"/>
      <c r="E196" s="43"/>
      <c r="F196" s="43"/>
      <c r="G196" s="45">
        <v>8.4</v>
      </c>
      <c r="H196" s="43"/>
      <c r="I196" s="43"/>
      <c r="J196" s="43"/>
      <c r="K196" s="43">
        <v>15.291</v>
      </c>
      <c r="L196" s="43"/>
      <c r="M196" s="12"/>
      <c r="N196" s="12"/>
      <c r="O196" s="12"/>
      <c r="P196" s="43"/>
      <c r="Q196" s="12"/>
      <c r="R196" s="12"/>
      <c r="S196" s="12"/>
      <c r="T196" s="12"/>
      <c r="U196" s="12"/>
      <c r="V196" s="12"/>
      <c r="W196" s="44"/>
      <c r="X196" s="43"/>
      <c r="Y196" s="43"/>
      <c r="Z196" s="12"/>
      <c r="AA196" s="12"/>
      <c r="AB196" s="12"/>
      <c r="AC196" s="12"/>
      <c r="AD196" s="12"/>
      <c r="AE196" s="12"/>
      <c r="AF196" s="43"/>
      <c r="AG196" s="12"/>
      <c r="AH196" s="12"/>
      <c r="AI196" s="12"/>
      <c r="AJ196" s="19"/>
    </row>
    <row r="197" spans="1:49" ht="18.75" hidden="1" x14ac:dyDescent="0.3">
      <c r="A197" s="35"/>
      <c r="B197" s="36"/>
      <c r="C197" s="39"/>
      <c r="D197" s="43"/>
      <c r="E197" s="43"/>
      <c r="F197" s="43"/>
      <c r="G197" s="45">
        <v>4</v>
      </c>
      <c r="H197" s="43"/>
      <c r="I197" s="43"/>
      <c r="J197" s="43"/>
      <c r="K197" s="43">
        <v>18.466999999999999</v>
      </c>
      <c r="L197" s="43"/>
      <c r="M197" s="12"/>
      <c r="N197" s="12"/>
      <c r="O197" s="12"/>
      <c r="P197" s="43"/>
      <c r="Q197" s="12"/>
      <c r="R197" s="12"/>
      <c r="S197" s="12"/>
      <c r="T197" s="12"/>
      <c r="U197" s="12"/>
      <c r="V197" s="12"/>
      <c r="W197" s="44"/>
      <c r="X197" s="43"/>
      <c r="Y197" s="43"/>
      <c r="Z197" s="12"/>
      <c r="AA197" s="12"/>
      <c r="AB197" s="12"/>
      <c r="AC197" s="12"/>
      <c r="AD197" s="12"/>
      <c r="AE197" s="12"/>
      <c r="AF197" s="43"/>
      <c r="AG197" s="12"/>
      <c r="AH197" s="12"/>
      <c r="AI197" s="12"/>
      <c r="AJ197" s="19"/>
    </row>
    <row r="198" spans="1:49" ht="18.75" hidden="1" x14ac:dyDescent="0.3">
      <c r="A198" s="35">
        <v>64</v>
      </c>
      <c r="B198" s="36" t="s">
        <v>66</v>
      </c>
      <c r="C198" s="57" t="s">
        <v>112</v>
      </c>
      <c r="D198" s="43">
        <v>2016</v>
      </c>
      <c r="E198" s="43"/>
      <c r="F198" s="43">
        <v>3.3</v>
      </c>
      <c r="G198" s="43">
        <v>3.3</v>
      </c>
      <c r="H198" s="43">
        <v>55.671999999999997</v>
      </c>
      <c r="I198" s="43">
        <v>39.671999999999997</v>
      </c>
      <c r="J198" s="43">
        <v>16</v>
      </c>
      <c r="K198" s="43">
        <v>12.022</v>
      </c>
      <c r="L198" s="43">
        <v>0.39800000000000002</v>
      </c>
      <c r="M198" s="12">
        <f t="shared" si="39"/>
        <v>40.985999999999997</v>
      </c>
      <c r="N198" s="12">
        <f>G198*K198</f>
        <v>39.672599999999996</v>
      </c>
      <c r="O198" s="12">
        <f>G198*L198</f>
        <v>1.3133999999999999</v>
      </c>
      <c r="P198" s="43">
        <v>30</v>
      </c>
      <c r="Q198" s="12">
        <f t="shared" ref="Q198:S199" si="43">H198*70/30</f>
        <v>129.90133333333333</v>
      </c>
      <c r="R198" s="12">
        <f t="shared" si="43"/>
        <v>92.567999999999998</v>
      </c>
      <c r="S198" s="12">
        <f t="shared" si="43"/>
        <v>37.333333333333336</v>
      </c>
      <c r="T198" s="12">
        <f>G198*K198+G198*L198</f>
        <v>40.985999999999997</v>
      </c>
      <c r="U198" s="12">
        <f>Q198+H198</f>
        <v>185.57333333333332</v>
      </c>
      <c r="V198" s="12">
        <f t="shared" si="35"/>
        <v>144.58733333333333</v>
      </c>
      <c r="W198" s="44">
        <f t="shared" si="42"/>
        <v>7.6643166357452079</v>
      </c>
      <c r="X198" s="43">
        <v>8</v>
      </c>
      <c r="Y198" s="43"/>
      <c r="Z198" s="12">
        <f t="shared" ref="Z198:AB199" si="44">H198+Q198</f>
        <v>185.57333333333332</v>
      </c>
      <c r="AA198" s="12">
        <f t="shared" si="44"/>
        <v>132.24</v>
      </c>
      <c r="AB198" s="12">
        <f t="shared" si="44"/>
        <v>53.333333333333336</v>
      </c>
      <c r="AC198" s="12">
        <f>AD198+AE198</f>
        <v>0</v>
      </c>
      <c r="AD198" s="12">
        <v>0</v>
      </c>
      <c r="AE198" s="12">
        <v>0</v>
      </c>
      <c r="AF198" s="43">
        <v>30</v>
      </c>
      <c r="AG198" s="12">
        <v>0</v>
      </c>
      <c r="AH198" s="12">
        <v>0</v>
      </c>
      <c r="AI198" s="12">
        <v>0</v>
      </c>
      <c r="AJ198" s="19"/>
    </row>
    <row r="199" spans="1:49" s="2" customFormat="1" ht="18.75" x14ac:dyDescent="0.3">
      <c r="A199" s="35">
        <v>63</v>
      </c>
      <c r="B199" s="36" t="s">
        <v>60</v>
      </c>
      <c r="C199" s="39" t="s">
        <v>113</v>
      </c>
      <c r="D199" s="43">
        <v>2016</v>
      </c>
      <c r="E199" s="43"/>
      <c r="F199" s="43">
        <v>25.7</v>
      </c>
      <c r="G199" s="44">
        <f>G200+G201+G202</f>
        <v>32.700000000000003</v>
      </c>
      <c r="H199" s="43">
        <v>143.75</v>
      </c>
      <c r="I199" s="43">
        <v>112.55</v>
      </c>
      <c r="J199" s="43">
        <v>31.2</v>
      </c>
      <c r="K199" s="43"/>
      <c r="L199" s="43">
        <v>0.39800000000000002</v>
      </c>
      <c r="M199" s="12">
        <f t="shared" si="39"/>
        <v>492.76530000000002</v>
      </c>
      <c r="N199" s="12">
        <f>G200*K200+G201*K201+G202*K202</f>
        <v>479.75069999999999</v>
      </c>
      <c r="O199" s="12">
        <f>G199*L199</f>
        <v>13.014600000000002</v>
      </c>
      <c r="P199" s="43">
        <v>30</v>
      </c>
      <c r="Q199" s="12">
        <f t="shared" si="43"/>
        <v>335.41666666666669</v>
      </c>
      <c r="R199" s="12">
        <f t="shared" si="43"/>
        <v>262.61666666666667</v>
      </c>
      <c r="S199" s="12">
        <f t="shared" si="43"/>
        <v>72.8</v>
      </c>
      <c r="T199" s="12">
        <f>G200*K200+G201*K201+G199*L199</f>
        <v>363.49630000000002</v>
      </c>
      <c r="U199" s="12">
        <f>Q199+H199</f>
        <v>479.16666666666669</v>
      </c>
      <c r="V199" s="12">
        <f t="shared" si="35"/>
        <v>115.67036666666667</v>
      </c>
      <c r="W199" s="44">
        <f t="shared" si="42"/>
        <v>6.1314798127043026</v>
      </c>
      <c r="X199" s="43">
        <v>7</v>
      </c>
      <c r="Y199" s="43"/>
      <c r="Z199" s="12">
        <f t="shared" si="44"/>
        <v>479.16666666666669</v>
      </c>
      <c r="AA199" s="12">
        <f t="shared" si="44"/>
        <v>375.16666666666669</v>
      </c>
      <c r="AB199" s="12">
        <f t="shared" si="44"/>
        <v>104</v>
      </c>
      <c r="AC199" s="12">
        <v>479.16666666666669</v>
      </c>
      <c r="AD199" s="12">
        <v>375.16666666666669</v>
      </c>
      <c r="AE199" s="12">
        <v>104</v>
      </c>
      <c r="AF199" s="43">
        <v>30</v>
      </c>
      <c r="AG199" s="12">
        <v>335.41666666666669</v>
      </c>
      <c r="AH199" s="12">
        <v>262.61666666666667</v>
      </c>
      <c r="AI199" s="12">
        <v>72.8</v>
      </c>
      <c r="AJ199" s="19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</row>
    <row r="200" spans="1:49" s="2" customFormat="1" ht="18.75" hidden="1" x14ac:dyDescent="0.3">
      <c r="A200" s="35"/>
      <c r="B200" s="36"/>
      <c r="C200" s="39"/>
      <c r="D200" s="43"/>
      <c r="E200" s="43"/>
      <c r="F200" s="43"/>
      <c r="G200" s="44">
        <v>13</v>
      </c>
      <c r="H200" s="43"/>
      <c r="I200" s="43"/>
      <c r="J200" s="43"/>
      <c r="K200" s="43">
        <v>12.022</v>
      </c>
      <c r="L200" s="43"/>
      <c r="M200" s="12"/>
      <c r="N200" s="12"/>
      <c r="O200" s="12"/>
      <c r="P200" s="43"/>
      <c r="Q200" s="12"/>
      <c r="R200" s="12"/>
      <c r="S200" s="12"/>
      <c r="T200" s="12"/>
      <c r="U200" s="12"/>
      <c r="V200" s="12"/>
      <c r="W200" s="44"/>
      <c r="X200" s="43"/>
      <c r="Y200" s="43"/>
      <c r="Z200" s="12"/>
      <c r="AA200" s="12"/>
      <c r="AB200" s="12"/>
      <c r="AC200" s="12"/>
      <c r="AD200" s="12"/>
      <c r="AE200" s="12"/>
      <c r="AF200" s="43"/>
      <c r="AG200" s="12"/>
      <c r="AH200" s="12"/>
      <c r="AI200" s="12"/>
      <c r="AJ200" s="19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</row>
    <row r="201" spans="1:49" s="2" customFormat="1" ht="18.75" hidden="1" x14ac:dyDescent="0.3">
      <c r="A201" s="35"/>
      <c r="B201" s="36"/>
      <c r="C201" s="39"/>
      <c r="D201" s="43"/>
      <c r="E201" s="43"/>
      <c r="F201" s="43"/>
      <c r="G201" s="44">
        <v>12.7</v>
      </c>
      <c r="H201" s="43"/>
      <c r="I201" s="43"/>
      <c r="J201" s="43"/>
      <c r="K201" s="43">
        <v>15.291</v>
      </c>
      <c r="L201" s="43"/>
      <c r="M201" s="12"/>
      <c r="N201" s="12"/>
      <c r="O201" s="12"/>
      <c r="P201" s="43"/>
      <c r="Q201" s="12"/>
      <c r="R201" s="12"/>
      <c r="S201" s="12"/>
      <c r="T201" s="12"/>
      <c r="U201" s="12"/>
      <c r="V201" s="12"/>
      <c r="W201" s="44"/>
      <c r="X201" s="43"/>
      <c r="Y201" s="43"/>
      <c r="Z201" s="12"/>
      <c r="AA201" s="12"/>
      <c r="AB201" s="12"/>
      <c r="AC201" s="12"/>
      <c r="AD201" s="12"/>
      <c r="AE201" s="12"/>
      <c r="AF201" s="43"/>
      <c r="AG201" s="12"/>
      <c r="AH201" s="12"/>
      <c r="AI201" s="12"/>
      <c r="AJ201" s="19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</row>
    <row r="202" spans="1:49" s="2" customFormat="1" ht="18.75" hidden="1" x14ac:dyDescent="0.3">
      <c r="A202" s="35"/>
      <c r="B202" s="36"/>
      <c r="C202" s="39"/>
      <c r="D202" s="43"/>
      <c r="E202" s="43"/>
      <c r="F202" s="43"/>
      <c r="G202" s="44">
        <v>7</v>
      </c>
      <c r="H202" s="43"/>
      <c r="I202" s="43"/>
      <c r="J202" s="43"/>
      <c r="K202" s="43">
        <v>18.466999999999999</v>
      </c>
      <c r="L202" s="43"/>
      <c r="M202" s="12"/>
      <c r="N202" s="12"/>
      <c r="O202" s="12"/>
      <c r="P202" s="43"/>
      <c r="Q202" s="12"/>
      <c r="R202" s="12"/>
      <c r="S202" s="12"/>
      <c r="T202" s="12"/>
      <c r="U202" s="12"/>
      <c r="V202" s="12"/>
      <c r="W202" s="44"/>
      <c r="X202" s="43"/>
      <c r="Y202" s="43"/>
      <c r="Z202" s="12"/>
      <c r="AA202" s="12"/>
      <c r="AB202" s="12"/>
      <c r="AC202" s="12"/>
      <c r="AD202" s="12"/>
      <c r="AE202" s="12"/>
      <c r="AF202" s="43"/>
      <c r="AG202" s="12"/>
      <c r="AH202" s="12"/>
      <c r="AI202" s="12"/>
      <c r="AJ202" s="19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</row>
    <row r="203" spans="1:49" ht="37.5" x14ac:dyDescent="0.3">
      <c r="A203" s="35">
        <v>64</v>
      </c>
      <c r="B203" s="36" t="s">
        <v>74</v>
      </c>
      <c r="C203" s="57" t="s">
        <v>114</v>
      </c>
      <c r="D203" s="43">
        <v>2017</v>
      </c>
      <c r="E203" s="43"/>
      <c r="F203" s="43">
        <v>99.1</v>
      </c>
      <c r="G203" s="43">
        <f>G204+G205</f>
        <v>24.1</v>
      </c>
      <c r="H203" s="43">
        <v>210.6</v>
      </c>
      <c r="I203" s="43">
        <f>H203-J203</f>
        <v>190.6</v>
      </c>
      <c r="J203" s="43">
        <v>20</v>
      </c>
      <c r="K203" s="8"/>
      <c r="L203" s="43">
        <v>0.39800000000000002</v>
      </c>
      <c r="M203" s="12">
        <f t="shared" si="39"/>
        <v>393.98489999999998</v>
      </c>
      <c r="N203" s="12">
        <f>G204*K204+G205*K205</f>
        <v>384.3931</v>
      </c>
      <c r="O203" s="12">
        <f>G203*L203</f>
        <v>9.591800000000001</v>
      </c>
      <c r="P203" s="43">
        <v>30</v>
      </c>
      <c r="Q203" s="12">
        <f>H203*70/30</f>
        <v>491.4</v>
      </c>
      <c r="R203" s="12">
        <f>I203*70/30</f>
        <v>444.73333333333335</v>
      </c>
      <c r="S203" s="12">
        <f>J203*70/30</f>
        <v>46.666666666666664</v>
      </c>
      <c r="T203" s="12">
        <f>G203*K204+G203*L203</f>
        <v>378.10489999999999</v>
      </c>
      <c r="U203" s="12">
        <f>Q203+H203</f>
        <v>702</v>
      </c>
      <c r="V203" s="12">
        <f>U203-T203</f>
        <v>323.89510000000001</v>
      </c>
      <c r="W203" s="44">
        <f>V203/(18.467+0.398)</f>
        <v>17.169101510734166</v>
      </c>
      <c r="X203" s="43">
        <v>22</v>
      </c>
      <c r="Y203" s="43"/>
      <c r="Z203" s="12">
        <f>H203+Q203</f>
        <v>702</v>
      </c>
      <c r="AA203" s="12">
        <f>I203+R203</f>
        <v>635.33333333333337</v>
      </c>
      <c r="AB203" s="12">
        <f>J203+S203</f>
        <v>66.666666666666657</v>
      </c>
      <c r="AC203" s="12">
        <f>AD203+AE203</f>
        <v>261.97800000000001</v>
      </c>
      <c r="AD203" s="12">
        <v>237.09899999999999</v>
      </c>
      <c r="AE203" s="12">
        <v>24.879000000000001</v>
      </c>
      <c r="AF203" s="43">
        <v>30</v>
      </c>
      <c r="AG203" s="12">
        <f>M203-H203</f>
        <v>183.38489999999999</v>
      </c>
      <c r="AH203" s="12">
        <v>183.38499999999999</v>
      </c>
      <c r="AI203" s="12">
        <v>0</v>
      </c>
      <c r="AJ203" s="19"/>
    </row>
    <row r="204" spans="1:49" ht="18.75" hidden="1" x14ac:dyDescent="0.3">
      <c r="A204" s="35"/>
      <c r="B204" s="36"/>
      <c r="C204" s="57"/>
      <c r="D204" s="43"/>
      <c r="E204" s="43"/>
      <c r="F204" s="43"/>
      <c r="G204" s="43">
        <v>19.100000000000001</v>
      </c>
      <c r="H204" s="43"/>
      <c r="I204" s="43"/>
      <c r="J204" s="43"/>
      <c r="K204" s="43">
        <v>15.291</v>
      </c>
      <c r="L204" s="43"/>
      <c r="M204" s="12"/>
      <c r="N204" s="12"/>
      <c r="O204" s="12"/>
      <c r="P204" s="43"/>
      <c r="Q204" s="12"/>
      <c r="R204" s="12"/>
      <c r="S204" s="12"/>
      <c r="T204" s="12"/>
      <c r="U204" s="12"/>
      <c r="V204" s="12"/>
      <c r="W204" s="44"/>
      <c r="X204" s="43"/>
      <c r="Y204" s="43"/>
      <c r="Z204" s="12"/>
      <c r="AA204" s="12"/>
      <c r="AB204" s="12"/>
      <c r="AC204" s="12"/>
      <c r="AD204" s="12"/>
      <c r="AE204" s="12"/>
      <c r="AF204" s="43"/>
      <c r="AG204" s="12"/>
      <c r="AH204" s="12"/>
      <c r="AI204" s="12"/>
      <c r="AJ204" s="19"/>
    </row>
    <row r="205" spans="1:49" ht="18.75" hidden="1" x14ac:dyDescent="0.3">
      <c r="A205" s="35"/>
      <c r="B205" s="36"/>
      <c r="C205" s="57"/>
      <c r="D205" s="43"/>
      <c r="E205" s="43"/>
      <c r="F205" s="43"/>
      <c r="G205" s="43">
        <v>5</v>
      </c>
      <c r="H205" s="43"/>
      <c r="I205" s="43"/>
      <c r="J205" s="43"/>
      <c r="K205" s="43">
        <v>18.466999999999999</v>
      </c>
      <c r="L205" s="43"/>
      <c r="M205" s="12"/>
      <c r="N205" s="12"/>
      <c r="O205" s="12"/>
      <c r="P205" s="43"/>
      <c r="Q205" s="12"/>
      <c r="R205" s="12"/>
      <c r="S205" s="12"/>
      <c r="T205" s="12"/>
      <c r="U205" s="12"/>
      <c r="V205" s="12"/>
      <c r="W205" s="44"/>
      <c r="X205" s="43"/>
      <c r="Y205" s="43"/>
      <c r="Z205" s="12"/>
      <c r="AA205" s="12"/>
      <c r="AB205" s="12"/>
      <c r="AC205" s="12"/>
      <c r="AD205" s="12"/>
      <c r="AE205" s="12"/>
      <c r="AF205" s="43"/>
      <c r="AG205" s="12"/>
      <c r="AH205" s="12"/>
      <c r="AI205" s="12"/>
      <c r="AJ205" s="19"/>
    </row>
    <row r="206" spans="1:49" ht="37.5" x14ac:dyDescent="0.3">
      <c r="A206" s="35">
        <v>65</v>
      </c>
      <c r="B206" s="36"/>
      <c r="C206" s="57" t="s">
        <v>115</v>
      </c>
      <c r="D206" s="43">
        <v>2017</v>
      </c>
      <c r="E206" s="43"/>
      <c r="F206" s="43">
        <v>7.3</v>
      </c>
      <c r="G206" s="43">
        <f>G207+G208</f>
        <v>10.3</v>
      </c>
      <c r="H206" s="43">
        <v>50</v>
      </c>
      <c r="I206" s="43">
        <v>36</v>
      </c>
      <c r="J206" s="43">
        <v>14</v>
      </c>
      <c r="K206" s="8"/>
      <c r="L206" s="43">
        <v>0.39800000000000002</v>
      </c>
      <c r="M206" s="12">
        <f t="shared" si="39"/>
        <v>171.12470000000002</v>
      </c>
      <c r="N206" s="12">
        <f>G207*K207+G208*K208</f>
        <v>167.02530000000002</v>
      </c>
      <c r="O206" s="12">
        <f>G206*L206</f>
        <v>4.0994000000000002</v>
      </c>
      <c r="P206" s="43">
        <v>30</v>
      </c>
      <c r="Q206" s="12">
        <f>H206*70/30</f>
        <v>116.66666666666667</v>
      </c>
      <c r="R206" s="12">
        <f>I206*70/30</f>
        <v>84</v>
      </c>
      <c r="S206" s="12">
        <f>J206*70/30</f>
        <v>32.666666666666664</v>
      </c>
      <c r="T206" s="12">
        <f>G206*K207+G206*L206</f>
        <v>161.59670000000003</v>
      </c>
      <c r="U206" s="12">
        <f>Q206+H206</f>
        <v>166.66666666666669</v>
      </c>
      <c r="V206" s="12">
        <f t="shared" si="35"/>
        <v>5.0699666666666587</v>
      </c>
      <c r="W206" s="44">
        <f t="shared" si="42"/>
        <v>0.26874988956621571</v>
      </c>
      <c r="X206" s="43">
        <v>3</v>
      </c>
      <c r="Y206" s="43"/>
      <c r="Z206" s="12">
        <f>H206+Q206</f>
        <v>166.66666666666669</v>
      </c>
      <c r="AA206" s="12">
        <f>I206+R206</f>
        <v>120</v>
      </c>
      <c r="AB206" s="12">
        <f>J206+S206</f>
        <v>46.666666666666664</v>
      </c>
      <c r="AC206" s="12">
        <v>166.66666666666669</v>
      </c>
      <c r="AD206" s="12">
        <v>120</v>
      </c>
      <c r="AE206" s="12">
        <v>46.666666666666664</v>
      </c>
      <c r="AF206" s="43">
        <v>30</v>
      </c>
      <c r="AG206" s="12">
        <v>116.66666666666667</v>
      </c>
      <c r="AH206" s="12">
        <v>84</v>
      </c>
      <c r="AI206" s="12">
        <v>32.666666666666664</v>
      </c>
      <c r="AJ206" s="19"/>
    </row>
    <row r="207" spans="1:49" ht="18.75" hidden="1" x14ac:dyDescent="0.3">
      <c r="A207" s="35"/>
      <c r="B207" s="36"/>
      <c r="C207" s="57"/>
      <c r="D207" s="43"/>
      <c r="E207" s="43"/>
      <c r="F207" s="43"/>
      <c r="G207" s="43">
        <v>7.3</v>
      </c>
      <c r="H207" s="43"/>
      <c r="I207" s="43"/>
      <c r="J207" s="43"/>
      <c r="K207" s="43">
        <v>15.291</v>
      </c>
      <c r="L207" s="43"/>
      <c r="M207" s="12"/>
      <c r="N207" s="12"/>
      <c r="O207" s="12"/>
      <c r="P207" s="43"/>
      <c r="Q207" s="12"/>
      <c r="R207" s="12"/>
      <c r="S207" s="12"/>
      <c r="T207" s="12"/>
      <c r="U207" s="12"/>
      <c r="V207" s="12"/>
      <c r="W207" s="44"/>
      <c r="X207" s="43"/>
      <c r="Y207" s="43"/>
      <c r="Z207" s="12"/>
      <c r="AA207" s="12"/>
      <c r="AB207" s="12"/>
      <c r="AC207" s="12"/>
      <c r="AD207" s="12"/>
      <c r="AE207" s="12"/>
      <c r="AF207" s="43"/>
      <c r="AG207" s="12"/>
      <c r="AH207" s="12"/>
      <c r="AI207" s="12"/>
      <c r="AJ207" s="19"/>
    </row>
    <row r="208" spans="1:49" ht="18.75" hidden="1" x14ac:dyDescent="0.3">
      <c r="A208" s="35"/>
      <c r="B208" s="36"/>
      <c r="C208" s="57"/>
      <c r="D208" s="43"/>
      <c r="E208" s="43"/>
      <c r="F208" s="43"/>
      <c r="G208" s="43">
        <v>3</v>
      </c>
      <c r="H208" s="43"/>
      <c r="I208" s="43"/>
      <c r="J208" s="43"/>
      <c r="K208" s="43">
        <v>18.466999999999999</v>
      </c>
      <c r="L208" s="43"/>
      <c r="M208" s="12"/>
      <c r="N208" s="12"/>
      <c r="O208" s="12"/>
      <c r="P208" s="43"/>
      <c r="Q208" s="12"/>
      <c r="R208" s="12"/>
      <c r="S208" s="12"/>
      <c r="T208" s="12"/>
      <c r="U208" s="12"/>
      <c r="V208" s="12"/>
      <c r="W208" s="44"/>
      <c r="X208" s="43"/>
      <c r="Y208" s="43"/>
      <c r="Z208" s="12"/>
      <c r="AA208" s="12"/>
      <c r="AB208" s="12"/>
      <c r="AC208" s="12"/>
      <c r="AD208" s="12"/>
      <c r="AE208" s="12"/>
      <c r="AF208" s="43"/>
      <c r="AG208" s="12"/>
      <c r="AH208" s="12"/>
      <c r="AI208" s="12"/>
      <c r="AJ208" s="19"/>
    </row>
    <row r="209" spans="1:49" ht="18.75" x14ac:dyDescent="0.3">
      <c r="A209" s="35">
        <v>66</v>
      </c>
      <c r="B209" s="36"/>
      <c r="C209" s="57" t="s">
        <v>116</v>
      </c>
      <c r="D209" s="43">
        <v>2016</v>
      </c>
      <c r="E209" s="43"/>
      <c r="F209" s="43">
        <v>7.9</v>
      </c>
      <c r="G209" s="43">
        <v>7.9</v>
      </c>
      <c r="H209" s="43">
        <v>60</v>
      </c>
      <c r="I209" s="43">
        <v>40</v>
      </c>
      <c r="J209" s="43">
        <v>20</v>
      </c>
      <c r="K209" s="43"/>
      <c r="L209" s="43">
        <v>0.39800000000000002</v>
      </c>
      <c r="M209" s="12">
        <f t="shared" si="39"/>
        <v>204.18279999999999</v>
      </c>
      <c r="N209" s="12">
        <f>G210*K210+G211*K211+G212*K212</f>
        <v>201.03859999999997</v>
      </c>
      <c r="O209" s="12">
        <f>G209*L209</f>
        <v>3.1442000000000001</v>
      </c>
      <c r="P209" s="43">
        <v>30</v>
      </c>
      <c r="Q209" s="12">
        <f>H209*70/30</f>
        <v>140</v>
      </c>
      <c r="R209" s="12">
        <f>I209*70/30</f>
        <v>93.333333333333329</v>
      </c>
      <c r="S209" s="12">
        <f>J209*70/30</f>
        <v>46.666666666666664</v>
      </c>
      <c r="T209" s="12">
        <f>G210*K210+G211*K211+G209*L209</f>
        <v>111.84779999999999</v>
      </c>
      <c r="U209" s="12">
        <f>Q209+H209</f>
        <v>200</v>
      </c>
      <c r="V209" s="12">
        <f t="shared" si="35"/>
        <v>88.152200000000008</v>
      </c>
      <c r="W209" s="44">
        <f t="shared" si="42"/>
        <v>4.6727908825868019</v>
      </c>
      <c r="X209" s="43">
        <v>5</v>
      </c>
      <c r="Y209" s="43"/>
      <c r="Z209" s="12">
        <f>H209+Q209</f>
        <v>200</v>
      </c>
      <c r="AA209" s="12">
        <f>I209+R209</f>
        <v>133.33333333333331</v>
      </c>
      <c r="AB209" s="12">
        <f>J209+S209</f>
        <v>66.666666666666657</v>
      </c>
      <c r="AC209" s="12">
        <v>200</v>
      </c>
      <c r="AD209" s="12">
        <v>133.33333333333331</v>
      </c>
      <c r="AE209" s="12">
        <v>66.666666666666657</v>
      </c>
      <c r="AF209" s="43">
        <v>30</v>
      </c>
      <c r="AG209" s="12">
        <v>140</v>
      </c>
      <c r="AH209" s="12">
        <v>93.333333333333329</v>
      </c>
      <c r="AI209" s="12">
        <v>46.666666666666664</v>
      </c>
      <c r="AJ209" s="19"/>
    </row>
    <row r="210" spans="1:49" ht="18.75" hidden="1" x14ac:dyDescent="0.3">
      <c r="A210" s="35"/>
      <c r="B210" s="36"/>
      <c r="C210" s="36"/>
      <c r="D210" s="43"/>
      <c r="E210" s="43"/>
      <c r="F210" s="43"/>
      <c r="G210" s="43">
        <v>3.7</v>
      </c>
      <c r="H210" s="43"/>
      <c r="I210" s="43"/>
      <c r="J210" s="43"/>
      <c r="K210" s="43">
        <v>12.022</v>
      </c>
      <c r="L210" s="43"/>
      <c r="M210" s="43"/>
      <c r="N210" s="43"/>
      <c r="O210" s="43"/>
      <c r="P210" s="43"/>
      <c r="Q210" s="12"/>
      <c r="R210" s="12"/>
      <c r="S210" s="12"/>
      <c r="T210" s="12"/>
      <c r="U210" s="43"/>
      <c r="V210" s="43"/>
      <c r="W210" s="43"/>
      <c r="X210" s="43"/>
      <c r="Y210" s="43"/>
      <c r="Z210" s="12"/>
      <c r="AA210" s="12"/>
      <c r="AB210" s="12"/>
      <c r="AC210" s="12"/>
      <c r="AD210" s="12"/>
      <c r="AE210" s="12"/>
      <c r="AF210" s="43"/>
      <c r="AG210" s="12"/>
      <c r="AH210" s="12"/>
      <c r="AI210" s="12"/>
      <c r="AJ210" s="19"/>
    </row>
    <row r="211" spans="1:49" ht="18.75" hidden="1" x14ac:dyDescent="0.3">
      <c r="A211" s="35"/>
      <c r="B211" s="36"/>
      <c r="C211" s="36"/>
      <c r="D211" s="43"/>
      <c r="E211" s="43"/>
      <c r="F211" s="43"/>
      <c r="G211" s="43">
        <v>4.2</v>
      </c>
      <c r="H211" s="43"/>
      <c r="I211" s="43"/>
      <c r="J211" s="43"/>
      <c r="K211" s="43">
        <v>15.291</v>
      </c>
      <c r="L211" s="43"/>
      <c r="M211" s="43"/>
      <c r="N211" s="43"/>
      <c r="O211" s="43"/>
      <c r="P211" s="43"/>
      <c r="Q211" s="12"/>
      <c r="R211" s="12"/>
      <c r="S211" s="12"/>
      <c r="T211" s="12"/>
      <c r="U211" s="43"/>
      <c r="V211" s="43"/>
      <c r="W211" s="43"/>
      <c r="X211" s="43"/>
      <c r="Y211" s="43"/>
      <c r="Z211" s="12"/>
      <c r="AA211" s="12"/>
      <c r="AB211" s="12"/>
      <c r="AC211" s="12"/>
      <c r="AD211" s="12"/>
      <c r="AE211" s="12"/>
      <c r="AF211" s="43"/>
      <c r="AH211" s="8"/>
      <c r="AI211" s="8"/>
      <c r="AJ211" s="19"/>
    </row>
    <row r="212" spans="1:49" ht="18.75" hidden="1" x14ac:dyDescent="0.3">
      <c r="A212" s="35"/>
      <c r="B212" s="36"/>
      <c r="C212" s="36"/>
      <c r="D212" s="43"/>
      <c r="E212" s="43"/>
      <c r="F212" s="43"/>
      <c r="G212" s="43">
        <v>5</v>
      </c>
      <c r="H212" s="8"/>
      <c r="I212" s="43"/>
      <c r="J212" s="43"/>
      <c r="K212" s="43">
        <v>18.466999999999999</v>
      </c>
      <c r="L212" s="43"/>
      <c r="M212" s="43"/>
      <c r="N212" s="43"/>
      <c r="O212" s="43"/>
      <c r="P212" s="43"/>
      <c r="Q212" s="12"/>
      <c r="R212" s="12"/>
      <c r="S212" s="12"/>
      <c r="T212" s="12"/>
      <c r="U212" s="43"/>
      <c r="V212" s="43"/>
      <c r="W212" s="43"/>
      <c r="X212" s="43"/>
      <c r="Y212" s="43"/>
      <c r="Z212" s="8"/>
      <c r="AF212" s="43"/>
      <c r="AH212" s="8"/>
      <c r="AI212" s="8"/>
      <c r="AJ212" s="19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</row>
    <row r="213" spans="1:49" s="14" customFormat="1" ht="18.75" hidden="1" x14ac:dyDescent="0.3">
      <c r="A213" s="26"/>
      <c r="B213" s="63" t="s">
        <v>103</v>
      </c>
      <c r="C213" s="63"/>
      <c r="D213" s="46"/>
      <c r="E213" s="46"/>
      <c r="F213" s="46"/>
      <c r="G213" s="13">
        <f>G173+G177+G180+G184+G187+G188+G191+G194+G198+G199+G203+G206+G209</f>
        <v>415.79999999999995</v>
      </c>
      <c r="H213" s="46">
        <f>SUM(H173:H211)</f>
        <v>2120.5819999999999</v>
      </c>
      <c r="I213" s="46">
        <f t="shared" ref="I213:O213" si="45">SUM(I173:I211)</f>
        <v>1944.8819999999998</v>
      </c>
      <c r="J213" s="46">
        <f t="shared" si="45"/>
        <v>175.7</v>
      </c>
      <c r="K213" s="46"/>
      <c r="L213" s="46"/>
      <c r="M213" s="46">
        <f t="shared" si="45"/>
        <v>6751.4643999999998</v>
      </c>
      <c r="N213" s="46">
        <f t="shared" si="45"/>
        <v>6585.9759999999997</v>
      </c>
      <c r="O213" s="46">
        <f t="shared" si="45"/>
        <v>165.48840000000004</v>
      </c>
      <c r="P213" s="46"/>
      <c r="Q213" s="13">
        <f>Q173+Q177+Q180+Q184+Q187+Q188+Q191+Q194+Q198+Q199+Q203+Q206+Q209</f>
        <v>4948.0246666666662</v>
      </c>
      <c r="R213" s="13">
        <f>R173+R177+R180+R184+R187+R188+R191+R194+R198+R199+R203+R206+R209</f>
        <v>4538.058</v>
      </c>
      <c r="S213" s="13">
        <f>S173+S177+S180+S184+S187+S188+S191+S194+S198+S199+S203+S206+S209</f>
        <v>409.9666666666667</v>
      </c>
      <c r="T213" s="13">
        <f t="shared" ref="T213:AE213" si="46">T173+T177+T180+T184+T187+T188+T191+T194+T198+T199+T203+T206+T209</f>
        <v>5390.2489999999998</v>
      </c>
      <c r="U213" s="13">
        <f t="shared" si="46"/>
        <v>7068.6066666666666</v>
      </c>
      <c r="V213" s="13">
        <f t="shared" si="46"/>
        <v>1688.8576666666663</v>
      </c>
      <c r="W213" s="13">
        <f t="shared" si="46"/>
        <v>89.523332449863034</v>
      </c>
      <c r="X213" s="13">
        <f t="shared" si="46"/>
        <v>90</v>
      </c>
      <c r="Y213" s="13">
        <f t="shared" si="46"/>
        <v>0</v>
      </c>
      <c r="Z213" s="13">
        <f t="shared" si="46"/>
        <v>7068.6066666666666</v>
      </c>
      <c r="AA213" s="13">
        <f>AA173+AA177+AA180+AA184+AA187+AA188+AA191+AA194+AA198+AA199+AA203+AA206+AA209</f>
        <v>6482.94</v>
      </c>
      <c r="AB213" s="13">
        <f t="shared" si="46"/>
        <v>585.66666666666652</v>
      </c>
      <c r="AC213" s="13">
        <f t="shared" si="46"/>
        <v>6443.0113333333329</v>
      </c>
      <c r="AD213" s="13">
        <f>AD173+AD177+AD180+AD184+AD187+AD188+AD191+AD194+AD198+AD199+AD203+AD206+AD209</f>
        <v>5952.4656666666669</v>
      </c>
      <c r="AE213" s="13">
        <f t="shared" si="46"/>
        <v>490.54566666666665</v>
      </c>
      <c r="AF213" s="13"/>
      <c r="AG213" s="13">
        <f>SUM(AG173:AG212)</f>
        <v>4510.1082333333334</v>
      </c>
      <c r="AH213" s="13">
        <f>SUM(AH173:AH212)</f>
        <v>4184.1416666666664</v>
      </c>
      <c r="AI213" s="13">
        <f>SUM(AI173:AI212)</f>
        <v>325.9666666666667</v>
      </c>
      <c r="AJ213" s="19"/>
    </row>
    <row r="214" spans="1:49" s="3" customFormat="1" ht="18.75" x14ac:dyDescent="0.3">
      <c r="A214" s="26"/>
      <c r="B214" s="63" t="s">
        <v>117</v>
      </c>
      <c r="C214" s="63"/>
      <c r="D214" s="27"/>
      <c r="E214" s="9"/>
      <c r="F214" s="9"/>
      <c r="G214" s="28">
        <f>G171+G213-G51-G198</f>
        <v>2294.6819999999998</v>
      </c>
      <c r="H214" s="28" t="s">
        <v>125</v>
      </c>
      <c r="I214" s="28" t="s">
        <v>125</v>
      </c>
      <c r="J214" s="28" t="s">
        <v>125</v>
      </c>
      <c r="K214" s="28"/>
      <c r="L214" s="28"/>
      <c r="M214" s="28">
        <f t="shared" ref="M214:O214" si="47">M171+M213</f>
        <v>35614.062107999998</v>
      </c>
      <c r="N214" s="28">
        <f t="shared" si="47"/>
        <v>34698.350872000003</v>
      </c>
      <c r="O214" s="28">
        <f t="shared" si="47"/>
        <v>915.71123600000021</v>
      </c>
      <c r="P214" s="28"/>
      <c r="Q214" s="29">
        <f>Q171+Q213</f>
        <v>26220.095271639933</v>
      </c>
      <c r="R214" s="29">
        <f t="shared" ref="R214:AE214" si="48">R171+R213</f>
        <v>23708.797709817587</v>
      </c>
      <c r="S214" s="29">
        <f t="shared" si="48"/>
        <v>2511.2975618223545</v>
      </c>
      <c r="T214" s="29">
        <f t="shared" si="48"/>
        <v>30018.981905999997</v>
      </c>
      <c r="U214" s="29">
        <f t="shared" si="48"/>
        <v>37775.653468306598</v>
      </c>
      <c r="V214" s="29">
        <f t="shared" si="48"/>
        <v>8192.0867090617612</v>
      </c>
      <c r="W214" s="29">
        <f t="shared" si="48"/>
        <v>448.64069488798111</v>
      </c>
      <c r="X214" s="29">
        <f t="shared" si="48"/>
        <v>480</v>
      </c>
      <c r="Y214" s="29">
        <f t="shared" si="48"/>
        <v>89.9</v>
      </c>
      <c r="Z214" s="29">
        <f t="shared" si="48"/>
        <v>37497.986801639934</v>
      </c>
      <c r="AA214" s="29">
        <f t="shared" si="48"/>
        <v>33901.66547981758</v>
      </c>
      <c r="AB214" s="29">
        <f t="shared" si="48"/>
        <v>3596.3213218223555</v>
      </c>
      <c r="AC214" s="30">
        <f t="shared" si="48"/>
        <v>33170.185668306607</v>
      </c>
      <c r="AD214" s="30">
        <f t="shared" si="48"/>
        <v>30484.654813150915</v>
      </c>
      <c r="AE214" s="30">
        <f t="shared" si="48"/>
        <v>2685.5308551556882</v>
      </c>
      <c r="AF214" s="28" t="s">
        <v>125</v>
      </c>
      <c r="AG214" s="30">
        <v>23190.6</v>
      </c>
      <c r="AH214" s="30">
        <v>21380.5</v>
      </c>
      <c r="AI214" s="30">
        <v>1810.1</v>
      </c>
      <c r="AJ214" s="19"/>
      <c r="AK214" s="47"/>
      <c r="AL214" s="47"/>
      <c r="AM214" s="47"/>
      <c r="AN214" s="47"/>
      <c r="AO214" s="47"/>
      <c r="AP214" s="47"/>
      <c r="AQ214" s="47"/>
      <c r="AR214" s="47"/>
      <c r="AS214" s="47"/>
    </row>
    <row r="215" spans="1:49" x14ac:dyDescent="0.25">
      <c r="T215" s="1"/>
      <c r="U215" s="1"/>
      <c r="V215" s="1"/>
      <c r="W215" s="1"/>
      <c r="X215" s="1"/>
      <c r="Y215" s="1"/>
      <c r="Z215" s="23"/>
      <c r="AA215" s="24"/>
      <c r="AB215" s="25"/>
      <c r="AC215" s="22"/>
      <c r="AD215" s="22"/>
      <c r="AE215" s="22"/>
      <c r="AF215" s="22"/>
      <c r="AG215" s="22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</row>
    <row r="216" spans="1:49" x14ac:dyDescent="0.25">
      <c r="T216" s="1"/>
      <c r="U216" s="1"/>
      <c r="V216" s="1"/>
      <c r="W216" s="1"/>
      <c r="X216" s="1"/>
      <c r="Y216" s="1"/>
      <c r="Z216" s="17"/>
      <c r="AB216" s="21"/>
      <c r="AC216" s="22"/>
      <c r="AD216" s="22"/>
      <c r="AE216" s="22"/>
      <c r="AF216" s="22"/>
      <c r="AG216" s="22"/>
      <c r="AH216" s="20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</row>
    <row r="217" spans="1:49" x14ac:dyDescent="0.25">
      <c r="T217" s="1"/>
      <c r="U217" s="1"/>
      <c r="V217" s="1"/>
      <c r="W217" s="1"/>
      <c r="X217" s="1"/>
      <c r="Y217" s="1"/>
      <c r="Z217" s="17"/>
      <c r="AB217" s="21"/>
      <c r="AC217" s="22"/>
      <c r="AD217" s="22"/>
      <c r="AE217" s="22"/>
      <c r="AF217" s="22"/>
      <c r="AG217" s="22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</row>
    <row r="218" spans="1:49" x14ac:dyDescent="0.25">
      <c r="T218" s="1"/>
      <c r="U218" s="1"/>
      <c r="V218" s="1"/>
      <c r="W218" s="1"/>
      <c r="X218" s="1"/>
      <c r="Y218" s="1"/>
      <c r="Z218" s="17"/>
      <c r="AB218" s="21"/>
      <c r="AC218" s="22"/>
      <c r="AD218" s="22"/>
      <c r="AE218" s="22"/>
      <c r="AF218" s="22"/>
      <c r="AG218" s="22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</row>
    <row r="219" spans="1:49" x14ac:dyDescent="0.25">
      <c r="T219" s="1"/>
      <c r="U219" s="1"/>
      <c r="V219" s="1"/>
      <c r="W219" s="1"/>
      <c r="X219" s="1"/>
      <c r="Y219" s="1"/>
      <c r="Z219" s="17"/>
      <c r="AB219" s="21"/>
      <c r="AC219" s="22"/>
      <c r="AD219" s="22"/>
      <c r="AE219" s="22"/>
      <c r="AF219" s="22"/>
      <c r="AG219" s="22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</row>
    <row r="220" spans="1:49" x14ac:dyDescent="0.25">
      <c r="T220" s="1"/>
      <c r="U220" s="1"/>
      <c r="V220" s="1"/>
      <c r="W220" s="1"/>
      <c r="X220" s="1"/>
      <c r="Y220" s="1"/>
      <c r="Z220" s="17"/>
      <c r="AB220" s="21"/>
      <c r="AC220" s="22"/>
      <c r="AD220" s="22"/>
      <c r="AE220" s="22"/>
      <c r="AF220" s="22"/>
      <c r="AG220" s="22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</row>
    <row r="221" spans="1:49" x14ac:dyDescent="0.25">
      <c r="T221" s="1"/>
      <c r="U221" s="1"/>
      <c r="V221" s="1"/>
      <c r="W221" s="1"/>
      <c r="X221" s="1"/>
      <c r="Y221" s="1"/>
      <c r="Z221" s="17"/>
      <c r="AB221" s="21"/>
      <c r="AC221" s="22"/>
      <c r="AD221" s="22"/>
      <c r="AE221" s="22"/>
      <c r="AF221" s="22"/>
      <c r="AG221" s="22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</row>
    <row r="222" spans="1:49" x14ac:dyDescent="0.25">
      <c r="T222" s="1"/>
      <c r="U222" s="1"/>
      <c r="V222" s="1"/>
      <c r="W222" s="1"/>
      <c r="X222" s="1"/>
      <c r="Y222" s="1"/>
      <c r="Z222" s="17"/>
      <c r="AB222" s="21"/>
      <c r="AC222" s="22"/>
      <c r="AD222" s="22"/>
      <c r="AE222" s="22"/>
      <c r="AF222" s="22"/>
      <c r="AG222" s="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</row>
    <row r="223" spans="1:49" x14ac:dyDescent="0.25">
      <c r="T223" s="1"/>
      <c r="U223" s="1"/>
      <c r="V223" s="1"/>
      <c r="W223" s="1"/>
      <c r="X223" s="1"/>
      <c r="Y223" s="1"/>
      <c r="Z223" s="17"/>
      <c r="AB223" s="21"/>
      <c r="AC223" s="22"/>
      <c r="AD223" s="22"/>
      <c r="AE223" s="22"/>
      <c r="AF223" s="22"/>
      <c r="AG223" s="22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</row>
    <row r="224" spans="1:49" x14ac:dyDescent="0.25">
      <c r="T224" s="1"/>
      <c r="U224" s="1"/>
      <c r="V224" s="1"/>
      <c r="W224" s="1"/>
      <c r="X224" s="1"/>
      <c r="Y224" s="1"/>
      <c r="Z224" s="17"/>
      <c r="AB224" s="21"/>
      <c r="AC224" s="22"/>
      <c r="AD224" s="22"/>
      <c r="AE224" s="22"/>
      <c r="AF224" s="22"/>
      <c r="AG224" s="22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</row>
    <row r="225" spans="1:49" x14ac:dyDescent="0.25">
      <c r="T225" s="1"/>
      <c r="U225" s="1"/>
      <c r="V225" s="1"/>
      <c r="W225" s="1"/>
      <c r="X225" s="1"/>
      <c r="Y225" s="1"/>
      <c r="Z225" s="17"/>
      <c r="AB225" s="21"/>
      <c r="AC225" s="22"/>
      <c r="AD225" s="22"/>
      <c r="AE225" s="22"/>
      <c r="AF225" s="22"/>
      <c r="AG225" s="22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</row>
    <row r="226" spans="1:49" x14ac:dyDescent="0.25">
      <c r="T226" s="1"/>
      <c r="U226" s="1"/>
      <c r="V226" s="1"/>
      <c r="W226" s="1"/>
      <c r="X226" s="1"/>
      <c r="Y226" s="1"/>
      <c r="Z226" s="17"/>
      <c r="AB226" s="21"/>
      <c r="AC226" s="22"/>
      <c r="AD226" s="22"/>
      <c r="AE226" s="22"/>
      <c r="AF226" s="22"/>
      <c r="AG226" s="22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</row>
    <row r="227" spans="1:49" x14ac:dyDescent="0.25">
      <c r="T227" s="1"/>
      <c r="U227" s="1"/>
      <c r="V227" s="1"/>
      <c r="W227" s="1"/>
      <c r="X227" s="1"/>
      <c r="Y227" s="1"/>
      <c r="Z227" s="17"/>
      <c r="AB227" s="21"/>
      <c r="AC227" s="22"/>
      <c r="AD227" s="22"/>
      <c r="AE227" s="22"/>
      <c r="AF227" s="22"/>
      <c r="AG227" s="22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</row>
    <row r="228" spans="1:49" ht="15" x14ac:dyDescent="0.25">
      <c r="A228"/>
      <c r="B228"/>
      <c r="C228"/>
      <c r="D228"/>
      <c r="M228"/>
      <c r="Q228"/>
      <c r="R228"/>
      <c r="S228"/>
      <c r="T228" s="1"/>
      <c r="U228" s="1"/>
      <c r="V228" s="1"/>
      <c r="W228" s="1"/>
      <c r="X228" s="1"/>
      <c r="Y228" s="1"/>
      <c r="Z228" s="17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</row>
    <row r="229" spans="1:49" ht="15" x14ac:dyDescent="0.25">
      <c r="A229"/>
      <c r="B229"/>
      <c r="C229"/>
      <c r="D229"/>
      <c r="M229"/>
      <c r="Q229"/>
      <c r="R229"/>
      <c r="S229"/>
      <c r="T229" s="1"/>
      <c r="U229" s="1"/>
      <c r="V229" s="1"/>
      <c r="W229" s="1"/>
      <c r="X229" s="1"/>
      <c r="Y229" s="1"/>
      <c r="Z229" s="17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</row>
    <row r="230" spans="1:49" ht="15" x14ac:dyDescent="0.25">
      <c r="A230"/>
      <c r="B230"/>
      <c r="C230"/>
      <c r="D230"/>
      <c r="M230"/>
      <c r="Q230"/>
      <c r="R230"/>
      <c r="S230"/>
      <c r="T230" s="1"/>
      <c r="U230" s="1"/>
      <c r="V230" s="1"/>
      <c r="W230" s="1"/>
      <c r="X230" s="1"/>
      <c r="Y230" s="1"/>
      <c r="Z230" s="17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</row>
    <row r="231" spans="1:49" ht="15" x14ac:dyDescent="0.25">
      <c r="A231"/>
      <c r="B231"/>
      <c r="C231"/>
      <c r="D231"/>
      <c r="M231"/>
      <c r="Q231"/>
      <c r="R231"/>
      <c r="S231"/>
      <c r="T231" s="1"/>
      <c r="U231" s="1"/>
      <c r="V231" s="1"/>
      <c r="W231" s="1"/>
      <c r="X231" s="1"/>
      <c r="Y231" s="1"/>
      <c r="Z231" s="17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</row>
    <row r="232" spans="1:49" ht="15" x14ac:dyDescent="0.25">
      <c r="A232"/>
      <c r="B232"/>
      <c r="C232"/>
      <c r="D232"/>
      <c r="M232"/>
      <c r="Q232"/>
      <c r="R232"/>
      <c r="S232"/>
      <c r="T232" s="1"/>
      <c r="U232" s="1"/>
      <c r="V232" s="1"/>
      <c r="W232" s="1"/>
      <c r="X232" s="1"/>
      <c r="Y232" s="1"/>
      <c r="Z232" s="17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</row>
    <row r="233" spans="1:49" ht="15" x14ac:dyDescent="0.25">
      <c r="A233"/>
      <c r="B233"/>
      <c r="C233"/>
      <c r="D233"/>
      <c r="M233"/>
      <c r="Q233"/>
      <c r="R233"/>
      <c r="S233"/>
      <c r="T233" s="1"/>
      <c r="U233" s="1"/>
      <c r="V233" s="1"/>
      <c r="W233" s="1"/>
      <c r="X233" s="1"/>
      <c r="Y233" s="1"/>
      <c r="Z233" s="17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</row>
    <row r="234" spans="1:49" ht="15" x14ac:dyDescent="0.25">
      <c r="A234"/>
      <c r="B234"/>
      <c r="C234"/>
      <c r="D234"/>
      <c r="M234"/>
      <c r="Q234"/>
      <c r="R234"/>
      <c r="S234"/>
      <c r="T234" s="1"/>
      <c r="U234" s="1"/>
      <c r="V234" s="1"/>
      <c r="W234" s="1"/>
      <c r="X234" s="1"/>
      <c r="Y234" s="1"/>
      <c r="Z234" s="17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</row>
    <row r="235" spans="1:49" ht="15" x14ac:dyDescent="0.25">
      <c r="A235"/>
      <c r="B235"/>
      <c r="C235"/>
      <c r="D235"/>
      <c r="M235"/>
      <c r="Q235"/>
      <c r="R235"/>
      <c r="S235"/>
      <c r="T235" s="1"/>
      <c r="U235" s="1"/>
      <c r="V235" s="1"/>
      <c r="W235" s="1"/>
      <c r="X235" s="1"/>
      <c r="Y235" s="1"/>
      <c r="Z235" s="17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</row>
    <row r="236" spans="1:49" ht="15" x14ac:dyDescent="0.25">
      <c r="A236"/>
      <c r="B236"/>
      <c r="C236"/>
      <c r="D236"/>
      <c r="M236"/>
      <c r="Q236"/>
      <c r="R236"/>
      <c r="S236"/>
      <c r="T236" s="1"/>
      <c r="U236" s="1"/>
      <c r="V236" s="1"/>
      <c r="W236" s="1"/>
      <c r="X236" s="1"/>
      <c r="Y236" s="1"/>
      <c r="Z236" s="17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</row>
    <row r="237" spans="1:49" ht="15" x14ac:dyDescent="0.25">
      <c r="A237"/>
      <c r="B237"/>
      <c r="C237"/>
      <c r="D237"/>
      <c r="M237"/>
      <c r="Q237"/>
      <c r="R237"/>
      <c r="S237"/>
      <c r="T237" s="1"/>
      <c r="U237" s="1"/>
      <c r="V237" s="1"/>
      <c r="W237" s="1"/>
      <c r="X237" s="1"/>
      <c r="Y237" s="1"/>
      <c r="Z237" s="1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</row>
    <row r="238" spans="1:49" ht="15" x14ac:dyDescent="0.25">
      <c r="A238"/>
      <c r="B238"/>
      <c r="C238"/>
      <c r="D238"/>
      <c r="M238"/>
      <c r="Q238"/>
      <c r="R238"/>
      <c r="S238"/>
      <c r="T238" s="1"/>
      <c r="U238" s="1"/>
      <c r="V238" s="1"/>
      <c r="W238" s="1"/>
      <c r="X238" s="1"/>
      <c r="Y238" s="1"/>
      <c r="Z238" s="17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</row>
    <row r="239" spans="1:49" ht="15" x14ac:dyDescent="0.25">
      <c r="A239"/>
      <c r="B239"/>
      <c r="C239"/>
      <c r="D239"/>
      <c r="M239"/>
      <c r="Q239"/>
      <c r="R239"/>
      <c r="S239"/>
      <c r="T239" s="1"/>
      <c r="U239" s="1"/>
      <c r="V239" s="1"/>
      <c r="W239" s="1"/>
      <c r="X239" s="1"/>
      <c r="Y239" s="1"/>
      <c r="Z239" s="17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</row>
    <row r="240" spans="1:49" ht="15" x14ac:dyDescent="0.25">
      <c r="A240"/>
      <c r="B240"/>
      <c r="C240"/>
      <c r="D240"/>
      <c r="M240"/>
      <c r="Q240"/>
      <c r="R240"/>
      <c r="S240"/>
      <c r="T240" s="1"/>
      <c r="U240" s="1"/>
      <c r="V240" s="1"/>
      <c r="W240" s="1"/>
      <c r="X240" s="1"/>
      <c r="Y240" s="1"/>
      <c r="Z240" s="17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</row>
    <row r="241" spans="1:49" ht="15" x14ac:dyDescent="0.25">
      <c r="A241"/>
      <c r="B241"/>
      <c r="C241"/>
      <c r="D241"/>
      <c r="M241"/>
      <c r="Q241"/>
      <c r="R241"/>
      <c r="S241"/>
      <c r="T241" s="1"/>
      <c r="U241" s="1"/>
      <c r="V241" s="1"/>
      <c r="W241" s="1"/>
      <c r="X241" s="1"/>
      <c r="Y241" s="1"/>
      <c r="Z241" s="17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</row>
    <row r="242" spans="1:49" ht="15" x14ac:dyDescent="0.25">
      <c r="A242"/>
      <c r="B242"/>
      <c r="C242"/>
      <c r="D242"/>
      <c r="M242"/>
      <c r="Q242"/>
      <c r="R242"/>
      <c r="S242"/>
      <c r="T242" s="1"/>
      <c r="U242" s="1"/>
      <c r="V242" s="1"/>
      <c r="W242" s="1"/>
      <c r="X242" s="1"/>
      <c r="Y242" s="1"/>
      <c r="Z242" s="17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</row>
    <row r="243" spans="1:49" ht="15" x14ac:dyDescent="0.25">
      <c r="A243"/>
      <c r="B243"/>
      <c r="C243"/>
      <c r="D243"/>
      <c r="M243"/>
      <c r="Q243"/>
      <c r="R243"/>
      <c r="S243"/>
      <c r="T243" s="1"/>
      <c r="U243" s="1"/>
      <c r="V243" s="1"/>
      <c r="W243" s="1"/>
      <c r="X243" s="1"/>
      <c r="Y243" s="1"/>
      <c r="Z243" s="17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</row>
    <row r="244" spans="1:49" ht="15" x14ac:dyDescent="0.25">
      <c r="A244"/>
      <c r="B244"/>
      <c r="C244"/>
      <c r="D244"/>
      <c r="M244"/>
      <c r="Q244"/>
      <c r="R244"/>
      <c r="S244"/>
      <c r="T244" s="1"/>
      <c r="U244" s="1"/>
      <c r="V244" s="1"/>
      <c r="W244" s="1"/>
      <c r="X244" s="1"/>
      <c r="Y244" s="1"/>
      <c r="Z244" s="17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</row>
    <row r="245" spans="1:49" ht="15" x14ac:dyDescent="0.25">
      <c r="A245"/>
      <c r="B245"/>
      <c r="C245"/>
      <c r="D245"/>
      <c r="M245"/>
      <c r="Q245"/>
      <c r="R245"/>
      <c r="S245"/>
      <c r="T245" s="1"/>
      <c r="U245" s="1"/>
      <c r="V245" s="1"/>
      <c r="W245" s="1"/>
      <c r="X245" s="1"/>
      <c r="Y245" s="1"/>
      <c r="Z245" s="17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</row>
    <row r="246" spans="1:49" ht="15" x14ac:dyDescent="0.25">
      <c r="A246"/>
      <c r="B246"/>
      <c r="C246"/>
      <c r="D246"/>
      <c r="M246"/>
      <c r="Q246"/>
      <c r="R246"/>
      <c r="S246"/>
      <c r="T246" s="1"/>
      <c r="U246" s="1"/>
      <c r="V246" s="1"/>
      <c r="W246" s="1"/>
      <c r="X246" s="1"/>
      <c r="Y246" s="1"/>
      <c r="Z246" s="17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</row>
    <row r="247" spans="1:49" ht="15" x14ac:dyDescent="0.25">
      <c r="A247"/>
      <c r="B247"/>
      <c r="C247"/>
      <c r="D247"/>
      <c r="M247"/>
      <c r="Q247"/>
      <c r="R247"/>
      <c r="S247"/>
      <c r="T247" s="1"/>
      <c r="U247" s="1"/>
      <c r="V247" s="1"/>
      <c r="W247" s="1"/>
      <c r="X247" s="1"/>
      <c r="Y247" s="1"/>
      <c r="Z247" s="1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</row>
    <row r="248" spans="1:49" ht="15" x14ac:dyDescent="0.25">
      <c r="A248"/>
      <c r="B248"/>
      <c r="C248"/>
      <c r="D248"/>
      <c r="M248"/>
      <c r="Q248"/>
      <c r="R248"/>
      <c r="S248"/>
      <c r="T248" s="1"/>
      <c r="U248" s="1"/>
      <c r="V248" s="1"/>
      <c r="W248" s="1"/>
      <c r="X248" s="1"/>
      <c r="Y248" s="1"/>
      <c r="Z248" s="17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</row>
    <row r="249" spans="1:49" ht="15" x14ac:dyDescent="0.25">
      <c r="A249"/>
      <c r="B249"/>
      <c r="C249"/>
      <c r="D249"/>
      <c r="M249"/>
      <c r="Q249"/>
      <c r="R249"/>
      <c r="S249"/>
      <c r="T249" s="1"/>
      <c r="U249" s="1"/>
      <c r="V249" s="1"/>
      <c r="W249" s="1"/>
      <c r="X249" s="1"/>
      <c r="Y249" s="1"/>
      <c r="Z249" s="17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</row>
    <row r="250" spans="1:49" ht="15" x14ac:dyDescent="0.25">
      <c r="A250"/>
      <c r="B250"/>
      <c r="C250"/>
      <c r="D250"/>
      <c r="M250"/>
      <c r="Q250"/>
      <c r="R250"/>
      <c r="S250"/>
      <c r="T250" s="1"/>
      <c r="U250" s="1"/>
      <c r="V250" s="1"/>
      <c r="W250" s="1"/>
      <c r="X250" s="1"/>
      <c r="Y250" s="1"/>
      <c r="Z250" s="17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</row>
    <row r="251" spans="1:49" ht="15" x14ac:dyDescent="0.25">
      <c r="A251"/>
      <c r="B251"/>
      <c r="C251"/>
      <c r="D251"/>
      <c r="M251"/>
      <c r="Q251"/>
      <c r="R251"/>
      <c r="S251"/>
      <c r="T251" s="1"/>
      <c r="U251" s="1"/>
      <c r="V251" s="1"/>
      <c r="W251" s="1"/>
      <c r="X251" s="1"/>
      <c r="Y251" s="1"/>
      <c r="Z251" s="17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</row>
    <row r="252" spans="1:49" ht="15" x14ac:dyDescent="0.25">
      <c r="A252"/>
      <c r="B252"/>
      <c r="C252"/>
      <c r="D252"/>
      <c r="M252"/>
      <c r="Q252"/>
      <c r="R252"/>
      <c r="S252"/>
      <c r="T252" s="1"/>
      <c r="U252" s="1"/>
      <c r="V252" s="1"/>
      <c r="W252" s="1"/>
      <c r="X252" s="1"/>
      <c r="Y252" s="1"/>
      <c r="Z252" s="17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</row>
    <row r="253" spans="1:49" ht="15" x14ac:dyDescent="0.25">
      <c r="A253"/>
      <c r="B253"/>
      <c r="C253"/>
      <c r="D253"/>
      <c r="M253"/>
      <c r="Q253"/>
      <c r="R253"/>
      <c r="S253"/>
      <c r="T253" s="1"/>
      <c r="U253" s="1"/>
      <c r="V253" s="1"/>
      <c r="W253" s="1"/>
      <c r="X253" s="1"/>
      <c r="Y253" s="1"/>
      <c r="Z253" s="17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</row>
    <row r="254" spans="1:49" ht="15" x14ac:dyDescent="0.25">
      <c r="A254"/>
      <c r="B254"/>
      <c r="C254"/>
      <c r="D254"/>
      <c r="M254"/>
      <c r="Q254"/>
      <c r="R254"/>
      <c r="S254"/>
      <c r="T254" s="1"/>
      <c r="U254" s="1"/>
      <c r="V254" s="1"/>
      <c r="W254" s="1"/>
      <c r="X254" s="1"/>
      <c r="Y254" s="1"/>
      <c r="Z254" s="17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</row>
    <row r="255" spans="1:49" ht="15" x14ac:dyDescent="0.25">
      <c r="A255"/>
      <c r="B255"/>
      <c r="C255"/>
      <c r="D255"/>
      <c r="M255"/>
      <c r="Q255"/>
      <c r="R255"/>
      <c r="S255"/>
      <c r="T255" s="1"/>
      <c r="U255" s="1"/>
      <c r="V255" s="1"/>
      <c r="W255" s="1"/>
      <c r="X255" s="1"/>
      <c r="Y255" s="1"/>
      <c r="Z255" s="17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</row>
    <row r="256" spans="1:49" ht="15" x14ac:dyDescent="0.25">
      <c r="A256"/>
      <c r="B256"/>
      <c r="C256"/>
      <c r="D256"/>
      <c r="M256"/>
      <c r="Q256"/>
      <c r="R256"/>
      <c r="S256"/>
      <c r="T256" s="1"/>
      <c r="U256" s="1"/>
      <c r="V256" s="1"/>
      <c r="W256" s="1"/>
      <c r="X256" s="1"/>
      <c r="Y256" s="1"/>
      <c r="Z256" s="17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</row>
    <row r="257" spans="1:49" ht="15" x14ac:dyDescent="0.25">
      <c r="A257"/>
      <c r="B257"/>
      <c r="C257"/>
      <c r="D257"/>
      <c r="M257"/>
      <c r="Q257"/>
      <c r="R257"/>
      <c r="S257"/>
      <c r="T257" s="1"/>
      <c r="U257" s="1"/>
      <c r="V257" s="1"/>
      <c r="W257" s="1"/>
      <c r="X257" s="1"/>
      <c r="Y257" s="1"/>
      <c r="Z257" s="1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</row>
    <row r="258" spans="1:49" ht="15" x14ac:dyDescent="0.25">
      <c r="A258"/>
      <c r="B258"/>
      <c r="C258"/>
      <c r="D258"/>
      <c r="M258"/>
      <c r="Q258"/>
      <c r="R258"/>
      <c r="S258"/>
      <c r="T258" s="1"/>
      <c r="U258" s="1"/>
      <c r="V258" s="1"/>
      <c r="W258" s="1"/>
      <c r="X258" s="1"/>
      <c r="Y258" s="1"/>
      <c r="Z258" s="17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</row>
    <row r="259" spans="1:49" ht="15" x14ac:dyDescent="0.25">
      <c r="A259"/>
      <c r="B259"/>
      <c r="C259"/>
      <c r="D259"/>
      <c r="M259"/>
      <c r="Q259"/>
      <c r="R259"/>
      <c r="S259"/>
      <c r="T259" s="1"/>
      <c r="U259" s="1"/>
      <c r="V259" s="1"/>
      <c r="W259" s="1"/>
      <c r="X259" s="1"/>
      <c r="Y259" s="1"/>
      <c r="Z259" s="17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</row>
    <row r="260" spans="1:49" ht="15" x14ac:dyDescent="0.25">
      <c r="A260"/>
      <c r="B260"/>
      <c r="C260"/>
      <c r="D260"/>
      <c r="M260"/>
      <c r="Q260"/>
      <c r="R260"/>
      <c r="S260"/>
      <c r="T260" s="1"/>
      <c r="U260" s="1"/>
      <c r="V260" s="1"/>
      <c r="W260" s="1"/>
      <c r="X260" s="1"/>
      <c r="Y260" s="1"/>
      <c r="Z260" s="17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</row>
    <row r="261" spans="1:49" ht="15" x14ac:dyDescent="0.25">
      <c r="A261"/>
      <c r="B261"/>
      <c r="C261"/>
      <c r="D261"/>
      <c r="M261"/>
      <c r="Q261"/>
      <c r="R261"/>
      <c r="S261"/>
      <c r="T261" s="1"/>
      <c r="U261" s="1"/>
      <c r="V261" s="1"/>
      <c r="W261" s="1"/>
      <c r="X261" s="1"/>
      <c r="Y261" s="1"/>
      <c r="Z261" s="17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</row>
    <row r="262" spans="1:49" ht="15" x14ac:dyDescent="0.25">
      <c r="A262"/>
      <c r="B262"/>
      <c r="C262"/>
      <c r="D262"/>
      <c r="M262"/>
      <c r="Q262"/>
      <c r="R262"/>
      <c r="S262"/>
      <c r="T262" s="1"/>
      <c r="U262" s="1"/>
      <c r="V262" s="1"/>
      <c r="W262" s="1"/>
      <c r="X262" s="1"/>
      <c r="Y262" s="1"/>
      <c r="Z262" s="17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</row>
    <row r="263" spans="1:49" ht="15" x14ac:dyDescent="0.25">
      <c r="A263"/>
      <c r="B263"/>
      <c r="C263"/>
      <c r="D263"/>
      <c r="M263"/>
      <c r="Q263"/>
      <c r="R263"/>
      <c r="S263"/>
      <c r="T263" s="1"/>
      <c r="U263" s="1"/>
      <c r="V263" s="1"/>
      <c r="W263" s="1"/>
      <c r="X263" s="1"/>
      <c r="Y263" s="1"/>
      <c r="Z263" s="17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</row>
    <row r="264" spans="1:49" ht="15" x14ac:dyDescent="0.25">
      <c r="A264"/>
      <c r="B264"/>
      <c r="C264"/>
      <c r="D264"/>
      <c r="M264"/>
      <c r="Q264"/>
      <c r="R264"/>
      <c r="S264"/>
      <c r="T264" s="1"/>
      <c r="U264" s="1"/>
      <c r="V264" s="1"/>
      <c r="W264" s="1"/>
      <c r="X264" s="1"/>
      <c r="Y264" s="1"/>
      <c r="Z264" s="17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</row>
    <row r="265" spans="1:49" ht="15" x14ac:dyDescent="0.25">
      <c r="A265"/>
      <c r="B265"/>
      <c r="C265"/>
      <c r="D265"/>
      <c r="M265"/>
      <c r="Q265"/>
      <c r="R265"/>
      <c r="S265"/>
      <c r="T265" s="1"/>
      <c r="U265" s="1"/>
      <c r="V265" s="1"/>
      <c r="W265" s="1"/>
      <c r="X265" s="1"/>
      <c r="Y265" s="1"/>
      <c r="Z265" s="17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</row>
    <row r="266" spans="1:49" ht="15" x14ac:dyDescent="0.25">
      <c r="A266"/>
      <c r="B266"/>
      <c r="C266"/>
      <c r="D266"/>
      <c r="M266"/>
      <c r="Q266"/>
      <c r="R266"/>
      <c r="S266"/>
      <c r="T266" s="1"/>
      <c r="U266" s="1"/>
      <c r="V266" s="1"/>
      <c r="W266" s="1"/>
      <c r="X266" s="1"/>
      <c r="Y266" s="1"/>
      <c r="Z266" s="17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</row>
    <row r="267" spans="1:49" ht="15" x14ac:dyDescent="0.25">
      <c r="A267"/>
      <c r="B267"/>
      <c r="C267"/>
      <c r="D267"/>
      <c r="M267"/>
      <c r="Q267"/>
      <c r="R267"/>
      <c r="S267"/>
      <c r="T267" s="1"/>
      <c r="U267" s="1"/>
      <c r="V267" s="1"/>
      <c r="W267" s="1"/>
      <c r="X267" s="1"/>
      <c r="Y267" s="1"/>
      <c r="Z267" s="1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</row>
    <row r="268" spans="1:49" ht="15" x14ac:dyDescent="0.25">
      <c r="A268"/>
      <c r="B268"/>
      <c r="C268"/>
      <c r="D268"/>
      <c r="M268"/>
      <c r="Q268"/>
      <c r="R268"/>
      <c r="S268"/>
      <c r="T268" s="1"/>
      <c r="U268" s="1"/>
      <c r="V268" s="1"/>
      <c r="W268" s="1"/>
      <c r="X268" s="1"/>
      <c r="Y268" s="1"/>
      <c r="Z268" s="17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</row>
    <row r="269" spans="1:49" ht="15" x14ac:dyDescent="0.25">
      <c r="A269"/>
      <c r="B269"/>
      <c r="C269"/>
      <c r="D269"/>
      <c r="M269"/>
      <c r="Q269"/>
      <c r="R269"/>
      <c r="S269"/>
      <c r="T269" s="1"/>
      <c r="U269" s="1"/>
      <c r="V269" s="1"/>
      <c r="W269" s="1"/>
      <c r="X269" s="1"/>
      <c r="Y269" s="1"/>
      <c r="Z269" s="17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</row>
    <row r="270" spans="1:49" ht="15" x14ac:dyDescent="0.25">
      <c r="A270"/>
      <c r="B270"/>
      <c r="C270"/>
      <c r="D270"/>
      <c r="M270"/>
      <c r="Q270"/>
      <c r="R270"/>
      <c r="S270"/>
      <c r="T270" s="1"/>
      <c r="U270" s="1"/>
      <c r="V270" s="1"/>
      <c r="W270" s="1"/>
      <c r="X270" s="1"/>
      <c r="Y270" s="1"/>
      <c r="Z270" s="17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</row>
    <row r="271" spans="1:49" ht="15" x14ac:dyDescent="0.25">
      <c r="A271"/>
      <c r="B271"/>
      <c r="C271"/>
      <c r="D271"/>
      <c r="M271"/>
      <c r="Q271"/>
      <c r="R271"/>
      <c r="S271"/>
      <c r="T271" s="1"/>
      <c r="U271" s="1"/>
      <c r="V271" s="1"/>
      <c r="W271" s="1"/>
      <c r="X271" s="1"/>
      <c r="Y271" s="1"/>
      <c r="Z271" s="17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</row>
    <row r="272" spans="1:49" ht="15" x14ac:dyDescent="0.25">
      <c r="A272"/>
      <c r="B272"/>
      <c r="C272"/>
      <c r="D272"/>
      <c r="M272"/>
      <c r="Q272"/>
      <c r="R272"/>
      <c r="S272"/>
      <c r="T272" s="1"/>
      <c r="U272" s="1"/>
      <c r="V272" s="1"/>
      <c r="W272" s="1"/>
      <c r="X272" s="1"/>
      <c r="Y272" s="1"/>
      <c r="Z272" s="17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</row>
    <row r="273" spans="1:49" ht="15" x14ac:dyDescent="0.25">
      <c r="A273"/>
      <c r="B273"/>
      <c r="C273"/>
      <c r="D273"/>
      <c r="M273"/>
      <c r="Q273"/>
      <c r="R273"/>
      <c r="S273"/>
      <c r="T273" s="1"/>
      <c r="U273" s="1"/>
      <c r="V273" s="1"/>
      <c r="W273" s="1"/>
      <c r="X273" s="1"/>
      <c r="Y273" s="1"/>
      <c r="Z273" s="17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</row>
    <row r="274" spans="1:49" ht="15" x14ac:dyDescent="0.25">
      <c r="A274"/>
      <c r="B274"/>
      <c r="C274"/>
      <c r="D274"/>
      <c r="M274"/>
      <c r="Q274"/>
      <c r="R274"/>
      <c r="S274"/>
      <c r="T274" s="1"/>
      <c r="U274" s="1"/>
      <c r="V274" s="1"/>
      <c r="W274" s="1"/>
      <c r="X274" s="1"/>
      <c r="Y274" s="1"/>
      <c r="Z274" s="17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</row>
    <row r="275" spans="1:49" ht="15" x14ac:dyDescent="0.25">
      <c r="A275"/>
      <c r="B275"/>
      <c r="C275"/>
      <c r="D275"/>
      <c r="M275"/>
      <c r="Q275"/>
      <c r="R275"/>
      <c r="S275"/>
      <c r="T275" s="1"/>
      <c r="U275" s="1"/>
      <c r="V275" s="1"/>
      <c r="W275" s="1"/>
      <c r="X275" s="1"/>
      <c r="Y275" s="1"/>
      <c r="Z275" s="17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</row>
    <row r="276" spans="1:49" ht="15" x14ac:dyDescent="0.25">
      <c r="A276"/>
      <c r="B276"/>
      <c r="C276"/>
      <c r="D276"/>
      <c r="M276"/>
      <c r="Q276"/>
      <c r="R276"/>
      <c r="S276"/>
      <c r="T276" s="1"/>
      <c r="U276" s="1"/>
      <c r="V276" s="1"/>
      <c r="W276" s="1"/>
      <c r="X276" s="1"/>
      <c r="Y276" s="1"/>
      <c r="Z276" s="17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</row>
    <row r="277" spans="1:49" ht="15" x14ac:dyDescent="0.25">
      <c r="A277"/>
      <c r="B277"/>
      <c r="C277"/>
      <c r="D277"/>
      <c r="M277"/>
      <c r="Q277"/>
      <c r="R277"/>
      <c r="S277"/>
      <c r="T277" s="1"/>
      <c r="U277" s="1"/>
      <c r="V277" s="1"/>
      <c r="W277" s="1"/>
      <c r="X277" s="1"/>
      <c r="Y277" s="1"/>
      <c r="Z277" s="1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</row>
    <row r="278" spans="1:49" ht="15" x14ac:dyDescent="0.25">
      <c r="A278"/>
      <c r="B278"/>
      <c r="C278"/>
      <c r="D278"/>
      <c r="M278"/>
      <c r="Q278"/>
      <c r="R278"/>
      <c r="S278"/>
      <c r="T278" s="1"/>
      <c r="U278" s="1"/>
      <c r="V278" s="1"/>
      <c r="W278" s="1"/>
      <c r="X278" s="1"/>
      <c r="Y278" s="1"/>
      <c r="Z278" s="17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</row>
    <row r="279" spans="1:49" ht="15" x14ac:dyDescent="0.25">
      <c r="A279"/>
      <c r="B279"/>
      <c r="C279"/>
      <c r="D279"/>
      <c r="M279"/>
      <c r="Q279"/>
      <c r="R279"/>
      <c r="S279"/>
      <c r="T279" s="1"/>
      <c r="U279" s="1"/>
      <c r="V279" s="1"/>
      <c r="W279" s="1"/>
      <c r="X279" s="1"/>
      <c r="Y279" s="1"/>
      <c r="Z279" s="17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</row>
    <row r="280" spans="1:49" ht="15" x14ac:dyDescent="0.25">
      <c r="A280"/>
      <c r="B280"/>
      <c r="C280"/>
      <c r="D280"/>
      <c r="M280"/>
      <c r="Q280"/>
      <c r="R280"/>
      <c r="S280"/>
      <c r="T280" s="1"/>
      <c r="U280" s="1"/>
      <c r="V280" s="1"/>
      <c r="W280" s="1"/>
      <c r="X280" s="1"/>
      <c r="Y280" s="1"/>
      <c r="Z280" s="17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</row>
    <row r="281" spans="1:49" ht="15" x14ac:dyDescent="0.25">
      <c r="A281"/>
      <c r="B281"/>
      <c r="C281"/>
      <c r="D281"/>
      <c r="M281"/>
      <c r="Q281"/>
      <c r="R281"/>
      <c r="S281"/>
      <c r="T281" s="1"/>
      <c r="U281" s="1"/>
      <c r="V281" s="1"/>
      <c r="W281" s="1"/>
      <c r="X281" s="1"/>
      <c r="Y281" s="1"/>
      <c r="Z281" s="17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</row>
    <row r="282" spans="1:49" ht="15" x14ac:dyDescent="0.25">
      <c r="A282"/>
      <c r="B282"/>
      <c r="C282"/>
      <c r="D282"/>
      <c r="M282"/>
      <c r="Q282"/>
      <c r="R282"/>
      <c r="S282"/>
      <c r="T282" s="1"/>
      <c r="U282" s="1"/>
      <c r="V282" s="1"/>
      <c r="W282" s="1"/>
      <c r="X282" s="1"/>
      <c r="Y282" s="1"/>
      <c r="Z282" s="17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</row>
    <row r="283" spans="1:49" ht="15" x14ac:dyDescent="0.25">
      <c r="A283"/>
      <c r="B283"/>
      <c r="C283"/>
      <c r="D283"/>
      <c r="M283"/>
      <c r="Q283"/>
      <c r="R283"/>
      <c r="S283"/>
      <c r="T283" s="1"/>
      <c r="U283" s="1"/>
      <c r="V283" s="1"/>
      <c r="W283" s="1"/>
      <c r="X283" s="1"/>
      <c r="Y283" s="1"/>
      <c r="Z283" s="17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</row>
    <row r="284" spans="1:49" ht="15" x14ac:dyDescent="0.25">
      <c r="A284"/>
      <c r="B284"/>
      <c r="C284"/>
      <c r="D284"/>
      <c r="M284"/>
      <c r="Q284"/>
      <c r="R284"/>
      <c r="S284"/>
      <c r="T284" s="1"/>
      <c r="U284" s="1"/>
      <c r="V284" s="1"/>
      <c r="W284" s="1"/>
      <c r="X284" s="1"/>
      <c r="Y284" s="1"/>
      <c r="Z284" s="17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</row>
    <row r="285" spans="1:49" ht="15" x14ac:dyDescent="0.25">
      <c r="A285"/>
      <c r="B285"/>
      <c r="C285"/>
      <c r="D285"/>
      <c r="M285"/>
      <c r="Q285"/>
      <c r="R285"/>
      <c r="S285"/>
      <c r="T285" s="1"/>
      <c r="U285" s="1"/>
      <c r="V285" s="1"/>
      <c r="W285" s="1"/>
      <c r="X285" s="1"/>
      <c r="Y285" s="1"/>
      <c r="Z285" s="17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</row>
    <row r="286" spans="1:49" ht="15" x14ac:dyDescent="0.25">
      <c r="A286"/>
      <c r="B286"/>
      <c r="C286"/>
      <c r="D286"/>
      <c r="M286"/>
      <c r="Q286"/>
      <c r="R286"/>
      <c r="S286"/>
      <c r="T286" s="1"/>
      <c r="U286" s="1"/>
      <c r="V286" s="1"/>
      <c r="W286" s="1"/>
      <c r="X286" s="1"/>
      <c r="Y286" s="1"/>
      <c r="Z286" s="17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</row>
    <row r="287" spans="1:49" ht="15" x14ac:dyDescent="0.25">
      <c r="A287"/>
      <c r="B287"/>
      <c r="C287"/>
      <c r="D287"/>
      <c r="M287"/>
      <c r="Q287"/>
      <c r="R287"/>
      <c r="S287"/>
      <c r="T287" s="1"/>
      <c r="U287" s="1"/>
      <c r="V287" s="1"/>
      <c r="W287" s="1"/>
      <c r="X287" s="1"/>
      <c r="Y287" s="1"/>
      <c r="Z287" s="1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</row>
  </sheetData>
  <mergeCells count="22">
    <mergeCell ref="B171:D171"/>
    <mergeCell ref="A172:AI172"/>
    <mergeCell ref="B213:C213"/>
    <mergeCell ref="B214:C214"/>
    <mergeCell ref="AC4:AE4"/>
    <mergeCell ref="L4:L5"/>
    <mergeCell ref="M4:O4"/>
    <mergeCell ref="P4:P5"/>
    <mergeCell ref="Q4:S4"/>
    <mergeCell ref="T4:X4"/>
    <mergeCell ref="Z4:AB4"/>
    <mergeCell ref="A3:AI3"/>
    <mergeCell ref="A4:A5"/>
    <mergeCell ref="B4:B5"/>
    <mergeCell ref="C4:C5"/>
    <mergeCell ref="D4:D5"/>
    <mergeCell ref="E4:E5"/>
    <mergeCell ref="F4:F5"/>
    <mergeCell ref="G4:G5"/>
    <mergeCell ref="H4:J4"/>
    <mergeCell ref="K4:K5"/>
    <mergeCell ref="AG4:AI4"/>
  </mergeCells>
  <pageMargins left="0.23622047244094491" right="0.23622047244094491" top="0.74803149606299213" bottom="0.55118110236220474" header="0.31496062992125984" footer="0.31496062992125984"/>
  <pageSetup paperSize="9" scale="80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2017-10-13T07:32:12Z</dcterms:modified>
</cp:coreProperties>
</file>