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20" windowWidth="25230" windowHeight="11970"/>
  </bookViews>
  <sheets>
    <sheet name="Заявки на 2018 ред. под процент" sheetId="7" r:id="rId1"/>
  </sheets>
  <definedNames>
    <definedName name="_xlnm.Print_Area" localSheetId="0">'Заявки на 2018 ред. под процент'!$A$1:$AC$34</definedName>
  </definedNames>
  <calcPr calcId="145621"/>
</workbook>
</file>

<file path=xl/calcChain.xml><?xml version="1.0" encoding="utf-8"?>
<calcChain xmlns="http://schemas.openxmlformats.org/spreadsheetml/2006/main">
  <c r="AF48" i="7" l="1"/>
  <c r="AF45" i="7"/>
  <c r="AF44" i="7"/>
  <c r="AF39" i="7"/>
  <c r="AF37" i="7"/>
  <c r="S34" i="7"/>
  <c r="S33" i="7"/>
  <c r="H33" i="7"/>
  <c r="G33" i="7"/>
  <c r="S32" i="7"/>
  <c r="H32" i="7"/>
  <c r="G32" i="7"/>
  <c r="S31" i="7"/>
  <c r="H31" i="7"/>
  <c r="G31" i="7"/>
  <c r="S30" i="7"/>
  <c r="H30" i="7"/>
  <c r="G30" i="7"/>
  <c r="S29" i="7"/>
  <c r="H29" i="7"/>
  <c r="G29" i="7"/>
  <c r="S28" i="7"/>
  <c r="H28" i="7"/>
  <c r="G28" i="7"/>
  <c r="S27" i="7"/>
  <c r="H27" i="7"/>
  <c r="G27" i="7"/>
  <c r="S26" i="7"/>
  <c r="H26" i="7"/>
  <c r="G26" i="7"/>
  <c r="S25" i="7"/>
  <c r="H25" i="7"/>
  <c r="G25" i="7"/>
  <c r="S24" i="7"/>
  <c r="H24" i="7"/>
  <c r="G24" i="7"/>
  <c r="AF23" i="7"/>
  <c r="S23" i="7"/>
  <c r="H23" i="7"/>
  <c r="G23" i="7"/>
  <c r="S22" i="7"/>
  <c r="H22" i="7"/>
  <c r="G22" i="7"/>
  <c r="AF21" i="7"/>
  <c r="S21" i="7"/>
  <c r="H21" i="7"/>
  <c r="G21" i="7"/>
  <c r="S20" i="7"/>
  <c r="H20" i="7"/>
  <c r="G20" i="7"/>
  <c r="S19" i="7"/>
  <c r="H19" i="7"/>
  <c r="G19" i="7"/>
  <c r="S18" i="7"/>
  <c r="F18" i="7"/>
  <c r="H18" i="7" s="1"/>
  <c r="S17" i="7"/>
  <c r="F17" i="7"/>
  <c r="F34" i="7" s="1"/>
  <c r="S16" i="7"/>
  <c r="H16" i="7"/>
  <c r="G16" i="7"/>
  <c r="AF15" i="7"/>
  <c r="S15" i="7"/>
  <c r="H15" i="7"/>
  <c r="G15" i="7"/>
  <c r="S14" i="7"/>
  <c r="H14" i="7"/>
  <c r="G14" i="7"/>
  <c r="AF13" i="7"/>
  <c r="S13" i="7"/>
  <c r="H13" i="7"/>
  <c r="G13" i="7"/>
  <c r="S12" i="7"/>
  <c r="H12" i="7"/>
  <c r="G12" i="7"/>
  <c r="AF11" i="7"/>
  <c r="S11" i="7"/>
  <c r="H11" i="7"/>
  <c r="G11" i="7"/>
  <c r="AF10" i="7"/>
  <c r="S10" i="7"/>
  <c r="H10" i="7"/>
  <c r="G10" i="7"/>
  <c r="AF9" i="7"/>
  <c r="S9" i="7"/>
  <c r="H9" i="7"/>
  <c r="G9" i="7"/>
  <c r="S8" i="7"/>
  <c r="H8" i="7"/>
  <c r="G8" i="7"/>
  <c r="S7" i="7"/>
  <c r="H7" i="7"/>
  <c r="G7" i="7"/>
  <c r="G17" i="7" l="1"/>
  <c r="H17" i="7"/>
  <c r="H34" i="7" s="1"/>
  <c r="G18" i="7"/>
  <c r="G34" i="7" s="1"/>
</calcChain>
</file>

<file path=xl/sharedStrings.xml><?xml version="1.0" encoding="utf-8"?>
<sst xmlns="http://schemas.openxmlformats.org/spreadsheetml/2006/main" count="200" uniqueCount="163">
  <si>
    <t>№</t>
  </si>
  <si>
    <t>Дата регистрации</t>
  </si>
  <si>
    <t>принято</t>
  </si>
  <si>
    <t>отказано</t>
  </si>
  <si>
    <t>Регистрация заявок на участие в мероприятиях</t>
  </si>
  <si>
    <t>Регистрация заявок на предоставление субсидий</t>
  </si>
  <si>
    <t>номер уведомления</t>
  </si>
  <si>
    <t>дата</t>
  </si>
  <si>
    <t>-</t>
  </si>
  <si>
    <t>Фактические затраты (ориентировочные) тыс. руб.</t>
  </si>
  <si>
    <t>Доля субсидии, %</t>
  </si>
  <si>
    <t>11 881,187 т.р. - выплачено</t>
  </si>
  <si>
    <t>11 999,999 т.р. - выплачено</t>
  </si>
  <si>
    <t>Остаток субсидий на 2016 год 16 562,733 тыс. руб.</t>
  </si>
  <si>
    <t>3 764.673 т.р. - выплачено</t>
  </si>
  <si>
    <t>109,544 т.р. - выплачено</t>
  </si>
  <si>
    <t>7 166,082 т.р. - выплачено</t>
  </si>
  <si>
    <t>11 092,091 т.р. - выплачено</t>
  </si>
  <si>
    <t>12 474,304 т.р. - выплачено</t>
  </si>
  <si>
    <t>Сметная стоимость</t>
  </si>
  <si>
    <t>Примечание (выплачено)</t>
  </si>
  <si>
    <t>9 265,217 т.р. - выплачено</t>
  </si>
  <si>
    <t>4 328,264 т.р. - выплачено</t>
  </si>
  <si>
    <t>2 910,093 т.р.  - выплачено</t>
  </si>
  <si>
    <t>В.В. Терентьев</t>
  </si>
  <si>
    <t>Наименование муниципального образования</t>
  </si>
  <si>
    <t>Название объекта</t>
  </si>
  <si>
    <t>В том числе</t>
  </si>
  <si>
    <t>ОБ</t>
  </si>
  <si>
    <t>МБ</t>
  </si>
  <si>
    <t>Доля МБ, %</t>
  </si>
  <si>
    <t>Раздольевское сельское поселение  Приозерского муниципального района</t>
  </si>
  <si>
    <t>Осьминское сельское поселение Лужского муниципального района</t>
  </si>
  <si>
    <t>Хваловское сельское поселение Волховского муниципального района</t>
  </si>
  <si>
    <t>Сусанинское сельское поселение Гатчинского муниципального района</t>
  </si>
  <si>
    <t>Оредежское сельское поселение Лужского муниципального района</t>
  </si>
  <si>
    <t>Елизаветинское сельское поселение Гатчинского муниципального района</t>
  </si>
  <si>
    <t>Петровское сельское поселение Приозерского муниципального района</t>
  </si>
  <si>
    <t>Ретюнское сельское поселение Лужского муниципального района</t>
  </si>
  <si>
    <t>Красносельское сельское поселение Выборгского района</t>
  </si>
  <si>
    <t>Скребловское сельское поселение Лужского муниципального района</t>
  </si>
  <si>
    <t>Сосновское сельское поселение Приозерского муниципального района</t>
  </si>
  <si>
    <t>Фалилеевское сельское поселение Кингисеппского муниципального района</t>
  </si>
  <si>
    <t>Котельское сельское поселение Кингисеппского муниципального района</t>
  </si>
  <si>
    <t>Старопольское сельское поселение Сланцевского муниципального района</t>
  </si>
  <si>
    <t>Итого:</t>
  </si>
  <si>
    <t>Ям-Тесовское сельское поселение Лужского муниципального района</t>
  </si>
  <si>
    <t>Пудостьское сельское поселение Гатчинского муниципального района</t>
  </si>
  <si>
    <t>Войсковицкое сельское поселение Гатчинского муниципального района</t>
  </si>
  <si>
    <t>Мшинское сельское поселение Лужского муниципального района</t>
  </si>
  <si>
    <t>Рабитицкое сельское поселение Волосовского муниципального района</t>
  </si>
  <si>
    <t>Кикеринское сельское поселение Волосовского муниципального района</t>
  </si>
  <si>
    <t>Калитинское сельское поселение Волосовского муниципального района</t>
  </si>
  <si>
    <t>Плодовское сельское поселение Приозерского муниципального района</t>
  </si>
  <si>
    <t>Бегуницкое сельское поселение Волосовского муниципального района</t>
  </si>
  <si>
    <t>Капитальный ремонт кровли здания</t>
  </si>
  <si>
    <t>Капитальный ремонт внутренних помещений (в т.ч. косметический ремонт внутренних помещений, инженерных сетей, приобретение оборудования)</t>
  </si>
  <si>
    <t>Капитальный ремонт фасада здания</t>
  </si>
  <si>
    <t>Благоустройство прилегающей территории</t>
  </si>
  <si>
    <t>Номер заявки</t>
  </si>
  <si>
    <t>Характеристика и стоимость заявляемых видов работ, тыс. руб.</t>
  </si>
  <si>
    <t>Инвестиционные проекты</t>
  </si>
  <si>
    <t>АПК+Соц</t>
  </si>
  <si>
    <t>Только АПК</t>
  </si>
  <si>
    <t>Только Соц</t>
  </si>
  <si>
    <t>Проектов нет</t>
  </si>
  <si>
    <t>Численность населения, которому оказывает услуги учреждение культуры, в здании которого планируется выполнение заявляемых работ по капитальному ремонту</t>
  </si>
  <si>
    <t>1.Наибольший уровень минимальной доли софинансирования за счет бюджета муниципального образования</t>
  </si>
  <si>
    <t>2.Наличие реализуемых инвестиционных проектов в сфере комплексного развития территории муниципального образования</t>
  </si>
  <si>
    <t>3.Оценка приоритетности заявляемых работ для обеспечения функционирования учреждения культуры</t>
  </si>
  <si>
    <t>4.Численность населения, которому оказывает услуги учреждение культуры, в здании которого планируется выполнение заявляемых работ по капитальному ремонту</t>
  </si>
  <si>
    <t>Сумма баллов</t>
  </si>
  <si>
    <t>Бальная оценка</t>
  </si>
  <si>
    <t xml:space="preserve">в-05-8406/17-0-0 </t>
  </si>
  <si>
    <t>Капитальный ремонт фасада здания Дома культуры в дер.Снегиревка по адресу: Лениградская область, Приозерский район, МО Сосновское сельксое поселение, дер.Снегиревка</t>
  </si>
  <si>
    <t>X</t>
  </si>
  <si>
    <t>в-05-8193/17-0-0</t>
  </si>
  <si>
    <t xml:space="preserve">в-05-8348/17-0-0 </t>
  </si>
  <si>
    <t>в-05-8349/17-0-0</t>
  </si>
  <si>
    <t>Капитальный ремонт Дома культуры, расположенного в дер.Старополье Сланцевского района</t>
  </si>
  <si>
    <t>в-05-8351/17-0-0</t>
  </si>
  <si>
    <t>Капитальный ремонт Дома культуры, расположенного в дер.Овсище Сланцевского района</t>
  </si>
  <si>
    <t>№1 от 13.09.2017</t>
  </si>
  <si>
    <t>№2 от 13.09.2017</t>
  </si>
  <si>
    <t>№3 от 13.09.2017</t>
  </si>
  <si>
    <t>№5 от 13.09.2017</t>
  </si>
  <si>
    <t>в-05-8385/17-0-0</t>
  </si>
  <si>
    <t>Капитальный ремонт Дома культуры в дер.Рабитицы в части ремонта помещений</t>
  </si>
  <si>
    <t>в-05-8384/17-0-0</t>
  </si>
  <si>
    <t>Капитальный ремонт Дома культуры в дер.Рабитицы в части ремонта системы ХВС, канализации</t>
  </si>
  <si>
    <t xml:space="preserve">в-05-8513/17-0-0 </t>
  </si>
  <si>
    <t xml:space="preserve">в-05-8450/17-0-0 </t>
  </si>
  <si>
    <t>Капитальный ремонт помещений №20,25,26,30,34,103,104,105,106,107,108,169,170,171,173,174 МБУК "Войсковицкий центр культуры и спорта " Ленинградская область Гатчинский район, п.Войсковицы, ул. Молодежная, д.1</t>
  </si>
  <si>
    <t>№8 от 13.09.2017</t>
  </si>
  <si>
    <t>№9 от 13.09.2017</t>
  </si>
  <si>
    <t>№10 от 20.09.2017</t>
  </si>
  <si>
    <t>№11 от 20.09.2017</t>
  </si>
  <si>
    <t>Большеврудское сельское поселение Волосовского муниципального района</t>
  </si>
  <si>
    <t xml:space="preserve">в-05-8718/17-0-0 </t>
  </si>
  <si>
    <t>Капитальный ремонт помещений Дома культуры д.Б.Вруда</t>
  </si>
  <si>
    <t>в-05-8418/17-0-0</t>
  </si>
  <si>
    <t>Капитальный ремонт здания социально-досугового центра</t>
  </si>
  <si>
    <t>Х</t>
  </si>
  <si>
    <t>№ 14 от 20.09.2017</t>
  </si>
  <si>
    <t>№15 от 20.09.2017</t>
  </si>
  <si>
    <t>№17 от 20.09.2017</t>
  </si>
  <si>
    <t>№18 от 20.09.2017</t>
  </si>
  <si>
    <t>№21 от 20.09.2017</t>
  </si>
  <si>
    <t>№24 от 20.09.2017</t>
  </si>
  <si>
    <t>№26 от 25.09.2017</t>
  </si>
  <si>
    <t>№28 от 25.09.2017</t>
  </si>
  <si>
    <t>№29 от 25.09.2017</t>
  </si>
  <si>
    <t>№30 от 25.09.2017</t>
  </si>
  <si>
    <t>№31 от 25.09.2017</t>
  </si>
  <si>
    <t>№33 от 25.09.2017</t>
  </si>
  <si>
    <t>№34 от 25.09.2017</t>
  </si>
  <si>
    <t>№35 от 25.09.2017</t>
  </si>
  <si>
    <t>№36 от 25.09.2017</t>
  </si>
  <si>
    <t>№37 от 25.09.2017</t>
  </si>
  <si>
    <t>№38 от 25.09.2017</t>
  </si>
  <si>
    <t>№41 от 25.09.2017</t>
  </si>
  <si>
    <t>Капитальный ремонт системы отопления Дома культуры в пос.Сельхозтехника, Сланцевский район</t>
  </si>
  <si>
    <t>в-05-8474/17-0-0</t>
  </si>
  <si>
    <t>Капитальный ремонт части административного здания состоящей из помещений №№ с 1 по 20 первого этажа и с 100 и 121 второго этажа (Дом культуры) по адресу: Ленинградская область, Лужский район, Скребловское сельское поселение, пос.Межозерный</t>
  </si>
  <si>
    <t>Капитальный ремонт фасада Дома культуры в пос.Котельский,Кингисеппский район, Ленинградская область</t>
  </si>
  <si>
    <t>в-05-8449/17-0-0</t>
  </si>
  <si>
    <t>Капитальный ремонт кровли, общестроительные работы, ремонт отопления фасада Пудостьского культурног-досугового центра МКУК ПКСК</t>
  </si>
  <si>
    <t>в-05-8463/17-0-0</t>
  </si>
  <si>
    <t>Капитальный ремонт Дома культуры по адресу: Ленинградская область, Лужский район, пос.Приозерный, МКУ "Приозерный СДК"</t>
  </si>
  <si>
    <t xml:space="preserve"> </t>
  </si>
  <si>
    <t>в-05-8495/17-0-0</t>
  </si>
  <si>
    <t>Капитальный ремонт МКУК "Культурно-досуговое учреждение культуры" в пос.Кикерино</t>
  </si>
  <si>
    <t>в-05-8548/17-0-0</t>
  </si>
  <si>
    <t>Капитальный ремонт дома культуры дер.Бегуницы Волосовского района Ленинградской области</t>
  </si>
  <si>
    <t>№40 от 25.09.2017</t>
  </si>
  <si>
    <t>в-05-8491/17-0-0</t>
  </si>
  <si>
    <t>Работы по капитальному ремонту помещений МУК Фалилеевский досуговый центр по адресу: Ленинградская область, Кингисеппский район, д.Фалилеево, д.34</t>
  </si>
  <si>
    <t xml:space="preserve">в-05-8511/17-0-0 </t>
  </si>
  <si>
    <t>Капитальный ремонт помещения дома культуры</t>
  </si>
  <si>
    <t>Капитальный ремонт Дома Культуры в д. Ретюнь, Лужского муниципального района, Ленинградской области</t>
  </si>
  <si>
    <t>в-05-8528/17-0-0</t>
  </si>
  <si>
    <t>Капитальный ремонт фасада МКУК Сусанинский культурно-досуговый центр</t>
  </si>
  <si>
    <t>в-05-8520/17-0-0</t>
  </si>
  <si>
    <t>Капитальный ремонт здания КДЦ "Торжество" в п.Оредеж Лужского района Ленинградской области"</t>
  </si>
  <si>
    <t>в-05-8526/17-0-0</t>
  </si>
  <si>
    <t>Капитальный ремонт внутреннихм сетей электроснабжения здания Социально-культурного центра Осьминского с/п по адресу: Ленинградская область, Лужский район, п.Осьмино, ул.1-го Мая, д.17</t>
  </si>
  <si>
    <t>в-05-8515/17-0-0</t>
  </si>
  <si>
    <t>Капитальный ремонт здания Дома культуры, по адресу: Ленинградская область, Приозерский район, Петровское сельское поселение, пос.Петровское, ул.Шоссейная д.12</t>
  </si>
  <si>
    <t>в-05-8544/17-0-0</t>
  </si>
  <si>
    <t>Капитальный ремонт Дома культуры по адресу: Ленинградская область, Приозерского района, дер. Раздолье. Ремонт фасада.</t>
  </si>
  <si>
    <t>в-05-8527/17-0-0</t>
  </si>
  <si>
    <t>Капитальный ремонт Хваловского Досугового Центра:-в части:ремонта помещений №25-танцевальный кружок, №27-музейная комната, №28-библиотека, №35-коридор;-в части ремонта спортивного зала по адресу:Ленинградская область, Волховский район, д.Хвалово,д.127</t>
  </si>
  <si>
    <t>Капитальный ремонт здания ДК по адресу:Ленинградская область, Приозерский район, пос.Плодовое, ул.Центральная, д.12</t>
  </si>
  <si>
    <t xml:space="preserve">в-05-8514/17-0-0 </t>
  </si>
  <si>
    <t xml:space="preserve">в-05-8545/17-0-0 </t>
  </si>
  <si>
    <t>Капитальный ремонт помещенийздания ДК п.Калитино Волосовского района Ленинградской области. Капремонт оборудования сценической механики.Капремонт одежды сцены. Капремонт видеопроекционного оборудования сцены.Капремонт звукового оборудования сцены и зрительного зала.</t>
  </si>
  <si>
    <t>в-05-8517/17-0-0</t>
  </si>
  <si>
    <t>Капитальный ремонт кровли здания Дома культуры в пос.Елизаветино пл.Дружбы, д. 41 по адресу: Ленинградская область, Гатчинский район, Елизаветинское сельское поселение</t>
  </si>
  <si>
    <t>Гостицкое сельское поселение Сланцевского муниципального района</t>
  </si>
  <si>
    <t>Сметная стоимость работ</t>
  </si>
  <si>
    <t>Приложение 49 к пояснительной записке 2018 года</t>
  </si>
  <si>
    <t xml:space="preserve">  Расчет субсидии бюджетам муниципальных образований Ленинградской области на капитальный ремонт объектов в целях обустройства сельских населенных пунктов </t>
  </si>
  <si>
    <t>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</si>
</sst>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_-* #,##0.000_р_._-;\-* #,##0.000_р_._-;_-* &quot;-&quot;???_р_._-;_-@_-"/>
    <numFmt numFmtId="166" formatCode="0.0"/>
  </numFmts>
  <fonts count="17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4">
    <xf numFmtId="0" fontId="0" fillId="0" borderId="0" xfId="0"/>
    <xf numFmtId="0" fontId="0" fillId="0" borderId="1" xfId="0" applyFill="1" applyBorder="1"/>
    <xf numFmtId="0" fontId="0" fillId="0" borderId="0" xfId="0" applyFill="1"/>
    <xf numFmtId="164" fontId="0" fillId="0" borderId="1" xfId="0" applyNumberFormat="1" applyFill="1" applyBorder="1"/>
    <xf numFmtId="0" fontId="0" fillId="0" borderId="3" xfId="0" applyFill="1" applyBorder="1"/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Font="1"/>
    <xf numFmtId="14" fontId="7" fillId="0" borderId="0" xfId="0" applyNumberFormat="1" applyFont="1" applyFill="1" applyBorder="1" applyAlignment="1">
      <alignment horizontal="center" vertical="center" wrapText="1"/>
    </xf>
    <xf numFmtId="14" fontId="8" fillId="0" borderId="0" xfId="0" applyNumberFormat="1" applyFont="1" applyFill="1" applyBorder="1" applyAlignment="1">
      <alignment horizontal="center" vertical="center" wrapText="1"/>
    </xf>
    <xf numFmtId="2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166" fontId="6" fillId="2" borderId="2" xfId="1" applyNumberFormat="1" applyFont="1" applyFill="1" applyBorder="1" applyAlignment="1">
      <alignment horizontal="center" vertical="center" wrapText="1"/>
    </xf>
    <xf numFmtId="14" fontId="6" fillId="2" borderId="1" xfId="1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2" fontId="6" fillId="2" borderId="2" xfId="1" applyNumberFormat="1" applyFont="1" applyFill="1" applyBorder="1" applyAlignment="1">
      <alignment horizontal="center" vertical="center" wrapText="1"/>
    </xf>
    <xf numFmtId="14" fontId="6" fillId="2" borderId="2" xfId="1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2" fontId="8" fillId="2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166" fontId="10" fillId="2" borderId="1" xfId="0" applyNumberFormat="1" applyFont="1" applyFill="1" applyBorder="1" applyAlignment="1">
      <alignment horizontal="center" vertical="center" wrapText="1"/>
    </xf>
    <xf numFmtId="0" fontId="10" fillId="2" borderId="1" xfId="1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right"/>
    </xf>
    <xf numFmtId="0" fontId="15" fillId="2" borderId="1" xfId="0" applyFont="1" applyFill="1" applyBorder="1" applyAlignment="1">
      <alignment horizontal="center" vertical="center" wrapText="1"/>
    </xf>
    <xf numFmtId="4" fontId="10" fillId="2" borderId="1" xfId="1" applyNumberFormat="1" applyFont="1" applyFill="1" applyBorder="1" applyAlignment="1">
      <alignment horizontal="center" vertical="center" wrapText="1"/>
    </xf>
    <xf numFmtId="166" fontId="10" fillId="2" borderId="1" xfId="1" applyNumberFormat="1" applyFont="1" applyFill="1" applyBorder="1" applyAlignment="1">
      <alignment horizontal="center" vertical="center" wrapText="1"/>
    </xf>
    <xf numFmtId="4" fontId="16" fillId="2" borderId="1" xfId="1" applyNumberFormat="1" applyFont="1" applyFill="1" applyBorder="1" applyAlignment="1">
      <alignment horizontal="center" vertical="center" wrapText="1"/>
    </xf>
    <xf numFmtId="166" fontId="16" fillId="2" borderId="1" xfId="1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4" fontId="10" fillId="2" borderId="1" xfId="1" applyNumberFormat="1" applyFont="1" applyFill="1" applyBorder="1" applyAlignment="1">
      <alignment horizontal="center" vertical="center" wrapText="1"/>
    </xf>
    <xf numFmtId="4" fontId="15" fillId="2" borderId="1" xfId="0" applyNumberFormat="1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12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2" xfId="1" applyFont="1" applyFill="1" applyBorder="1" applyAlignment="1">
      <alignment horizontal="center" vertical="center" wrapText="1"/>
    </xf>
    <xf numFmtId="0" fontId="15" fillId="2" borderId="4" xfId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1"/>
  <sheetViews>
    <sheetView tabSelected="1" zoomScaleNormal="100" workbookViewId="0">
      <pane ySplit="6" topLeftCell="A28" activePane="bottomLeft" state="frozen"/>
      <selection pane="bottomLeft" activeCell="AK31" sqref="AK31"/>
    </sheetView>
  </sheetViews>
  <sheetFormatPr defaultRowHeight="15" outlineLevelCol="1" x14ac:dyDescent="0.25"/>
  <cols>
    <col min="1" max="1" width="4.28515625" customWidth="1"/>
    <col min="2" max="2" width="13.28515625" style="8" customWidth="1"/>
    <col min="3" max="3" width="18" style="8" customWidth="1" outlineLevel="1"/>
    <col min="4" max="4" width="23.42578125" customWidth="1"/>
    <col min="5" max="5" width="38.85546875" customWidth="1"/>
    <col min="6" max="6" width="18.85546875" customWidth="1"/>
    <col min="7" max="7" width="16.140625" customWidth="1"/>
    <col min="8" max="8" width="17.28515625" customWidth="1"/>
    <col min="9" max="9" width="15" customWidth="1"/>
    <col min="10" max="10" width="15.42578125" hidden="1" customWidth="1" outlineLevel="1"/>
    <col min="11" max="11" width="21.7109375" hidden="1" customWidth="1" outlineLevel="1"/>
    <col min="12" max="12" width="15.85546875" hidden="1" customWidth="1" outlineLevel="1"/>
    <col min="13" max="13" width="14" hidden="1" customWidth="1" outlineLevel="1"/>
    <col min="14" max="17" width="13.42578125" hidden="1" customWidth="1" outlineLevel="1"/>
    <col min="18" max="18" width="16.85546875" hidden="1" customWidth="1" outlineLevel="1"/>
    <col min="19" max="19" width="17.7109375" hidden="1" customWidth="1"/>
    <col min="20" max="20" width="19" hidden="1" customWidth="1"/>
    <col min="21" max="21" width="20.42578125" hidden="1" customWidth="1"/>
    <col min="22" max="22" width="20" hidden="1" customWidth="1"/>
    <col min="23" max="23" width="22" hidden="1" customWidth="1"/>
    <col min="24" max="24" width="13" style="8" hidden="1" customWidth="1"/>
    <col min="25" max="29" width="13" hidden="1" customWidth="1"/>
    <col min="30" max="31" width="9.140625" hidden="1" customWidth="1"/>
    <col min="32" max="32" width="12.140625" hidden="1" customWidth="1"/>
    <col min="33" max="33" width="9.140625" hidden="1" customWidth="1"/>
    <col min="34" max="34" width="16.42578125" customWidth="1"/>
  </cols>
  <sheetData>
    <row r="1" spans="1:33" ht="15.75" x14ac:dyDescent="0.25">
      <c r="I1" s="38" t="s">
        <v>160</v>
      </c>
    </row>
    <row r="2" spans="1:33" x14ac:dyDescent="0.25">
      <c r="A2" s="2"/>
      <c r="B2" s="48"/>
      <c r="C2" s="4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48"/>
      <c r="Y2" s="2"/>
      <c r="Z2" s="2"/>
      <c r="AA2" s="2"/>
      <c r="AB2" s="2"/>
      <c r="AC2" s="2"/>
    </row>
    <row r="3" spans="1:33" ht="44.25" customHeight="1" x14ac:dyDescent="0.25">
      <c r="A3" s="64" t="s">
        <v>161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</row>
    <row r="4" spans="1:33" ht="12.75" customHeight="1" x14ac:dyDescent="0.25">
      <c r="A4" s="49"/>
      <c r="B4" s="50"/>
      <c r="C4" s="51"/>
      <c r="D4" s="51"/>
      <c r="E4" s="50"/>
      <c r="F4" s="50"/>
      <c r="G4" s="51"/>
      <c r="H4" s="51"/>
      <c r="I4" s="52" t="s">
        <v>162</v>
      </c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0"/>
      <c r="Y4" s="50"/>
      <c r="Z4" s="50"/>
      <c r="AA4" s="50"/>
      <c r="AB4" s="50"/>
      <c r="AC4" s="50"/>
    </row>
    <row r="5" spans="1:33" s="2" customFormat="1" ht="15" customHeight="1" x14ac:dyDescent="0.25">
      <c r="A5" s="66" t="s">
        <v>0</v>
      </c>
      <c r="B5" s="66" t="s">
        <v>1</v>
      </c>
      <c r="C5" s="67" t="s">
        <v>59</v>
      </c>
      <c r="D5" s="69" t="s">
        <v>25</v>
      </c>
      <c r="E5" s="66" t="s">
        <v>26</v>
      </c>
      <c r="F5" s="66" t="s">
        <v>159</v>
      </c>
      <c r="G5" s="71" t="s">
        <v>27</v>
      </c>
      <c r="H5" s="72"/>
      <c r="I5" s="73"/>
      <c r="J5" s="59" t="s">
        <v>60</v>
      </c>
      <c r="K5" s="60"/>
      <c r="L5" s="60"/>
      <c r="M5" s="61"/>
      <c r="N5" s="59" t="s">
        <v>61</v>
      </c>
      <c r="O5" s="60"/>
      <c r="P5" s="60"/>
      <c r="Q5" s="61"/>
      <c r="R5" s="57" t="s">
        <v>66</v>
      </c>
      <c r="S5" s="59" t="s">
        <v>72</v>
      </c>
      <c r="T5" s="60"/>
      <c r="U5" s="60"/>
      <c r="V5" s="60"/>
      <c r="W5" s="61"/>
      <c r="X5" s="62" t="s">
        <v>4</v>
      </c>
      <c r="Y5" s="62"/>
      <c r="Z5" s="62" t="s">
        <v>5</v>
      </c>
      <c r="AA5" s="62"/>
      <c r="AB5" s="62"/>
      <c r="AC5" s="62"/>
      <c r="AD5" s="54" t="s">
        <v>9</v>
      </c>
      <c r="AE5" s="54" t="s">
        <v>10</v>
      </c>
      <c r="AF5" s="53" t="s">
        <v>19</v>
      </c>
      <c r="AG5" s="54" t="s">
        <v>20</v>
      </c>
    </row>
    <row r="6" spans="1:33" s="2" customFormat="1" ht="15.75" customHeight="1" x14ac:dyDescent="0.25">
      <c r="A6" s="66"/>
      <c r="B6" s="66"/>
      <c r="C6" s="68"/>
      <c r="D6" s="70"/>
      <c r="E6" s="66"/>
      <c r="F6" s="66"/>
      <c r="G6" s="39" t="s">
        <v>28</v>
      </c>
      <c r="H6" s="39" t="s">
        <v>29</v>
      </c>
      <c r="I6" s="39" t="s">
        <v>30</v>
      </c>
      <c r="J6" s="34" t="s">
        <v>55</v>
      </c>
      <c r="K6" s="34" t="s">
        <v>56</v>
      </c>
      <c r="L6" s="34" t="s">
        <v>57</v>
      </c>
      <c r="M6" s="34" t="s">
        <v>58</v>
      </c>
      <c r="N6" s="34" t="s">
        <v>62</v>
      </c>
      <c r="O6" s="34" t="s">
        <v>63</v>
      </c>
      <c r="P6" s="34" t="s">
        <v>64</v>
      </c>
      <c r="Q6" s="34" t="s">
        <v>65</v>
      </c>
      <c r="R6" s="58"/>
      <c r="S6" s="34" t="s">
        <v>71</v>
      </c>
      <c r="T6" s="34" t="s">
        <v>67</v>
      </c>
      <c r="U6" s="34" t="s">
        <v>68</v>
      </c>
      <c r="V6" s="34" t="s">
        <v>69</v>
      </c>
      <c r="W6" s="34" t="s">
        <v>70</v>
      </c>
      <c r="X6" s="34" t="s">
        <v>2</v>
      </c>
      <c r="Y6" s="34" t="s">
        <v>3</v>
      </c>
      <c r="Z6" s="34" t="s">
        <v>7</v>
      </c>
      <c r="AA6" s="34" t="s">
        <v>6</v>
      </c>
      <c r="AB6" s="34" t="s">
        <v>7</v>
      </c>
      <c r="AC6" s="34" t="s">
        <v>6</v>
      </c>
      <c r="AD6" s="54"/>
      <c r="AE6" s="54"/>
      <c r="AF6" s="53"/>
      <c r="AG6" s="54"/>
    </row>
    <row r="7" spans="1:33" s="2" customFormat="1" ht="75" x14ac:dyDescent="0.25">
      <c r="A7" s="26">
        <v>14</v>
      </c>
      <c r="B7" s="45">
        <v>42993</v>
      </c>
      <c r="C7" s="45" t="s">
        <v>125</v>
      </c>
      <c r="D7" s="44" t="s">
        <v>47</v>
      </c>
      <c r="E7" s="44" t="s">
        <v>126</v>
      </c>
      <c r="F7" s="40">
        <v>8903600</v>
      </c>
      <c r="G7" s="40">
        <f>F7*0.85</f>
        <v>7568060</v>
      </c>
      <c r="H7" s="40">
        <f>F7*0.15</f>
        <v>1335540</v>
      </c>
      <c r="I7" s="41">
        <v>15</v>
      </c>
      <c r="J7" s="11">
        <v>4445.3549400000002</v>
      </c>
      <c r="K7" s="11">
        <v>4458.25</v>
      </c>
      <c r="L7" s="11"/>
      <c r="M7" s="11"/>
      <c r="N7" s="11" t="s">
        <v>102</v>
      </c>
      <c r="O7" s="11"/>
      <c r="P7" s="11"/>
      <c r="Q7" s="11"/>
      <c r="R7" s="13">
        <v>5330</v>
      </c>
      <c r="S7" s="12">
        <f t="shared" ref="S7:S34" si="0">T7+U7+V7+W7</f>
        <v>31</v>
      </c>
      <c r="T7" s="12">
        <v>7</v>
      </c>
      <c r="U7" s="12">
        <v>10</v>
      </c>
      <c r="V7" s="12">
        <v>7</v>
      </c>
      <c r="W7" s="12">
        <v>7</v>
      </c>
      <c r="X7" s="15" t="s">
        <v>103</v>
      </c>
      <c r="Y7" s="16"/>
      <c r="Z7" s="16"/>
      <c r="AA7" s="18"/>
      <c r="AB7" s="16"/>
      <c r="AC7" s="16"/>
      <c r="AD7" s="1"/>
      <c r="AE7" s="1"/>
      <c r="AF7" s="1">
        <v>3962.8137999999999</v>
      </c>
      <c r="AG7" s="32" t="s">
        <v>14</v>
      </c>
    </row>
    <row r="8" spans="1:33" s="2" customFormat="1" ht="96" customHeight="1" x14ac:dyDescent="0.25">
      <c r="A8" s="26">
        <v>15</v>
      </c>
      <c r="B8" s="45">
        <v>42993</v>
      </c>
      <c r="C8" s="45" t="s">
        <v>91</v>
      </c>
      <c r="D8" s="44" t="s">
        <v>48</v>
      </c>
      <c r="E8" s="44" t="s">
        <v>92</v>
      </c>
      <c r="F8" s="40">
        <v>4559710</v>
      </c>
      <c r="G8" s="40">
        <f>F8*0.899</f>
        <v>4099179.29</v>
      </c>
      <c r="H8" s="40">
        <f>F8*0.101</f>
        <v>460530.71</v>
      </c>
      <c r="I8" s="41">
        <v>10.1</v>
      </c>
      <c r="J8" s="22"/>
      <c r="K8" s="22">
        <v>4559.71</v>
      </c>
      <c r="L8" s="22"/>
      <c r="M8" s="22"/>
      <c r="N8" s="22" t="s">
        <v>75</v>
      </c>
      <c r="O8" s="22"/>
      <c r="P8" s="22"/>
      <c r="Q8" s="22"/>
      <c r="R8" s="14">
        <v>7147</v>
      </c>
      <c r="S8" s="12">
        <f t="shared" si="0"/>
        <v>31</v>
      </c>
      <c r="T8" s="21">
        <v>7</v>
      </c>
      <c r="U8" s="21">
        <v>10</v>
      </c>
      <c r="V8" s="21">
        <v>7</v>
      </c>
      <c r="W8" s="21">
        <v>7</v>
      </c>
      <c r="X8" s="23" t="s">
        <v>104</v>
      </c>
      <c r="Y8" s="16"/>
      <c r="Z8" s="16"/>
      <c r="AA8" s="24"/>
      <c r="AB8" s="34"/>
      <c r="AC8" s="34"/>
      <c r="AD8" s="1"/>
      <c r="AE8" s="1"/>
      <c r="AF8" s="3">
        <v>115.31</v>
      </c>
      <c r="AG8" s="32" t="s">
        <v>15</v>
      </c>
    </row>
    <row r="9" spans="1:33" s="2" customFormat="1" ht="60" x14ac:dyDescent="0.25">
      <c r="A9" s="26">
        <v>26</v>
      </c>
      <c r="B9" s="45">
        <v>42997</v>
      </c>
      <c r="C9" s="45" t="s">
        <v>148</v>
      </c>
      <c r="D9" s="44" t="s">
        <v>31</v>
      </c>
      <c r="E9" s="44" t="s">
        <v>149</v>
      </c>
      <c r="F9" s="40">
        <v>7720051</v>
      </c>
      <c r="G9" s="40">
        <f>F9*0.95</f>
        <v>7334048.4499999993</v>
      </c>
      <c r="H9" s="40">
        <f>F9*0.05</f>
        <v>386002.55000000005</v>
      </c>
      <c r="I9" s="41">
        <v>5</v>
      </c>
      <c r="J9" s="11">
        <v>7720.0510000000004</v>
      </c>
      <c r="K9" s="11"/>
      <c r="L9" s="11"/>
      <c r="M9" s="11"/>
      <c r="N9" s="11" t="s">
        <v>102</v>
      </c>
      <c r="O9" s="11"/>
      <c r="P9" s="11"/>
      <c r="Q9" s="11"/>
      <c r="R9" s="13">
        <v>1534</v>
      </c>
      <c r="S9" s="12">
        <f t="shared" si="0"/>
        <v>26</v>
      </c>
      <c r="T9" s="12">
        <v>1</v>
      </c>
      <c r="U9" s="12">
        <v>10</v>
      </c>
      <c r="V9" s="12">
        <v>10</v>
      </c>
      <c r="W9" s="12">
        <v>5</v>
      </c>
      <c r="X9" s="23" t="s">
        <v>109</v>
      </c>
      <c r="Y9" s="37"/>
      <c r="Z9" s="16"/>
      <c r="AA9" s="18"/>
      <c r="AB9" s="34"/>
      <c r="AC9" s="34"/>
      <c r="AD9" s="1"/>
      <c r="AE9" s="1">
        <v>0.95</v>
      </c>
      <c r="AF9" s="1">
        <f t="shared" ref="AF9:AF45" si="1">AD9*AE9</f>
        <v>0</v>
      </c>
      <c r="AG9" s="32"/>
    </row>
    <row r="10" spans="1:33" s="2" customFormat="1" ht="78" customHeight="1" x14ac:dyDescent="0.25">
      <c r="A10" s="26">
        <v>28</v>
      </c>
      <c r="B10" s="45">
        <v>42997</v>
      </c>
      <c r="C10" s="45" t="s">
        <v>144</v>
      </c>
      <c r="D10" s="44" t="s">
        <v>32</v>
      </c>
      <c r="E10" s="44" t="s">
        <v>145</v>
      </c>
      <c r="F10" s="40">
        <v>3160000</v>
      </c>
      <c r="G10" s="40">
        <f>F10*0.95</f>
        <v>3002000</v>
      </c>
      <c r="H10" s="40">
        <f>F10*0.05</f>
        <v>158000</v>
      </c>
      <c r="I10" s="41">
        <v>5</v>
      </c>
      <c r="J10" s="11"/>
      <c r="K10" s="11">
        <v>3160.6</v>
      </c>
      <c r="L10" s="11"/>
      <c r="M10" s="11"/>
      <c r="N10" s="11" t="s">
        <v>102</v>
      </c>
      <c r="O10" s="11"/>
      <c r="P10" s="11"/>
      <c r="Q10" s="11"/>
      <c r="R10" s="13">
        <v>3100</v>
      </c>
      <c r="S10" s="12">
        <f t="shared" si="0"/>
        <v>25</v>
      </c>
      <c r="T10" s="12">
        <v>1</v>
      </c>
      <c r="U10" s="12">
        <v>10</v>
      </c>
      <c r="V10" s="12">
        <v>7</v>
      </c>
      <c r="W10" s="12">
        <v>7</v>
      </c>
      <c r="X10" s="23" t="s">
        <v>110</v>
      </c>
      <c r="Y10" s="37"/>
      <c r="Z10" s="16"/>
      <c r="AA10" s="18"/>
      <c r="AB10" s="34"/>
      <c r="AC10" s="34"/>
      <c r="AD10" s="1"/>
      <c r="AE10" s="1">
        <v>0.95</v>
      </c>
      <c r="AF10" s="1">
        <f t="shared" si="1"/>
        <v>0</v>
      </c>
      <c r="AG10" s="32"/>
    </row>
    <row r="11" spans="1:33" s="2" customFormat="1" ht="45" x14ac:dyDescent="0.25">
      <c r="A11" s="26">
        <v>30</v>
      </c>
      <c r="B11" s="45">
        <v>42997</v>
      </c>
      <c r="C11" s="45" t="s">
        <v>140</v>
      </c>
      <c r="D11" s="44" t="s">
        <v>34</v>
      </c>
      <c r="E11" s="44" t="s">
        <v>141</v>
      </c>
      <c r="F11" s="40">
        <v>7223930</v>
      </c>
      <c r="G11" s="40">
        <f>F11*0.9</f>
        <v>6501537</v>
      </c>
      <c r="H11" s="40">
        <f>F11*0.1</f>
        <v>722393</v>
      </c>
      <c r="I11" s="41">
        <v>10</v>
      </c>
      <c r="J11" s="11">
        <v>7223.93</v>
      </c>
      <c r="K11" s="11"/>
      <c r="L11" s="11"/>
      <c r="M11" s="11"/>
      <c r="N11" s="11"/>
      <c r="O11" s="11"/>
      <c r="P11" s="11" t="s">
        <v>102</v>
      </c>
      <c r="Q11" s="11"/>
      <c r="R11" s="13">
        <v>8484</v>
      </c>
      <c r="S11" s="12">
        <f t="shared" si="0"/>
        <v>25</v>
      </c>
      <c r="T11" s="12">
        <v>5</v>
      </c>
      <c r="U11" s="12">
        <v>3</v>
      </c>
      <c r="V11" s="12">
        <v>10</v>
      </c>
      <c r="W11" s="12">
        <v>7</v>
      </c>
      <c r="X11" s="15" t="s">
        <v>112</v>
      </c>
      <c r="Y11" s="34"/>
      <c r="Z11" s="16"/>
      <c r="AA11" s="18"/>
      <c r="AB11" s="34"/>
      <c r="AC11" s="34"/>
      <c r="AD11" s="1"/>
      <c r="AE11" s="1">
        <v>0.95</v>
      </c>
      <c r="AF11" s="1">
        <f t="shared" si="1"/>
        <v>0</v>
      </c>
      <c r="AG11" s="32"/>
    </row>
    <row r="12" spans="1:33" s="2" customFormat="1" ht="45" x14ac:dyDescent="0.25">
      <c r="A12" s="26">
        <v>31</v>
      </c>
      <c r="B12" s="45">
        <v>42997</v>
      </c>
      <c r="C12" s="45" t="s">
        <v>142</v>
      </c>
      <c r="D12" s="44" t="s">
        <v>35</v>
      </c>
      <c r="E12" s="44" t="s">
        <v>143</v>
      </c>
      <c r="F12" s="40">
        <v>7508290</v>
      </c>
      <c r="G12" s="40">
        <f>F12*0.95</f>
        <v>7132875.5</v>
      </c>
      <c r="H12" s="40">
        <f>F12*0.05</f>
        <v>375414.5</v>
      </c>
      <c r="I12" s="41">
        <v>5</v>
      </c>
      <c r="J12" s="11"/>
      <c r="K12" s="11">
        <v>5604.1</v>
      </c>
      <c r="L12" s="11"/>
      <c r="M12" s="11">
        <v>1904.19</v>
      </c>
      <c r="N12" s="11" t="s">
        <v>102</v>
      </c>
      <c r="O12" s="11"/>
      <c r="P12" s="11"/>
      <c r="Q12" s="11"/>
      <c r="R12" s="13">
        <v>2629</v>
      </c>
      <c r="S12" s="12">
        <f t="shared" si="0"/>
        <v>25</v>
      </c>
      <c r="T12" s="12">
        <v>1</v>
      </c>
      <c r="U12" s="12">
        <v>10</v>
      </c>
      <c r="V12" s="12">
        <v>7</v>
      </c>
      <c r="W12" s="12">
        <v>7</v>
      </c>
      <c r="X12" s="15" t="s">
        <v>113</v>
      </c>
      <c r="Y12" s="34"/>
      <c r="Z12" s="16"/>
      <c r="AA12" s="18"/>
      <c r="AB12" s="34"/>
      <c r="AC12" s="34"/>
      <c r="AD12" s="1"/>
      <c r="AE12" s="1"/>
      <c r="AF12" s="1"/>
      <c r="AG12" s="32"/>
    </row>
    <row r="13" spans="1:33" s="2" customFormat="1" ht="60" x14ac:dyDescent="0.25">
      <c r="A13" s="26">
        <v>21</v>
      </c>
      <c r="B13" s="45">
        <v>42996</v>
      </c>
      <c r="C13" s="45" t="s">
        <v>127</v>
      </c>
      <c r="D13" s="44" t="s">
        <v>46</v>
      </c>
      <c r="E13" s="44" t="s">
        <v>128</v>
      </c>
      <c r="F13" s="40">
        <v>9913700</v>
      </c>
      <c r="G13" s="40">
        <f>F13*0.95</f>
        <v>9418015</v>
      </c>
      <c r="H13" s="40">
        <f>F13*0.05</f>
        <v>495685</v>
      </c>
      <c r="I13" s="41">
        <v>5</v>
      </c>
      <c r="J13" s="11">
        <v>9913.7000000000007</v>
      </c>
      <c r="K13" s="11" t="s">
        <v>129</v>
      </c>
      <c r="L13" s="11"/>
      <c r="M13" s="11"/>
      <c r="N13" s="11" t="s">
        <v>75</v>
      </c>
      <c r="O13" s="11"/>
      <c r="P13" s="11"/>
      <c r="Q13" s="11"/>
      <c r="R13" s="13">
        <v>870</v>
      </c>
      <c r="S13" s="12">
        <f t="shared" si="0"/>
        <v>24</v>
      </c>
      <c r="T13" s="12">
        <v>1</v>
      </c>
      <c r="U13" s="12">
        <v>10</v>
      </c>
      <c r="V13" s="12">
        <v>10</v>
      </c>
      <c r="W13" s="12">
        <v>3</v>
      </c>
      <c r="X13" s="15" t="s">
        <v>107</v>
      </c>
      <c r="Y13" s="34"/>
      <c r="Z13" s="16"/>
      <c r="AA13" s="18"/>
      <c r="AB13" s="34"/>
      <c r="AC13" s="34"/>
      <c r="AD13" s="1"/>
      <c r="AE13" s="1">
        <v>0.95</v>
      </c>
      <c r="AF13" s="1">
        <f t="shared" si="1"/>
        <v>0</v>
      </c>
      <c r="AG13" s="32"/>
    </row>
    <row r="14" spans="1:33" s="2" customFormat="1" ht="45" x14ac:dyDescent="0.25">
      <c r="A14" s="26">
        <v>40</v>
      </c>
      <c r="B14" s="27">
        <v>42997</v>
      </c>
      <c r="C14" s="27" t="s">
        <v>132</v>
      </c>
      <c r="D14" s="44" t="s">
        <v>54</v>
      </c>
      <c r="E14" s="44" t="s">
        <v>133</v>
      </c>
      <c r="F14" s="40">
        <v>5490500</v>
      </c>
      <c r="G14" s="40">
        <f>F14*0.93</f>
        <v>5106165</v>
      </c>
      <c r="H14" s="40">
        <f>F14*0.07</f>
        <v>384335.00000000006</v>
      </c>
      <c r="I14" s="41">
        <v>7</v>
      </c>
      <c r="J14" s="11"/>
      <c r="K14" s="11">
        <v>2519.6999999999998</v>
      </c>
      <c r="L14" s="11">
        <v>2970.8</v>
      </c>
      <c r="M14" s="11"/>
      <c r="N14" s="11" t="s">
        <v>75</v>
      </c>
      <c r="O14" s="11"/>
      <c r="P14" s="11"/>
      <c r="Q14" s="11"/>
      <c r="R14" s="13">
        <v>4944</v>
      </c>
      <c r="S14" s="12">
        <f t="shared" si="0"/>
        <v>24</v>
      </c>
      <c r="T14" s="12">
        <v>3</v>
      </c>
      <c r="U14" s="12">
        <v>10</v>
      </c>
      <c r="V14" s="12">
        <v>4</v>
      </c>
      <c r="W14" s="12">
        <v>7</v>
      </c>
      <c r="X14" s="15" t="s">
        <v>134</v>
      </c>
      <c r="Y14" s="16"/>
      <c r="Z14" s="16"/>
      <c r="AA14" s="18"/>
      <c r="AB14" s="34"/>
      <c r="AC14" s="34"/>
      <c r="AD14" s="1"/>
      <c r="AE14" s="1">
        <v>0.95</v>
      </c>
      <c r="AF14" s="1">
        <v>14757.686</v>
      </c>
      <c r="AG14" s="32" t="s">
        <v>11</v>
      </c>
    </row>
    <row r="15" spans="1:33" s="2" customFormat="1" ht="45" x14ac:dyDescent="0.25">
      <c r="A15" s="26">
        <v>8</v>
      </c>
      <c r="B15" s="45">
        <v>42991</v>
      </c>
      <c r="C15" s="45" t="s">
        <v>88</v>
      </c>
      <c r="D15" s="44" t="s">
        <v>50</v>
      </c>
      <c r="E15" s="44" t="s">
        <v>89</v>
      </c>
      <c r="F15" s="40">
        <v>711455.04</v>
      </c>
      <c r="G15" s="40">
        <f>F15*0.9</f>
        <v>640309.53600000008</v>
      </c>
      <c r="H15" s="40">
        <f>F15*0.1</f>
        <v>71145.504000000001</v>
      </c>
      <c r="I15" s="41">
        <v>10</v>
      </c>
      <c r="J15" s="11"/>
      <c r="K15" s="11">
        <v>3573.85538</v>
      </c>
      <c r="L15" s="11"/>
      <c r="M15" s="11"/>
      <c r="N15" s="11" t="s">
        <v>75</v>
      </c>
      <c r="O15" s="11"/>
      <c r="P15" s="11"/>
      <c r="Q15" s="11"/>
      <c r="R15" s="13">
        <v>300</v>
      </c>
      <c r="S15" s="12">
        <f t="shared" si="0"/>
        <v>23</v>
      </c>
      <c r="T15" s="12">
        <v>5</v>
      </c>
      <c r="U15" s="12">
        <v>10</v>
      </c>
      <c r="V15" s="12">
        <v>7</v>
      </c>
      <c r="W15" s="12">
        <v>1</v>
      </c>
      <c r="X15" s="17" t="s">
        <v>93</v>
      </c>
      <c r="Y15" s="34"/>
      <c r="Z15" s="16"/>
      <c r="AA15" s="18"/>
      <c r="AB15" s="34"/>
      <c r="AC15" s="34"/>
      <c r="AD15" s="1"/>
      <c r="AE15" s="1">
        <v>0.95</v>
      </c>
      <c r="AF15" s="1">
        <f t="shared" si="1"/>
        <v>0</v>
      </c>
      <c r="AG15" s="32"/>
    </row>
    <row r="16" spans="1:33" s="2" customFormat="1" ht="45" x14ac:dyDescent="0.25">
      <c r="A16" s="26">
        <v>9</v>
      </c>
      <c r="B16" s="45">
        <v>42991</v>
      </c>
      <c r="C16" s="45" t="s">
        <v>86</v>
      </c>
      <c r="D16" s="44" t="s">
        <v>50</v>
      </c>
      <c r="E16" s="44" t="s">
        <v>87</v>
      </c>
      <c r="F16" s="40">
        <v>3573855.38</v>
      </c>
      <c r="G16" s="40">
        <f>F16*0.9</f>
        <v>3216469.8420000002</v>
      </c>
      <c r="H16" s="40">
        <f>F16*0.1</f>
        <v>357385.538</v>
      </c>
      <c r="I16" s="41">
        <v>10</v>
      </c>
      <c r="J16" s="11"/>
      <c r="K16" s="11">
        <v>711.45504000000005</v>
      </c>
      <c r="L16" s="11"/>
      <c r="M16" s="11"/>
      <c r="N16" s="11" t="s">
        <v>75</v>
      </c>
      <c r="O16" s="11"/>
      <c r="P16" s="11"/>
      <c r="Q16" s="11"/>
      <c r="R16" s="13">
        <v>300</v>
      </c>
      <c r="S16" s="12">
        <f t="shared" si="0"/>
        <v>23</v>
      </c>
      <c r="T16" s="12">
        <v>5</v>
      </c>
      <c r="U16" s="12">
        <v>10</v>
      </c>
      <c r="V16" s="12">
        <v>7</v>
      </c>
      <c r="W16" s="12">
        <v>1</v>
      </c>
      <c r="X16" s="17" t="s">
        <v>94</v>
      </c>
      <c r="Y16" s="34"/>
      <c r="Z16" s="16"/>
      <c r="AA16" s="18"/>
      <c r="AB16" s="34"/>
      <c r="AC16" s="34"/>
      <c r="AD16" s="1"/>
      <c r="AE16" s="1"/>
      <c r="AF16" s="1"/>
      <c r="AG16" s="32"/>
    </row>
    <row r="17" spans="1:33" s="2" customFormat="1" ht="107.25" customHeight="1" x14ac:dyDescent="0.25">
      <c r="A17" s="26">
        <v>17</v>
      </c>
      <c r="B17" s="45">
        <v>42996</v>
      </c>
      <c r="C17" s="45" t="s">
        <v>122</v>
      </c>
      <c r="D17" s="44" t="s">
        <v>40</v>
      </c>
      <c r="E17" s="44" t="s">
        <v>123</v>
      </c>
      <c r="F17" s="40">
        <f>5263200</f>
        <v>5263200</v>
      </c>
      <c r="G17" s="40">
        <f>F17*0.95</f>
        <v>5000040</v>
      </c>
      <c r="H17" s="40">
        <f>F17*0.05</f>
        <v>263160</v>
      </c>
      <c r="I17" s="41">
        <v>5</v>
      </c>
      <c r="J17" s="11">
        <v>975.44</v>
      </c>
      <c r="K17" s="11">
        <v>4287.76</v>
      </c>
      <c r="L17" s="11"/>
      <c r="M17" s="11"/>
      <c r="N17" s="11" t="s">
        <v>75</v>
      </c>
      <c r="O17" s="11"/>
      <c r="P17" s="11"/>
      <c r="Q17" s="11"/>
      <c r="R17" s="13">
        <v>1109</v>
      </c>
      <c r="S17" s="12">
        <f t="shared" si="0"/>
        <v>23</v>
      </c>
      <c r="T17" s="12">
        <v>1</v>
      </c>
      <c r="U17" s="12">
        <v>10</v>
      </c>
      <c r="V17" s="12">
        <v>7</v>
      </c>
      <c r="W17" s="12">
        <v>5</v>
      </c>
      <c r="X17" s="15" t="s">
        <v>105</v>
      </c>
      <c r="Y17" s="16"/>
      <c r="Z17" s="16"/>
      <c r="AA17" s="18"/>
      <c r="AB17" s="34"/>
      <c r="AC17" s="34"/>
      <c r="AD17" s="1"/>
      <c r="AE17" s="1"/>
      <c r="AF17" s="1"/>
      <c r="AG17" s="32"/>
    </row>
    <row r="18" spans="1:33" s="2" customFormat="1" ht="75" x14ac:dyDescent="0.25">
      <c r="A18" s="26">
        <v>34</v>
      </c>
      <c r="B18" s="45">
        <v>42997</v>
      </c>
      <c r="C18" s="45" t="s">
        <v>146</v>
      </c>
      <c r="D18" s="44" t="s">
        <v>37</v>
      </c>
      <c r="E18" s="44" t="s">
        <v>147</v>
      </c>
      <c r="F18" s="40">
        <f>5263200</f>
        <v>5263200</v>
      </c>
      <c r="G18" s="40">
        <f>F18*0.95</f>
        <v>5000040</v>
      </c>
      <c r="H18" s="40">
        <f>F18*0.05</f>
        <v>263160</v>
      </c>
      <c r="I18" s="41">
        <v>5</v>
      </c>
      <c r="J18" s="11"/>
      <c r="K18" s="11">
        <v>5263.2</v>
      </c>
      <c r="L18" s="11"/>
      <c r="M18" s="11"/>
      <c r="N18" s="11" t="s">
        <v>102</v>
      </c>
      <c r="O18" s="11"/>
      <c r="P18" s="11"/>
      <c r="Q18" s="11"/>
      <c r="R18" s="13">
        <v>1756</v>
      </c>
      <c r="S18" s="12">
        <f t="shared" si="0"/>
        <v>23</v>
      </c>
      <c r="T18" s="12">
        <v>1</v>
      </c>
      <c r="U18" s="12">
        <v>10</v>
      </c>
      <c r="V18" s="12">
        <v>7</v>
      </c>
      <c r="W18" s="12">
        <v>5</v>
      </c>
      <c r="X18" s="15" t="s">
        <v>115</v>
      </c>
      <c r="Y18" s="34"/>
      <c r="Z18" s="16"/>
      <c r="AA18" s="18"/>
      <c r="AB18" s="34"/>
      <c r="AC18" s="34"/>
      <c r="AD18" s="1"/>
      <c r="AE18" s="1"/>
      <c r="AF18" s="1"/>
      <c r="AG18" s="32"/>
    </row>
    <row r="19" spans="1:33" s="2" customFormat="1" ht="126.75" customHeight="1" x14ac:dyDescent="0.25">
      <c r="A19" s="26">
        <v>37</v>
      </c>
      <c r="B19" s="45">
        <v>42997</v>
      </c>
      <c r="C19" s="45" t="s">
        <v>154</v>
      </c>
      <c r="D19" s="44" t="s">
        <v>52</v>
      </c>
      <c r="E19" s="44" t="s">
        <v>155</v>
      </c>
      <c r="F19" s="40">
        <v>5434800</v>
      </c>
      <c r="G19" s="40">
        <f>F19*0.92</f>
        <v>5000016</v>
      </c>
      <c r="H19" s="40">
        <f>F19*0.08</f>
        <v>434784</v>
      </c>
      <c r="I19" s="41">
        <v>8</v>
      </c>
      <c r="J19" s="11"/>
      <c r="K19" s="11">
        <v>5434.8</v>
      </c>
      <c r="L19" s="11"/>
      <c r="M19" s="11"/>
      <c r="N19" s="11"/>
      <c r="O19" s="11"/>
      <c r="P19" s="11" t="s">
        <v>102</v>
      </c>
      <c r="Q19" s="11"/>
      <c r="R19" s="13">
        <v>3658</v>
      </c>
      <c r="S19" s="12">
        <f t="shared" si="0"/>
        <v>22</v>
      </c>
      <c r="T19" s="12">
        <v>5</v>
      </c>
      <c r="U19" s="12">
        <v>3</v>
      </c>
      <c r="V19" s="12">
        <v>7</v>
      </c>
      <c r="W19" s="12">
        <v>7</v>
      </c>
      <c r="X19" s="15" t="s">
        <v>118</v>
      </c>
      <c r="Y19" s="34"/>
      <c r="Z19" s="16"/>
      <c r="AA19" s="18"/>
      <c r="AB19" s="34"/>
      <c r="AC19" s="34"/>
      <c r="AD19" s="1"/>
      <c r="AE19" s="1"/>
      <c r="AF19" s="1"/>
      <c r="AG19" s="32"/>
    </row>
    <row r="20" spans="1:33" s="2" customFormat="1" ht="45" x14ac:dyDescent="0.25">
      <c r="A20" s="26">
        <v>35</v>
      </c>
      <c r="B20" s="45">
        <v>42997</v>
      </c>
      <c r="C20" s="45" t="s">
        <v>90</v>
      </c>
      <c r="D20" s="44" t="s">
        <v>38</v>
      </c>
      <c r="E20" s="44" t="s">
        <v>139</v>
      </c>
      <c r="F20" s="42">
        <v>10000000</v>
      </c>
      <c r="G20" s="42">
        <f>F20*0.93</f>
        <v>9300000</v>
      </c>
      <c r="H20" s="42">
        <f>F20*0.07</f>
        <v>700000.00000000012</v>
      </c>
      <c r="I20" s="43">
        <v>7</v>
      </c>
      <c r="J20" s="11"/>
      <c r="K20" s="25">
        <v>1298.93</v>
      </c>
      <c r="L20" s="25">
        <v>8701.0745599999991</v>
      </c>
      <c r="M20" s="11"/>
      <c r="N20" s="25" t="s">
        <v>75</v>
      </c>
      <c r="O20" s="11"/>
      <c r="P20" s="11"/>
      <c r="Q20" s="11"/>
      <c r="R20" s="13">
        <v>1200</v>
      </c>
      <c r="S20" s="12">
        <f t="shared" si="0"/>
        <v>22</v>
      </c>
      <c r="T20" s="12">
        <v>3</v>
      </c>
      <c r="U20" s="12">
        <v>10</v>
      </c>
      <c r="V20" s="12">
        <v>4</v>
      </c>
      <c r="W20" s="12">
        <v>5</v>
      </c>
      <c r="X20" s="15" t="s">
        <v>116</v>
      </c>
      <c r="Y20" s="34"/>
      <c r="Z20" s="16"/>
      <c r="AA20" s="18"/>
      <c r="AB20" s="34"/>
      <c r="AC20" s="34"/>
      <c r="AD20" s="1"/>
      <c r="AE20" s="1"/>
      <c r="AF20" s="1"/>
      <c r="AG20" s="32"/>
    </row>
    <row r="21" spans="1:33" s="2" customFormat="1" ht="45" x14ac:dyDescent="0.25">
      <c r="A21" s="26">
        <v>24</v>
      </c>
      <c r="B21" s="45">
        <v>42996</v>
      </c>
      <c r="C21" s="45" t="s">
        <v>130</v>
      </c>
      <c r="D21" s="44" t="s">
        <v>51</v>
      </c>
      <c r="E21" s="44" t="s">
        <v>131</v>
      </c>
      <c r="F21" s="40">
        <v>10758500</v>
      </c>
      <c r="G21" s="40">
        <f>F21*0.95</f>
        <v>10220575</v>
      </c>
      <c r="H21" s="40">
        <f>F21*0.05</f>
        <v>537925</v>
      </c>
      <c r="I21" s="41">
        <v>5</v>
      </c>
      <c r="J21" s="11"/>
      <c r="K21" s="11">
        <v>10758.5</v>
      </c>
      <c r="L21" s="11"/>
      <c r="M21" s="11"/>
      <c r="N21" s="11"/>
      <c r="O21" s="11"/>
      <c r="P21" s="11" t="s">
        <v>75</v>
      </c>
      <c r="Q21" s="11"/>
      <c r="R21" s="13">
        <v>2438</v>
      </c>
      <c r="S21" s="12">
        <f t="shared" si="0"/>
        <v>21</v>
      </c>
      <c r="T21" s="12">
        <v>1</v>
      </c>
      <c r="U21" s="12">
        <v>3</v>
      </c>
      <c r="V21" s="12">
        <v>10</v>
      </c>
      <c r="W21" s="12">
        <v>7</v>
      </c>
      <c r="X21" s="15" t="s">
        <v>108</v>
      </c>
      <c r="Y21" s="34"/>
      <c r="Z21" s="16"/>
      <c r="AA21" s="18"/>
      <c r="AB21" s="34"/>
      <c r="AC21" s="34"/>
      <c r="AD21" s="1"/>
      <c r="AE21" s="1">
        <v>0.95</v>
      </c>
      <c r="AF21" s="1">
        <f t="shared" si="1"/>
        <v>0</v>
      </c>
      <c r="AG21" s="32"/>
    </row>
    <row r="22" spans="1:33" s="2" customFormat="1" ht="45" x14ac:dyDescent="0.25">
      <c r="A22" s="26">
        <v>36</v>
      </c>
      <c r="B22" s="45">
        <v>42997</v>
      </c>
      <c r="C22" s="45" t="s">
        <v>137</v>
      </c>
      <c r="D22" s="44" t="s">
        <v>39</v>
      </c>
      <c r="E22" s="44" t="s">
        <v>138</v>
      </c>
      <c r="F22" s="42">
        <v>5500000</v>
      </c>
      <c r="G22" s="42">
        <f>F22*0.93</f>
        <v>5115000</v>
      </c>
      <c r="H22" s="42">
        <f>F22*0.07</f>
        <v>385000.00000000006</v>
      </c>
      <c r="I22" s="43">
        <v>7</v>
      </c>
      <c r="J22" s="25"/>
      <c r="K22" s="25">
        <v>5500</v>
      </c>
      <c r="L22" s="11"/>
      <c r="M22" s="11"/>
      <c r="N22" s="25" t="s">
        <v>75</v>
      </c>
      <c r="O22" s="11"/>
      <c r="P22" s="11"/>
      <c r="Q22" s="11"/>
      <c r="R22" s="13">
        <v>0</v>
      </c>
      <c r="S22" s="12">
        <f t="shared" si="0"/>
        <v>21</v>
      </c>
      <c r="T22" s="12">
        <v>3</v>
      </c>
      <c r="U22" s="12">
        <v>10</v>
      </c>
      <c r="V22" s="12">
        <v>7</v>
      </c>
      <c r="W22" s="12">
        <v>1</v>
      </c>
      <c r="X22" s="15" t="s">
        <v>117</v>
      </c>
      <c r="Y22" s="34"/>
      <c r="Z22" s="16"/>
      <c r="AA22" s="18"/>
      <c r="AB22" s="34"/>
      <c r="AC22" s="34"/>
      <c r="AD22" s="1"/>
      <c r="AE22" s="1"/>
      <c r="AF22" s="1"/>
      <c r="AG22" s="32"/>
    </row>
    <row r="23" spans="1:33" s="2" customFormat="1" ht="75" x14ac:dyDescent="0.25">
      <c r="A23" s="26">
        <v>10</v>
      </c>
      <c r="B23" s="45">
        <v>42992</v>
      </c>
      <c r="C23" s="45" t="s">
        <v>73</v>
      </c>
      <c r="D23" s="44" t="s">
        <v>41</v>
      </c>
      <c r="E23" s="44" t="s">
        <v>74</v>
      </c>
      <c r="F23" s="40">
        <v>9493635</v>
      </c>
      <c r="G23" s="40">
        <f>F23*0.88</f>
        <v>8354398.7999999998</v>
      </c>
      <c r="H23" s="40">
        <f>F23*0.12</f>
        <v>1139236.2</v>
      </c>
      <c r="I23" s="41">
        <v>12</v>
      </c>
      <c r="J23" s="11"/>
      <c r="K23" s="11"/>
      <c r="L23" s="11">
        <v>9493.6350000000002</v>
      </c>
      <c r="M23" s="11"/>
      <c r="N23" s="11"/>
      <c r="O23" s="11"/>
      <c r="P23" s="11" t="s">
        <v>75</v>
      </c>
      <c r="Q23" s="11"/>
      <c r="R23" s="13">
        <v>1830</v>
      </c>
      <c r="S23" s="12">
        <f t="shared" si="0"/>
        <v>19</v>
      </c>
      <c r="T23" s="12">
        <v>7</v>
      </c>
      <c r="U23" s="12">
        <v>3</v>
      </c>
      <c r="V23" s="12">
        <v>4</v>
      </c>
      <c r="W23" s="12">
        <v>5</v>
      </c>
      <c r="X23" s="15" t="s">
        <v>95</v>
      </c>
      <c r="Y23" s="34"/>
      <c r="Z23" s="16"/>
      <c r="AA23" s="18"/>
      <c r="AB23" s="34"/>
      <c r="AC23" s="34"/>
      <c r="AD23" s="1"/>
      <c r="AE23" s="1"/>
      <c r="AF23" s="1">
        <f t="shared" si="1"/>
        <v>0</v>
      </c>
      <c r="AG23" s="32"/>
    </row>
    <row r="24" spans="1:33" s="2" customFormat="1" ht="45" x14ac:dyDescent="0.25">
      <c r="A24" s="26">
        <v>11</v>
      </c>
      <c r="B24" s="45">
        <v>42992</v>
      </c>
      <c r="C24" s="45" t="s">
        <v>100</v>
      </c>
      <c r="D24" s="44" t="s">
        <v>49</v>
      </c>
      <c r="E24" s="44" t="s">
        <v>101</v>
      </c>
      <c r="F24" s="40">
        <v>6666700</v>
      </c>
      <c r="G24" s="40">
        <f>F24*0.9</f>
        <v>6000030</v>
      </c>
      <c r="H24" s="40">
        <f>F24*0.1</f>
        <v>666670</v>
      </c>
      <c r="I24" s="41">
        <v>10</v>
      </c>
      <c r="J24" s="11"/>
      <c r="K24" s="11">
        <v>4630.84</v>
      </c>
      <c r="L24" s="11"/>
      <c r="M24" s="11">
        <v>2035.86</v>
      </c>
      <c r="N24" s="11"/>
      <c r="O24" s="11"/>
      <c r="P24" s="11"/>
      <c r="Q24" s="11" t="s">
        <v>102</v>
      </c>
      <c r="R24" s="13">
        <v>3744</v>
      </c>
      <c r="S24" s="12">
        <f t="shared" si="0"/>
        <v>19</v>
      </c>
      <c r="T24" s="12">
        <v>5</v>
      </c>
      <c r="U24" s="12">
        <v>0</v>
      </c>
      <c r="V24" s="12">
        <v>7</v>
      </c>
      <c r="W24" s="12">
        <v>7</v>
      </c>
      <c r="X24" s="17" t="s">
        <v>96</v>
      </c>
      <c r="Y24" s="34"/>
      <c r="Z24" s="16"/>
      <c r="AA24" s="18"/>
      <c r="AB24" s="34"/>
      <c r="AC24" s="34"/>
      <c r="AD24" s="1"/>
      <c r="AE24" s="1"/>
      <c r="AF24" s="1"/>
      <c r="AG24" s="32"/>
    </row>
    <row r="25" spans="1:33" s="2" customFormat="1" ht="45" x14ac:dyDescent="0.25">
      <c r="A25" s="26">
        <v>3</v>
      </c>
      <c r="B25" s="45">
        <v>42991</v>
      </c>
      <c r="C25" s="45" t="s">
        <v>80</v>
      </c>
      <c r="D25" s="44" t="s">
        <v>44</v>
      </c>
      <c r="E25" s="44" t="s">
        <v>81</v>
      </c>
      <c r="F25" s="40">
        <v>8175945</v>
      </c>
      <c r="G25" s="40">
        <f>F25*0.95</f>
        <v>7767147.75</v>
      </c>
      <c r="H25" s="40">
        <f>F25*0.05</f>
        <v>408797.25</v>
      </c>
      <c r="I25" s="41">
        <v>5</v>
      </c>
      <c r="J25" s="11"/>
      <c r="K25" s="11">
        <v>8175.9449999999997</v>
      </c>
      <c r="L25" s="11"/>
      <c r="M25" s="11"/>
      <c r="N25" s="11"/>
      <c r="O25" s="11"/>
      <c r="P25" s="11" t="s">
        <v>75</v>
      </c>
      <c r="Q25" s="11"/>
      <c r="R25" s="13">
        <v>2380</v>
      </c>
      <c r="S25" s="12">
        <f t="shared" si="0"/>
        <v>18</v>
      </c>
      <c r="T25" s="12">
        <v>1</v>
      </c>
      <c r="U25" s="12">
        <v>3</v>
      </c>
      <c r="V25" s="12">
        <v>7</v>
      </c>
      <c r="W25" s="12">
        <v>7</v>
      </c>
      <c r="X25" s="17" t="s">
        <v>84</v>
      </c>
      <c r="Y25" s="17"/>
      <c r="Z25" s="16"/>
      <c r="AA25" s="18"/>
      <c r="AB25" s="34"/>
      <c r="AC25" s="34"/>
      <c r="AD25" s="1"/>
      <c r="AE25" s="1"/>
      <c r="AF25" s="1"/>
      <c r="AG25" s="32"/>
    </row>
    <row r="26" spans="1:33" s="2" customFormat="1" ht="45" x14ac:dyDescent="0.25">
      <c r="A26" s="26">
        <v>5</v>
      </c>
      <c r="B26" s="45">
        <v>42991</v>
      </c>
      <c r="C26" s="45" t="s">
        <v>78</v>
      </c>
      <c r="D26" s="44" t="s">
        <v>44</v>
      </c>
      <c r="E26" s="44" t="s">
        <v>79</v>
      </c>
      <c r="F26" s="40">
        <v>4394931</v>
      </c>
      <c r="G26" s="40">
        <f>F26*0.95</f>
        <v>4175184.4499999997</v>
      </c>
      <c r="H26" s="40">
        <f>F26*0.05</f>
        <v>219746.55000000002</v>
      </c>
      <c r="I26" s="41">
        <v>5</v>
      </c>
      <c r="J26" s="11"/>
      <c r="K26" s="11">
        <v>4394.3909999999996</v>
      </c>
      <c r="L26" s="11"/>
      <c r="M26" s="11"/>
      <c r="N26" s="11"/>
      <c r="O26" s="11"/>
      <c r="P26" s="11" t="s">
        <v>75</v>
      </c>
      <c r="Q26" s="11"/>
      <c r="R26" s="13">
        <v>2380</v>
      </c>
      <c r="S26" s="12">
        <f t="shared" si="0"/>
        <v>18</v>
      </c>
      <c r="T26" s="12">
        <v>1</v>
      </c>
      <c r="U26" s="12">
        <v>3</v>
      </c>
      <c r="V26" s="12">
        <v>7</v>
      </c>
      <c r="W26" s="12">
        <v>7</v>
      </c>
      <c r="X26" s="17" t="s">
        <v>85</v>
      </c>
      <c r="Y26" s="34"/>
      <c r="Z26" s="16"/>
      <c r="AA26" s="18"/>
      <c r="AB26" s="34"/>
      <c r="AC26" s="34"/>
      <c r="AD26" s="1"/>
      <c r="AE26" s="1"/>
      <c r="AF26" s="1"/>
      <c r="AG26" s="32"/>
    </row>
    <row r="27" spans="1:33" s="2" customFormat="1" ht="74.25" customHeight="1" x14ac:dyDescent="0.25">
      <c r="A27" s="26">
        <v>33</v>
      </c>
      <c r="B27" s="45">
        <v>42997</v>
      </c>
      <c r="C27" s="45" t="s">
        <v>156</v>
      </c>
      <c r="D27" s="44" t="s">
        <v>36</v>
      </c>
      <c r="E27" s="44" t="s">
        <v>157</v>
      </c>
      <c r="F27" s="40">
        <v>462870</v>
      </c>
      <c r="G27" s="40">
        <f>F27*0.95</f>
        <v>439726.5</v>
      </c>
      <c r="H27" s="40">
        <f>F27*0.05</f>
        <v>23143.5</v>
      </c>
      <c r="I27" s="41">
        <v>5</v>
      </c>
      <c r="J27" s="11">
        <v>462.87</v>
      </c>
      <c r="K27" s="11"/>
      <c r="L27" s="11"/>
      <c r="M27" s="11"/>
      <c r="N27" s="11"/>
      <c r="O27" s="11"/>
      <c r="P27" s="11"/>
      <c r="Q27" s="11" t="s">
        <v>102</v>
      </c>
      <c r="R27" s="13">
        <v>4160</v>
      </c>
      <c r="S27" s="12">
        <f t="shared" si="0"/>
        <v>18</v>
      </c>
      <c r="T27" s="12">
        <v>1</v>
      </c>
      <c r="U27" s="12">
        <v>0</v>
      </c>
      <c r="V27" s="12">
        <v>10</v>
      </c>
      <c r="W27" s="12">
        <v>7</v>
      </c>
      <c r="X27" s="15" t="s">
        <v>114</v>
      </c>
      <c r="Y27" s="34"/>
      <c r="Z27" s="16"/>
      <c r="AA27" s="18"/>
      <c r="AB27" s="34"/>
      <c r="AC27" s="34"/>
      <c r="AD27" s="1"/>
      <c r="AE27" s="1"/>
      <c r="AF27" s="1"/>
      <c r="AG27" s="32"/>
    </row>
    <row r="28" spans="1:33" s="2" customFormat="1" ht="60" x14ac:dyDescent="0.25">
      <c r="A28" s="26">
        <v>38</v>
      </c>
      <c r="B28" s="45">
        <v>42997</v>
      </c>
      <c r="C28" s="45" t="s">
        <v>153</v>
      </c>
      <c r="D28" s="44" t="s">
        <v>53</v>
      </c>
      <c r="E28" s="44" t="s">
        <v>152</v>
      </c>
      <c r="F28" s="40">
        <v>8421100</v>
      </c>
      <c r="G28" s="40">
        <f>F28*0.95</f>
        <v>8000045</v>
      </c>
      <c r="H28" s="40">
        <f>F28*0.05</f>
        <v>421055</v>
      </c>
      <c r="I28" s="41">
        <v>5</v>
      </c>
      <c r="J28" s="11"/>
      <c r="K28" s="11">
        <v>6623.1</v>
      </c>
      <c r="L28" s="11"/>
      <c r="M28" s="11">
        <v>1798</v>
      </c>
      <c r="N28" s="11"/>
      <c r="O28" s="11"/>
      <c r="P28" s="11"/>
      <c r="Q28" s="11" t="s">
        <v>75</v>
      </c>
      <c r="R28" s="13">
        <v>2422</v>
      </c>
      <c r="S28" s="12">
        <f t="shared" si="0"/>
        <v>18</v>
      </c>
      <c r="T28" s="12">
        <v>1</v>
      </c>
      <c r="U28" s="12">
        <v>3</v>
      </c>
      <c r="V28" s="12">
        <v>7</v>
      </c>
      <c r="W28" s="12">
        <v>7</v>
      </c>
      <c r="X28" s="15" t="s">
        <v>119</v>
      </c>
      <c r="Y28" s="34"/>
      <c r="Z28" s="16"/>
      <c r="AA28" s="18"/>
      <c r="AB28" s="34"/>
      <c r="AC28" s="34"/>
      <c r="AD28" s="1"/>
      <c r="AE28" s="1"/>
      <c r="AF28" s="1"/>
      <c r="AG28" s="32"/>
    </row>
    <row r="29" spans="1:33" s="2" customFormat="1" ht="60" x14ac:dyDescent="0.25">
      <c r="A29" s="26">
        <v>41</v>
      </c>
      <c r="B29" s="27">
        <v>42997</v>
      </c>
      <c r="C29" s="45" t="s">
        <v>98</v>
      </c>
      <c r="D29" s="44" t="s">
        <v>97</v>
      </c>
      <c r="E29" s="44" t="s">
        <v>99</v>
      </c>
      <c r="F29" s="40">
        <v>4723300</v>
      </c>
      <c r="G29" s="40">
        <f>F29*0.93</f>
        <v>4392669</v>
      </c>
      <c r="H29" s="40">
        <f>F29*0.07</f>
        <v>330631.00000000006</v>
      </c>
      <c r="I29" s="41">
        <v>7</v>
      </c>
      <c r="J29" s="11"/>
      <c r="K29" s="11">
        <v>4723.3</v>
      </c>
      <c r="L29" s="11"/>
      <c r="M29" s="11"/>
      <c r="N29" s="11"/>
      <c r="O29" s="11"/>
      <c r="P29" s="11" t="s">
        <v>75</v>
      </c>
      <c r="Q29" s="11"/>
      <c r="R29" s="13">
        <v>2400</v>
      </c>
      <c r="S29" s="12">
        <f t="shared" si="0"/>
        <v>17</v>
      </c>
      <c r="T29" s="12">
        <v>3</v>
      </c>
      <c r="U29" s="12">
        <v>0</v>
      </c>
      <c r="V29" s="12">
        <v>7</v>
      </c>
      <c r="W29" s="12">
        <v>7</v>
      </c>
      <c r="X29" s="15" t="s">
        <v>120</v>
      </c>
      <c r="Y29" s="16"/>
      <c r="Z29" s="16"/>
      <c r="AA29" s="18"/>
      <c r="AB29" s="34"/>
      <c r="AC29" s="34"/>
      <c r="AD29" s="1"/>
      <c r="AE29" s="1"/>
      <c r="AF29" s="1"/>
      <c r="AG29" s="32"/>
    </row>
    <row r="30" spans="1:33" s="2" customFormat="1" ht="50.25" customHeight="1" x14ac:dyDescent="0.25">
      <c r="A30" s="26">
        <v>2</v>
      </c>
      <c r="B30" s="45">
        <v>42991</v>
      </c>
      <c r="C30" s="45" t="s">
        <v>77</v>
      </c>
      <c r="D30" s="44" t="s">
        <v>158</v>
      </c>
      <c r="E30" s="44" t="s">
        <v>121</v>
      </c>
      <c r="F30" s="40">
        <v>574542</v>
      </c>
      <c r="G30" s="40">
        <f>F30*0.95</f>
        <v>545814.9</v>
      </c>
      <c r="H30" s="40">
        <f>F30*0.05</f>
        <v>28727.100000000002</v>
      </c>
      <c r="I30" s="41">
        <v>5</v>
      </c>
      <c r="J30" s="11"/>
      <c r="K30" s="11">
        <v>574.54</v>
      </c>
      <c r="L30" s="11"/>
      <c r="M30" s="11"/>
      <c r="N30" s="11"/>
      <c r="O30" s="11"/>
      <c r="P30" s="11" t="s">
        <v>75</v>
      </c>
      <c r="Q30" s="11"/>
      <c r="R30" s="13">
        <v>1320</v>
      </c>
      <c r="S30" s="12">
        <f t="shared" si="0"/>
        <v>16</v>
      </c>
      <c r="T30" s="12">
        <v>1</v>
      </c>
      <c r="U30" s="12">
        <v>3</v>
      </c>
      <c r="V30" s="12">
        <v>7</v>
      </c>
      <c r="W30" s="12">
        <v>5</v>
      </c>
      <c r="X30" s="17" t="s">
        <v>83</v>
      </c>
      <c r="Y30" s="34"/>
      <c r="Z30" s="16"/>
      <c r="AA30" s="20"/>
      <c r="AB30" s="34"/>
      <c r="AC30" s="34"/>
      <c r="AD30" s="33" t="s">
        <v>8</v>
      </c>
      <c r="AE30" s="33" t="s">
        <v>8</v>
      </c>
      <c r="AF30" s="33" t="s">
        <v>8</v>
      </c>
      <c r="AG30" s="33" t="s">
        <v>8</v>
      </c>
    </row>
    <row r="31" spans="1:33" s="2" customFormat="1" ht="75.75" customHeight="1" x14ac:dyDescent="0.25">
      <c r="A31" s="26">
        <v>18</v>
      </c>
      <c r="B31" s="45">
        <v>42996</v>
      </c>
      <c r="C31" s="45" t="s">
        <v>135</v>
      </c>
      <c r="D31" s="44" t="s">
        <v>42</v>
      </c>
      <c r="E31" s="44" t="s">
        <v>136</v>
      </c>
      <c r="F31" s="40">
        <v>8842500</v>
      </c>
      <c r="G31" s="40">
        <f>F31*0.95</f>
        <v>8400375</v>
      </c>
      <c r="H31" s="40">
        <f>F31*0.05</f>
        <v>442125</v>
      </c>
      <c r="I31" s="41">
        <v>5</v>
      </c>
      <c r="J31" s="11">
        <v>2993.3</v>
      </c>
      <c r="K31" s="11">
        <v>5849.2</v>
      </c>
      <c r="L31" s="11"/>
      <c r="M31" s="11"/>
      <c r="N31" s="11"/>
      <c r="O31" s="11"/>
      <c r="P31" s="11" t="s">
        <v>102</v>
      </c>
      <c r="Q31" s="11"/>
      <c r="R31" s="13">
        <v>1340</v>
      </c>
      <c r="S31" s="12">
        <f t="shared" si="0"/>
        <v>16</v>
      </c>
      <c r="T31" s="12">
        <v>1</v>
      </c>
      <c r="U31" s="12">
        <v>3</v>
      </c>
      <c r="V31" s="12">
        <v>7</v>
      </c>
      <c r="W31" s="12">
        <v>5</v>
      </c>
      <c r="X31" s="15" t="s">
        <v>106</v>
      </c>
      <c r="Y31" s="34"/>
      <c r="Z31" s="16"/>
      <c r="AA31" s="18"/>
      <c r="AB31" s="34"/>
      <c r="AC31" s="34"/>
      <c r="AD31" s="33"/>
      <c r="AE31" s="33"/>
      <c r="AF31" s="33"/>
      <c r="AG31" s="33"/>
    </row>
    <row r="32" spans="1:33" s="2" customFormat="1" ht="120" x14ac:dyDescent="0.25">
      <c r="A32" s="26">
        <v>29</v>
      </c>
      <c r="B32" s="45">
        <v>42997</v>
      </c>
      <c r="C32" s="45" t="s">
        <v>150</v>
      </c>
      <c r="D32" s="44" t="s">
        <v>33</v>
      </c>
      <c r="E32" s="44" t="s">
        <v>151</v>
      </c>
      <c r="F32" s="40">
        <v>5044210</v>
      </c>
      <c r="G32" s="40">
        <f>F32*0.95</f>
        <v>4791999.5</v>
      </c>
      <c r="H32" s="40">
        <f>F32*0.05</f>
        <v>252210.5</v>
      </c>
      <c r="I32" s="41">
        <v>5</v>
      </c>
      <c r="J32" s="11"/>
      <c r="K32" s="11">
        <v>5044.21</v>
      </c>
      <c r="L32" s="11"/>
      <c r="M32" s="11"/>
      <c r="N32" s="11"/>
      <c r="O32" s="11"/>
      <c r="P32" s="11" t="s">
        <v>75</v>
      </c>
      <c r="Q32" s="11"/>
      <c r="R32" s="13">
        <v>1331</v>
      </c>
      <c r="S32" s="12">
        <f t="shared" si="0"/>
        <v>16</v>
      </c>
      <c r="T32" s="12">
        <v>1</v>
      </c>
      <c r="U32" s="12">
        <v>3</v>
      </c>
      <c r="V32" s="12">
        <v>7</v>
      </c>
      <c r="W32" s="12">
        <v>5</v>
      </c>
      <c r="X32" s="15" t="s">
        <v>111</v>
      </c>
      <c r="Y32" s="34"/>
      <c r="Z32" s="16"/>
      <c r="AA32" s="18"/>
      <c r="AB32" s="34"/>
      <c r="AC32" s="34"/>
      <c r="AD32" s="33" t="s">
        <v>8</v>
      </c>
      <c r="AE32" s="33" t="s">
        <v>8</v>
      </c>
      <c r="AF32" s="33" t="s">
        <v>8</v>
      </c>
      <c r="AG32" s="33" t="s">
        <v>8</v>
      </c>
    </row>
    <row r="33" spans="1:33" s="2" customFormat="1" ht="60" x14ac:dyDescent="0.25">
      <c r="A33" s="26">
        <v>1</v>
      </c>
      <c r="B33" s="45">
        <v>42989</v>
      </c>
      <c r="C33" s="45" t="s">
        <v>76</v>
      </c>
      <c r="D33" s="44" t="s">
        <v>43</v>
      </c>
      <c r="E33" s="44" t="s">
        <v>124</v>
      </c>
      <c r="F33" s="40">
        <v>3533529</v>
      </c>
      <c r="G33" s="40">
        <f>F33*0.95</f>
        <v>3356852.55</v>
      </c>
      <c r="H33" s="40">
        <f>F33*0.05</f>
        <v>176676.45</v>
      </c>
      <c r="I33" s="41">
        <v>5</v>
      </c>
      <c r="J33" s="11"/>
      <c r="K33" s="11"/>
      <c r="L33" s="11">
        <v>3533.53</v>
      </c>
      <c r="M33" s="11"/>
      <c r="N33" s="11"/>
      <c r="O33" s="11"/>
      <c r="P33" s="11" t="s">
        <v>75</v>
      </c>
      <c r="Q33" s="11"/>
      <c r="R33" s="13">
        <v>4020</v>
      </c>
      <c r="S33" s="12">
        <f t="shared" si="0"/>
        <v>15</v>
      </c>
      <c r="T33" s="12">
        <v>1</v>
      </c>
      <c r="U33" s="12">
        <v>3</v>
      </c>
      <c r="V33" s="12">
        <v>4</v>
      </c>
      <c r="W33" s="12">
        <v>7</v>
      </c>
      <c r="X33" s="15" t="s">
        <v>82</v>
      </c>
      <c r="Y33" s="34"/>
      <c r="Z33" s="16"/>
      <c r="AA33" s="20"/>
      <c r="AB33" s="34"/>
      <c r="AC33" s="34"/>
      <c r="AD33" s="4"/>
      <c r="AE33" s="1"/>
      <c r="AF33" s="1"/>
      <c r="AG33" s="32"/>
    </row>
    <row r="34" spans="1:33" s="2" customFormat="1" ht="15.75" x14ac:dyDescent="0.25">
      <c r="A34" s="26"/>
      <c r="B34" s="27"/>
      <c r="C34" s="27"/>
      <c r="D34" s="39" t="s">
        <v>45</v>
      </c>
      <c r="E34" s="39"/>
      <c r="F34" s="46">
        <f>SUM(F7:F33)</f>
        <v>161318053.42000002</v>
      </c>
      <c r="G34" s="46">
        <f>SUM(G7:G33)</f>
        <v>149878574.06800002</v>
      </c>
      <c r="H34" s="46">
        <f>SUM(H7:H33)</f>
        <v>11439479.351999998</v>
      </c>
      <c r="I34" s="47" t="s">
        <v>8</v>
      </c>
      <c r="J34" s="19"/>
      <c r="K34" s="19"/>
      <c r="L34" s="19"/>
      <c r="M34" s="19"/>
      <c r="N34" s="19"/>
      <c r="O34" s="19"/>
      <c r="P34" s="19"/>
      <c r="Q34" s="19"/>
      <c r="R34" s="28"/>
      <c r="S34" s="29">
        <f t="shared" si="0"/>
        <v>0</v>
      </c>
      <c r="T34" s="30"/>
      <c r="U34" s="30"/>
      <c r="V34" s="30"/>
      <c r="W34" s="30"/>
      <c r="X34" s="27"/>
      <c r="Y34" s="26"/>
      <c r="Z34" s="27"/>
      <c r="AA34" s="31"/>
      <c r="AB34" s="26"/>
      <c r="AC34" s="26"/>
      <c r="AD34" s="4"/>
      <c r="AE34" s="1"/>
      <c r="AF34" s="1"/>
      <c r="AG34" s="32"/>
    </row>
    <row r="35" spans="1:33" s="2" customFormat="1" x14ac:dyDescent="0.25">
      <c r="A35" s="5"/>
      <c r="B35" s="9"/>
      <c r="C35" s="9"/>
      <c r="D35" s="5"/>
      <c r="E35" s="5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9"/>
      <c r="Y35" s="5"/>
      <c r="Z35" s="5"/>
      <c r="AA35" s="5"/>
      <c r="AB35" s="5"/>
      <c r="AC35" s="5"/>
      <c r="AD35" s="4"/>
      <c r="AE35" s="1"/>
      <c r="AF35" s="1"/>
      <c r="AG35" s="32"/>
    </row>
    <row r="36" spans="1:33" s="2" customFormat="1" ht="42" customHeight="1" x14ac:dyDescent="0.25">
      <c r="A36" s="5"/>
      <c r="B36" s="9"/>
      <c r="C36" s="9"/>
      <c r="D36" s="63"/>
      <c r="E36" s="63"/>
      <c r="F36" s="63"/>
      <c r="G36" s="63"/>
      <c r="H36" s="63"/>
      <c r="I36" s="63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9"/>
      <c r="Y36" s="5"/>
      <c r="Z36" s="5"/>
      <c r="AA36" s="5"/>
      <c r="AB36" s="5"/>
      <c r="AC36" s="5"/>
      <c r="AD36" s="4"/>
      <c r="AE36" s="1">
        <v>0.95</v>
      </c>
      <c r="AF36" s="1">
        <v>14905.263000000001</v>
      </c>
      <c r="AG36" s="32" t="s">
        <v>12</v>
      </c>
    </row>
    <row r="37" spans="1:33" s="2" customFormat="1" x14ac:dyDescent="0.25">
      <c r="A37" s="5"/>
      <c r="B37" s="55"/>
      <c r="C37" s="55"/>
      <c r="D37" s="55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10"/>
      <c r="Y37" s="36"/>
      <c r="Z37" s="35"/>
      <c r="AA37" s="56" t="s">
        <v>24</v>
      </c>
      <c r="AB37" s="56"/>
      <c r="AC37" s="56"/>
      <c r="AD37" s="4"/>
      <c r="AE37" s="1">
        <v>0.95</v>
      </c>
      <c r="AF37" s="1">
        <f t="shared" si="1"/>
        <v>0</v>
      </c>
      <c r="AG37" s="32"/>
    </row>
    <row r="38" spans="1:33" s="2" customFormat="1" ht="42" x14ac:dyDescent="0.25">
      <c r="A38" s="5"/>
      <c r="B38" s="9"/>
      <c r="C38" s="9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9"/>
      <c r="Y38" s="5"/>
      <c r="Z38" s="5"/>
      <c r="AA38" s="5"/>
      <c r="AB38" s="5"/>
      <c r="AC38" s="5"/>
      <c r="AD38" s="4"/>
      <c r="AE38" s="1"/>
      <c r="AF38" s="1">
        <v>8910.5030000000006</v>
      </c>
      <c r="AG38" s="32" t="s">
        <v>16</v>
      </c>
    </row>
    <row r="39" spans="1:33" s="2" customFormat="1" x14ac:dyDescent="0.25">
      <c r="A39" s="5"/>
      <c r="B39" s="9"/>
      <c r="C39" s="9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9"/>
      <c r="Y39" s="5"/>
      <c r="Z39" s="6"/>
      <c r="AA39" s="5"/>
      <c r="AB39" s="5"/>
      <c r="AC39" s="5"/>
      <c r="AD39" s="4"/>
      <c r="AE39" s="1">
        <v>0.95</v>
      </c>
      <c r="AF39" s="1">
        <f t="shared" si="1"/>
        <v>0</v>
      </c>
      <c r="AG39" s="32"/>
    </row>
    <row r="40" spans="1:33" s="2" customFormat="1" ht="42" x14ac:dyDescent="0.25">
      <c r="A40" s="5"/>
      <c r="B40" s="9"/>
      <c r="C40" s="9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9"/>
      <c r="Y40" s="5"/>
      <c r="Z40" s="5"/>
      <c r="AA40" s="5"/>
      <c r="AB40" s="5"/>
      <c r="AC40" s="5"/>
      <c r="AD40" s="4"/>
      <c r="AE40" s="1">
        <v>0.95</v>
      </c>
      <c r="AF40" s="1">
        <v>13777.545</v>
      </c>
      <c r="AG40" s="32" t="s">
        <v>17</v>
      </c>
    </row>
    <row r="41" spans="1:33" s="2" customFormat="1" ht="63" x14ac:dyDescent="0.25">
      <c r="A41" s="5"/>
      <c r="B41" s="9"/>
      <c r="C41" s="9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9"/>
      <c r="Y41" s="5"/>
      <c r="Z41" s="6"/>
      <c r="AA41" s="5"/>
      <c r="AB41" s="5"/>
      <c r="AC41" s="5"/>
      <c r="AD41" s="4"/>
      <c r="AE41" s="1">
        <v>0.95</v>
      </c>
      <c r="AF41" s="1">
        <v>12421.344999999999</v>
      </c>
      <c r="AG41" s="32" t="s">
        <v>13</v>
      </c>
    </row>
    <row r="42" spans="1:33" s="2" customFormat="1" ht="42" x14ac:dyDescent="0.25">
      <c r="A42" s="5"/>
      <c r="B42" s="9"/>
      <c r="C42" s="9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9"/>
      <c r="Y42" s="5"/>
      <c r="Z42" s="6"/>
      <c r="AA42" s="5"/>
      <c r="AB42" s="5"/>
      <c r="AC42" s="5"/>
      <c r="AD42" s="4"/>
      <c r="AE42" s="1"/>
      <c r="AF42" s="1">
        <v>15883.975</v>
      </c>
      <c r="AG42" s="32" t="s">
        <v>18</v>
      </c>
    </row>
    <row r="43" spans="1:33" s="2" customFormat="1" ht="42" x14ac:dyDescent="0.25">
      <c r="A43" s="5"/>
      <c r="B43" s="9"/>
      <c r="C43" s="9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9"/>
      <c r="Y43" s="5"/>
      <c r="Z43" s="6"/>
      <c r="AA43" s="5"/>
      <c r="AB43" s="5"/>
      <c r="AC43" s="5"/>
      <c r="AD43" s="4"/>
      <c r="AE43" s="1"/>
      <c r="AF43" s="1">
        <v>11066.909</v>
      </c>
      <c r="AG43" s="32" t="s">
        <v>21</v>
      </c>
    </row>
    <row r="44" spans="1:33" s="2" customFormat="1" x14ac:dyDescent="0.25">
      <c r="A44" s="5"/>
      <c r="B44" s="9"/>
      <c r="C44" s="9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9"/>
      <c r="Y44" s="5"/>
      <c r="Z44" s="6"/>
      <c r="AA44" s="5"/>
      <c r="AB44" s="5"/>
      <c r="AC44" s="5"/>
      <c r="AD44" s="4"/>
      <c r="AE44" s="1">
        <v>0.95</v>
      </c>
      <c r="AF44" s="1">
        <f t="shared" si="1"/>
        <v>0</v>
      </c>
      <c r="AG44" s="32"/>
    </row>
    <row r="45" spans="1:33" s="2" customFormat="1" x14ac:dyDescent="0.25">
      <c r="A45" s="5"/>
      <c r="B45" s="9"/>
      <c r="C45" s="9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9"/>
      <c r="Y45" s="5"/>
      <c r="Z45" s="5"/>
      <c r="AA45" s="5"/>
      <c r="AB45" s="5"/>
      <c r="AC45" s="5"/>
      <c r="AD45" s="4"/>
      <c r="AE45" s="1">
        <v>0.95</v>
      </c>
      <c r="AF45" s="1">
        <f t="shared" si="1"/>
        <v>0</v>
      </c>
      <c r="AG45" s="32"/>
    </row>
    <row r="46" spans="1:33" s="2" customFormat="1" ht="42" x14ac:dyDescent="0.25">
      <c r="A46" s="5"/>
      <c r="B46" s="9"/>
      <c r="C46" s="9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9"/>
      <c r="Y46" s="5"/>
      <c r="Z46" s="5"/>
      <c r="AA46" s="5"/>
      <c r="AB46" s="5"/>
      <c r="AC46" s="5"/>
      <c r="AD46" s="4"/>
      <c r="AE46" s="1"/>
      <c r="AF46" s="1">
        <v>5376.16</v>
      </c>
      <c r="AG46" s="32" t="s">
        <v>22</v>
      </c>
    </row>
    <row r="47" spans="1:33" s="2" customFormat="1" x14ac:dyDescent="0.25">
      <c r="A47" s="5"/>
      <c r="B47" s="9"/>
      <c r="C47" s="9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9"/>
      <c r="Y47" s="5"/>
      <c r="Z47" s="6"/>
      <c r="AA47" s="5"/>
      <c r="AB47" s="5"/>
      <c r="AC47" s="5"/>
      <c r="AD47" s="4"/>
      <c r="AE47" s="1"/>
      <c r="AF47" s="1"/>
      <c r="AG47" s="32"/>
    </row>
    <row r="48" spans="1:33" s="2" customFormat="1" x14ac:dyDescent="0.25">
      <c r="A48" s="5"/>
      <c r="B48" s="9"/>
      <c r="C48" s="9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9"/>
      <c r="Y48" s="5"/>
      <c r="Z48" s="6"/>
      <c r="AA48" s="5"/>
      <c r="AB48" s="5"/>
      <c r="AC48" s="5"/>
      <c r="AD48" s="4"/>
      <c r="AE48" s="1"/>
      <c r="AF48" s="1">
        <f>AD48*AE48</f>
        <v>0</v>
      </c>
      <c r="AG48" s="32"/>
    </row>
    <row r="49" spans="1:33" s="2" customFormat="1" ht="42" x14ac:dyDescent="0.25">
      <c r="A49" s="5"/>
      <c r="B49" s="9"/>
      <c r="C49" s="9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9"/>
      <c r="Y49" s="5"/>
      <c r="Z49" s="6"/>
      <c r="AA49" s="5"/>
      <c r="AB49" s="5"/>
      <c r="AC49" s="5"/>
      <c r="AD49" s="4"/>
      <c r="AE49" s="1">
        <v>0.95</v>
      </c>
      <c r="AF49" s="1">
        <v>3063.2559999999999</v>
      </c>
      <c r="AG49" s="32" t="s">
        <v>23</v>
      </c>
    </row>
    <row r="50" spans="1:33" s="2" customFormat="1" x14ac:dyDescent="0.25">
      <c r="A50" s="5"/>
      <c r="B50" s="9"/>
      <c r="C50" s="9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9"/>
      <c r="Y50" s="5"/>
      <c r="Z50" s="6"/>
      <c r="AA50" s="5"/>
      <c r="AB50" s="5"/>
      <c r="AC50" s="5"/>
      <c r="AD50" s="4"/>
      <c r="AE50" s="1"/>
      <c r="AF50" s="1"/>
      <c r="AG50" s="32"/>
    </row>
    <row r="51" spans="1:33" x14ac:dyDescent="0.25">
      <c r="A51" s="5"/>
      <c r="B51" s="9"/>
      <c r="C51" s="9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9"/>
      <c r="Y51" s="5"/>
      <c r="Z51" s="6"/>
      <c r="AA51" s="5"/>
      <c r="AB51" s="5"/>
      <c r="AC51" s="5"/>
    </row>
  </sheetData>
  <mergeCells count="21">
    <mergeCell ref="A3:AC3"/>
    <mergeCell ref="A5:A6"/>
    <mergeCell ref="B5:B6"/>
    <mergeCell ref="C5:C6"/>
    <mergeCell ref="D5:D6"/>
    <mergeCell ref="E5:E6"/>
    <mergeCell ref="F5:F6"/>
    <mergeCell ref="G5:I5"/>
    <mergeCell ref="J5:M5"/>
    <mergeCell ref="N5:Q5"/>
    <mergeCell ref="AF5:AF6"/>
    <mergeCell ref="AG5:AG6"/>
    <mergeCell ref="B37:D37"/>
    <mergeCell ref="AA37:AC37"/>
    <mergeCell ref="R5:R6"/>
    <mergeCell ref="S5:W5"/>
    <mergeCell ref="X5:Y5"/>
    <mergeCell ref="Z5:AC5"/>
    <mergeCell ref="AD5:AD6"/>
    <mergeCell ref="AE5:AE6"/>
    <mergeCell ref="D36:I36"/>
  </mergeCells>
  <pageMargins left="0.15748031496062992" right="0.15748031496062992" top="0.43307086614173229" bottom="0.15748031496062992" header="0.31496062992125984" footer="0.31496062992125984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Заявки на 2018 ред. под процент</vt:lpstr>
      <vt:lpstr>'Заявки на 2018 ред. под процент'!Область_печати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В. Тереньтьев</dc:creator>
  <cp:lastModifiedBy>Старостина Рузанна Левоновна</cp:lastModifiedBy>
  <cp:lastPrinted>2017-10-11T08:12:39Z</cp:lastPrinted>
  <dcterms:created xsi:type="dcterms:W3CDTF">2015-05-21T12:07:50Z</dcterms:created>
  <dcterms:modified xsi:type="dcterms:W3CDTF">2017-10-11T08:33:59Z</dcterms:modified>
</cp:coreProperties>
</file>