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025" windowWidth="17400" windowHeight="7230" tabRatio="869"/>
  </bookViews>
  <sheets>
    <sheet name="расчет" sheetId="7" r:id="rId1"/>
  </sheets>
  <definedNames>
    <definedName name="_Hlk490834290" localSheetId="0">расчет!$E$29</definedName>
    <definedName name="_xlnm._FilterDatabase" localSheetId="0" hidden="1">расчет!$AE$7:$AF$27</definedName>
    <definedName name="_xlnm.Print_Titles" localSheetId="0">расчет!$4:$8</definedName>
    <definedName name="_xlnm.Print_Area" localSheetId="0">расчет!$A$1:$AF$31</definedName>
  </definedNames>
  <calcPr calcId="145621"/>
</workbook>
</file>

<file path=xl/calcChain.xml><?xml version="1.0" encoding="utf-8"?>
<calcChain xmlns="http://schemas.openxmlformats.org/spreadsheetml/2006/main">
  <c r="F30" i="7" l="1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E30" i="7"/>
  <c r="J13" i="7" l="1"/>
  <c r="I13" i="7" s="1"/>
  <c r="K13" i="7"/>
  <c r="J16" i="7"/>
  <c r="J29" i="7"/>
  <c r="J28" i="7"/>
  <c r="J18" i="7"/>
  <c r="J17" i="7"/>
  <c r="J15" i="7"/>
  <c r="J14" i="7"/>
  <c r="J12" i="7"/>
  <c r="J11" i="7"/>
  <c r="K16" i="7"/>
  <c r="J10" i="7"/>
  <c r="I29" i="7"/>
  <c r="I23" i="7"/>
  <c r="I18" i="7"/>
  <c r="I17" i="7"/>
  <c r="I16" i="7"/>
  <c r="I14" i="7"/>
  <c r="I12" i="7"/>
  <c r="I11" i="7"/>
  <c r="I10" i="7"/>
  <c r="T10" i="7" l="1"/>
  <c r="R10" i="7" s="1"/>
  <c r="Y10" i="7"/>
  <c r="T29" i="7"/>
  <c r="T28" i="7"/>
  <c r="T23" i="7"/>
  <c r="T18" i="7"/>
  <c r="T17" i="7"/>
  <c r="T16" i="7"/>
  <c r="T15" i="7"/>
  <c r="T14" i="7"/>
  <c r="T13" i="7"/>
  <c r="T12" i="7"/>
  <c r="T11" i="7"/>
  <c r="Q10" i="7"/>
  <c r="P10" i="7"/>
  <c r="P29" i="7"/>
  <c r="O29" i="7" s="1"/>
  <c r="Q29" i="7"/>
  <c r="Q28" i="7"/>
  <c r="P28" i="7"/>
  <c r="O28" i="7" s="1"/>
  <c r="Q18" i="7"/>
  <c r="P18" i="7"/>
  <c r="O18" i="7" s="1"/>
  <c r="Q17" i="7"/>
  <c r="P17" i="7"/>
  <c r="O17" i="7" s="1"/>
  <c r="Q16" i="7"/>
  <c r="P16" i="7"/>
  <c r="O16" i="7" s="1"/>
  <c r="Q15" i="7"/>
  <c r="P15" i="7"/>
  <c r="O15" i="7" s="1"/>
  <c r="Q14" i="7"/>
  <c r="P14" i="7"/>
  <c r="O14" i="7"/>
  <c r="Q13" i="7"/>
  <c r="P13" i="7"/>
  <c r="O13" i="7" s="1"/>
  <c r="Q12" i="7"/>
  <c r="P12" i="7"/>
  <c r="O12" i="7"/>
  <c r="Q11" i="7"/>
  <c r="P11" i="7"/>
  <c r="O11" i="7" s="1"/>
  <c r="O10" i="7"/>
  <c r="N29" i="7"/>
  <c r="M29" i="7"/>
  <c r="L29" i="7"/>
  <c r="N28" i="7"/>
  <c r="M28" i="7"/>
  <c r="L28" i="7" s="1"/>
  <c r="N23" i="7"/>
  <c r="M23" i="7"/>
  <c r="L23" i="7"/>
  <c r="N18" i="7"/>
  <c r="M18" i="7"/>
  <c r="N17" i="7"/>
  <c r="M17" i="7"/>
  <c r="L17" i="7"/>
  <c r="N16" i="7"/>
  <c r="M16" i="7"/>
  <c r="L16" i="7" s="1"/>
  <c r="N15" i="7"/>
  <c r="M15" i="7"/>
  <c r="L15" i="7"/>
  <c r="N14" i="7"/>
  <c r="M14" i="7"/>
  <c r="L14" i="7" s="1"/>
  <c r="N13" i="7"/>
  <c r="L13" i="7" s="1"/>
  <c r="M13" i="7"/>
  <c r="N12" i="7"/>
  <c r="M12" i="7"/>
  <c r="L12" i="7" s="1"/>
  <c r="N11" i="7"/>
  <c r="L11" i="7" s="1"/>
  <c r="M11" i="7"/>
  <c r="N10" i="7"/>
  <c r="K10" i="7"/>
  <c r="M10" i="7"/>
  <c r="K29" i="7"/>
  <c r="K28" i="7"/>
  <c r="I28" i="7" s="1"/>
  <c r="K18" i="7"/>
  <c r="K17" i="7"/>
  <c r="K15" i="7"/>
  <c r="I15" i="7" s="1"/>
  <c r="K14" i="7"/>
  <c r="K12" i="7"/>
  <c r="K11" i="7"/>
  <c r="B9" i="7"/>
  <c r="O23" i="7" l="1"/>
  <c r="L18" i="7"/>
  <c r="AE30" i="7"/>
  <c r="AF30" i="7"/>
  <c r="AD29" i="7" l="1"/>
  <c r="AC29" i="7"/>
  <c r="AB29" i="7"/>
  <c r="Y29" i="7"/>
  <c r="R29" i="7"/>
  <c r="U29" i="7" s="1"/>
  <c r="Z29" i="7" l="1"/>
  <c r="AD23" i="7"/>
  <c r="AD28" i="7"/>
  <c r="AD18" i="7"/>
  <c r="AD17" i="7"/>
  <c r="AD16" i="7"/>
  <c r="AD15" i="7"/>
  <c r="AD14" i="7"/>
  <c r="AD13" i="7"/>
  <c r="AD12" i="7"/>
  <c r="AD11" i="7"/>
  <c r="AC28" i="7"/>
  <c r="AC23" i="7"/>
  <c r="AC17" i="7"/>
  <c r="AC16" i="7"/>
  <c r="AC15" i="7"/>
  <c r="AC14" i="7"/>
  <c r="AC12" i="7"/>
  <c r="AC11" i="7"/>
  <c r="AC13" i="7"/>
  <c r="AB16" i="7"/>
  <c r="AD30" i="7" l="1"/>
  <c r="R12" i="7"/>
  <c r="U12" i="7" s="1"/>
  <c r="R28" i="7"/>
  <c r="V28" i="7" s="1"/>
  <c r="R13" i="7"/>
  <c r="V13" i="7" s="1"/>
  <c r="R14" i="7"/>
  <c r="R17" i="7"/>
  <c r="R16" i="7"/>
  <c r="V16" i="7" s="1"/>
  <c r="AB12" i="7"/>
  <c r="Y12" i="7"/>
  <c r="AB28" i="7"/>
  <c r="AB17" i="7"/>
  <c r="Y14" i="7"/>
  <c r="Y16" i="7"/>
  <c r="Y11" i="7"/>
  <c r="Y17" i="7"/>
  <c r="AB11" i="7"/>
  <c r="V10" i="7" l="1"/>
  <c r="Z10" i="7" s="1"/>
  <c r="R11" i="7"/>
  <c r="V17" i="7"/>
  <c r="Z17" i="7" s="1"/>
  <c r="U14" i="7"/>
  <c r="Z14" i="7" s="1"/>
  <c r="Z16" i="7"/>
  <c r="Z12" i="7"/>
  <c r="U11" i="7" l="1"/>
  <c r="AC18" i="7"/>
  <c r="AC30" i="7" s="1"/>
  <c r="AB18" i="7" l="1"/>
  <c r="AB15" i="7"/>
  <c r="AB13" i="7"/>
  <c r="AB14" i="7"/>
  <c r="Y20" i="7"/>
  <c r="R25" i="7"/>
  <c r="V25" i="7" s="1"/>
  <c r="R22" i="7" l="1"/>
  <c r="V22" i="7" s="1"/>
  <c r="R19" i="7"/>
  <c r="V19" i="7" s="1"/>
  <c r="R20" i="7"/>
  <c r="U20" i="7" s="1"/>
  <c r="R21" i="7"/>
  <c r="U21" i="7" s="1"/>
  <c r="R23" i="7"/>
  <c r="V23" i="7" s="1"/>
  <c r="R24" i="7"/>
  <c r="U24" i="7" s="1"/>
  <c r="R18" i="7"/>
  <c r="V18" i="7" s="1"/>
  <c r="Z11" i="7"/>
  <c r="R15" i="7"/>
  <c r="Y26" i="7"/>
  <c r="Y18" i="7"/>
  <c r="Y25" i="7"/>
  <c r="Z25" i="7" s="1"/>
  <c r="Y24" i="7"/>
  <c r="Y23" i="7"/>
  <c r="Y22" i="7"/>
  <c r="Y21" i="7"/>
  <c r="Y15" i="7"/>
  <c r="Y28" i="7"/>
  <c r="Y19" i="7"/>
  <c r="Y13" i="7"/>
  <c r="Z13" i="7" l="1"/>
  <c r="V15" i="7"/>
  <c r="Z28" i="7"/>
  <c r="Z23" i="7"/>
  <c r="Z18" i="7"/>
  <c r="Z22" i="7"/>
  <c r="Z21" i="7"/>
  <c r="Z24" i="7"/>
  <c r="Z19" i="7"/>
  <c r="Z20" i="7"/>
  <c r="Z15" i="7" l="1"/>
  <c r="Q26" i="7"/>
  <c r="P26" i="7"/>
  <c r="O26" i="7"/>
  <c r="L26" i="7" l="1"/>
  <c r="N26" i="7"/>
  <c r="M26" i="7"/>
  <c r="K22" i="7"/>
  <c r="K26" i="7" s="1"/>
  <c r="J22" i="7" l="1"/>
  <c r="J26" i="7" l="1"/>
  <c r="AB23" i="7"/>
  <c r="AB30" i="7" s="1"/>
  <c r="AB26" i="7" l="1"/>
  <c r="AB27" i="7"/>
  <c r="I26" i="7"/>
  <c r="AB10" i="7" l="1"/>
  <c r="L10" i="7"/>
  <c r="AC10" i="7" s="1"/>
  <c r="AD10" i="7"/>
</calcChain>
</file>

<file path=xl/sharedStrings.xml><?xml version="1.0" encoding="utf-8"?>
<sst xmlns="http://schemas.openxmlformats.org/spreadsheetml/2006/main" count="117" uniqueCount="86">
  <si>
    <t>Бокситогорский муниципальный район</t>
  </si>
  <si>
    <t>Сясьстройское городское поселение</t>
  </si>
  <si>
    <t>Кузьмоловское городское поселение</t>
  </si>
  <si>
    <t>Павловское городское поселение</t>
  </si>
  <si>
    <t>Сосновоборский городской округ</t>
  </si>
  <si>
    <t xml:space="preserve"> Сиверское городское поселение</t>
  </si>
  <si>
    <t>МБУК СК КЦ "Юбилейный"</t>
  </si>
  <si>
    <t>Сланцевское городское поселение</t>
  </si>
  <si>
    <t>Наименование объекта культуры/ культурного наследия</t>
  </si>
  <si>
    <t>Дата регистрации</t>
  </si>
  <si>
    <t>Сметная стоимость работ, тыс. рублей (необходимые средства)</t>
  </si>
  <si>
    <t>Регистрация заявок на участие в мероприятиях</t>
  </si>
  <si>
    <t>принято</t>
  </si>
  <si>
    <t>отказано</t>
  </si>
  <si>
    <t>МБУ "Бокситогорский культурно - досуговый  центр"</t>
  </si>
  <si>
    <t>МБУ " Сясьстройский городской дом культуры"</t>
  </si>
  <si>
    <t xml:space="preserve"> МКУ «Кузьмоловский дом культуры»</t>
  </si>
  <si>
    <t>МКУК "Городской дом культуры"</t>
  </si>
  <si>
    <t>Ефимовское городское поселение</t>
  </si>
  <si>
    <t>МБУ "ЕКДЦ"</t>
  </si>
  <si>
    <t>Тосненское городское поселение</t>
  </si>
  <si>
    <t>Приозерское городское поселение</t>
  </si>
  <si>
    <t>Морозовское городское поселение</t>
  </si>
  <si>
    <t>МКУ "Лужский городской Дом культуры"</t>
  </si>
  <si>
    <t>МКУ "Дом культуры им. Н. М. Чекалова"</t>
  </si>
  <si>
    <t>Лужское городское поселение</t>
  </si>
  <si>
    <t>МКУК "Приозерский культурно - досуговый центр " Карнавал"</t>
  </si>
  <si>
    <t>Наименование администрации муниципального образования             (бюджето получатель)</t>
  </si>
  <si>
    <t>Всего</t>
  </si>
  <si>
    <t>Наименование  муниципального района</t>
  </si>
  <si>
    <t>Гатчинский</t>
  </si>
  <si>
    <t>Кировский</t>
  </si>
  <si>
    <t>Бокситогорский</t>
  </si>
  <si>
    <t>Приозерский</t>
  </si>
  <si>
    <t>Всеволожский</t>
  </si>
  <si>
    <t>Волховский</t>
  </si>
  <si>
    <t>Тосненский</t>
  </si>
  <si>
    <t>Сланцевский</t>
  </si>
  <si>
    <t>Лужский</t>
  </si>
  <si>
    <t>отсутствует</t>
  </si>
  <si>
    <t>в соответствии с заключением экспертизы</t>
  </si>
  <si>
    <t>6 000 (ориентировочно)</t>
  </si>
  <si>
    <t>Сосновый Бор</t>
  </si>
  <si>
    <t>МБУК "Сосновоборская городская публичная библиотека"</t>
  </si>
  <si>
    <t>Сланцевский район</t>
  </si>
  <si>
    <t>МКУК "Сланцевская централная городская библиотека"</t>
  </si>
  <si>
    <t>МКУК "Дом культуры п.Павлово"</t>
  </si>
  <si>
    <t>МКУ "Космонавт"</t>
  </si>
  <si>
    <t>РЧi – расчетная численность потребителей для i-го объекта культуры, установленная в соответствии с заявкой i-го муниципального образования</t>
  </si>
  <si>
    <t>Город Пикалево</t>
  </si>
  <si>
    <t>МУК "Дворец культуры г.Пикалево"</t>
  </si>
  <si>
    <t>МО "Город Гатчина"</t>
  </si>
  <si>
    <t>Центральная городская библиотека им.А.И.Куприна МБУ "Централизованная библиотечная система г.Гатчины"</t>
  </si>
  <si>
    <t>Город Коммунар</t>
  </si>
  <si>
    <t>МКУ "ЦКД и Т МО город Коммунар"</t>
  </si>
  <si>
    <t>Объем финансового обеспечения на 2018 год</t>
  </si>
  <si>
    <t>Объем финансового обеспечения на 2020 год</t>
  </si>
  <si>
    <t>Объем финансового обеспечения на 2019 год</t>
  </si>
  <si>
    <t>Итоговое количество баллов</t>
  </si>
  <si>
    <t>Номер по рейтингу</t>
  </si>
  <si>
    <t>Объем субсидии на 2018 год</t>
  </si>
  <si>
    <t>Объем субсидии на 2019 год</t>
  </si>
  <si>
    <t>Объем субсидии на 2020 год</t>
  </si>
  <si>
    <t>Отрадненское городское поселение</t>
  </si>
  <si>
    <t>МБУК "КЦ "Фортуна"</t>
  </si>
  <si>
    <t>Заявленная муниципальным образованием минимальная доля софинансирования, указанная в заявке (п. 3.10 порядка)</t>
  </si>
  <si>
    <t>Наличие в перечне работ по капитальному ремонту работ по обеспечению доступности маломобильных групп населения (20 баллов)(п. 3.9 порядка)</t>
  </si>
  <si>
    <t>итого</t>
  </si>
  <si>
    <t>в соответствии с заявкой на 2018 год</t>
  </si>
  <si>
    <t>в соответствии с заявкой на 2019 год</t>
  </si>
  <si>
    <t>в соответствии с заявкой на 2020 год</t>
  </si>
  <si>
    <t>Всего
гр10+11</t>
  </si>
  <si>
    <t>Всего
гр.13+14</t>
  </si>
  <si>
    <t>Местный бюджет
гр.6*(1-%гп или МР)</t>
  </si>
  <si>
    <t>Местный бюджет
гр.7*(1-%гп или МР)</t>
  </si>
  <si>
    <t>Местный бюджет
гр.8*(1-%гп или МР)</t>
  </si>
  <si>
    <t>ССi – суммарная сметная стоимость проведения капитального ремонта i-го объекта культуры в течение планируемого периода предоставления субсидий.
=гр.6+гр7+гр8</t>
  </si>
  <si>
    <t>Областной бюджет
гр.6*(1-гр.24)</t>
  </si>
  <si>
    <t xml:space="preserve">Областной бюджет
гр.7*(1-гр.24)
</t>
  </si>
  <si>
    <t xml:space="preserve">Областной бюджет
гр.8*(1-гр.24)
</t>
  </si>
  <si>
    <t>расчетная эффективность проведения капитального ремонта объекта культуры(п. 3.8.3 порядка)
гр.19/гр.20</t>
  </si>
  <si>
    <t>проведение выборочного КР (20*гр.18/гр.18 max)</t>
  </si>
  <si>
    <t>проведение комплексного КР (80*гр.18/гр.18 max)</t>
  </si>
  <si>
    <t>Плановая минимальная доля финансирования расходов на проведение капитального ремонта из бюджета муниципального образования (30 баллов)
30*гр.24/0,7</t>
  </si>
  <si>
    <t>Приложение 45 к пояснительной записке 2018 года</t>
  </si>
  <si>
    <t xml:space="preserve">Расчет субсидии бюджетам муниципальных образований Ленинградской области на капитальный ремонта объектов культуры городских поселений Ленинградской области, муниципальных районов Ленинградской области, городского округа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</si>
</sst>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00_р_."/>
    <numFmt numFmtId="166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C00000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26"/>
      <color rgb="FFC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 readingOrder="1"/>
    </xf>
    <xf numFmtId="0" fontId="7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6" fontId="11" fillId="3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4" fontId="11" fillId="0" borderId="1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31"/>
  <sheetViews>
    <sheetView tabSelected="1" view="pageBreakPreview" zoomScale="70" zoomScaleNormal="64" zoomScaleSheetLayoutView="70" workbookViewId="0">
      <pane ySplit="7" topLeftCell="A8" activePane="bottomLeft" state="frozen"/>
      <selection pane="bottomLeft" activeCell="F10" sqref="F10"/>
    </sheetView>
  </sheetViews>
  <sheetFormatPr defaultRowHeight="15.75" x14ac:dyDescent="0.25"/>
  <cols>
    <col min="1" max="1" width="15.42578125" style="61" customWidth="1"/>
    <col min="2" max="2" width="19" style="61" customWidth="1"/>
    <col min="3" max="3" width="18.7109375" style="61" customWidth="1"/>
    <col min="4" max="4" width="24" style="61" customWidth="1"/>
    <col min="5" max="5" width="22" style="61" customWidth="1"/>
    <col min="6" max="6" width="20.140625" style="61" customWidth="1"/>
    <col min="7" max="8" width="16.5703125" style="61" customWidth="1"/>
    <col min="9" max="9" width="18.5703125" style="61" customWidth="1"/>
    <col min="10" max="10" width="17" style="61" customWidth="1"/>
    <col min="11" max="11" width="16.7109375" style="61" customWidth="1"/>
    <col min="12" max="12" width="18" style="61" customWidth="1"/>
    <col min="13" max="13" width="16.85546875" style="61" customWidth="1"/>
    <col min="14" max="14" width="18.140625" style="61" customWidth="1"/>
    <col min="15" max="15" width="17.42578125" style="61" customWidth="1"/>
    <col min="16" max="16" width="17.7109375" style="61" customWidth="1"/>
    <col min="17" max="17" width="17.5703125" style="61" customWidth="1"/>
    <col min="18" max="18" width="16.7109375" style="61" customWidth="1"/>
    <col min="19" max="19" width="21.5703125" style="61" customWidth="1"/>
    <col min="20" max="20" width="21" style="61" customWidth="1"/>
    <col min="21" max="21" width="20.28515625" style="61" customWidth="1"/>
    <col min="22" max="22" width="17" style="61" customWidth="1"/>
    <col min="23" max="23" width="20.28515625" style="61" customWidth="1"/>
    <col min="24" max="24" width="22.5703125" style="61" customWidth="1"/>
    <col min="25" max="25" width="22.42578125" style="61" customWidth="1"/>
    <col min="26" max="26" width="16.85546875" style="61" customWidth="1"/>
    <col min="27" max="27" width="18.28515625" style="61" customWidth="1"/>
    <col min="28" max="28" width="15.5703125" style="23" hidden="1" customWidth="1"/>
    <col min="29" max="29" width="16.28515625" style="23" hidden="1" customWidth="1"/>
    <col min="30" max="30" width="15.7109375" style="23" hidden="1" customWidth="1"/>
    <col min="31" max="31" width="12.42578125" style="23" hidden="1" customWidth="1"/>
    <col min="32" max="32" width="11.28515625" style="23" hidden="1" customWidth="1"/>
    <col min="33" max="33" width="39.28515625" style="61" customWidth="1"/>
    <col min="34" max="34" width="47" style="61" customWidth="1"/>
    <col min="35" max="35" width="30.42578125" style="61" customWidth="1"/>
    <col min="36" max="36" width="31.7109375" style="61" customWidth="1"/>
    <col min="37" max="37" width="25.85546875" style="61" customWidth="1"/>
    <col min="38" max="38" width="30.85546875" style="61" customWidth="1"/>
    <col min="39" max="39" width="31.28515625" style="61" customWidth="1"/>
    <col min="40" max="40" width="31.7109375" style="61" customWidth="1"/>
    <col min="41" max="47" width="52.7109375" style="61" customWidth="1"/>
    <col min="48" max="49" width="8.85546875" style="61" customWidth="1"/>
    <col min="50" max="50" width="21.85546875" style="61" customWidth="1"/>
    <col min="51" max="51" width="35.42578125" style="61" customWidth="1"/>
    <col min="52" max="71" width="8.85546875" style="61" customWidth="1"/>
    <col min="72" max="278" width="8.85546875" style="61"/>
    <col min="279" max="279" width="22.28515625" style="61" customWidth="1"/>
    <col min="280" max="280" width="29.5703125" style="61" customWidth="1"/>
    <col min="281" max="281" width="8.85546875" style="61" customWidth="1"/>
    <col min="282" max="282" width="50.28515625" style="61" customWidth="1"/>
    <col min="283" max="283" width="53" style="61" customWidth="1"/>
    <col min="284" max="284" width="71.7109375" style="61" customWidth="1"/>
    <col min="285" max="285" width="38.7109375" style="61" customWidth="1"/>
    <col min="286" max="286" width="39.140625" style="61" customWidth="1"/>
    <col min="287" max="287" width="35.7109375" style="61" customWidth="1"/>
    <col min="288" max="288" width="34.28515625" style="61" customWidth="1"/>
    <col min="289" max="305" width="8.85546875" style="61"/>
    <col min="306" max="306" width="21.85546875" style="61" customWidth="1"/>
    <col min="307" max="307" width="35.42578125" style="61" customWidth="1"/>
    <col min="308" max="534" width="8.85546875" style="61"/>
    <col min="535" max="535" width="22.28515625" style="61" customWidth="1"/>
    <col min="536" max="536" width="29.5703125" style="61" customWidth="1"/>
    <col min="537" max="537" width="8.85546875" style="61" customWidth="1"/>
    <col min="538" max="538" width="50.28515625" style="61" customWidth="1"/>
    <col min="539" max="539" width="53" style="61" customWidth="1"/>
    <col min="540" max="540" width="71.7109375" style="61" customWidth="1"/>
    <col min="541" max="541" width="38.7109375" style="61" customWidth="1"/>
    <col min="542" max="542" width="39.140625" style="61" customWidth="1"/>
    <col min="543" max="543" width="35.7109375" style="61" customWidth="1"/>
    <col min="544" max="544" width="34.28515625" style="61" customWidth="1"/>
    <col min="545" max="561" width="8.85546875" style="61"/>
    <col min="562" max="562" width="21.85546875" style="61" customWidth="1"/>
    <col min="563" max="563" width="35.42578125" style="61" customWidth="1"/>
    <col min="564" max="790" width="8.85546875" style="61"/>
    <col min="791" max="791" width="22.28515625" style="61" customWidth="1"/>
    <col min="792" max="792" width="29.5703125" style="61" customWidth="1"/>
    <col min="793" max="793" width="8.85546875" style="61" customWidth="1"/>
    <col min="794" max="794" width="50.28515625" style="61" customWidth="1"/>
    <col min="795" max="795" width="53" style="61" customWidth="1"/>
    <col min="796" max="796" width="71.7109375" style="61" customWidth="1"/>
    <col min="797" max="797" width="38.7109375" style="61" customWidth="1"/>
    <col min="798" max="798" width="39.140625" style="61" customWidth="1"/>
    <col min="799" max="799" width="35.7109375" style="61" customWidth="1"/>
    <col min="800" max="800" width="34.28515625" style="61" customWidth="1"/>
    <col min="801" max="817" width="8.85546875" style="61"/>
    <col min="818" max="818" width="21.85546875" style="61" customWidth="1"/>
    <col min="819" max="819" width="35.42578125" style="61" customWidth="1"/>
    <col min="820" max="1046" width="8.85546875" style="61"/>
    <col min="1047" max="1047" width="22.28515625" style="61" customWidth="1"/>
    <col min="1048" max="1048" width="29.5703125" style="61" customWidth="1"/>
    <col min="1049" max="1049" width="8.85546875" style="61" customWidth="1"/>
    <col min="1050" max="1050" width="50.28515625" style="61" customWidth="1"/>
    <col min="1051" max="1051" width="53" style="61" customWidth="1"/>
    <col min="1052" max="1052" width="71.7109375" style="61" customWidth="1"/>
    <col min="1053" max="1053" width="38.7109375" style="61" customWidth="1"/>
    <col min="1054" max="1054" width="39.140625" style="61" customWidth="1"/>
    <col min="1055" max="1055" width="35.7109375" style="61" customWidth="1"/>
    <col min="1056" max="1056" width="34.28515625" style="61" customWidth="1"/>
    <col min="1057" max="1073" width="8.85546875" style="61"/>
    <col min="1074" max="1074" width="21.85546875" style="61" customWidth="1"/>
    <col min="1075" max="1075" width="35.42578125" style="61" customWidth="1"/>
    <col min="1076" max="1302" width="8.85546875" style="61"/>
    <col min="1303" max="1303" width="22.28515625" style="61" customWidth="1"/>
    <col min="1304" max="1304" width="29.5703125" style="61" customWidth="1"/>
    <col min="1305" max="1305" width="8.85546875" style="61" customWidth="1"/>
    <col min="1306" max="1306" width="50.28515625" style="61" customWidth="1"/>
    <col min="1307" max="1307" width="53" style="61" customWidth="1"/>
    <col min="1308" max="1308" width="71.7109375" style="61" customWidth="1"/>
    <col min="1309" max="1309" width="38.7109375" style="61" customWidth="1"/>
    <col min="1310" max="1310" width="39.140625" style="61" customWidth="1"/>
    <col min="1311" max="1311" width="35.7109375" style="61" customWidth="1"/>
    <col min="1312" max="1312" width="34.28515625" style="61" customWidth="1"/>
    <col min="1313" max="1329" width="8.85546875" style="61"/>
    <col min="1330" max="1330" width="21.85546875" style="61" customWidth="1"/>
    <col min="1331" max="1331" width="35.42578125" style="61" customWidth="1"/>
    <col min="1332" max="1558" width="8.85546875" style="61"/>
    <col min="1559" max="1559" width="22.28515625" style="61" customWidth="1"/>
    <col min="1560" max="1560" width="29.5703125" style="61" customWidth="1"/>
    <col min="1561" max="1561" width="8.85546875" style="61" customWidth="1"/>
    <col min="1562" max="1562" width="50.28515625" style="61" customWidth="1"/>
    <col min="1563" max="1563" width="53" style="61" customWidth="1"/>
    <col min="1564" max="1564" width="71.7109375" style="61" customWidth="1"/>
    <col min="1565" max="1565" width="38.7109375" style="61" customWidth="1"/>
    <col min="1566" max="1566" width="39.140625" style="61" customWidth="1"/>
    <col min="1567" max="1567" width="35.7109375" style="61" customWidth="1"/>
    <col min="1568" max="1568" width="34.28515625" style="61" customWidth="1"/>
    <col min="1569" max="1585" width="8.85546875" style="61"/>
    <col min="1586" max="1586" width="21.85546875" style="61" customWidth="1"/>
    <col min="1587" max="1587" width="35.42578125" style="61" customWidth="1"/>
    <col min="1588" max="1814" width="8.85546875" style="61"/>
    <col min="1815" max="1815" width="22.28515625" style="61" customWidth="1"/>
    <col min="1816" max="1816" width="29.5703125" style="61" customWidth="1"/>
    <col min="1817" max="1817" width="8.85546875" style="61" customWidth="1"/>
    <col min="1818" max="1818" width="50.28515625" style="61" customWidth="1"/>
    <col min="1819" max="1819" width="53" style="61" customWidth="1"/>
    <col min="1820" max="1820" width="71.7109375" style="61" customWidth="1"/>
    <col min="1821" max="1821" width="38.7109375" style="61" customWidth="1"/>
    <col min="1822" max="1822" width="39.140625" style="61" customWidth="1"/>
    <col min="1823" max="1823" width="35.7109375" style="61" customWidth="1"/>
    <col min="1824" max="1824" width="34.28515625" style="61" customWidth="1"/>
    <col min="1825" max="1841" width="8.85546875" style="61"/>
    <col min="1842" max="1842" width="21.85546875" style="61" customWidth="1"/>
    <col min="1843" max="1843" width="35.42578125" style="61" customWidth="1"/>
    <col min="1844" max="2070" width="8.85546875" style="61"/>
    <col min="2071" max="2071" width="22.28515625" style="61" customWidth="1"/>
    <col min="2072" max="2072" width="29.5703125" style="61" customWidth="1"/>
    <col min="2073" max="2073" width="8.85546875" style="61" customWidth="1"/>
    <col min="2074" max="2074" width="50.28515625" style="61" customWidth="1"/>
    <col min="2075" max="2075" width="53" style="61" customWidth="1"/>
    <col min="2076" max="2076" width="71.7109375" style="61" customWidth="1"/>
    <col min="2077" max="2077" width="38.7109375" style="61" customWidth="1"/>
    <col min="2078" max="2078" width="39.140625" style="61" customWidth="1"/>
    <col min="2079" max="2079" width="35.7109375" style="61" customWidth="1"/>
    <col min="2080" max="2080" width="34.28515625" style="61" customWidth="1"/>
    <col min="2081" max="2097" width="8.85546875" style="61"/>
    <col min="2098" max="2098" width="21.85546875" style="61" customWidth="1"/>
    <col min="2099" max="2099" width="35.42578125" style="61" customWidth="1"/>
    <col min="2100" max="2326" width="8.85546875" style="61"/>
    <col min="2327" max="2327" width="22.28515625" style="61" customWidth="1"/>
    <col min="2328" max="2328" width="29.5703125" style="61" customWidth="1"/>
    <col min="2329" max="2329" width="8.85546875" style="61" customWidth="1"/>
    <col min="2330" max="2330" width="50.28515625" style="61" customWidth="1"/>
    <col min="2331" max="2331" width="53" style="61" customWidth="1"/>
    <col min="2332" max="2332" width="71.7109375" style="61" customWidth="1"/>
    <col min="2333" max="2333" width="38.7109375" style="61" customWidth="1"/>
    <col min="2334" max="2334" width="39.140625" style="61" customWidth="1"/>
    <col min="2335" max="2335" width="35.7109375" style="61" customWidth="1"/>
    <col min="2336" max="2336" width="34.28515625" style="61" customWidth="1"/>
    <col min="2337" max="2353" width="8.85546875" style="61"/>
    <col min="2354" max="2354" width="21.85546875" style="61" customWidth="1"/>
    <col min="2355" max="2355" width="35.42578125" style="61" customWidth="1"/>
    <col min="2356" max="2582" width="8.85546875" style="61"/>
    <col min="2583" max="2583" width="22.28515625" style="61" customWidth="1"/>
    <col min="2584" max="2584" width="29.5703125" style="61" customWidth="1"/>
    <col min="2585" max="2585" width="8.85546875" style="61" customWidth="1"/>
    <col min="2586" max="2586" width="50.28515625" style="61" customWidth="1"/>
    <col min="2587" max="2587" width="53" style="61" customWidth="1"/>
    <col min="2588" max="2588" width="71.7109375" style="61" customWidth="1"/>
    <col min="2589" max="2589" width="38.7109375" style="61" customWidth="1"/>
    <col min="2590" max="2590" width="39.140625" style="61" customWidth="1"/>
    <col min="2591" max="2591" width="35.7109375" style="61" customWidth="1"/>
    <col min="2592" max="2592" width="34.28515625" style="61" customWidth="1"/>
    <col min="2593" max="2609" width="8.85546875" style="61"/>
    <col min="2610" max="2610" width="21.85546875" style="61" customWidth="1"/>
    <col min="2611" max="2611" width="35.42578125" style="61" customWidth="1"/>
    <col min="2612" max="2838" width="8.85546875" style="61"/>
    <col min="2839" max="2839" width="22.28515625" style="61" customWidth="1"/>
    <col min="2840" max="2840" width="29.5703125" style="61" customWidth="1"/>
    <col min="2841" max="2841" width="8.85546875" style="61" customWidth="1"/>
    <col min="2842" max="2842" width="50.28515625" style="61" customWidth="1"/>
    <col min="2843" max="2843" width="53" style="61" customWidth="1"/>
    <col min="2844" max="2844" width="71.7109375" style="61" customWidth="1"/>
    <col min="2845" max="2845" width="38.7109375" style="61" customWidth="1"/>
    <col min="2846" max="2846" width="39.140625" style="61" customWidth="1"/>
    <col min="2847" max="2847" width="35.7109375" style="61" customWidth="1"/>
    <col min="2848" max="2848" width="34.28515625" style="61" customWidth="1"/>
    <col min="2849" max="2865" width="8.85546875" style="61"/>
    <col min="2866" max="2866" width="21.85546875" style="61" customWidth="1"/>
    <col min="2867" max="2867" width="35.42578125" style="61" customWidth="1"/>
    <col min="2868" max="3094" width="8.85546875" style="61"/>
    <col min="3095" max="3095" width="22.28515625" style="61" customWidth="1"/>
    <col min="3096" max="3096" width="29.5703125" style="61" customWidth="1"/>
    <col min="3097" max="3097" width="8.85546875" style="61" customWidth="1"/>
    <col min="3098" max="3098" width="50.28515625" style="61" customWidth="1"/>
    <col min="3099" max="3099" width="53" style="61" customWidth="1"/>
    <col min="3100" max="3100" width="71.7109375" style="61" customWidth="1"/>
    <col min="3101" max="3101" width="38.7109375" style="61" customWidth="1"/>
    <col min="3102" max="3102" width="39.140625" style="61" customWidth="1"/>
    <col min="3103" max="3103" width="35.7109375" style="61" customWidth="1"/>
    <col min="3104" max="3104" width="34.28515625" style="61" customWidth="1"/>
    <col min="3105" max="3121" width="8.85546875" style="61"/>
    <col min="3122" max="3122" width="21.85546875" style="61" customWidth="1"/>
    <col min="3123" max="3123" width="35.42578125" style="61" customWidth="1"/>
    <col min="3124" max="3350" width="8.85546875" style="61"/>
    <col min="3351" max="3351" width="22.28515625" style="61" customWidth="1"/>
    <col min="3352" max="3352" width="29.5703125" style="61" customWidth="1"/>
    <col min="3353" max="3353" width="8.85546875" style="61" customWidth="1"/>
    <col min="3354" max="3354" width="50.28515625" style="61" customWidth="1"/>
    <col min="3355" max="3355" width="53" style="61" customWidth="1"/>
    <col min="3356" max="3356" width="71.7109375" style="61" customWidth="1"/>
    <col min="3357" max="3357" width="38.7109375" style="61" customWidth="1"/>
    <col min="3358" max="3358" width="39.140625" style="61" customWidth="1"/>
    <col min="3359" max="3359" width="35.7109375" style="61" customWidth="1"/>
    <col min="3360" max="3360" width="34.28515625" style="61" customWidth="1"/>
    <col min="3361" max="3377" width="8.85546875" style="61"/>
    <col min="3378" max="3378" width="21.85546875" style="61" customWidth="1"/>
    <col min="3379" max="3379" width="35.42578125" style="61" customWidth="1"/>
    <col min="3380" max="3606" width="8.85546875" style="61"/>
    <col min="3607" max="3607" width="22.28515625" style="61" customWidth="1"/>
    <col min="3608" max="3608" width="29.5703125" style="61" customWidth="1"/>
    <col min="3609" max="3609" width="8.85546875" style="61" customWidth="1"/>
    <col min="3610" max="3610" width="50.28515625" style="61" customWidth="1"/>
    <col min="3611" max="3611" width="53" style="61" customWidth="1"/>
    <col min="3612" max="3612" width="71.7109375" style="61" customWidth="1"/>
    <col min="3613" max="3613" width="38.7109375" style="61" customWidth="1"/>
    <col min="3614" max="3614" width="39.140625" style="61" customWidth="1"/>
    <col min="3615" max="3615" width="35.7109375" style="61" customWidth="1"/>
    <col min="3616" max="3616" width="34.28515625" style="61" customWidth="1"/>
    <col min="3617" max="3633" width="8.85546875" style="61"/>
    <col min="3634" max="3634" width="21.85546875" style="61" customWidth="1"/>
    <col min="3635" max="3635" width="35.42578125" style="61" customWidth="1"/>
    <col min="3636" max="3862" width="8.85546875" style="61"/>
    <col min="3863" max="3863" width="22.28515625" style="61" customWidth="1"/>
    <col min="3864" max="3864" width="29.5703125" style="61" customWidth="1"/>
    <col min="3865" max="3865" width="8.85546875" style="61" customWidth="1"/>
    <col min="3866" max="3866" width="50.28515625" style="61" customWidth="1"/>
    <col min="3867" max="3867" width="53" style="61" customWidth="1"/>
    <col min="3868" max="3868" width="71.7109375" style="61" customWidth="1"/>
    <col min="3869" max="3869" width="38.7109375" style="61" customWidth="1"/>
    <col min="3870" max="3870" width="39.140625" style="61" customWidth="1"/>
    <col min="3871" max="3871" width="35.7109375" style="61" customWidth="1"/>
    <col min="3872" max="3872" width="34.28515625" style="61" customWidth="1"/>
    <col min="3873" max="3889" width="8.85546875" style="61"/>
    <col min="3890" max="3890" width="21.85546875" style="61" customWidth="1"/>
    <col min="3891" max="3891" width="35.42578125" style="61" customWidth="1"/>
    <col min="3892" max="4118" width="8.85546875" style="61"/>
    <col min="4119" max="4119" width="22.28515625" style="61" customWidth="1"/>
    <col min="4120" max="4120" width="29.5703125" style="61" customWidth="1"/>
    <col min="4121" max="4121" width="8.85546875" style="61" customWidth="1"/>
    <col min="4122" max="4122" width="50.28515625" style="61" customWidth="1"/>
    <col min="4123" max="4123" width="53" style="61" customWidth="1"/>
    <col min="4124" max="4124" width="71.7109375" style="61" customWidth="1"/>
    <col min="4125" max="4125" width="38.7109375" style="61" customWidth="1"/>
    <col min="4126" max="4126" width="39.140625" style="61" customWidth="1"/>
    <col min="4127" max="4127" width="35.7109375" style="61" customWidth="1"/>
    <col min="4128" max="4128" width="34.28515625" style="61" customWidth="1"/>
    <col min="4129" max="4145" width="8.85546875" style="61"/>
    <col min="4146" max="4146" width="21.85546875" style="61" customWidth="1"/>
    <col min="4147" max="4147" width="35.42578125" style="61" customWidth="1"/>
    <col min="4148" max="4374" width="8.85546875" style="61"/>
    <col min="4375" max="4375" width="22.28515625" style="61" customWidth="1"/>
    <col min="4376" max="4376" width="29.5703125" style="61" customWidth="1"/>
    <col min="4377" max="4377" width="8.85546875" style="61" customWidth="1"/>
    <col min="4378" max="4378" width="50.28515625" style="61" customWidth="1"/>
    <col min="4379" max="4379" width="53" style="61" customWidth="1"/>
    <col min="4380" max="4380" width="71.7109375" style="61" customWidth="1"/>
    <col min="4381" max="4381" width="38.7109375" style="61" customWidth="1"/>
    <col min="4382" max="4382" width="39.140625" style="61" customWidth="1"/>
    <col min="4383" max="4383" width="35.7109375" style="61" customWidth="1"/>
    <col min="4384" max="4384" width="34.28515625" style="61" customWidth="1"/>
    <col min="4385" max="4401" width="8.85546875" style="61"/>
    <col min="4402" max="4402" width="21.85546875" style="61" customWidth="1"/>
    <col min="4403" max="4403" width="35.42578125" style="61" customWidth="1"/>
    <col min="4404" max="4630" width="8.85546875" style="61"/>
    <col min="4631" max="4631" width="22.28515625" style="61" customWidth="1"/>
    <col min="4632" max="4632" width="29.5703125" style="61" customWidth="1"/>
    <col min="4633" max="4633" width="8.85546875" style="61" customWidth="1"/>
    <col min="4634" max="4634" width="50.28515625" style="61" customWidth="1"/>
    <col min="4635" max="4635" width="53" style="61" customWidth="1"/>
    <col min="4636" max="4636" width="71.7109375" style="61" customWidth="1"/>
    <col min="4637" max="4637" width="38.7109375" style="61" customWidth="1"/>
    <col min="4638" max="4638" width="39.140625" style="61" customWidth="1"/>
    <col min="4639" max="4639" width="35.7109375" style="61" customWidth="1"/>
    <col min="4640" max="4640" width="34.28515625" style="61" customWidth="1"/>
    <col min="4641" max="4657" width="8.85546875" style="61"/>
    <col min="4658" max="4658" width="21.85546875" style="61" customWidth="1"/>
    <col min="4659" max="4659" width="35.42578125" style="61" customWidth="1"/>
    <col min="4660" max="4886" width="8.85546875" style="61"/>
    <col min="4887" max="4887" width="22.28515625" style="61" customWidth="1"/>
    <col min="4888" max="4888" width="29.5703125" style="61" customWidth="1"/>
    <col min="4889" max="4889" width="8.85546875" style="61" customWidth="1"/>
    <col min="4890" max="4890" width="50.28515625" style="61" customWidth="1"/>
    <col min="4891" max="4891" width="53" style="61" customWidth="1"/>
    <col min="4892" max="4892" width="71.7109375" style="61" customWidth="1"/>
    <col min="4893" max="4893" width="38.7109375" style="61" customWidth="1"/>
    <col min="4894" max="4894" width="39.140625" style="61" customWidth="1"/>
    <col min="4895" max="4895" width="35.7109375" style="61" customWidth="1"/>
    <col min="4896" max="4896" width="34.28515625" style="61" customWidth="1"/>
    <col min="4897" max="4913" width="8.85546875" style="61"/>
    <col min="4914" max="4914" width="21.85546875" style="61" customWidth="1"/>
    <col min="4915" max="4915" width="35.42578125" style="61" customWidth="1"/>
    <col min="4916" max="5142" width="8.85546875" style="61"/>
    <col min="5143" max="5143" width="22.28515625" style="61" customWidth="1"/>
    <col min="5144" max="5144" width="29.5703125" style="61" customWidth="1"/>
    <col min="5145" max="5145" width="8.85546875" style="61" customWidth="1"/>
    <col min="5146" max="5146" width="50.28515625" style="61" customWidth="1"/>
    <col min="5147" max="5147" width="53" style="61" customWidth="1"/>
    <col min="5148" max="5148" width="71.7109375" style="61" customWidth="1"/>
    <col min="5149" max="5149" width="38.7109375" style="61" customWidth="1"/>
    <col min="5150" max="5150" width="39.140625" style="61" customWidth="1"/>
    <col min="5151" max="5151" width="35.7109375" style="61" customWidth="1"/>
    <col min="5152" max="5152" width="34.28515625" style="61" customWidth="1"/>
    <col min="5153" max="5169" width="8.85546875" style="61"/>
    <col min="5170" max="5170" width="21.85546875" style="61" customWidth="1"/>
    <col min="5171" max="5171" width="35.42578125" style="61" customWidth="1"/>
    <col min="5172" max="5398" width="8.85546875" style="61"/>
    <col min="5399" max="5399" width="22.28515625" style="61" customWidth="1"/>
    <col min="5400" max="5400" width="29.5703125" style="61" customWidth="1"/>
    <col min="5401" max="5401" width="8.85546875" style="61" customWidth="1"/>
    <col min="5402" max="5402" width="50.28515625" style="61" customWidth="1"/>
    <col min="5403" max="5403" width="53" style="61" customWidth="1"/>
    <col min="5404" max="5404" width="71.7109375" style="61" customWidth="1"/>
    <col min="5405" max="5405" width="38.7109375" style="61" customWidth="1"/>
    <col min="5406" max="5406" width="39.140625" style="61" customWidth="1"/>
    <col min="5407" max="5407" width="35.7109375" style="61" customWidth="1"/>
    <col min="5408" max="5408" width="34.28515625" style="61" customWidth="1"/>
    <col min="5409" max="5425" width="8.85546875" style="61"/>
    <col min="5426" max="5426" width="21.85546875" style="61" customWidth="1"/>
    <col min="5427" max="5427" width="35.42578125" style="61" customWidth="1"/>
    <col min="5428" max="5654" width="8.85546875" style="61"/>
    <col min="5655" max="5655" width="22.28515625" style="61" customWidth="1"/>
    <col min="5656" max="5656" width="29.5703125" style="61" customWidth="1"/>
    <col min="5657" max="5657" width="8.85546875" style="61" customWidth="1"/>
    <col min="5658" max="5658" width="50.28515625" style="61" customWidth="1"/>
    <col min="5659" max="5659" width="53" style="61" customWidth="1"/>
    <col min="5660" max="5660" width="71.7109375" style="61" customWidth="1"/>
    <col min="5661" max="5661" width="38.7109375" style="61" customWidth="1"/>
    <col min="5662" max="5662" width="39.140625" style="61" customWidth="1"/>
    <col min="5663" max="5663" width="35.7109375" style="61" customWidth="1"/>
    <col min="5664" max="5664" width="34.28515625" style="61" customWidth="1"/>
    <col min="5665" max="5681" width="8.85546875" style="61"/>
    <col min="5682" max="5682" width="21.85546875" style="61" customWidth="1"/>
    <col min="5683" max="5683" width="35.42578125" style="61" customWidth="1"/>
    <col min="5684" max="5910" width="8.85546875" style="61"/>
    <col min="5911" max="5911" width="22.28515625" style="61" customWidth="1"/>
    <col min="5912" max="5912" width="29.5703125" style="61" customWidth="1"/>
    <col min="5913" max="5913" width="8.85546875" style="61" customWidth="1"/>
    <col min="5914" max="5914" width="50.28515625" style="61" customWidth="1"/>
    <col min="5915" max="5915" width="53" style="61" customWidth="1"/>
    <col min="5916" max="5916" width="71.7109375" style="61" customWidth="1"/>
    <col min="5917" max="5917" width="38.7109375" style="61" customWidth="1"/>
    <col min="5918" max="5918" width="39.140625" style="61" customWidth="1"/>
    <col min="5919" max="5919" width="35.7109375" style="61" customWidth="1"/>
    <col min="5920" max="5920" width="34.28515625" style="61" customWidth="1"/>
    <col min="5921" max="5937" width="8.85546875" style="61"/>
    <col min="5938" max="5938" width="21.85546875" style="61" customWidth="1"/>
    <col min="5939" max="5939" width="35.42578125" style="61" customWidth="1"/>
    <col min="5940" max="6166" width="8.85546875" style="61"/>
    <col min="6167" max="6167" width="22.28515625" style="61" customWidth="1"/>
    <col min="6168" max="6168" width="29.5703125" style="61" customWidth="1"/>
    <col min="6169" max="6169" width="8.85546875" style="61" customWidth="1"/>
    <col min="6170" max="6170" width="50.28515625" style="61" customWidth="1"/>
    <col min="6171" max="6171" width="53" style="61" customWidth="1"/>
    <col min="6172" max="6172" width="71.7109375" style="61" customWidth="1"/>
    <col min="6173" max="6173" width="38.7109375" style="61" customWidth="1"/>
    <col min="6174" max="6174" width="39.140625" style="61" customWidth="1"/>
    <col min="6175" max="6175" width="35.7109375" style="61" customWidth="1"/>
    <col min="6176" max="6176" width="34.28515625" style="61" customWidth="1"/>
    <col min="6177" max="6193" width="8.85546875" style="61"/>
    <col min="6194" max="6194" width="21.85546875" style="61" customWidth="1"/>
    <col min="6195" max="6195" width="35.42578125" style="61" customWidth="1"/>
    <col min="6196" max="6422" width="8.85546875" style="61"/>
    <col min="6423" max="6423" width="22.28515625" style="61" customWidth="1"/>
    <col min="6424" max="6424" width="29.5703125" style="61" customWidth="1"/>
    <col min="6425" max="6425" width="8.85546875" style="61" customWidth="1"/>
    <col min="6426" max="6426" width="50.28515625" style="61" customWidth="1"/>
    <col min="6427" max="6427" width="53" style="61" customWidth="1"/>
    <col min="6428" max="6428" width="71.7109375" style="61" customWidth="1"/>
    <col min="6429" max="6429" width="38.7109375" style="61" customWidth="1"/>
    <col min="6430" max="6430" width="39.140625" style="61" customWidth="1"/>
    <col min="6431" max="6431" width="35.7109375" style="61" customWidth="1"/>
    <col min="6432" max="6432" width="34.28515625" style="61" customWidth="1"/>
    <col min="6433" max="6449" width="8.85546875" style="61"/>
    <col min="6450" max="6450" width="21.85546875" style="61" customWidth="1"/>
    <col min="6451" max="6451" width="35.42578125" style="61" customWidth="1"/>
    <col min="6452" max="6678" width="8.85546875" style="61"/>
    <col min="6679" max="6679" width="22.28515625" style="61" customWidth="1"/>
    <col min="6680" max="6680" width="29.5703125" style="61" customWidth="1"/>
    <col min="6681" max="6681" width="8.85546875" style="61" customWidth="1"/>
    <col min="6682" max="6682" width="50.28515625" style="61" customWidth="1"/>
    <col min="6683" max="6683" width="53" style="61" customWidth="1"/>
    <col min="6684" max="6684" width="71.7109375" style="61" customWidth="1"/>
    <col min="6685" max="6685" width="38.7109375" style="61" customWidth="1"/>
    <col min="6686" max="6686" width="39.140625" style="61" customWidth="1"/>
    <col min="6687" max="6687" width="35.7109375" style="61" customWidth="1"/>
    <col min="6688" max="6688" width="34.28515625" style="61" customWidth="1"/>
    <col min="6689" max="6705" width="8.85546875" style="61"/>
    <col min="6706" max="6706" width="21.85546875" style="61" customWidth="1"/>
    <col min="6707" max="6707" width="35.42578125" style="61" customWidth="1"/>
    <col min="6708" max="6934" width="8.85546875" style="61"/>
    <col min="6935" max="6935" width="22.28515625" style="61" customWidth="1"/>
    <col min="6936" max="6936" width="29.5703125" style="61" customWidth="1"/>
    <col min="6937" max="6937" width="8.85546875" style="61" customWidth="1"/>
    <col min="6938" max="6938" width="50.28515625" style="61" customWidth="1"/>
    <col min="6939" max="6939" width="53" style="61" customWidth="1"/>
    <col min="6940" max="6940" width="71.7109375" style="61" customWidth="1"/>
    <col min="6941" max="6941" width="38.7109375" style="61" customWidth="1"/>
    <col min="6942" max="6942" width="39.140625" style="61" customWidth="1"/>
    <col min="6943" max="6943" width="35.7109375" style="61" customWidth="1"/>
    <col min="6944" max="6944" width="34.28515625" style="61" customWidth="1"/>
    <col min="6945" max="6961" width="8.85546875" style="61"/>
    <col min="6962" max="6962" width="21.85546875" style="61" customWidth="1"/>
    <col min="6963" max="6963" width="35.42578125" style="61" customWidth="1"/>
    <col min="6964" max="7190" width="8.85546875" style="61"/>
    <col min="7191" max="7191" width="22.28515625" style="61" customWidth="1"/>
    <col min="7192" max="7192" width="29.5703125" style="61" customWidth="1"/>
    <col min="7193" max="7193" width="8.85546875" style="61" customWidth="1"/>
    <col min="7194" max="7194" width="50.28515625" style="61" customWidth="1"/>
    <col min="7195" max="7195" width="53" style="61" customWidth="1"/>
    <col min="7196" max="7196" width="71.7109375" style="61" customWidth="1"/>
    <col min="7197" max="7197" width="38.7109375" style="61" customWidth="1"/>
    <col min="7198" max="7198" width="39.140625" style="61" customWidth="1"/>
    <col min="7199" max="7199" width="35.7109375" style="61" customWidth="1"/>
    <col min="7200" max="7200" width="34.28515625" style="61" customWidth="1"/>
    <col min="7201" max="7217" width="8.85546875" style="61"/>
    <col min="7218" max="7218" width="21.85546875" style="61" customWidth="1"/>
    <col min="7219" max="7219" width="35.42578125" style="61" customWidth="1"/>
    <col min="7220" max="7446" width="8.85546875" style="61"/>
    <col min="7447" max="7447" width="22.28515625" style="61" customWidth="1"/>
    <col min="7448" max="7448" width="29.5703125" style="61" customWidth="1"/>
    <col min="7449" max="7449" width="8.85546875" style="61" customWidth="1"/>
    <col min="7450" max="7450" width="50.28515625" style="61" customWidth="1"/>
    <col min="7451" max="7451" width="53" style="61" customWidth="1"/>
    <col min="7452" max="7452" width="71.7109375" style="61" customWidth="1"/>
    <col min="7453" max="7453" width="38.7109375" style="61" customWidth="1"/>
    <col min="7454" max="7454" width="39.140625" style="61" customWidth="1"/>
    <col min="7455" max="7455" width="35.7109375" style="61" customWidth="1"/>
    <col min="7456" max="7456" width="34.28515625" style="61" customWidth="1"/>
    <col min="7457" max="7473" width="8.85546875" style="61"/>
    <col min="7474" max="7474" width="21.85546875" style="61" customWidth="1"/>
    <col min="7475" max="7475" width="35.42578125" style="61" customWidth="1"/>
    <col min="7476" max="7702" width="8.85546875" style="61"/>
    <col min="7703" max="7703" width="22.28515625" style="61" customWidth="1"/>
    <col min="7704" max="7704" width="29.5703125" style="61" customWidth="1"/>
    <col min="7705" max="7705" width="8.85546875" style="61" customWidth="1"/>
    <col min="7706" max="7706" width="50.28515625" style="61" customWidth="1"/>
    <col min="7707" max="7707" width="53" style="61" customWidth="1"/>
    <col min="7708" max="7708" width="71.7109375" style="61" customWidth="1"/>
    <col min="7709" max="7709" width="38.7109375" style="61" customWidth="1"/>
    <col min="7710" max="7710" width="39.140625" style="61" customWidth="1"/>
    <col min="7711" max="7711" width="35.7109375" style="61" customWidth="1"/>
    <col min="7712" max="7712" width="34.28515625" style="61" customWidth="1"/>
    <col min="7713" max="7729" width="8.85546875" style="61"/>
    <col min="7730" max="7730" width="21.85546875" style="61" customWidth="1"/>
    <col min="7731" max="7731" width="35.42578125" style="61" customWidth="1"/>
    <col min="7732" max="7958" width="8.85546875" style="61"/>
    <col min="7959" max="7959" width="22.28515625" style="61" customWidth="1"/>
    <col min="7960" max="7960" width="29.5703125" style="61" customWidth="1"/>
    <col min="7961" max="7961" width="8.85546875" style="61" customWidth="1"/>
    <col min="7962" max="7962" width="50.28515625" style="61" customWidth="1"/>
    <col min="7963" max="7963" width="53" style="61" customWidth="1"/>
    <col min="7964" max="7964" width="71.7109375" style="61" customWidth="1"/>
    <col min="7965" max="7965" width="38.7109375" style="61" customWidth="1"/>
    <col min="7966" max="7966" width="39.140625" style="61" customWidth="1"/>
    <col min="7967" max="7967" width="35.7109375" style="61" customWidth="1"/>
    <col min="7968" max="7968" width="34.28515625" style="61" customWidth="1"/>
    <col min="7969" max="7985" width="8.85546875" style="61"/>
    <col min="7986" max="7986" width="21.85546875" style="61" customWidth="1"/>
    <col min="7987" max="7987" width="35.42578125" style="61" customWidth="1"/>
    <col min="7988" max="8214" width="8.85546875" style="61"/>
    <col min="8215" max="8215" width="22.28515625" style="61" customWidth="1"/>
    <col min="8216" max="8216" width="29.5703125" style="61" customWidth="1"/>
    <col min="8217" max="8217" width="8.85546875" style="61" customWidth="1"/>
    <col min="8218" max="8218" width="50.28515625" style="61" customWidth="1"/>
    <col min="8219" max="8219" width="53" style="61" customWidth="1"/>
    <col min="8220" max="8220" width="71.7109375" style="61" customWidth="1"/>
    <col min="8221" max="8221" width="38.7109375" style="61" customWidth="1"/>
    <col min="8222" max="8222" width="39.140625" style="61" customWidth="1"/>
    <col min="8223" max="8223" width="35.7109375" style="61" customWidth="1"/>
    <col min="8224" max="8224" width="34.28515625" style="61" customWidth="1"/>
    <col min="8225" max="8241" width="8.85546875" style="61"/>
    <col min="8242" max="8242" width="21.85546875" style="61" customWidth="1"/>
    <col min="8243" max="8243" width="35.42578125" style="61" customWidth="1"/>
    <col min="8244" max="8470" width="8.85546875" style="61"/>
    <col min="8471" max="8471" width="22.28515625" style="61" customWidth="1"/>
    <col min="8472" max="8472" width="29.5703125" style="61" customWidth="1"/>
    <col min="8473" max="8473" width="8.85546875" style="61" customWidth="1"/>
    <col min="8474" max="8474" width="50.28515625" style="61" customWidth="1"/>
    <col min="8475" max="8475" width="53" style="61" customWidth="1"/>
    <col min="8476" max="8476" width="71.7109375" style="61" customWidth="1"/>
    <col min="8477" max="8477" width="38.7109375" style="61" customWidth="1"/>
    <col min="8478" max="8478" width="39.140625" style="61" customWidth="1"/>
    <col min="8479" max="8479" width="35.7109375" style="61" customWidth="1"/>
    <col min="8480" max="8480" width="34.28515625" style="61" customWidth="1"/>
    <col min="8481" max="8497" width="8.85546875" style="61"/>
    <col min="8498" max="8498" width="21.85546875" style="61" customWidth="1"/>
    <col min="8499" max="8499" width="35.42578125" style="61" customWidth="1"/>
    <col min="8500" max="8726" width="8.85546875" style="61"/>
    <col min="8727" max="8727" width="22.28515625" style="61" customWidth="1"/>
    <col min="8728" max="8728" width="29.5703125" style="61" customWidth="1"/>
    <col min="8729" max="8729" width="8.85546875" style="61" customWidth="1"/>
    <col min="8730" max="8730" width="50.28515625" style="61" customWidth="1"/>
    <col min="8731" max="8731" width="53" style="61" customWidth="1"/>
    <col min="8732" max="8732" width="71.7109375" style="61" customWidth="1"/>
    <col min="8733" max="8733" width="38.7109375" style="61" customWidth="1"/>
    <col min="8734" max="8734" width="39.140625" style="61" customWidth="1"/>
    <col min="8735" max="8735" width="35.7109375" style="61" customWidth="1"/>
    <col min="8736" max="8736" width="34.28515625" style="61" customWidth="1"/>
    <col min="8737" max="8753" width="8.85546875" style="61"/>
    <col min="8754" max="8754" width="21.85546875" style="61" customWidth="1"/>
    <col min="8755" max="8755" width="35.42578125" style="61" customWidth="1"/>
    <col min="8756" max="8982" width="8.85546875" style="61"/>
    <col min="8983" max="8983" width="22.28515625" style="61" customWidth="1"/>
    <col min="8984" max="8984" width="29.5703125" style="61" customWidth="1"/>
    <col min="8985" max="8985" width="8.85546875" style="61" customWidth="1"/>
    <col min="8986" max="8986" width="50.28515625" style="61" customWidth="1"/>
    <col min="8987" max="8987" width="53" style="61" customWidth="1"/>
    <col min="8988" max="8988" width="71.7109375" style="61" customWidth="1"/>
    <col min="8989" max="8989" width="38.7109375" style="61" customWidth="1"/>
    <col min="8990" max="8990" width="39.140625" style="61" customWidth="1"/>
    <col min="8991" max="8991" width="35.7109375" style="61" customWidth="1"/>
    <col min="8992" max="8992" width="34.28515625" style="61" customWidth="1"/>
    <col min="8993" max="9009" width="8.85546875" style="61"/>
    <col min="9010" max="9010" width="21.85546875" style="61" customWidth="1"/>
    <col min="9011" max="9011" width="35.42578125" style="61" customWidth="1"/>
    <col min="9012" max="9238" width="8.85546875" style="61"/>
    <col min="9239" max="9239" width="22.28515625" style="61" customWidth="1"/>
    <col min="9240" max="9240" width="29.5703125" style="61" customWidth="1"/>
    <col min="9241" max="9241" width="8.85546875" style="61" customWidth="1"/>
    <col min="9242" max="9242" width="50.28515625" style="61" customWidth="1"/>
    <col min="9243" max="9243" width="53" style="61" customWidth="1"/>
    <col min="9244" max="9244" width="71.7109375" style="61" customWidth="1"/>
    <col min="9245" max="9245" width="38.7109375" style="61" customWidth="1"/>
    <col min="9246" max="9246" width="39.140625" style="61" customWidth="1"/>
    <col min="9247" max="9247" width="35.7109375" style="61" customWidth="1"/>
    <col min="9248" max="9248" width="34.28515625" style="61" customWidth="1"/>
    <col min="9249" max="9265" width="8.85546875" style="61"/>
    <col min="9266" max="9266" width="21.85546875" style="61" customWidth="1"/>
    <col min="9267" max="9267" width="35.42578125" style="61" customWidth="1"/>
    <col min="9268" max="9494" width="8.85546875" style="61"/>
    <col min="9495" max="9495" width="22.28515625" style="61" customWidth="1"/>
    <col min="9496" max="9496" width="29.5703125" style="61" customWidth="1"/>
    <col min="9497" max="9497" width="8.85546875" style="61" customWidth="1"/>
    <col min="9498" max="9498" width="50.28515625" style="61" customWidth="1"/>
    <col min="9499" max="9499" width="53" style="61" customWidth="1"/>
    <col min="9500" max="9500" width="71.7109375" style="61" customWidth="1"/>
    <col min="9501" max="9501" width="38.7109375" style="61" customWidth="1"/>
    <col min="9502" max="9502" width="39.140625" style="61" customWidth="1"/>
    <col min="9503" max="9503" width="35.7109375" style="61" customWidth="1"/>
    <col min="9504" max="9504" width="34.28515625" style="61" customWidth="1"/>
    <col min="9505" max="9521" width="8.85546875" style="61"/>
    <col min="9522" max="9522" width="21.85546875" style="61" customWidth="1"/>
    <col min="9523" max="9523" width="35.42578125" style="61" customWidth="1"/>
    <col min="9524" max="9750" width="8.85546875" style="61"/>
    <col min="9751" max="9751" width="22.28515625" style="61" customWidth="1"/>
    <col min="9752" max="9752" width="29.5703125" style="61" customWidth="1"/>
    <col min="9753" max="9753" width="8.85546875" style="61" customWidth="1"/>
    <col min="9754" max="9754" width="50.28515625" style="61" customWidth="1"/>
    <col min="9755" max="9755" width="53" style="61" customWidth="1"/>
    <col min="9756" max="9756" width="71.7109375" style="61" customWidth="1"/>
    <col min="9757" max="9757" width="38.7109375" style="61" customWidth="1"/>
    <col min="9758" max="9758" width="39.140625" style="61" customWidth="1"/>
    <col min="9759" max="9759" width="35.7109375" style="61" customWidth="1"/>
    <col min="9760" max="9760" width="34.28515625" style="61" customWidth="1"/>
    <col min="9761" max="9777" width="8.85546875" style="61"/>
    <col min="9778" max="9778" width="21.85546875" style="61" customWidth="1"/>
    <col min="9779" max="9779" width="35.42578125" style="61" customWidth="1"/>
    <col min="9780" max="10006" width="8.85546875" style="61"/>
    <col min="10007" max="10007" width="22.28515625" style="61" customWidth="1"/>
    <col min="10008" max="10008" width="29.5703125" style="61" customWidth="1"/>
    <col min="10009" max="10009" width="8.85546875" style="61" customWidth="1"/>
    <col min="10010" max="10010" width="50.28515625" style="61" customWidth="1"/>
    <col min="10011" max="10011" width="53" style="61" customWidth="1"/>
    <col min="10012" max="10012" width="71.7109375" style="61" customWidth="1"/>
    <col min="10013" max="10013" width="38.7109375" style="61" customWidth="1"/>
    <col min="10014" max="10014" width="39.140625" style="61" customWidth="1"/>
    <col min="10015" max="10015" width="35.7109375" style="61" customWidth="1"/>
    <col min="10016" max="10016" width="34.28515625" style="61" customWidth="1"/>
    <col min="10017" max="10033" width="8.85546875" style="61"/>
    <col min="10034" max="10034" width="21.85546875" style="61" customWidth="1"/>
    <col min="10035" max="10035" width="35.42578125" style="61" customWidth="1"/>
    <col min="10036" max="10262" width="8.85546875" style="61"/>
    <col min="10263" max="10263" width="22.28515625" style="61" customWidth="1"/>
    <col min="10264" max="10264" width="29.5703125" style="61" customWidth="1"/>
    <col min="10265" max="10265" width="8.85546875" style="61" customWidth="1"/>
    <col min="10266" max="10266" width="50.28515625" style="61" customWidth="1"/>
    <col min="10267" max="10267" width="53" style="61" customWidth="1"/>
    <col min="10268" max="10268" width="71.7109375" style="61" customWidth="1"/>
    <col min="10269" max="10269" width="38.7109375" style="61" customWidth="1"/>
    <col min="10270" max="10270" width="39.140625" style="61" customWidth="1"/>
    <col min="10271" max="10271" width="35.7109375" style="61" customWidth="1"/>
    <col min="10272" max="10272" width="34.28515625" style="61" customWidth="1"/>
    <col min="10273" max="10289" width="8.85546875" style="61"/>
    <col min="10290" max="10290" width="21.85546875" style="61" customWidth="1"/>
    <col min="10291" max="10291" width="35.42578125" style="61" customWidth="1"/>
    <col min="10292" max="10518" width="8.85546875" style="61"/>
    <col min="10519" max="10519" width="22.28515625" style="61" customWidth="1"/>
    <col min="10520" max="10520" width="29.5703125" style="61" customWidth="1"/>
    <col min="10521" max="10521" width="8.85546875" style="61" customWidth="1"/>
    <col min="10522" max="10522" width="50.28515625" style="61" customWidth="1"/>
    <col min="10523" max="10523" width="53" style="61" customWidth="1"/>
    <col min="10524" max="10524" width="71.7109375" style="61" customWidth="1"/>
    <col min="10525" max="10525" width="38.7109375" style="61" customWidth="1"/>
    <col min="10526" max="10526" width="39.140625" style="61" customWidth="1"/>
    <col min="10527" max="10527" width="35.7109375" style="61" customWidth="1"/>
    <col min="10528" max="10528" width="34.28515625" style="61" customWidth="1"/>
    <col min="10529" max="10545" width="8.85546875" style="61"/>
    <col min="10546" max="10546" width="21.85546875" style="61" customWidth="1"/>
    <col min="10547" max="10547" width="35.42578125" style="61" customWidth="1"/>
    <col min="10548" max="10774" width="8.85546875" style="61"/>
    <col min="10775" max="10775" width="22.28515625" style="61" customWidth="1"/>
    <col min="10776" max="10776" width="29.5703125" style="61" customWidth="1"/>
    <col min="10777" max="10777" width="8.85546875" style="61" customWidth="1"/>
    <col min="10778" max="10778" width="50.28515625" style="61" customWidth="1"/>
    <col min="10779" max="10779" width="53" style="61" customWidth="1"/>
    <col min="10780" max="10780" width="71.7109375" style="61" customWidth="1"/>
    <col min="10781" max="10781" width="38.7109375" style="61" customWidth="1"/>
    <col min="10782" max="10782" width="39.140625" style="61" customWidth="1"/>
    <col min="10783" max="10783" width="35.7109375" style="61" customWidth="1"/>
    <col min="10784" max="10784" width="34.28515625" style="61" customWidth="1"/>
    <col min="10785" max="10801" width="8.85546875" style="61"/>
    <col min="10802" max="10802" width="21.85546875" style="61" customWidth="1"/>
    <col min="10803" max="10803" width="35.42578125" style="61" customWidth="1"/>
    <col min="10804" max="11030" width="8.85546875" style="61"/>
    <col min="11031" max="11031" width="22.28515625" style="61" customWidth="1"/>
    <col min="11032" max="11032" width="29.5703125" style="61" customWidth="1"/>
    <col min="11033" max="11033" width="8.85546875" style="61" customWidth="1"/>
    <col min="11034" max="11034" width="50.28515625" style="61" customWidth="1"/>
    <col min="11035" max="11035" width="53" style="61" customWidth="1"/>
    <col min="11036" max="11036" width="71.7109375" style="61" customWidth="1"/>
    <col min="11037" max="11037" width="38.7109375" style="61" customWidth="1"/>
    <col min="11038" max="11038" width="39.140625" style="61" customWidth="1"/>
    <col min="11039" max="11039" width="35.7109375" style="61" customWidth="1"/>
    <col min="11040" max="11040" width="34.28515625" style="61" customWidth="1"/>
    <col min="11041" max="11057" width="8.85546875" style="61"/>
    <col min="11058" max="11058" width="21.85546875" style="61" customWidth="1"/>
    <col min="11059" max="11059" width="35.42578125" style="61" customWidth="1"/>
    <col min="11060" max="11286" width="8.85546875" style="61"/>
    <col min="11287" max="11287" width="22.28515625" style="61" customWidth="1"/>
    <col min="11288" max="11288" width="29.5703125" style="61" customWidth="1"/>
    <col min="11289" max="11289" width="8.85546875" style="61" customWidth="1"/>
    <col min="11290" max="11290" width="50.28515625" style="61" customWidth="1"/>
    <col min="11291" max="11291" width="53" style="61" customWidth="1"/>
    <col min="11292" max="11292" width="71.7109375" style="61" customWidth="1"/>
    <col min="11293" max="11293" width="38.7109375" style="61" customWidth="1"/>
    <col min="11294" max="11294" width="39.140625" style="61" customWidth="1"/>
    <col min="11295" max="11295" width="35.7109375" style="61" customWidth="1"/>
    <col min="11296" max="11296" width="34.28515625" style="61" customWidth="1"/>
    <col min="11297" max="11313" width="8.85546875" style="61"/>
    <col min="11314" max="11314" width="21.85546875" style="61" customWidth="1"/>
    <col min="11315" max="11315" width="35.42578125" style="61" customWidth="1"/>
    <col min="11316" max="11542" width="8.85546875" style="61"/>
    <col min="11543" max="11543" width="22.28515625" style="61" customWidth="1"/>
    <col min="11544" max="11544" width="29.5703125" style="61" customWidth="1"/>
    <col min="11545" max="11545" width="8.85546875" style="61" customWidth="1"/>
    <col min="11546" max="11546" width="50.28515625" style="61" customWidth="1"/>
    <col min="11547" max="11547" width="53" style="61" customWidth="1"/>
    <col min="11548" max="11548" width="71.7109375" style="61" customWidth="1"/>
    <col min="11549" max="11549" width="38.7109375" style="61" customWidth="1"/>
    <col min="11550" max="11550" width="39.140625" style="61" customWidth="1"/>
    <col min="11551" max="11551" width="35.7109375" style="61" customWidth="1"/>
    <col min="11552" max="11552" width="34.28515625" style="61" customWidth="1"/>
    <col min="11553" max="11569" width="8.85546875" style="61"/>
    <col min="11570" max="11570" width="21.85546875" style="61" customWidth="1"/>
    <col min="11571" max="11571" width="35.42578125" style="61" customWidth="1"/>
    <col min="11572" max="11798" width="8.85546875" style="61"/>
    <col min="11799" max="11799" width="22.28515625" style="61" customWidth="1"/>
    <col min="11800" max="11800" width="29.5703125" style="61" customWidth="1"/>
    <col min="11801" max="11801" width="8.85546875" style="61" customWidth="1"/>
    <col min="11802" max="11802" width="50.28515625" style="61" customWidth="1"/>
    <col min="11803" max="11803" width="53" style="61" customWidth="1"/>
    <col min="11804" max="11804" width="71.7109375" style="61" customWidth="1"/>
    <col min="11805" max="11805" width="38.7109375" style="61" customWidth="1"/>
    <col min="11806" max="11806" width="39.140625" style="61" customWidth="1"/>
    <col min="11807" max="11807" width="35.7109375" style="61" customWidth="1"/>
    <col min="11808" max="11808" width="34.28515625" style="61" customWidth="1"/>
    <col min="11809" max="11825" width="8.85546875" style="61"/>
    <col min="11826" max="11826" width="21.85546875" style="61" customWidth="1"/>
    <col min="11827" max="11827" width="35.42578125" style="61" customWidth="1"/>
    <col min="11828" max="12054" width="8.85546875" style="61"/>
    <col min="12055" max="12055" width="22.28515625" style="61" customWidth="1"/>
    <col min="12056" max="12056" width="29.5703125" style="61" customWidth="1"/>
    <col min="12057" max="12057" width="8.85546875" style="61" customWidth="1"/>
    <col min="12058" max="12058" width="50.28515625" style="61" customWidth="1"/>
    <col min="12059" max="12059" width="53" style="61" customWidth="1"/>
    <col min="12060" max="12060" width="71.7109375" style="61" customWidth="1"/>
    <col min="12061" max="12061" width="38.7109375" style="61" customWidth="1"/>
    <col min="12062" max="12062" width="39.140625" style="61" customWidth="1"/>
    <col min="12063" max="12063" width="35.7109375" style="61" customWidth="1"/>
    <col min="12064" max="12064" width="34.28515625" style="61" customWidth="1"/>
    <col min="12065" max="12081" width="8.85546875" style="61"/>
    <col min="12082" max="12082" width="21.85546875" style="61" customWidth="1"/>
    <col min="12083" max="12083" width="35.42578125" style="61" customWidth="1"/>
    <col min="12084" max="12310" width="8.85546875" style="61"/>
    <col min="12311" max="12311" width="22.28515625" style="61" customWidth="1"/>
    <col min="12312" max="12312" width="29.5703125" style="61" customWidth="1"/>
    <col min="12313" max="12313" width="8.85546875" style="61" customWidth="1"/>
    <col min="12314" max="12314" width="50.28515625" style="61" customWidth="1"/>
    <col min="12315" max="12315" width="53" style="61" customWidth="1"/>
    <col min="12316" max="12316" width="71.7109375" style="61" customWidth="1"/>
    <col min="12317" max="12317" width="38.7109375" style="61" customWidth="1"/>
    <col min="12318" max="12318" width="39.140625" style="61" customWidth="1"/>
    <col min="12319" max="12319" width="35.7109375" style="61" customWidth="1"/>
    <col min="12320" max="12320" width="34.28515625" style="61" customWidth="1"/>
    <col min="12321" max="12337" width="8.85546875" style="61"/>
    <col min="12338" max="12338" width="21.85546875" style="61" customWidth="1"/>
    <col min="12339" max="12339" width="35.42578125" style="61" customWidth="1"/>
    <col min="12340" max="12566" width="8.85546875" style="61"/>
    <col min="12567" max="12567" width="22.28515625" style="61" customWidth="1"/>
    <col min="12568" max="12568" width="29.5703125" style="61" customWidth="1"/>
    <col min="12569" max="12569" width="8.85546875" style="61" customWidth="1"/>
    <col min="12570" max="12570" width="50.28515625" style="61" customWidth="1"/>
    <col min="12571" max="12571" width="53" style="61" customWidth="1"/>
    <col min="12572" max="12572" width="71.7109375" style="61" customWidth="1"/>
    <col min="12573" max="12573" width="38.7109375" style="61" customWidth="1"/>
    <col min="12574" max="12574" width="39.140625" style="61" customWidth="1"/>
    <col min="12575" max="12575" width="35.7109375" style="61" customWidth="1"/>
    <col min="12576" max="12576" width="34.28515625" style="61" customWidth="1"/>
    <col min="12577" max="12593" width="8.85546875" style="61"/>
    <col min="12594" max="12594" width="21.85546875" style="61" customWidth="1"/>
    <col min="12595" max="12595" width="35.42578125" style="61" customWidth="1"/>
    <col min="12596" max="12822" width="8.85546875" style="61"/>
    <col min="12823" max="12823" width="22.28515625" style="61" customWidth="1"/>
    <col min="12824" max="12824" width="29.5703125" style="61" customWidth="1"/>
    <col min="12825" max="12825" width="8.85546875" style="61" customWidth="1"/>
    <col min="12826" max="12826" width="50.28515625" style="61" customWidth="1"/>
    <col min="12827" max="12827" width="53" style="61" customWidth="1"/>
    <col min="12828" max="12828" width="71.7109375" style="61" customWidth="1"/>
    <col min="12829" max="12829" width="38.7109375" style="61" customWidth="1"/>
    <col min="12830" max="12830" width="39.140625" style="61" customWidth="1"/>
    <col min="12831" max="12831" width="35.7109375" style="61" customWidth="1"/>
    <col min="12832" max="12832" width="34.28515625" style="61" customWidth="1"/>
    <col min="12833" max="12849" width="8.85546875" style="61"/>
    <col min="12850" max="12850" width="21.85546875" style="61" customWidth="1"/>
    <col min="12851" max="12851" width="35.42578125" style="61" customWidth="1"/>
    <col min="12852" max="13078" width="8.85546875" style="61"/>
    <col min="13079" max="13079" width="22.28515625" style="61" customWidth="1"/>
    <col min="13080" max="13080" width="29.5703125" style="61" customWidth="1"/>
    <col min="13081" max="13081" width="8.85546875" style="61" customWidth="1"/>
    <col min="13082" max="13082" width="50.28515625" style="61" customWidth="1"/>
    <col min="13083" max="13083" width="53" style="61" customWidth="1"/>
    <col min="13084" max="13084" width="71.7109375" style="61" customWidth="1"/>
    <col min="13085" max="13085" width="38.7109375" style="61" customWidth="1"/>
    <col min="13086" max="13086" width="39.140625" style="61" customWidth="1"/>
    <col min="13087" max="13087" width="35.7109375" style="61" customWidth="1"/>
    <col min="13088" max="13088" width="34.28515625" style="61" customWidth="1"/>
    <col min="13089" max="13105" width="8.85546875" style="61"/>
    <col min="13106" max="13106" width="21.85546875" style="61" customWidth="1"/>
    <col min="13107" max="13107" width="35.42578125" style="61" customWidth="1"/>
    <col min="13108" max="13334" width="8.85546875" style="61"/>
    <col min="13335" max="13335" width="22.28515625" style="61" customWidth="1"/>
    <col min="13336" max="13336" width="29.5703125" style="61" customWidth="1"/>
    <col min="13337" max="13337" width="8.85546875" style="61" customWidth="1"/>
    <col min="13338" max="13338" width="50.28515625" style="61" customWidth="1"/>
    <col min="13339" max="13339" width="53" style="61" customWidth="1"/>
    <col min="13340" max="13340" width="71.7109375" style="61" customWidth="1"/>
    <col min="13341" max="13341" width="38.7109375" style="61" customWidth="1"/>
    <col min="13342" max="13342" width="39.140625" style="61" customWidth="1"/>
    <col min="13343" max="13343" width="35.7109375" style="61" customWidth="1"/>
    <col min="13344" max="13344" width="34.28515625" style="61" customWidth="1"/>
    <col min="13345" max="13361" width="8.85546875" style="61"/>
    <col min="13362" max="13362" width="21.85546875" style="61" customWidth="1"/>
    <col min="13363" max="13363" width="35.42578125" style="61" customWidth="1"/>
    <col min="13364" max="13590" width="8.85546875" style="61"/>
    <col min="13591" max="13591" width="22.28515625" style="61" customWidth="1"/>
    <col min="13592" max="13592" width="29.5703125" style="61" customWidth="1"/>
    <col min="13593" max="13593" width="8.85546875" style="61" customWidth="1"/>
    <col min="13594" max="13594" width="50.28515625" style="61" customWidth="1"/>
    <col min="13595" max="13595" width="53" style="61" customWidth="1"/>
    <col min="13596" max="13596" width="71.7109375" style="61" customWidth="1"/>
    <col min="13597" max="13597" width="38.7109375" style="61" customWidth="1"/>
    <col min="13598" max="13598" width="39.140625" style="61" customWidth="1"/>
    <col min="13599" max="13599" width="35.7109375" style="61" customWidth="1"/>
    <col min="13600" max="13600" width="34.28515625" style="61" customWidth="1"/>
    <col min="13601" max="13617" width="8.85546875" style="61"/>
    <col min="13618" max="13618" width="21.85546875" style="61" customWidth="1"/>
    <col min="13619" max="13619" width="35.42578125" style="61" customWidth="1"/>
    <col min="13620" max="13846" width="8.85546875" style="61"/>
    <col min="13847" max="13847" width="22.28515625" style="61" customWidth="1"/>
    <col min="13848" max="13848" width="29.5703125" style="61" customWidth="1"/>
    <col min="13849" max="13849" width="8.85546875" style="61" customWidth="1"/>
    <col min="13850" max="13850" width="50.28515625" style="61" customWidth="1"/>
    <col min="13851" max="13851" width="53" style="61" customWidth="1"/>
    <col min="13852" max="13852" width="71.7109375" style="61" customWidth="1"/>
    <col min="13853" max="13853" width="38.7109375" style="61" customWidth="1"/>
    <col min="13854" max="13854" width="39.140625" style="61" customWidth="1"/>
    <col min="13855" max="13855" width="35.7109375" style="61" customWidth="1"/>
    <col min="13856" max="13856" width="34.28515625" style="61" customWidth="1"/>
    <col min="13857" max="13873" width="8.85546875" style="61"/>
    <col min="13874" max="13874" width="21.85546875" style="61" customWidth="1"/>
    <col min="13875" max="13875" width="35.42578125" style="61" customWidth="1"/>
    <col min="13876" max="14102" width="8.85546875" style="61"/>
    <col min="14103" max="14103" width="22.28515625" style="61" customWidth="1"/>
    <col min="14104" max="14104" width="29.5703125" style="61" customWidth="1"/>
    <col min="14105" max="14105" width="8.85546875" style="61" customWidth="1"/>
    <col min="14106" max="14106" width="50.28515625" style="61" customWidth="1"/>
    <col min="14107" max="14107" width="53" style="61" customWidth="1"/>
    <col min="14108" max="14108" width="71.7109375" style="61" customWidth="1"/>
    <col min="14109" max="14109" width="38.7109375" style="61" customWidth="1"/>
    <col min="14110" max="14110" width="39.140625" style="61" customWidth="1"/>
    <col min="14111" max="14111" width="35.7109375" style="61" customWidth="1"/>
    <col min="14112" max="14112" width="34.28515625" style="61" customWidth="1"/>
    <col min="14113" max="14129" width="8.85546875" style="61"/>
    <col min="14130" max="14130" width="21.85546875" style="61" customWidth="1"/>
    <col min="14131" max="14131" width="35.42578125" style="61" customWidth="1"/>
    <col min="14132" max="14358" width="8.85546875" style="61"/>
    <col min="14359" max="14359" width="22.28515625" style="61" customWidth="1"/>
    <col min="14360" max="14360" width="29.5703125" style="61" customWidth="1"/>
    <col min="14361" max="14361" width="8.85546875" style="61" customWidth="1"/>
    <col min="14362" max="14362" width="50.28515625" style="61" customWidth="1"/>
    <col min="14363" max="14363" width="53" style="61" customWidth="1"/>
    <col min="14364" max="14364" width="71.7109375" style="61" customWidth="1"/>
    <col min="14365" max="14365" width="38.7109375" style="61" customWidth="1"/>
    <col min="14366" max="14366" width="39.140625" style="61" customWidth="1"/>
    <col min="14367" max="14367" width="35.7109375" style="61" customWidth="1"/>
    <col min="14368" max="14368" width="34.28515625" style="61" customWidth="1"/>
    <col min="14369" max="14385" width="8.85546875" style="61"/>
    <col min="14386" max="14386" width="21.85546875" style="61" customWidth="1"/>
    <col min="14387" max="14387" width="35.42578125" style="61" customWidth="1"/>
    <col min="14388" max="14614" width="8.85546875" style="61"/>
    <col min="14615" max="14615" width="22.28515625" style="61" customWidth="1"/>
    <col min="14616" max="14616" width="29.5703125" style="61" customWidth="1"/>
    <col min="14617" max="14617" width="8.85546875" style="61" customWidth="1"/>
    <col min="14618" max="14618" width="50.28515625" style="61" customWidth="1"/>
    <col min="14619" max="14619" width="53" style="61" customWidth="1"/>
    <col min="14620" max="14620" width="71.7109375" style="61" customWidth="1"/>
    <col min="14621" max="14621" width="38.7109375" style="61" customWidth="1"/>
    <col min="14622" max="14622" width="39.140625" style="61" customWidth="1"/>
    <col min="14623" max="14623" width="35.7109375" style="61" customWidth="1"/>
    <col min="14624" max="14624" width="34.28515625" style="61" customWidth="1"/>
    <col min="14625" max="14641" width="8.85546875" style="61"/>
    <col min="14642" max="14642" width="21.85546875" style="61" customWidth="1"/>
    <col min="14643" max="14643" width="35.42578125" style="61" customWidth="1"/>
    <col min="14644" max="14870" width="8.85546875" style="61"/>
    <col min="14871" max="14871" width="22.28515625" style="61" customWidth="1"/>
    <col min="14872" max="14872" width="29.5703125" style="61" customWidth="1"/>
    <col min="14873" max="14873" width="8.85546875" style="61" customWidth="1"/>
    <col min="14874" max="14874" width="50.28515625" style="61" customWidth="1"/>
    <col min="14875" max="14875" width="53" style="61" customWidth="1"/>
    <col min="14876" max="14876" width="71.7109375" style="61" customWidth="1"/>
    <col min="14877" max="14877" width="38.7109375" style="61" customWidth="1"/>
    <col min="14878" max="14878" width="39.140625" style="61" customWidth="1"/>
    <col min="14879" max="14879" width="35.7109375" style="61" customWidth="1"/>
    <col min="14880" max="14880" width="34.28515625" style="61" customWidth="1"/>
    <col min="14881" max="14897" width="8.85546875" style="61"/>
    <col min="14898" max="14898" width="21.85546875" style="61" customWidth="1"/>
    <col min="14899" max="14899" width="35.42578125" style="61" customWidth="1"/>
    <col min="14900" max="15126" width="8.85546875" style="61"/>
    <col min="15127" max="15127" width="22.28515625" style="61" customWidth="1"/>
    <col min="15128" max="15128" width="29.5703125" style="61" customWidth="1"/>
    <col min="15129" max="15129" width="8.85546875" style="61" customWidth="1"/>
    <col min="15130" max="15130" width="50.28515625" style="61" customWidth="1"/>
    <col min="15131" max="15131" width="53" style="61" customWidth="1"/>
    <col min="15132" max="15132" width="71.7109375" style="61" customWidth="1"/>
    <col min="15133" max="15133" width="38.7109375" style="61" customWidth="1"/>
    <col min="15134" max="15134" width="39.140625" style="61" customWidth="1"/>
    <col min="15135" max="15135" width="35.7109375" style="61" customWidth="1"/>
    <col min="15136" max="15136" width="34.28515625" style="61" customWidth="1"/>
    <col min="15137" max="15153" width="8.85546875" style="61"/>
    <col min="15154" max="15154" width="21.85546875" style="61" customWidth="1"/>
    <col min="15155" max="15155" width="35.42578125" style="61" customWidth="1"/>
    <col min="15156" max="15382" width="8.85546875" style="61"/>
    <col min="15383" max="15383" width="22.28515625" style="61" customWidth="1"/>
    <col min="15384" max="15384" width="29.5703125" style="61" customWidth="1"/>
    <col min="15385" max="15385" width="8.85546875" style="61" customWidth="1"/>
    <col min="15386" max="15386" width="50.28515625" style="61" customWidth="1"/>
    <col min="15387" max="15387" width="53" style="61" customWidth="1"/>
    <col min="15388" max="15388" width="71.7109375" style="61" customWidth="1"/>
    <col min="15389" max="15389" width="38.7109375" style="61" customWidth="1"/>
    <col min="15390" max="15390" width="39.140625" style="61" customWidth="1"/>
    <col min="15391" max="15391" width="35.7109375" style="61" customWidth="1"/>
    <col min="15392" max="15392" width="34.28515625" style="61" customWidth="1"/>
    <col min="15393" max="15409" width="8.85546875" style="61"/>
    <col min="15410" max="15410" width="21.85546875" style="61" customWidth="1"/>
    <col min="15411" max="15411" width="35.42578125" style="61" customWidth="1"/>
    <col min="15412" max="15638" width="8.85546875" style="61"/>
    <col min="15639" max="15639" width="22.28515625" style="61" customWidth="1"/>
    <col min="15640" max="15640" width="29.5703125" style="61" customWidth="1"/>
    <col min="15641" max="15641" width="8.85546875" style="61" customWidth="1"/>
    <col min="15642" max="15642" width="50.28515625" style="61" customWidth="1"/>
    <col min="15643" max="15643" width="53" style="61" customWidth="1"/>
    <col min="15644" max="15644" width="71.7109375" style="61" customWidth="1"/>
    <col min="15645" max="15645" width="38.7109375" style="61" customWidth="1"/>
    <col min="15646" max="15646" width="39.140625" style="61" customWidth="1"/>
    <col min="15647" max="15647" width="35.7109375" style="61" customWidth="1"/>
    <col min="15648" max="15648" width="34.28515625" style="61" customWidth="1"/>
    <col min="15649" max="15665" width="8.85546875" style="61"/>
    <col min="15666" max="15666" width="21.85546875" style="61" customWidth="1"/>
    <col min="15667" max="15667" width="35.42578125" style="61" customWidth="1"/>
    <col min="15668" max="15894" width="8.85546875" style="61"/>
    <col min="15895" max="15895" width="22.28515625" style="61" customWidth="1"/>
    <col min="15896" max="15896" width="29.5703125" style="61" customWidth="1"/>
    <col min="15897" max="15897" width="8.85546875" style="61" customWidth="1"/>
    <col min="15898" max="15898" width="50.28515625" style="61" customWidth="1"/>
    <col min="15899" max="15899" width="53" style="61" customWidth="1"/>
    <col min="15900" max="15900" width="71.7109375" style="61" customWidth="1"/>
    <col min="15901" max="15901" width="38.7109375" style="61" customWidth="1"/>
    <col min="15902" max="15902" width="39.140625" style="61" customWidth="1"/>
    <col min="15903" max="15903" width="35.7109375" style="61" customWidth="1"/>
    <col min="15904" max="15904" width="34.28515625" style="61" customWidth="1"/>
    <col min="15905" max="15921" width="8.85546875" style="61"/>
    <col min="15922" max="15922" width="21.85546875" style="61" customWidth="1"/>
    <col min="15923" max="15923" width="35.42578125" style="61" customWidth="1"/>
    <col min="15924" max="16150" width="8.85546875" style="61"/>
    <col min="16151" max="16151" width="22.28515625" style="61" customWidth="1"/>
    <col min="16152" max="16152" width="29.5703125" style="61" customWidth="1"/>
    <col min="16153" max="16153" width="8.85546875" style="61" customWidth="1"/>
    <col min="16154" max="16154" width="50.28515625" style="61" customWidth="1"/>
    <col min="16155" max="16155" width="53" style="61" customWidth="1"/>
    <col min="16156" max="16156" width="71.7109375" style="61" customWidth="1"/>
    <col min="16157" max="16157" width="38.7109375" style="61" customWidth="1"/>
    <col min="16158" max="16158" width="39.140625" style="61" customWidth="1"/>
    <col min="16159" max="16159" width="35.7109375" style="61" customWidth="1"/>
    <col min="16160" max="16160" width="34.28515625" style="61" customWidth="1"/>
    <col min="16161" max="16177" width="8.85546875" style="61"/>
    <col min="16178" max="16178" width="21.85546875" style="61" customWidth="1"/>
    <col min="16179" max="16179" width="35.42578125" style="61" customWidth="1"/>
    <col min="16180" max="16384" width="8.85546875" style="61"/>
  </cols>
  <sheetData>
    <row r="1" spans="1:40" ht="21" customHeight="1" x14ac:dyDescent="0.35">
      <c r="A1" s="44"/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  <c r="N1" s="45"/>
      <c r="O1" s="45"/>
      <c r="P1" s="45"/>
      <c r="Q1" s="45"/>
      <c r="R1" s="44"/>
      <c r="S1" s="44"/>
      <c r="T1" s="44"/>
      <c r="U1" s="44"/>
      <c r="V1" s="44"/>
      <c r="W1" s="44"/>
      <c r="X1" s="44"/>
      <c r="Y1" s="44"/>
      <c r="Z1" s="44"/>
      <c r="AA1" s="46" t="s">
        <v>84</v>
      </c>
      <c r="AB1" s="35"/>
      <c r="AC1" s="35"/>
      <c r="AD1" s="35"/>
      <c r="AE1" s="35"/>
      <c r="AF1" s="36"/>
    </row>
    <row r="2" spans="1:40" ht="21" customHeight="1" x14ac:dyDescent="0.3">
      <c r="A2" s="44"/>
      <c r="B2" s="44"/>
      <c r="C2" s="44"/>
      <c r="D2" s="44"/>
      <c r="E2" s="44"/>
      <c r="F2" s="44"/>
      <c r="G2" s="44"/>
      <c r="H2" s="44"/>
      <c r="I2" s="45"/>
      <c r="J2" s="45"/>
      <c r="K2" s="45"/>
      <c r="L2" s="45"/>
      <c r="M2" s="45"/>
      <c r="N2" s="45"/>
      <c r="O2" s="45"/>
      <c r="P2" s="45"/>
      <c r="Q2" s="45"/>
      <c r="R2" s="44"/>
      <c r="S2" s="44"/>
      <c r="T2" s="44"/>
      <c r="U2" s="44"/>
      <c r="V2" s="44"/>
      <c r="W2" s="44"/>
      <c r="X2" s="44"/>
      <c r="Y2" s="44"/>
      <c r="Z2" s="44"/>
      <c r="AA2" s="47"/>
      <c r="AB2" s="35"/>
      <c r="AC2" s="35"/>
      <c r="AD2" s="35"/>
      <c r="AE2" s="35"/>
      <c r="AF2" s="36"/>
    </row>
    <row r="3" spans="1:40" ht="21" customHeight="1" x14ac:dyDescent="0.3">
      <c r="A3" s="44"/>
      <c r="B3" s="44"/>
      <c r="C3" s="44"/>
      <c r="D3" s="44"/>
      <c r="E3" s="44"/>
      <c r="F3" s="44"/>
      <c r="G3" s="44"/>
      <c r="H3" s="44"/>
      <c r="I3" s="45"/>
      <c r="J3" s="45"/>
      <c r="K3" s="45"/>
      <c r="L3" s="45"/>
      <c r="M3" s="45"/>
      <c r="N3" s="45"/>
      <c r="O3" s="45"/>
      <c r="P3" s="45"/>
      <c r="Q3" s="45"/>
      <c r="R3" s="44"/>
      <c r="S3" s="44"/>
      <c r="T3" s="44"/>
      <c r="U3" s="44"/>
      <c r="V3" s="44"/>
      <c r="W3" s="44"/>
      <c r="X3" s="44"/>
      <c r="Y3" s="44"/>
      <c r="Z3" s="44"/>
      <c r="AA3" s="47"/>
      <c r="AB3" s="35"/>
      <c r="AC3" s="35"/>
      <c r="AD3" s="35"/>
      <c r="AE3" s="35"/>
      <c r="AF3" s="36"/>
    </row>
    <row r="4" spans="1:40" ht="27.75" customHeight="1" x14ac:dyDescent="0.25">
      <c r="A4" s="48" t="s">
        <v>85</v>
      </c>
      <c r="B4" s="48"/>
      <c r="C4" s="48"/>
      <c r="D4" s="48"/>
      <c r="E4" s="48"/>
      <c r="F4" s="48"/>
      <c r="G4" s="48"/>
      <c r="H4" s="48"/>
      <c r="I4" s="49"/>
      <c r="J4" s="49"/>
      <c r="K4" s="49"/>
      <c r="L4" s="49"/>
      <c r="M4" s="49"/>
      <c r="N4" s="49"/>
      <c r="O4" s="49"/>
      <c r="P4" s="49"/>
      <c r="Q4" s="49"/>
      <c r="R4" s="48"/>
      <c r="S4" s="48"/>
      <c r="T4" s="48"/>
      <c r="U4" s="48"/>
      <c r="V4" s="48"/>
      <c r="W4" s="48"/>
      <c r="X4" s="48"/>
      <c r="Y4" s="48"/>
      <c r="Z4" s="48"/>
      <c r="AA4" s="48"/>
      <c r="AB4" s="38"/>
      <c r="AC4" s="39"/>
      <c r="AD4" s="39"/>
      <c r="AE4" s="39"/>
      <c r="AF4" s="39"/>
    </row>
    <row r="5" spans="1:40" ht="39" customHeight="1" x14ac:dyDescent="0.25">
      <c r="A5" s="50"/>
      <c r="B5" s="50"/>
      <c r="C5" s="50"/>
      <c r="D5" s="50"/>
      <c r="E5" s="50"/>
      <c r="F5" s="50"/>
      <c r="G5" s="50"/>
      <c r="H5" s="50"/>
      <c r="I5" s="51"/>
      <c r="J5" s="51"/>
      <c r="K5" s="51"/>
      <c r="L5" s="51"/>
      <c r="M5" s="51"/>
      <c r="N5" s="51"/>
      <c r="O5" s="51"/>
      <c r="P5" s="51"/>
      <c r="Q5" s="51"/>
      <c r="R5" s="50"/>
      <c r="S5" s="50"/>
      <c r="T5" s="50"/>
      <c r="U5" s="50"/>
      <c r="V5" s="50"/>
      <c r="W5" s="50"/>
      <c r="X5" s="50"/>
      <c r="Y5" s="50"/>
      <c r="Z5" s="50"/>
      <c r="AA5" s="50"/>
      <c r="AB5" s="38"/>
      <c r="AC5" s="39"/>
      <c r="AD5" s="39"/>
      <c r="AE5" s="39"/>
      <c r="AF5" s="39"/>
    </row>
    <row r="6" spans="1:40" ht="86.25" customHeight="1" x14ac:dyDescent="0.25">
      <c r="A6" s="52" t="s">
        <v>9</v>
      </c>
      <c r="B6" s="53" t="s">
        <v>29</v>
      </c>
      <c r="C6" s="53" t="s">
        <v>27</v>
      </c>
      <c r="D6" s="52" t="s">
        <v>8</v>
      </c>
      <c r="E6" s="54" t="s">
        <v>10</v>
      </c>
      <c r="F6" s="55"/>
      <c r="G6" s="55"/>
      <c r="H6" s="56"/>
      <c r="I6" s="54" t="s">
        <v>55</v>
      </c>
      <c r="J6" s="55"/>
      <c r="K6" s="56"/>
      <c r="L6" s="54" t="s">
        <v>57</v>
      </c>
      <c r="M6" s="55"/>
      <c r="N6" s="56"/>
      <c r="O6" s="54" t="s">
        <v>56</v>
      </c>
      <c r="P6" s="55"/>
      <c r="Q6" s="56"/>
      <c r="R6" s="57" t="s">
        <v>80</v>
      </c>
      <c r="S6" s="57" t="s">
        <v>48</v>
      </c>
      <c r="T6" s="57" t="s">
        <v>76</v>
      </c>
      <c r="U6" s="57" t="s">
        <v>81</v>
      </c>
      <c r="V6" s="57" t="s">
        <v>82</v>
      </c>
      <c r="W6" s="57" t="s">
        <v>66</v>
      </c>
      <c r="X6" s="57" t="s">
        <v>65</v>
      </c>
      <c r="Y6" s="57" t="s">
        <v>83</v>
      </c>
      <c r="Z6" s="57" t="s">
        <v>58</v>
      </c>
      <c r="AA6" s="57" t="s">
        <v>59</v>
      </c>
      <c r="AB6" s="40" t="s">
        <v>60</v>
      </c>
      <c r="AC6" s="40" t="s">
        <v>61</v>
      </c>
      <c r="AD6" s="40" t="s">
        <v>62</v>
      </c>
      <c r="AE6" s="42" t="s">
        <v>11</v>
      </c>
      <c r="AF6" s="43"/>
      <c r="AG6" s="62"/>
      <c r="AH6" s="62"/>
      <c r="AI6" s="62"/>
      <c r="AJ6" s="62"/>
      <c r="AK6" s="62"/>
      <c r="AL6" s="62"/>
      <c r="AM6" s="62"/>
      <c r="AN6" s="62"/>
    </row>
    <row r="7" spans="1:40" ht="134.25" customHeight="1" x14ac:dyDescent="0.25">
      <c r="A7" s="52"/>
      <c r="B7" s="53"/>
      <c r="C7" s="53"/>
      <c r="D7" s="52"/>
      <c r="E7" s="58" t="s">
        <v>40</v>
      </c>
      <c r="F7" s="58" t="s">
        <v>68</v>
      </c>
      <c r="G7" s="58" t="s">
        <v>69</v>
      </c>
      <c r="H7" s="58" t="s">
        <v>70</v>
      </c>
      <c r="I7" s="58" t="s">
        <v>71</v>
      </c>
      <c r="J7" s="59" t="s">
        <v>77</v>
      </c>
      <c r="K7" s="59" t="s">
        <v>73</v>
      </c>
      <c r="L7" s="59" t="s">
        <v>72</v>
      </c>
      <c r="M7" s="59" t="s">
        <v>78</v>
      </c>
      <c r="N7" s="59" t="s">
        <v>74</v>
      </c>
      <c r="O7" s="59" t="s">
        <v>28</v>
      </c>
      <c r="P7" s="59" t="s">
        <v>79</v>
      </c>
      <c r="Q7" s="59" t="s">
        <v>75</v>
      </c>
      <c r="R7" s="60"/>
      <c r="S7" s="60"/>
      <c r="T7" s="60"/>
      <c r="U7" s="60"/>
      <c r="V7" s="60"/>
      <c r="W7" s="60"/>
      <c r="X7" s="60"/>
      <c r="Y7" s="60"/>
      <c r="Z7" s="60"/>
      <c r="AA7" s="60"/>
      <c r="AB7" s="41"/>
      <c r="AC7" s="41"/>
      <c r="AD7" s="41"/>
      <c r="AE7" s="24" t="s">
        <v>12</v>
      </c>
      <c r="AF7" s="24" t="s">
        <v>13</v>
      </c>
      <c r="AG7" s="62"/>
      <c r="AH7" s="62"/>
      <c r="AI7" s="63"/>
      <c r="AJ7" s="63"/>
      <c r="AK7" s="63"/>
      <c r="AL7" s="63"/>
      <c r="AM7" s="62"/>
      <c r="AN7" s="62"/>
    </row>
    <row r="8" spans="1:40" s="1" customFormat="1" ht="105" hidden="1" customHeight="1" x14ac:dyDescent="0.25">
      <c r="A8" s="2">
        <v>2</v>
      </c>
      <c r="B8" s="2"/>
      <c r="C8" s="2">
        <v>3</v>
      </c>
      <c r="D8" s="2">
        <v>4</v>
      </c>
      <c r="E8" s="2"/>
      <c r="F8" s="2">
        <v>7</v>
      </c>
      <c r="G8" s="33"/>
      <c r="H8" s="33"/>
      <c r="I8" s="2"/>
      <c r="J8" s="2"/>
      <c r="K8" s="2"/>
      <c r="L8" s="2"/>
      <c r="M8" s="2"/>
      <c r="N8" s="2"/>
      <c r="O8" s="2"/>
      <c r="P8" s="2"/>
      <c r="Q8" s="2"/>
      <c r="R8" s="16"/>
      <c r="S8" s="16"/>
      <c r="T8" s="16"/>
      <c r="U8" s="16">
        <v>20</v>
      </c>
      <c r="V8" s="16">
        <v>80</v>
      </c>
      <c r="W8" s="16"/>
      <c r="X8" s="16"/>
      <c r="Y8" s="16"/>
      <c r="Z8" s="16"/>
      <c r="AA8" s="16"/>
      <c r="AB8" s="16"/>
      <c r="AC8" s="17"/>
      <c r="AD8" s="17"/>
      <c r="AE8" s="2">
        <v>8</v>
      </c>
      <c r="AF8" s="2">
        <v>9</v>
      </c>
      <c r="AG8" s="3"/>
    </row>
    <row r="9" spans="1:40" s="77" customFormat="1" ht="27.75" customHeight="1" x14ac:dyDescent="0.25">
      <c r="A9" s="64">
        <v>1</v>
      </c>
      <c r="B9" s="64">
        <f>A9+1</f>
        <v>2</v>
      </c>
      <c r="C9" s="64">
        <v>3</v>
      </c>
      <c r="D9" s="64">
        <v>4</v>
      </c>
      <c r="E9" s="64">
        <v>5</v>
      </c>
      <c r="F9" s="64">
        <v>6</v>
      </c>
      <c r="G9" s="64">
        <v>7</v>
      </c>
      <c r="H9" s="64">
        <v>8</v>
      </c>
      <c r="I9" s="64">
        <v>9</v>
      </c>
      <c r="J9" s="64">
        <v>10</v>
      </c>
      <c r="K9" s="64">
        <v>11</v>
      </c>
      <c r="L9" s="64">
        <v>12</v>
      </c>
      <c r="M9" s="64">
        <v>13</v>
      </c>
      <c r="N9" s="64">
        <v>14</v>
      </c>
      <c r="O9" s="64">
        <v>15</v>
      </c>
      <c r="P9" s="64">
        <v>16</v>
      </c>
      <c r="Q9" s="64">
        <v>17</v>
      </c>
      <c r="R9" s="64">
        <v>18</v>
      </c>
      <c r="S9" s="64">
        <v>19</v>
      </c>
      <c r="T9" s="64">
        <v>20</v>
      </c>
      <c r="U9" s="64">
        <v>21</v>
      </c>
      <c r="V9" s="64">
        <v>22</v>
      </c>
      <c r="W9" s="64">
        <v>23</v>
      </c>
      <c r="X9" s="64">
        <v>24</v>
      </c>
      <c r="Y9" s="64">
        <v>25</v>
      </c>
      <c r="Z9" s="64">
        <v>26</v>
      </c>
      <c r="AA9" s="64">
        <v>27</v>
      </c>
      <c r="AB9" s="34">
        <v>26</v>
      </c>
      <c r="AC9" s="34">
        <v>27</v>
      </c>
      <c r="AD9" s="34">
        <v>28</v>
      </c>
      <c r="AE9" s="33"/>
      <c r="AF9" s="33"/>
      <c r="AG9" s="76"/>
    </row>
    <row r="10" spans="1:40" ht="49.5" customHeight="1" x14ac:dyDescent="0.25">
      <c r="A10" s="65">
        <v>42943</v>
      </c>
      <c r="B10" s="66" t="s">
        <v>30</v>
      </c>
      <c r="C10" s="67" t="s">
        <v>53</v>
      </c>
      <c r="D10" s="68" t="s">
        <v>54</v>
      </c>
      <c r="E10" s="37">
        <v>12283.23</v>
      </c>
      <c r="F10" s="37">
        <v>6791.5690000000004</v>
      </c>
      <c r="G10" s="37">
        <v>0</v>
      </c>
      <c r="H10" s="37">
        <v>0</v>
      </c>
      <c r="I10" s="37">
        <f>J10+K10</f>
        <v>6791.5690000000004</v>
      </c>
      <c r="J10" s="37">
        <f>F10*(1-X10)</f>
        <v>5093.6767500000005</v>
      </c>
      <c r="K10" s="37">
        <f t="shared" ref="K10:K15" si="0">F10*(1-0.75)</f>
        <v>1697.8922500000001</v>
      </c>
      <c r="L10" s="37">
        <f>M10+N10</f>
        <v>0</v>
      </c>
      <c r="M10" s="37">
        <f>G10*(1-X10)</f>
        <v>0</v>
      </c>
      <c r="N10" s="37">
        <f>G10*(1-0.75)</f>
        <v>0</v>
      </c>
      <c r="O10" s="37">
        <f>P10+Q10</f>
        <v>0</v>
      </c>
      <c r="P10" s="37">
        <f>H10*(1-X10)</f>
        <v>0</v>
      </c>
      <c r="Q10" s="37">
        <f>H10*(1-0.75)</f>
        <v>0</v>
      </c>
      <c r="R10" s="69">
        <f>S10/T10</f>
        <v>9.4087242579733776E-2</v>
      </c>
      <c r="S10" s="37">
        <v>639</v>
      </c>
      <c r="T10" s="37">
        <f>F10+G10+H10</f>
        <v>6791.5690000000004</v>
      </c>
      <c r="U10" s="37"/>
      <c r="V10" s="37">
        <f>80*R10/0.56</f>
        <v>13.44103465424768</v>
      </c>
      <c r="W10" s="37">
        <v>20</v>
      </c>
      <c r="X10" s="70">
        <v>0.25</v>
      </c>
      <c r="Y10" s="37">
        <f>30*X10/0.7</f>
        <v>10.714285714285715</v>
      </c>
      <c r="Z10" s="37">
        <f t="shared" ref="Z10:Z18" si="1">U10+V10+W10+Y10</f>
        <v>44.155320368533395</v>
      </c>
      <c r="AA10" s="71">
        <v>3</v>
      </c>
      <c r="AB10" s="30">
        <f t="shared" ref="AB10:AB15" si="2">I10*(1-0.25)</f>
        <v>5093.6767500000005</v>
      </c>
      <c r="AC10" s="30">
        <f t="shared" ref="AC10:AC18" si="3">L10*(1-0.25)</f>
        <v>0</v>
      </c>
      <c r="AD10" s="30">
        <f t="shared" ref="AD10:AD11" si="4">O10*(1-0.25)</f>
        <v>0</v>
      </c>
      <c r="AE10" s="26" t="s">
        <v>12</v>
      </c>
      <c r="AF10" s="27"/>
      <c r="AG10" s="67"/>
      <c r="AH10" s="67"/>
      <c r="AI10" s="67"/>
      <c r="AJ10" s="67"/>
      <c r="AK10" s="67"/>
      <c r="AL10" s="67"/>
      <c r="AM10" s="67"/>
      <c r="AN10" s="67"/>
    </row>
    <row r="11" spans="1:40" ht="59.25" customHeight="1" x14ac:dyDescent="0.25">
      <c r="A11" s="65">
        <v>42944</v>
      </c>
      <c r="B11" s="66" t="s">
        <v>32</v>
      </c>
      <c r="C11" s="67" t="s">
        <v>18</v>
      </c>
      <c r="D11" s="67" t="s">
        <v>19</v>
      </c>
      <c r="E11" s="37">
        <v>2484.4</v>
      </c>
      <c r="F11" s="37">
        <v>2484.4</v>
      </c>
      <c r="G11" s="37">
        <v>0</v>
      </c>
      <c r="H11" s="37">
        <v>0</v>
      </c>
      <c r="I11" s="37">
        <f t="shared" ref="I11:I18" si="5">J11+K11</f>
        <v>2484.4</v>
      </c>
      <c r="J11" s="37">
        <f t="shared" ref="J11:J18" si="6">F11*(1-X11)</f>
        <v>1863.3000000000002</v>
      </c>
      <c r="K11" s="37">
        <f t="shared" si="0"/>
        <v>621.1</v>
      </c>
      <c r="L11" s="37">
        <f t="shared" ref="L11:L18" si="7">M11+N11</f>
        <v>0</v>
      </c>
      <c r="M11" s="37">
        <f t="shared" ref="M11:M18" si="8">G11*(1-X11)</f>
        <v>0</v>
      </c>
      <c r="N11" s="37">
        <f t="shared" ref="N11:N18" si="9">G11*(1-0.75)</f>
        <v>0</v>
      </c>
      <c r="O11" s="37">
        <f t="shared" ref="O11:O18" si="10">P11+Q11</f>
        <v>0</v>
      </c>
      <c r="P11" s="37">
        <f t="shared" ref="P11:P18" si="11">H11*(1-X11)</f>
        <v>0</v>
      </c>
      <c r="Q11" s="37">
        <f t="shared" ref="Q11:Q18" si="12">H11*(1-0.75)</f>
        <v>0</v>
      </c>
      <c r="R11" s="69">
        <f t="shared" ref="R11:R18" si="13">S11/T11</f>
        <v>0.11994847850587667</v>
      </c>
      <c r="S11" s="37">
        <v>298</v>
      </c>
      <c r="T11" s="37">
        <f t="shared" ref="T11:T18" si="14">F11+G11+H11</f>
        <v>2484.4</v>
      </c>
      <c r="U11" s="37">
        <f>20*R11/3.7</f>
        <v>0.64837015408581977</v>
      </c>
      <c r="V11" s="37"/>
      <c r="W11" s="37">
        <v>0</v>
      </c>
      <c r="X11" s="70">
        <v>0.25</v>
      </c>
      <c r="Y11" s="37">
        <f t="shared" ref="Y11:Y18" si="15">30*X11/0.7</f>
        <v>10.714285714285715</v>
      </c>
      <c r="Z11" s="37">
        <f t="shared" si="1"/>
        <v>11.362655868371535</v>
      </c>
      <c r="AA11" s="71">
        <v>12</v>
      </c>
      <c r="AB11" s="31">
        <f t="shared" si="2"/>
        <v>1863.3000000000002</v>
      </c>
      <c r="AC11" s="31">
        <f t="shared" si="3"/>
        <v>0</v>
      </c>
      <c r="AD11" s="31">
        <f t="shared" si="4"/>
        <v>0</v>
      </c>
      <c r="AE11" s="26" t="s">
        <v>12</v>
      </c>
      <c r="AF11" s="27"/>
      <c r="AG11" s="67"/>
      <c r="AH11" s="67"/>
      <c r="AI11" s="67"/>
      <c r="AJ11" s="67"/>
      <c r="AK11" s="67"/>
      <c r="AL11" s="67"/>
      <c r="AM11" s="67"/>
      <c r="AN11" s="67"/>
    </row>
    <row r="12" spans="1:40" ht="107.25" customHeight="1" x14ac:dyDescent="0.25">
      <c r="A12" s="72">
        <v>42944</v>
      </c>
      <c r="B12" s="66" t="s">
        <v>30</v>
      </c>
      <c r="C12" s="67" t="s">
        <v>51</v>
      </c>
      <c r="D12" s="67" t="s">
        <v>52</v>
      </c>
      <c r="E12" s="37">
        <v>2347.34</v>
      </c>
      <c r="F12" s="37">
        <v>2347.34</v>
      </c>
      <c r="G12" s="37">
        <v>0</v>
      </c>
      <c r="H12" s="37">
        <v>0</v>
      </c>
      <c r="I12" s="37">
        <f t="shared" si="5"/>
        <v>2347.34</v>
      </c>
      <c r="J12" s="37">
        <f t="shared" si="6"/>
        <v>1760.5050000000001</v>
      </c>
      <c r="K12" s="37">
        <f t="shared" si="0"/>
        <v>586.83500000000004</v>
      </c>
      <c r="L12" s="37">
        <f t="shared" si="7"/>
        <v>0</v>
      </c>
      <c r="M12" s="37">
        <f t="shared" si="8"/>
        <v>0</v>
      </c>
      <c r="N12" s="37">
        <f t="shared" si="9"/>
        <v>0</v>
      </c>
      <c r="O12" s="37">
        <f t="shared" si="10"/>
        <v>0</v>
      </c>
      <c r="P12" s="37">
        <f t="shared" si="11"/>
        <v>0</v>
      </c>
      <c r="Q12" s="37">
        <f t="shared" si="12"/>
        <v>0</v>
      </c>
      <c r="R12" s="69">
        <f t="shared" si="13"/>
        <v>3.7301796927586115</v>
      </c>
      <c r="S12" s="37">
        <v>8756</v>
      </c>
      <c r="T12" s="37">
        <f t="shared" si="14"/>
        <v>2347.34</v>
      </c>
      <c r="U12" s="37">
        <f>20*R12/3.7</f>
        <v>20.163133474370873</v>
      </c>
      <c r="V12" s="37"/>
      <c r="W12" s="37">
        <v>0</v>
      </c>
      <c r="X12" s="70">
        <v>0.25</v>
      </c>
      <c r="Y12" s="37">
        <f t="shared" si="15"/>
        <v>10.714285714285715</v>
      </c>
      <c r="Z12" s="37">
        <f t="shared" si="1"/>
        <v>30.877419188656589</v>
      </c>
      <c r="AA12" s="71">
        <v>7</v>
      </c>
      <c r="AB12" s="31">
        <f t="shared" si="2"/>
        <v>1760.5050000000001</v>
      </c>
      <c r="AC12" s="31">
        <f t="shared" si="3"/>
        <v>0</v>
      </c>
      <c r="AD12" s="31">
        <f t="shared" ref="AD12:AD18" si="16">O12*(1-0.25)</f>
        <v>0</v>
      </c>
      <c r="AE12" s="26" t="s">
        <v>12</v>
      </c>
      <c r="AF12" s="27"/>
      <c r="AG12" s="67"/>
      <c r="AH12" s="67"/>
      <c r="AI12" s="67"/>
      <c r="AJ12" s="67"/>
      <c r="AK12" s="67"/>
      <c r="AL12" s="67"/>
      <c r="AM12" s="67"/>
      <c r="AN12" s="67"/>
    </row>
    <row r="13" spans="1:40" ht="55.5" customHeight="1" x14ac:dyDescent="0.25">
      <c r="A13" s="72">
        <v>42944</v>
      </c>
      <c r="B13" s="66" t="s">
        <v>37</v>
      </c>
      <c r="C13" s="73" t="s">
        <v>7</v>
      </c>
      <c r="D13" s="67" t="s">
        <v>17</v>
      </c>
      <c r="E13" s="37">
        <v>38548.839999999997</v>
      </c>
      <c r="F13" s="37">
        <v>12849.6</v>
      </c>
      <c r="G13" s="37">
        <v>12849.6</v>
      </c>
      <c r="H13" s="37">
        <v>12849.6</v>
      </c>
      <c r="I13" s="37">
        <f t="shared" si="5"/>
        <v>12849.6</v>
      </c>
      <c r="J13" s="37">
        <f t="shared" si="6"/>
        <v>9637.2000000000007</v>
      </c>
      <c r="K13" s="37">
        <f t="shared" si="0"/>
        <v>3212.4</v>
      </c>
      <c r="L13" s="37">
        <f t="shared" si="7"/>
        <v>12849.6</v>
      </c>
      <c r="M13" s="37">
        <f t="shared" si="8"/>
        <v>9637.2000000000007</v>
      </c>
      <c r="N13" s="37">
        <f t="shared" si="9"/>
        <v>3212.4</v>
      </c>
      <c r="O13" s="37">
        <f t="shared" si="10"/>
        <v>12849.6</v>
      </c>
      <c r="P13" s="37">
        <f t="shared" si="11"/>
        <v>9637.2000000000007</v>
      </c>
      <c r="Q13" s="37">
        <f t="shared" si="12"/>
        <v>3212.4</v>
      </c>
      <c r="R13" s="69">
        <f t="shared" si="13"/>
        <v>1.1180633378989746E-2</v>
      </c>
      <c r="S13" s="37">
        <v>431</v>
      </c>
      <c r="T13" s="37">
        <f t="shared" si="14"/>
        <v>38548.800000000003</v>
      </c>
      <c r="U13" s="37"/>
      <c r="V13" s="37">
        <f>80*R13/0.56</f>
        <v>1.5972333398556779</v>
      </c>
      <c r="W13" s="37">
        <v>0</v>
      </c>
      <c r="X13" s="70">
        <v>0.25</v>
      </c>
      <c r="Y13" s="37">
        <f t="shared" si="15"/>
        <v>10.714285714285715</v>
      </c>
      <c r="Z13" s="37">
        <f t="shared" si="1"/>
        <v>12.311519054141392</v>
      </c>
      <c r="AA13" s="71">
        <v>10</v>
      </c>
      <c r="AB13" s="30">
        <f t="shared" si="2"/>
        <v>9637.2000000000007</v>
      </c>
      <c r="AC13" s="30">
        <f t="shared" si="3"/>
        <v>9637.2000000000007</v>
      </c>
      <c r="AD13" s="30">
        <f t="shared" si="16"/>
        <v>9637.2000000000007</v>
      </c>
      <c r="AE13" s="26" t="s">
        <v>12</v>
      </c>
      <c r="AF13" s="27"/>
      <c r="AG13" s="67"/>
      <c r="AH13" s="67"/>
      <c r="AI13" s="67"/>
      <c r="AJ13" s="67"/>
      <c r="AK13" s="67"/>
      <c r="AL13" s="67"/>
      <c r="AM13" s="67"/>
      <c r="AN13" s="67"/>
    </row>
    <row r="14" spans="1:40" ht="70.5" customHeight="1" x14ac:dyDescent="0.25">
      <c r="A14" s="65">
        <v>42944</v>
      </c>
      <c r="B14" s="66" t="s">
        <v>30</v>
      </c>
      <c r="C14" s="67" t="s">
        <v>5</v>
      </c>
      <c r="D14" s="67" t="s">
        <v>6</v>
      </c>
      <c r="E14" s="37">
        <v>3337.377</v>
      </c>
      <c r="F14" s="74">
        <v>3337.377</v>
      </c>
      <c r="G14" s="74">
        <v>0</v>
      </c>
      <c r="H14" s="74">
        <v>0</v>
      </c>
      <c r="I14" s="37">
        <f t="shared" si="5"/>
        <v>3337.377</v>
      </c>
      <c r="J14" s="37">
        <f t="shared" si="6"/>
        <v>2503.0327499999999</v>
      </c>
      <c r="K14" s="37">
        <f t="shared" si="0"/>
        <v>834.34424999999999</v>
      </c>
      <c r="L14" s="37">
        <f t="shared" si="7"/>
        <v>0</v>
      </c>
      <c r="M14" s="37">
        <f t="shared" si="8"/>
        <v>0</v>
      </c>
      <c r="N14" s="37">
        <f t="shared" si="9"/>
        <v>0</v>
      </c>
      <c r="O14" s="37">
        <f t="shared" si="10"/>
        <v>0</v>
      </c>
      <c r="P14" s="37">
        <f t="shared" si="11"/>
        <v>0</v>
      </c>
      <c r="Q14" s="37">
        <f t="shared" si="12"/>
        <v>0</v>
      </c>
      <c r="R14" s="69">
        <f t="shared" si="13"/>
        <v>0.18008154308008956</v>
      </c>
      <c r="S14" s="37">
        <v>601</v>
      </c>
      <c r="T14" s="37">
        <f t="shared" si="14"/>
        <v>3337.377</v>
      </c>
      <c r="U14" s="37">
        <f>20*R14/3.7</f>
        <v>0.97341374637886235</v>
      </c>
      <c r="V14" s="37"/>
      <c r="W14" s="37">
        <v>20</v>
      </c>
      <c r="X14" s="70">
        <v>0.25</v>
      </c>
      <c r="Y14" s="37">
        <f t="shared" si="15"/>
        <v>10.714285714285715</v>
      </c>
      <c r="Z14" s="37">
        <f t="shared" si="1"/>
        <v>31.687699460664579</v>
      </c>
      <c r="AA14" s="71">
        <v>5</v>
      </c>
      <c r="AB14" s="31">
        <f t="shared" si="2"/>
        <v>2503.0327499999999</v>
      </c>
      <c r="AC14" s="31">
        <f t="shared" si="3"/>
        <v>0</v>
      </c>
      <c r="AD14" s="31">
        <f t="shared" si="16"/>
        <v>0</v>
      </c>
      <c r="AE14" s="26" t="s">
        <v>12</v>
      </c>
      <c r="AF14" s="27"/>
      <c r="AG14" s="67"/>
      <c r="AH14" s="67"/>
      <c r="AI14" s="67"/>
      <c r="AJ14" s="67"/>
      <c r="AK14" s="67"/>
      <c r="AL14" s="67"/>
      <c r="AM14" s="67"/>
      <c r="AN14" s="67"/>
    </row>
    <row r="15" spans="1:40" ht="79.5" customHeight="1" x14ac:dyDescent="0.25">
      <c r="A15" s="65">
        <v>42948</v>
      </c>
      <c r="B15" s="66" t="s">
        <v>34</v>
      </c>
      <c r="C15" s="67" t="s">
        <v>22</v>
      </c>
      <c r="D15" s="67" t="s">
        <v>24</v>
      </c>
      <c r="E15" s="37">
        <v>24821.73</v>
      </c>
      <c r="F15" s="37">
        <v>14376.64</v>
      </c>
      <c r="G15" s="37">
        <v>10445.09</v>
      </c>
      <c r="H15" s="37">
        <v>0</v>
      </c>
      <c r="I15" s="37">
        <f t="shared" si="5"/>
        <v>14376.64</v>
      </c>
      <c r="J15" s="37">
        <f t="shared" si="6"/>
        <v>10782.48</v>
      </c>
      <c r="K15" s="37">
        <f t="shared" si="0"/>
        <v>3594.16</v>
      </c>
      <c r="L15" s="37">
        <f t="shared" si="7"/>
        <v>10445.09</v>
      </c>
      <c r="M15" s="37">
        <f t="shared" si="8"/>
        <v>7833.8175000000001</v>
      </c>
      <c r="N15" s="37">
        <f t="shared" si="9"/>
        <v>2611.2725</v>
      </c>
      <c r="O15" s="37">
        <f t="shared" si="10"/>
        <v>0</v>
      </c>
      <c r="P15" s="37">
        <f t="shared" si="11"/>
        <v>0</v>
      </c>
      <c r="Q15" s="37">
        <f t="shared" si="12"/>
        <v>0</v>
      </c>
      <c r="R15" s="69">
        <f t="shared" si="13"/>
        <v>2.1473120527860066E-2</v>
      </c>
      <c r="S15" s="37">
        <v>533</v>
      </c>
      <c r="T15" s="37">
        <f t="shared" si="14"/>
        <v>24821.73</v>
      </c>
      <c r="U15" s="37"/>
      <c r="V15" s="37">
        <f>80*R15/0.56</f>
        <v>3.067588646837152</v>
      </c>
      <c r="W15" s="37">
        <v>0</v>
      </c>
      <c r="X15" s="70">
        <v>0.25</v>
      </c>
      <c r="Y15" s="37">
        <f t="shared" si="15"/>
        <v>10.714285714285715</v>
      </c>
      <c r="Z15" s="37">
        <f t="shared" si="1"/>
        <v>13.781874361122867</v>
      </c>
      <c r="AA15" s="71">
        <v>9</v>
      </c>
      <c r="AB15" s="30">
        <f t="shared" si="2"/>
        <v>10782.48</v>
      </c>
      <c r="AC15" s="30">
        <f t="shared" si="3"/>
        <v>7833.8175000000001</v>
      </c>
      <c r="AD15" s="30">
        <f t="shared" si="16"/>
        <v>0</v>
      </c>
      <c r="AE15" s="26" t="s">
        <v>12</v>
      </c>
      <c r="AF15" s="27"/>
      <c r="AG15" s="67"/>
      <c r="AH15" s="67"/>
      <c r="AI15" s="67"/>
      <c r="AJ15" s="67"/>
      <c r="AK15" s="67"/>
      <c r="AL15" s="67"/>
      <c r="AM15" s="67"/>
      <c r="AN15" s="67"/>
    </row>
    <row r="16" spans="1:40" ht="56.25" customHeight="1" x14ac:dyDescent="0.25">
      <c r="A16" s="72">
        <v>42948</v>
      </c>
      <c r="B16" s="66" t="s">
        <v>32</v>
      </c>
      <c r="C16" s="67" t="s">
        <v>0</v>
      </c>
      <c r="D16" s="67" t="s">
        <v>14</v>
      </c>
      <c r="E16" s="37">
        <v>12409.723</v>
      </c>
      <c r="F16" s="37">
        <v>12409.723</v>
      </c>
      <c r="G16" s="37">
        <v>0</v>
      </c>
      <c r="H16" s="37">
        <v>0</v>
      </c>
      <c r="I16" s="37">
        <f t="shared" si="5"/>
        <v>12409.723</v>
      </c>
      <c r="J16" s="37">
        <f>F16*(1-X16)</f>
        <v>8686.8060999999998</v>
      </c>
      <c r="K16" s="37">
        <f>F16*(1-0.7)</f>
        <v>3722.9169000000006</v>
      </c>
      <c r="L16" s="37">
        <f t="shared" si="7"/>
        <v>0</v>
      </c>
      <c r="M16" s="37">
        <f t="shared" si="8"/>
        <v>0</v>
      </c>
      <c r="N16" s="37">
        <f t="shared" si="9"/>
        <v>0</v>
      </c>
      <c r="O16" s="37">
        <f t="shared" si="10"/>
        <v>0</v>
      </c>
      <c r="P16" s="37">
        <f t="shared" si="11"/>
        <v>0</v>
      </c>
      <c r="Q16" s="37">
        <f t="shared" si="12"/>
        <v>0</v>
      </c>
      <c r="R16" s="69">
        <f t="shared" si="13"/>
        <v>3.3038610128525832E-2</v>
      </c>
      <c r="S16" s="37">
        <v>410</v>
      </c>
      <c r="T16" s="37">
        <f t="shared" si="14"/>
        <v>12409.723</v>
      </c>
      <c r="U16" s="75"/>
      <c r="V16" s="37">
        <f>80*R16/0.56</f>
        <v>4.7198014469322613</v>
      </c>
      <c r="W16" s="37">
        <v>0</v>
      </c>
      <c r="X16" s="70">
        <v>0.3</v>
      </c>
      <c r="Y16" s="37">
        <f t="shared" si="15"/>
        <v>12.857142857142858</v>
      </c>
      <c r="Z16" s="37">
        <f t="shared" si="1"/>
        <v>17.57694430407512</v>
      </c>
      <c r="AA16" s="71">
        <v>8</v>
      </c>
      <c r="AB16" s="30">
        <f>I16*(1-0.3)</f>
        <v>8686.8060999999998</v>
      </c>
      <c r="AC16" s="30">
        <f t="shared" si="3"/>
        <v>0</v>
      </c>
      <c r="AD16" s="30">
        <f t="shared" si="16"/>
        <v>0</v>
      </c>
      <c r="AE16" s="26" t="s">
        <v>12</v>
      </c>
      <c r="AF16" s="24"/>
      <c r="AG16" s="63"/>
    </row>
    <row r="17" spans="1:40" ht="67.5" customHeight="1" x14ac:dyDescent="0.25">
      <c r="A17" s="65">
        <v>42948</v>
      </c>
      <c r="B17" s="66" t="s">
        <v>32</v>
      </c>
      <c r="C17" s="67" t="s">
        <v>49</v>
      </c>
      <c r="D17" s="67" t="s">
        <v>50</v>
      </c>
      <c r="E17" s="37">
        <v>15454.28</v>
      </c>
      <c r="F17" s="37">
        <v>1651.425</v>
      </c>
      <c r="G17" s="37">
        <v>0</v>
      </c>
      <c r="H17" s="37">
        <v>0</v>
      </c>
      <c r="I17" s="37">
        <f t="shared" si="5"/>
        <v>1651.425</v>
      </c>
      <c r="J17" s="37">
        <f t="shared" si="6"/>
        <v>1238.5687499999999</v>
      </c>
      <c r="K17" s="37">
        <f>F17*(1-0.75)</f>
        <v>412.85624999999999</v>
      </c>
      <c r="L17" s="37">
        <f t="shared" si="7"/>
        <v>0</v>
      </c>
      <c r="M17" s="37">
        <f t="shared" si="8"/>
        <v>0</v>
      </c>
      <c r="N17" s="37">
        <f t="shared" si="9"/>
        <v>0</v>
      </c>
      <c r="O17" s="37">
        <f t="shared" si="10"/>
        <v>0</v>
      </c>
      <c r="P17" s="37">
        <f t="shared" si="11"/>
        <v>0</v>
      </c>
      <c r="Q17" s="37">
        <f t="shared" si="12"/>
        <v>0</v>
      </c>
      <c r="R17" s="69">
        <f t="shared" si="13"/>
        <v>0.56436108209576574</v>
      </c>
      <c r="S17" s="37">
        <v>932</v>
      </c>
      <c r="T17" s="37">
        <f t="shared" si="14"/>
        <v>1651.425</v>
      </c>
      <c r="U17" s="37"/>
      <c r="V17" s="37">
        <f>80*R17/0.56</f>
        <v>80.623011727966528</v>
      </c>
      <c r="W17" s="37">
        <v>0</v>
      </c>
      <c r="X17" s="70">
        <v>0.25</v>
      </c>
      <c r="Y17" s="37">
        <f t="shared" si="15"/>
        <v>10.714285714285715</v>
      </c>
      <c r="Z17" s="37">
        <f t="shared" si="1"/>
        <v>91.337297442252236</v>
      </c>
      <c r="AA17" s="71">
        <v>1</v>
      </c>
      <c r="AB17" s="30">
        <f>I17*(1-0.25)</f>
        <v>1238.5687499999999</v>
      </c>
      <c r="AC17" s="30">
        <f t="shared" si="3"/>
        <v>0</v>
      </c>
      <c r="AD17" s="30">
        <f t="shared" si="16"/>
        <v>0</v>
      </c>
      <c r="AE17" s="26" t="s">
        <v>12</v>
      </c>
      <c r="AF17" s="27"/>
      <c r="AG17" s="67"/>
      <c r="AH17" s="67"/>
      <c r="AI17" s="67"/>
      <c r="AJ17" s="67"/>
      <c r="AK17" s="67"/>
      <c r="AL17" s="67"/>
      <c r="AM17" s="67"/>
      <c r="AN17" s="67"/>
    </row>
    <row r="18" spans="1:40" ht="61.5" customHeight="1" x14ac:dyDescent="0.25">
      <c r="A18" s="65">
        <v>42948</v>
      </c>
      <c r="B18" s="66" t="s">
        <v>36</v>
      </c>
      <c r="C18" s="67" t="s">
        <v>20</v>
      </c>
      <c r="D18" s="68" t="s">
        <v>47</v>
      </c>
      <c r="E18" s="37">
        <v>70516.350000000006</v>
      </c>
      <c r="F18" s="37">
        <v>5260.1032800000003</v>
      </c>
      <c r="G18" s="37">
        <v>0</v>
      </c>
      <c r="H18" s="37">
        <v>0</v>
      </c>
      <c r="I18" s="37">
        <f t="shared" si="5"/>
        <v>5260.1032800000003</v>
      </c>
      <c r="J18" s="37">
        <f t="shared" si="6"/>
        <v>3945.0774600000004</v>
      </c>
      <c r="K18" s="37">
        <f>F18*(1-0.75)</f>
        <v>1315.0258200000001</v>
      </c>
      <c r="L18" s="37">
        <f t="shared" si="7"/>
        <v>0</v>
      </c>
      <c r="M18" s="37">
        <f t="shared" si="8"/>
        <v>0</v>
      </c>
      <c r="N18" s="37">
        <f t="shared" si="9"/>
        <v>0</v>
      </c>
      <c r="O18" s="37">
        <f t="shared" si="10"/>
        <v>0</v>
      </c>
      <c r="P18" s="37">
        <f t="shared" si="11"/>
        <v>0</v>
      </c>
      <c r="Q18" s="37">
        <f t="shared" si="12"/>
        <v>0</v>
      </c>
      <c r="R18" s="69">
        <f t="shared" si="13"/>
        <v>0.12357171815835524</v>
      </c>
      <c r="S18" s="37">
        <v>650</v>
      </c>
      <c r="T18" s="37">
        <f t="shared" si="14"/>
        <v>5260.1032800000003</v>
      </c>
      <c r="U18" s="37"/>
      <c r="V18" s="37">
        <f>80*R18/0.56</f>
        <v>17.653102594050747</v>
      </c>
      <c r="W18" s="37">
        <v>20</v>
      </c>
      <c r="X18" s="70">
        <v>0.25</v>
      </c>
      <c r="Y18" s="37">
        <f t="shared" si="15"/>
        <v>10.714285714285715</v>
      </c>
      <c r="Z18" s="37">
        <f t="shared" si="1"/>
        <v>48.367388308336466</v>
      </c>
      <c r="AA18" s="71">
        <v>2</v>
      </c>
      <c r="AB18" s="30">
        <f>I18*(1-0.25)</f>
        <v>3945.0774600000004</v>
      </c>
      <c r="AC18" s="30">
        <f t="shared" si="3"/>
        <v>0</v>
      </c>
      <c r="AD18" s="30">
        <f t="shared" si="16"/>
        <v>0</v>
      </c>
      <c r="AE18" s="26" t="s">
        <v>12</v>
      </c>
      <c r="AF18" s="27"/>
      <c r="AG18" s="78"/>
      <c r="AH18" s="67"/>
      <c r="AI18" s="67"/>
      <c r="AJ18" s="67"/>
      <c r="AK18" s="67"/>
      <c r="AL18" s="67"/>
      <c r="AM18" s="67"/>
      <c r="AN18" s="67"/>
    </row>
    <row r="19" spans="1:40" s="1" customFormat="1" ht="99" hidden="1" customHeight="1" x14ac:dyDescent="0.25">
      <c r="A19" s="4"/>
      <c r="B19" s="2" t="s">
        <v>38</v>
      </c>
      <c r="C19" s="5" t="s">
        <v>25</v>
      </c>
      <c r="D19" s="10" t="s">
        <v>23</v>
      </c>
      <c r="E19" s="11" t="s">
        <v>39</v>
      </c>
      <c r="F19" s="11">
        <v>168246.57</v>
      </c>
      <c r="G19" s="11"/>
      <c r="H19" s="11"/>
      <c r="I19" s="11">
        <v>168246.57</v>
      </c>
      <c r="J19" s="11"/>
      <c r="K19" s="11"/>
      <c r="L19" s="11"/>
      <c r="M19" s="11"/>
      <c r="N19" s="11"/>
      <c r="O19" s="11"/>
      <c r="P19" s="11"/>
      <c r="Q19" s="11"/>
      <c r="R19" s="6">
        <f t="shared" ref="R19:R25" si="17">S19/T19</f>
        <v>1.3194919813224126E-2</v>
      </c>
      <c r="S19" s="11">
        <v>2220</v>
      </c>
      <c r="T19" s="11">
        <v>168246.57</v>
      </c>
      <c r="U19" s="6"/>
      <c r="V19" s="6">
        <f>80*R19/0.18</f>
        <v>5.8644088058773898</v>
      </c>
      <c r="W19" s="11">
        <v>0</v>
      </c>
      <c r="X19" s="11">
        <v>0.25</v>
      </c>
      <c r="Y19" s="6">
        <f t="shared" ref="Y19:Y26" si="18">30*X19/0.7</f>
        <v>10.714285714285715</v>
      </c>
      <c r="Z19" s="6">
        <f t="shared" ref="Z19:Z25" si="19">R19+U19+V19+W19+Y19</f>
        <v>16.591889439976327</v>
      </c>
      <c r="AA19" s="6"/>
      <c r="AB19" s="6"/>
      <c r="AC19" s="6"/>
      <c r="AD19" s="6"/>
      <c r="AE19" s="10"/>
      <c r="AF19" s="12" t="s">
        <v>13</v>
      </c>
      <c r="AG19" s="10"/>
      <c r="AH19" s="10"/>
      <c r="AI19" s="10"/>
      <c r="AJ19" s="10"/>
      <c r="AK19" s="10"/>
      <c r="AL19" s="10"/>
      <c r="AM19" s="10"/>
      <c r="AN19" s="10"/>
    </row>
    <row r="20" spans="1:40" s="1" customFormat="1" ht="132" hidden="1" customHeight="1" x14ac:dyDescent="0.25">
      <c r="A20" s="9"/>
      <c r="B20" s="2" t="s">
        <v>32</v>
      </c>
      <c r="C20" s="13" t="s">
        <v>0</v>
      </c>
      <c r="D20" s="5" t="s">
        <v>14</v>
      </c>
      <c r="E20" s="11" t="s">
        <v>39</v>
      </c>
      <c r="F20" s="11" t="s">
        <v>41</v>
      </c>
      <c r="G20" s="11"/>
      <c r="H20" s="11"/>
      <c r="I20" s="11">
        <v>6000</v>
      </c>
      <c r="J20" s="11">
        <v>3000</v>
      </c>
      <c r="K20" s="11">
        <v>3000</v>
      </c>
      <c r="L20" s="11"/>
      <c r="M20" s="11"/>
      <c r="N20" s="11"/>
      <c r="O20" s="11"/>
      <c r="P20" s="11"/>
      <c r="Q20" s="11"/>
      <c r="R20" s="6">
        <f t="shared" si="17"/>
        <v>6.8333333333333329E-2</v>
      </c>
      <c r="S20" s="11">
        <v>410</v>
      </c>
      <c r="T20" s="11">
        <v>6000</v>
      </c>
      <c r="U20" s="6">
        <f>20*R20/0.18</f>
        <v>7.5925925925925934</v>
      </c>
      <c r="V20" s="6"/>
      <c r="W20" s="11">
        <v>0</v>
      </c>
      <c r="X20" s="11">
        <v>0.25</v>
      </c>
      <c r="Y20" s="6">
        <f t="shared" si="18"/>
        <v>10.714285714285715</v>
      </c>
      <c r="Z20" s="6">
        <f t="shared" si="19"/>
        <v>18.375211640211642</v>
      </c>
      <c r="AA20" s="6"/>
      <c r="AB20" s="6"/>
      <c r="AC20" s="6"/>
      <c r="AD20" s="6"/>
      <c r="AE20" s="10"/>
      <c r="AF20" s="12" t="s">
        <v>13</v>
      </c>
      <c r="AG20" s="10"/>
      <c r="AH20" s="10"/>
      <c r="AI20" s="10"/>
      <c r="AJ20" s="10"/>
      <c r="AK20" s="10"/>
      <c r="AL20" s="10"/>
      <c r="AM20" s="10"/>
      <c r="AN20" s="10"/>
    </row>
    <row r="21" spans="1:40" s="1" customFormat="1" ht="165" hidden="1" customHeight="1" x14ac:dyDescent="0.25">
      <c r="A21" s="4">
        <v>42852</v>
      </c>
      <c r="B21" s="2" t="s">
        <v>42</v>
      </c>
      <c r="C21" s="5" t="s">
        <v>4</v>
      </c>
      <c r="D21" s="5" t="s">
        <v>43</v>
      </c>
      <c r="E21" s="6" t="s">
        <v>39</v>
      </c>
      <c r="F21" s="6">
        <v>4607.0630000000001</v>
      </c>
      <c r="G21" s="6"/>
      <c r="H21" s="6"/>
      <c r="I21" s="6">
        <v>4607.0630000000001</v>
      </c>
      <c r="J21" s="6">
        <v>2303.5315000000001</v>
      </c>
      <c r="K21" s="6">
        <v>2303.5315000000001</v>
      </c>
      <c r="L21" s="6"/>
      <c r="M21" s="6"/>
      <c r="N21" s="6"/>
      <c r="O21" s="6"/>
      <c r="P21" s="6"/>
      <c r="Q21" s="6"/>
      <c r="R21" s="6">
        <f t="shared" si="17"/>
        <v>3.8636328611091272E-2</v>
      </c>
      <c r="S21" s="6">
        <v>178</v>
      </c>
      <c r="T21" s="6">
        <v>4607.0630000000001</v>
      </c>
      <c r="U21" s="6">
        <f>20*R21/0.18</f>
        <v>4.2929254012323641</v>
      </c>
      <c r="V21" s="6"/>
      <c r="W21" s="6">
        <v>0</v>
      </c>
      <c r="X21" s="11">
        <v>0.25</v>
      </c>
      <c r="Y21" s="6">
        <f t="shared" si="18"/>
        <v>10.714285714285715</v>
      </c>
      <c r="Z21" s="6">
        <f t="shared" si="19"/>
        <v>15.045847444129171</v>
      </c>
      <c r="AA21" s="6"/>
      <c r="AB21" s="6"/>
      <c r="AC21" s="6"/>
      <c r="AD21" s="6"/>
      <c r="AE21" s="7"/>
      <c r="AF21" s="8" t="s">
        <v>13</v>
      </c>
      <c r="AG21" s="5"/>
      <c r="AH21" s="5"/>
      <c r="AI21" s="5"/>
      <c r="AJ21" s="5"/>
      <c r="AK21" s="5"/>
      <c r="AL21" s="5"/>
      <c r="AM21" s="5"/>
      <c r="AN21" s="5"/>
    </row>
    <row r="22" spans="1:40" s="1" customFormat="1" ht="132" hidden="1" customHeight="1" x14ac:dyDescent="0.25">
      <c r="A22" s="4">
        <v>42852</v>
      </c>
      <c r="B22" s="2" t="s">
        <v>35</v>
      </c>
      <c r="C22" s="5" t="s">
        <v>1</v>
      </c>
      <c r="D22" s="5" t="s">
        <v>15</v>
      </c>
      <c r="E22" s="6" t="s">
        <v>39</v>
      </c>
      <c r="F22" s="6">
        <v>2000</v>
      </c>
      <c r="G22" s="6"/>
      <c r="H22" s="6"/>
      <c r="I22" s="6">
        <v>2000</v>
      </c>
      <c r="J22" s="6">
        <f t="shared" ref="J22" si="20">F22/2</f>
        <v>1000</v>
      </c>
      <c r="K22" s="6">
        <f t="shared" ref="K22" si="21">F22/2</f>
        <v>1000</v>
      </c>
      <c r="L22" s="6"/>
      <c r="M22" s="6"/>
      <c r="N22" s="6"/>
      <c r="O22" s="6"/>
      <c r="P22" s="6"/>
      <c r="Q22" s="6"/>
      <c r="R22" s="6">
        <f t="shared" si="17"/>
        <v>2.9679774905963487E-2</v>
      </c>
      <c r="S22" s="6">
        <v>724</v>
      </c>
      <c r="T22" s="22">
        <v>24393.716</v>
      </c>
      <c r="U22" s="6"/>
      <c r="V22" s="6">
        <f>80*R22/0.18</f>
        <v>13.191011069317105</v>
      </c>
      <c r="W22" s="6">
        <v>0</v>
      </c>
      <c r="X22" s="11">
        <v>0.25</v>
      </c>
      <c r="Y22" s="6">
        <f t="shared" si="18"/>
        <v>10.714285714285715</v>
      </c>
      <c r="Z22" s="6">
        <f t="shared" si="19"/>
        <v>23.934976558508783</v>
      </c>
      <c r="AA22" s="6"/>
      <c r="AB22" s="6"/>
      <c r="AC22" s="6"/>
      <c r="AD22" s="6"/>
      <c r="AE22" s="7"/>
      <c r="AF22" s="8" t="s">
        <v>13</v>
      </c>
      <c r="AG22" s="5"/>
      <c r="AH22" s="5"/>
      <c r="AI22" s="5"/>
      <c r="AJ22" s="5"/>
      <c r="AK22" s="5"/>
      <c r="AL22" s="5"/>
      <c r="AM22" s="5"/>
      <c r="AN22" s="5"/>
    </row>
    <row r="23" spans="1:40" ht="75" customHeight="1" x14ac:dyDescent="0.25">
      <c r="A23" s="65">
        <v>42948</v>
      </c>
      <c r="B23" s="66" t="s">
        <v>33</v>
      </c>
      <c r="C23" s="67" t="s">
        <v>21</v>
      </c>
      <c r="D23" s="68" t="s">
        <v>26</v>
      </c>
      <c r="E23" s="37">
        <v>169944.614</v>
      </c>
      <c r="F23" s="37">
        <v>40000</v>
      </c>
      <c r="G23" s="37">
        <v>40000</v>
      </c>
      <c r="H23" s="37">
        <v>41978.216</v>
      </c>
      <c r="I23" s="37">
        <f>J23+K23</f>
        <v>40000</v>
      </c>
      <c r="J23" s="37">
        <v>30000</v>
      </c>
      <c r="K23" s="37">
        <v>10000</v>
      </c>
      <c r="L23" s="37">
        <f>M23+N23</f>
        <v>40000</v>
      </c>
      <c r="M23" s="37">
        <f>G23*(1-X23)</f>
        <v>30000</v>
      </c>
      <c r="N23" s="37">
        <f>G23*(1-0.75)</f>
        <v>10000</v>
      </c>
      <c r="O23" s="37">
        <f>P23+Q23</f>
        <v>41978.216</v>
      </c>
      <c r="P23" s="37">
        <v>30000</v>
      </c>
      <c r="Q23" s="37">
        <v>11978.216</v>
      </c>
      <c r="R23" s="69">
        <f t="shared" si="17"/>
        <v>6.5913408669626711E-3</v>
      </c>
      <c r="S23" s="37">
        <v>804</v>
      </c>
      <c r="T23" s="37">
        <f>F23+G23+H23</f>
        <v>121978.216</v>
      </c>
      <c r="U23" s="37"/>
      <c r="V23" s="37">
        <f>80*R23/0.56</f>
        <v>0.94162012385181004</v>
      </c>
      <c r="W23" s="37">
        <v>20</v>
      </c>
      <c r="X23" s="70">
        <v>0.25</v>
      </c>
      <c r="Y23" s="37">
        <f t="shared" si="18"/>
        <v>10.714285714285715</v>
      </c>
      <c r="Z23" s="37">
        <f>U23+V23+W23+Y23</f>
        <v>31.655905838137524</v>
      </c>
      <c r="AA23" s="71">
        <v>6</v>
      </c>
      <c r="AB23" s="30">
        <f>I23*(1-0.25)</f>
        <v>30000</v>
      </c>
      <c r="AC23" s="30">
        <f>L23*(1-0.25)</f>
        <v>30000</v>
      </c>
      <c r="AD23" s="30">
        <f>30000</f>
        <v>30000</v>
      </c>
      <c r="AE23" s="26" t="s">
        <v>12</v>
      </c>
      <c r="AF23" s="27"/>
      <c r="AG23" s="78"/>
      <c r="AH23" s="67"/>
      <c r="AI23" s="67"/>
      <c r="AJ23" s="67"/>
      <c r="AK23" s="67"/>
      <c r="AL23" s="67"/>
      <c r="AM23" s="67"/>
      <c r="AN23" s="67"/>
    </row>
    <row r="24" spans="1:40" s="1" customFormat="1" ht="165" hidden="1" customHeight="1" x14ac:dyDescent="0.25">
      <c r="A24" s="19"/>
      <c r="B24" s="18" t="s">
        <v>37</v>
      </c>
      <c r="C24" s="20" t="s">
        <v>44</v>
      </c>
      <c r="D24" s="20" t="s">
        <v>45</v>
      </c>
      <c r="E24" s="21">
        <v>809.43</v>
      </c>
      <c r="F24" s="21"/>
      <c r="G24" s="21"/>
      <c r="H24" s="21"/>
      <c r="I24" s="21">
        <v>809.43</v>
      </c>
      <c r="J24" s="21">
        <v>404.71499999999997</v>
      </c>
      <c r="K24" s="21">
        <v>404.71499999999997</v>
      </c>
      <c r="L24" s="21"/>
      <c r="M24" s="21"/>
      <c r="N24" s="21"/>
      <c r="O24" s="21"/>
      <c r="P24" s="21"/>
      <c r="Q24" s="21"/>
      <c r="R24" s="6">
        <f t="shared" si="17"/>
        <v>0</v>
      </c>
      <c r="S24" s="21"/>
      <c r="T24" s="21">
        <v>809.43</v>
      </c>
      <c r="U24" s="6">
        <f>20*R24/0.18</f>
        <v>0</v>
      </c>
      <c r="V24" s="21"/>
      <c r="W24" s="21">
        <v>0</v>
      </c>
      <c r="X24" s="11">
        <v>0.25</v>
      </c>
      <c r="Y24" s="21">
        <f t="shared" si="18"/>
        <v>10.714285714285715</v>
      </c>
      <c r="Z24" s="6">
        <f t="shared" si="19"/>
        <v>10.714285714285715</v>
      </c>
      <c r="AA24" s="6"/>
      <c r="AB24" s="6"/>
      <c r="AC24" s="6"/>
      <c r="AD24" s="6"/>
      <c r="AE24" s="7"/>
      <c r="AF24" s="8" t="s">
        <v>13</v>
      </c>
      <c r="AG24" s="5"/>
      <c r="AH24" s="5"/>
      <c r="AI24" s="5"/>
      <c r="AJ24" s="5"/>
      <c r="AK24" s="5"/>
      <c r="AL24" s="5"/>
      <c r="AM24" s="5"/>
      <c r="AN24" s="5"/>
    </row>
    <row r="25" spans="1:40" s="1" customFormat="1" ht="99" hidden="1" customHeight="1" x14ac:dyDescent="0.25">
      <c r="A25" s="4">
        <v>42887</v>
      </c>
      <c r="B25" s="2" t="s">
        <v>31</v>
      </c>
      <c r="C25" s="5" t="s">
        <v>3</v>
      </c>
      <c r="D25" s="14" t="s">
        <v>46</v>
      </c>
      <c r="E25" s="6" t="s">
        <v>39</v>
      </c>
      <c r="F25" s="6">
        <v>6950</v>
      </c>
      <c r="G25" s="6"/>
      <c r="H25" s="6"/>
      <c r="I25" s="6"/>
      <c r="J25" s="6"/>
      <c r="K25" s="6"/>
      <c r="L25" s="6">
        <v>2950</v>
      </c>
      <c r="M25" s="6">
        <v>1475</v>
      </c>
      <c r="N25" s="6">
        <v>1475</v>
      </c>
      <c r="O25" s="6">
        <v>4000</v>
      </c>
      <c r="P25" s="6">
        <v>2000</v>
      </c>
      <c r="Q25" s="6">
        <v>2000</v>
      </c>
      <c r="R25" s="6">
        <f t="shared" si="17"/>
        <v>3.1510791366906474E-2</v>
      </c>
      <c r="S25" s="6">
        <v>219</v>
      </c>
      <c r="T25" s="6">
        <v>6950</v>
      </c>
      <c r="U25" s="6"/>
      <c r="V25" s="6">
        <f>80*R25/0.18</f>
        <v>14.004796163069546</v>
      </c>
      <c r="W25" s="6">
        <v>0</v>
      </c>
      <c r="X25" s="11">
        <v>0.25</v>
      </c>
      <c r="Y25" s="6">
        <f t="shared" si="18"/>
        <v>10.714285714285715</v>
      </c>
      <c r="Z25" s="6">
        <f t="shared" si="19"/>
        <v>24.75059266872217</v>
      </c>
      <c r="AA25" s="6"/>
      <c r="AB25" s="6"/>
      <c r="AC25" s="6"/>
      <c r="AD25" s="6"/>
      <c r="AE25" s="7"/>
      <c r="AF25" s="8" t="s">
        <v>13</v>
      </c>
      <c r="AG25" s="8"/>
      <c r="AH25" s="5"/>
      <c r="AI25" s="5"/>
      <c r="AJ25" s="5"/>
      <c r="AK25" s="5"/>
      <c r="AL25" s="5"/>
      <c r="AM25" s="5"/>
      <c r="AN25" s="5"/>
    </row>
    <row r="26" spans="1:40" s="1" customFormat="1" ht="33" hidden="1" customHeight="1" x14ac:dyDescent="0.25">
      <c r="A26" s="32"/>
      <c r="B26" s="2"/>
      <c r="C26" s="5"/>
      <c r="D26" s="5"/>
      <c r="E26" s="6"/>
      <c r="F26" s="6"/>
      <c r="G26" s="6"/>
      <c r="H26" s="6"/>
      <c r="I26" s="6">
        <f>SUM(I11:I25)</f>
        <v>276379.67128000001</v>
      </c>
      <c r="J26" s="6">
        <f>SUM(J11:J25)</f>
        <v>77125.216560000001</v>
      </c>
      <c r="K26" s="6">
        <f>SUM(K11:K25)</f>
        <v>31007.884720000002</v>
      </c>
      <c r="L26" s="6">
        <f t="shared" ref="L26:Q26" si="22">SUM(L11:L24)</f>
        <v>63294.69</v>
      </c>
      <c r="M26" s="6">
        <f t="shared" si="22"/>
        <v>47471.017500000002</v>
      </c>
      <c r="N26" s="6">
        <f t="shared" si="22"/>
        <v>15823.672500000001</v>
      </c>
      <c r="O26" s="6">
        <f t="shared" si="22"/>
        <v>54827.815999999999</v>
      </c>
      <c r="P26" s="6">
        <f t="shared" si="22"/>
        <v>39637.199999999997</v>
      </c>
      <c r="Q26" s="6">
        <f t="shared" si="22"/>
        <v>15190.616</v>
      </c>
      <c r="R26" s="6"/>
      <c r="S26" s="6"/>
      <c r="T26" s="6">
        <v>0</v>
      </c>
      <c r="U26" s="6"/>
      <c r="V26" s="6"/>
      <c r="W26" s="6">
        <v>0</v>
      </c>
      <c r="X26" s="6"/>
      <c r="Y26" s="6">
        <f t="shared" si="18"/>
        <v>0</v>
      </c>
      <c r="Z26" s="6"/>
      <c r="AA26" s="6"/>
      <c r="AB26" s="6">
        <f>SUM(AB14:AB25)</f>
        <v>57155.965060000002</v>
      </c>
      <c r="AC26" s="6"/>
      <c r="AD26" s="6"/>
      <c r="AE26" s="7"/>
      <c r="AF26" s="8"/>
      <c r="AG26" s="5"/>
      <c r="AH26" s="5"/>
      <c r="AI26" s="5"/>
      <c r="AJ26" s="5"/>
      <c r="AK26" s="5"/>
      <c r="AL26" s="5"/>
      <c r="AM26" s="5"/>
      <c r="AN26" s="5"/>
    </row>
    <row r="27" spans="1:40" s="1" customFormat="1" ht="33" hidden="1" customHeight="1" x14ac:dyDescent="0.25">
      <c r="A27" s="15"/>
      <c r="B27" s="2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>
        <f>SUBTOTAL(9,AB11:AB26)</f>
        <v>70416.970059999992</v>
      </c>
      <c r="AC27" s="6"/>
      <c r="AD27" s="6"/>
      <c r="AE27" s="7"/>
      <c r="AF27" s="8"/>
      <c r="AG27" s="5"/>
      <c r="AH27" s="5"/>
      <c r="AI27" s="5"/>
      <c r="AJ27" s="5"/>
      <c r="AK27" s="5"/>
      <c r="AL27" s="5"/>
      <c r="AM27" s="5"/>
      <c r="AN27" s="5"/>
    </row>
    <row r="28" spans="1:40" ht="47.25" customHeight="1" x14ac:dyDescent="0.25">
      <c r="A28" s="65">
        <v>42948</v>
      </c>
      <c r="B28" s="66" t="s">
        <v>34</v>
      </c>
      <c r="C28" s="67" t="s">
        <v>2</v>
      </c>
      <c r="D28" s="67" t="s">
        <v>16</v>
      </c>
      <c r="E28" s="37">
        <v>60569.87</v>
      </c>
      <c r="F28" s="37">
        <v>10407.907999999999</v>
      </c>
      <c r="G28" s="37">
        <v>13618.743619999999</v>
      </c>
      <c r="H28" s="37">
        <v>0</v>
      </c>
      <c r="I28" s="37">
        <f t="shared" ref="I28:I29" si="23">J28+K28</f>
        <v>10407.907999999999</v>
      </c>
      <c r="J28" s="37">
        <f t="shared" ref="J28:J29" si="24">F28*(1-X28)</f>
        <v>7805.9309999999996</v>
      </c>
      <c r="K28" s="37">
        <f t="shared" ref="K28:K29" si="25">F28*(1-0.75)</f>
        <v>2601.9769999999999</v>
      </c>
      <c r="L28" s="37">
        <f t="shared" ref="L28:L29" si="26">M28+N28</f>
        <v>13618.743619999999</v>
      </c>
      <c r="M28" s="37">
        <f t="shared" ref="M28:M29" si="27">G28*(1-X28)</f>
        <v>10214.057714999999</v>
      </c>
      <c r="N28" s="37">
        <f t="shared" ref="N28:N29" si="28">G28*(1-0.75)</f>
        <v>3404.6859049999998</v>
      </c>
      <c r="O28" s="37">
        <f>P28+Q28</f>
        <v>0</v>
      </c>
      <c r="P28" s="37">
        <f>H28*(1-X28)</f>
        <v>0</v>
      </c>
      <c r="Q28" s="37">
        <f>H28*(1-0.75)</f>
        <v>0</v>
      </c>
      <c r="R28" s="69">
        <f>S28/T28</f>
        <v>6.4012248744629699E-2</v>
      </c>
      <c r="S28" s="37">
        <v>1538</v>
      </c>
      <c r="T28" s="37">
        <f t="shared" ref="T28:T29" si="29">F28+G28+H28</f>
        <v>24026.651619999997</v>
      </c>
      <c r="U28" s="37"/>
      <c r="V28" s="37">
        <f>80*R28/0.56</f>
        <v>9.1446069635185268</v>
      </c>
      <c r="W28" s="37">
        <v>20</v>
      </c>
      <c r="X28" s="70">
        <v>0.25</v>
      </c>
      <c r="Y28" s="37">
        <f>30*X28/0.7</f>
        <v>10.714285714285715</v>
      </c>
      <c r="Z28" s="37">
        <f>U28+V28+W28+Y28</f>
        <v>39.858892677804242</v>
      </c>
      <c r="AA28" s="71">
        <v>4</v>
      </c>
      <c r="AB28" s="30">
        <f>I28*(1-0.25)</f>
        <v>7805.9309999999996</v>
      </c>
      <c r="AC28" s="30">
        <f>L28*(1-0.25)</f>
        <v>10214.057714999999</v>
      </c>
      <c r="AD28" s="30">
        <f t="shared" ref="AD28:AD29" si="30">O28*(1-0.25)</f>
        <v>0</v>
      </c>
      <c r="AE28" s="26" t="s">
        <v>12</v>
      </c>
      <c r="AF28" s="27"/>
      <c r="AG28" s="67"/>
      <c r="AH28" s="67"/>
      <c r="AI28" s="67"/>
      <c r="AJ28" s="67"/>
      <c r="AK28" s="67"/>
      <c r="AL28" s="67"/>
      <c r="AM28" s="67"/>
      <c r="AN28" s="67"/>
    </row>
    <row r="29" spans="1:40" ht="53.25" customHeight="1" x14ac:dyDescent="0.25">
      <c r="A29" s="65">
        <v>42968</v>
      </c>
      <c r="B29" s="66" t="s">
        <v>31</v>
      </c>
      <c r="C29" s="67" t="s">
        <v>63</v>
      </c>
      <c r="D29" s="67" t="s">
        <v>64</v>
      </c>
      <c r="E29" s="69">
        <v>4511.3320000000003</v>
      </c>
      <c r="F29" s="69">
        <v>4511.3320000000003</v>
      </c>
      <c r="G29" s="69">
        <v>0</v>
      </c>
      <c r="H29" s="69">
        <v>0</v>
      </c>
      <c r="I29" s="37">
        <f t="shared" si="23"/>
        <v>4511.3320000000003</v>
      </c>
      <c r="J29" s="37">
        <f t="shared" si="24"/>
        <v>3383.4990000000003</v>
      </c>
      <c r="K29" s="37">
        <f t="shared" si="25"/>
        <v>1127.8330000000001</v>
      </c>
      <c r="L29" s="37">
        <f t="shared" si="26"/>
        <v>0</v>
      </c>
      <c r="M29" s="37">
        <f t="shared" si="27"/>
        <v>0</v>
      </c>
      <c r="N29" s="37">
        <f t="shared" si="28"/>
        <v>0</v>
      </c>
      <c r="O29" s="37">
        <f>P29+Q29</f>
        <v>0</v>
      </c>
      <c r="P29" s="37">
        <f>H29*(1-X29)</f>
        <v>0</v>
      </c>
      <c r="Q29" s="37">
        <f>H29*(1-0.75)</f>
        <v>0</v>
      </c>
      <c r="R29" s="69">
        <f>S29/T29</f>
        <v>0.20548254927812892</v>
      </c>
      <c r="S29" s="69">
        <v>927</v>
      </c>
      <c r="T29" s="37">
        <f t="shared" si="29"/>
        <v>4511.3320000000003</v>
      </c>
      <c r="U29" s="37">
        <f>20*R29/3.7</f>
        <v>1.1107164825844806</v>
      </c>
      <c r="V29" s="69"/>
      <c r="W29" s="69">
        <v>0</v>
      </c>
      <c r="X29" s="70">
        <v>0.25</v>
      </c>
      <c r="Y29" s="37">
        <f>30*X29/0.7</f>
        <v>10.714285714285715</v>
      </c>
      <c r="Z29" s="37">
        <f>U29+V29+W29+Y29</f>
        <v>11.825002196870196</v>
      </c>
      <c r="AA29" s="71">
        <v>11</v>
      </c>
      <c r="AB29" s="31">
        <f>I29*(1-0.25)</f>
        <v>3383.4990000000003</v>
      </c>
      <c r="AC29" s="31">
        <f>L29*(1-0.25)</f>
        <v>0</v>
      </c>
      <c r="AD29" s="31">
        <f t="shared" si="30"/>
        <v>0</v>
      </c>
      <c r="AE29" s="28"/>
      <c r="AF29" s="27"/>
      <c r="AG29" s="67"/>
      <c r="AH29" s="67"/>
      <c r="AI29" s="67"/>
      <c r="AJ29" s="67"/>
      <c r="AK29" s="67"/>
      <c r="AL29" s="67"/>
      <c r="AM29" s="67"/>
      <c r="AN29" s="67"/>
    </row>
    <row r="30" spans="1:40" ht="32.25" customHeight="1" x14ac:dyDescent="0.25">
      <c r="A30" s="79" t="s">
        <v>67</v>
      </c>
      <c r="B30" s="80"/>
      <c r="C30" s="80"/>
      <c r="D30" s="81"/>
      <c r="E30" s="82">
        <f>SUBTOTAL(9,E10:E29)</f>
        <v>417229.08600000001</v>
      </c>
      <c r="F30" s="82">
        <f t="shared" ref="F30:AA30" si="31">SUBTOTAL(9,F10:F29)</f>
        <v>116427.41727999999</v>
      </c>
      <c r="G30" s="82">
        <f t="shared" si="31"/>
        <v>76913.433619999996</v>
      </c>
      <c r="H30" s="82">
        <f t="shared" si="31"/>
        <v>54827.815999999999</v>
      </c>
      <c r="I30" s="82">
        <f t="shared" si="31"/>
        <v>116427.41727999999</v>
      </c>
      <c r="J30" s="82">
        <f t="shared" si="31"/>
        <v>86700.076809999999</v>
      </c>
      <c r="K30" s="82">
        <f t="shared" si="31"/>
        <v>29727.340469999999</v>
      </c>
      <c r="L30" s="82">
        <f t="shared" si="31"/>
        <v>76913.433619999996</v>
      </c>
      <c r="M30" s="82">
        <f t="shared" si="31"/>
        <v>57685.075215000004</v>
      </c>
      <c r="N30" s="82">
        <f t="shared" si="31"/>
        <v>19228.358404999999</v>
      </c>
      <c r="O30" s="82">
        <f t="shared" si="31"/>
        <v>54827.815999999999</v>
      </c>
      <c r="P30" s="82">
        <f t="shared" si="31"/>
        <v>39637.199999999997</v>
      </c>
      <c r="Q30" s="82">
        <f t="shared" si="31"/>
        <v>15190.616</v>
      </c>
      <c r="R30" s="82">
        <f t="shared" si="31"/>
        <v>5.1540082601035282</v>
      </c>
      <c r="S30" s="82">
        <f t="shared" si="31"/>
        <v>16519</v>
      </c>
      <c r="T30" s="82">
        <f t="shared" si="31"/>
        <v>248168.66689999998</v>
      </c>
      <c r="U30" s="82">
        <f t="shared" si="31"/>
        <v>22.895633857420037</v>
      </c>
      <c r="V30" s="82">
        <f t="shared" si="31"/>
        <v>131.18799949726036</v>
      </c>
      <c r="W30" s="82">
        <f t="shared" si="31"/>
        <v>100</v>
      </c>
      <c r="X30" s="82">
        <f t="shared" si="31"/>
        <v>3.05</v>
      </c>
      <c r="Y30" s="82">
        <f t="shared" si="31"/>
        <v>130.71428571428575</v>
      </c>
      <c r="Z30" s="82">
        <f t="shared" si="31"/>
        <v>384.79791906896611</v>
      </c>
      <c r="AA30" s="82">
        <f t="shared" si="31"/>
        <v>78</v>
      </c>
      <c r="AB30" s="29">
        <f t="shared" ref="AB30:AF30" si="32">SUBTOTAL(9,AB11:AB29)</f>
        <v>81606.400059999985</v>
      </c>
      <c r="AC30" s="29">
        <f t="shared" si="32"/>
        <v>57685.075215000004</v>
      </c>
      <c r="AD30" s="29">
        <f t="shared" si="32"/>
        <v>39637.199999999997</v>
      </c>
      <c r="AE30" s="25">
        <f t="shared" si="32"/>
        <v>0</v>
      </c>
      <c r="AF30" s="25">
        <f t="shared" si="32"/>
        <v>0</v>
      </c>
      <c r="AG30" s="67"/>
      <c r="AH30" s="67"/>
      <c r="AI30" s="67"/>
      <c r="AJ30" s="67"/>
      <c r="AK30" s="67"/>
      <c r="AL30" s="67"/>
      <c r="AM30" s="67"/>
      <c r="AN30" s="67"/>
    </row>
    <row r="31" spans="1:40" ht="47.25" customHeight="1" x14ac:dyDescent="0.25">
      <c r="A31" s="83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5"/>
    </row>
  </sheetData>
  <autoFilter ref="AE7:AF27">
    <filterColumn colId="0">
      <filters>
        <filter val="принято"/>
      </filters>
    </filterColumn>
  </autoFilter>
  <mergeCells count="29">
    <mergeCell ref="AN6:AN7"/>
    <mergeCell ref="AG6:AG7"/>
    <mergeCell ref="R6:R7"/>
    <mergeCell ref="W6:W7"/>
    <mergeCell ref="Y6:Y7"/>
    <mergeCell ref="S6:S7"/>
    <mergeCell ref="T6:T7"/>
    <mergeCell ref="V6:V7"/>
    <mergeCell ref="U6:U7"/>
    <mergeCell ref="X6:X7"/>
    <mergeCell ref="Z6:Z7"/>
    <mergeCell ref="AE6:AF6"/>
    <mergeCell ref="AA6:AA7"/>
    <mergeCell ref="AB6:AB7"/>
    <mergeCell ref="AC6:AC7"/>
    <mergeCell ref="AD6:AD7"/>
    <mergeCell ref="A4:AF5"/>
    <mergeCell ref="A6:A7"/>
    <mergeCell ref="C6:C7"/>
    <mergeCell ref="D6:D7"/>
    <mergeCell ref="B6:B7"/>
    <mergeCell ref="I6:K6"/>
    <mergeCell ref="O6:Q6"/>
    <mergeCell ref="A30:D30"/>
    <mergeCell ref="AH6:AH7"/>
    <mergeCell ref="E6:H6"/>
    <mergeCell ref="AI6:AL6"/>
    <mergeCell ref="AM6:AM7"/>
    <mergeCell ref="L6:N6"/>
  </mergeCells>
  <printOptions horizontalCentered="1"/>
  <pageMargins left="0.15748031496062992" right="0.15748031496062992" top="0.74803149606299213" bottom="0.74803149606299213" header="0.15748031496062992" footer="0.31496062992125984"/>
  <pageSetup paperSize="9" scale="28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расчет</vt:lpstr>
      <vt:lpstr>расчет!_Hlk490834290</vt:lpstr>
      <vt:lpstr>расчет!Заголовки_для_печати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Богдановна Харченко</dc:creator>
  <cp:lastModifiedBy>Старостина Рузанна Левоновна</cp:lastModifiedBy>
  <cp:lastPrinted>2017-10-13T07:25:09Z</cp:lastPrinted>
  <dcterms:created xsi:type="dcterms:W3CDTF">2016-04-06T08:04:45Z</dcterms:created>
  <dcterms:modified xsi:type="dcterms:W3CDTF">2017-10-13T07:25:17Z</dcterms:modified>
</cp:coreProperties>
</file>