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225" windowWidth="14805" windowHeight="7890" activeTab="2"/>
  </bookViews>
  <sheets>
    <sheet name="на 01.01.2017" sheetId="2" r:id="rId1"/>
    <sheet name="на 01.04.2017" sheetId="4" r:id="rId2"/>
    <sheet name="на 01.09.2017" sheetId="5" r:id="rId3"/>
  </sheets>
  <calcPr calcId="145621"/>
</workbook>
</file>

<file path=xl/calcChain.xml><?xml version="1.0" encoding="utf-8"?>
<calcChain xmlns="http://schemas.openxmlformats.org/spreadsheetml/2006/main">
  <c r="G44" i="5" l="1"/>
  <c r="B64" i="5"/>
  <c r="D63" i="5"/>
  <c r="D62" i="5"/>
  <c r="D61" i="5"/>
  <c r="D60" i="5"/>
  <c r="D59" i="5"/>
  <c r="D58" i="5"/>
  <c r="B45" i="5"/>
  <c r="D44" i="5"/>
  <c r="F44" i="5" s="1"/>
  <c r="D43" i="5"/>
  <c r="F43" i="5" s="1"/>
  <c r="G43" i="5" s="1"/>
  <c r="D42" i="5"/>
  <c r="D41" i="5"/>
  <c r="D40" i="5"/>
  <c r="B30" i="5"/>
  <c r="D29" i="5"/>
  <c r="D28" i="5"/>
  <c r="D27" i="5"/>
  <c r="D26" i="5"/>
  <c r="D25" i="5"/>
  <c r="B14" i="5"/>
  <c r="D13" i="5"/>
  <c r="D12" i="5"/>
  <c r="D11" i="5"/>
  <c r="D10" i="5"/>
  <c r="D9" i="5"/>
  <c r="E26" i="5" l="1"/>
  <c r="F26" i="5"/>
  <c r="E58" i="5"/>
  <c r="F58" i="5"/>
  <c r="E62" i="5"/>
  <c r="F62" i="5"/>
  <c r="G62" i="5" s="1"/>
  <c r="E9" i="5"/>
  <c r="E14" i="5" s="1"/>
  <c r="F9" i="5"/>
  <c r="E13" i="5"/>
  <c r="F13" i="5"/>
  <c r="G27" i="5"/>
  <c r="F27" i="5"/>
  <c r="D45" i="5"/>
  <c r="F40" i="5"/>
  <c r="E59" i="5"/>
  <c r="H59" i="5" s="1"/>
  <c r="F59" i="5"/>
  <c r="G59" i="5" s="1"/>
  <c r="E63" i="5"/>
  <c r="F63" i="5"/>
  <c r="G63" i="5" s="1"/>
  <c r="G10" i="5"/>
  <c r="F10" i="5"/>
  <c r="E28" i="5"/>
  <c r="H28" i="5" s="1"/>
  <c r="F28" i="5"/>
  <c r="E41" i="5"/>
  <c r="F41" i="5"/>
  <c r="G41" i="5" s="1"/>
  <c r="E60" i="5"/>
  <c r="H60" i="5" s="1"/>
  <c r="F60" i="5"/>
  <c r="G60" i="5" s="1"/>
  <c r="E11" i="5"/>
  <c r="F11" i="5"/>
  <c r="E25" i="5"/>
  <c r="F25" i="5"/>
  <c r="G25" i="5" s="1"/>
  <c r="H25" i="5" s="1"/>
  <c r="E29" i="5"/>
  <c r="F29" i="5"/>
  <c r="E42" i="5"/>
  <c r="F42" i="5"/>
  <c r="G42" i="5" s="1"/>
  <c r="E61" i="5"/>
  <c r="H61" i="5" s="1"/>
  <c r="F61" i="5"/>
  <c r="G61" i="5" s="1"/>
  <c r="F12" i="5"/>
  <c r="G12" i="5" s="1"/>
  <c r="H62" i="5"/>
  <c r="D64" i="5"/>
  <c r="E44" i="5"/>
  <c r="H44" i="5" s="1"/>
  <c r="E43" i="5"/>
  <c r="H43" i="5" s="1"/>
  <c r="E40" i="5"/>
  <c r="G29" i="5"/>
  <c r="G28" i="5"/>
  <c r="E27" i="5"/>
  <c r="H27" i="5" s="1"/>
  <c r="D30" i="5"/>
  <c r="G13" i="5"/>
  <c r="H13" i="5" s="1"/>
  <c r="E12" i="5"/>
  <c r="E10" i="5"/>
  <c r="G9" i="5"/>
  <c r="E64" i="5"/>
  <c r="H42" i="5"/>
  <c r="H41" i="5"/>
  <c r="D14" i="5"/>
  <c r="G11" i="5"/>
  <c r="G43" i="4"/>
  <c r="B64" i="4"/>
  <c r="D63" i="4"/>
  <c r="D62" i="4"/>
  <c r="D61" i="4"/>
  <c r="D60" i="4"/>
  <c r="D59" i="4"/>
  <c r="D58" i="4"/>
  <c r="B45" i="4"/>
  <c r="D44" i="4"/>
  <c r="F44" i="4" s="1"/>
  <c r="G44" i="4" s="1"/>
  <c r="D43" i="4"/>
  <c r="F43" i="4" s="1"/>
  <c r="D42" i="4"/>
  <c r="D41" i="4"/>
  <c r="D40" i="4"/>
  <c r="B30" i="4"/>
  <c r="D29" i="4"/>
  <c r="D28" i="4"/>
  <c r="D27" i="4"/>
  <c r="D26" i="4"/>
  <c r="D25" i="4"/>
  <c r="B14" i="4"/>
  <c r="D13" i="4"/>
  <c r="D12" i="4"/>
  <c r="D11" i="4"/>
  <c r="D10" i="4"/>
  <c r="F10" i="4" s="1"/>
  <c r="D9" i="4"/>
  <c r="H58" i="2"/>
  <c r="G58" i="2"/>
  <c r="E58" i="2"/>
  <c r="D60" i="2"/>
  <c r="D61" i="2"/>
  <c r="D62" i="2"/>
  <c r="D63" i="2"/>
  <c r="D64" i="2"/>
  <c r="D59" i="2"/>
  <c r="B65" i="2"/>
  <c r="D27" i="2"/>
  <c r="F27" i="2" s="1"/>
  <c r="D28" i="2"/>
  <c r="H12" i="5" l="1"/>
  <c r="G28" i="2"/>
  <c r="F28" i="2"/>
  <c r="E61" i="2"/>
  <c r="H61" i="2" s="1"/>
  <c r="F61" i="2"/>
  <c r="G61" i="2" s="1"/>
  <c r="E9" i="4"/>
  <c r="F9" i="4"/>
  <c r="E27" i="4"/>
  <c r="F27" i="4"/>
  <c r="D45" i="4"/>
  <c r="F40" i="4"/>
  <c r="E59" i="4"/>
  <c r="F59" i="4"/>
  <c r="G59" i="4" s="1"/>
  <c r="E60" i="2"/>
  <c r="H60" i="2" s="1"/>
  <c r="F60" i="2"/>
  <c r="G60" i="2" s="1"/>
  <c r="F28" i="4"/>
  <c r="G28" i="4" s="1"/>
  <c r="H28" i="4" s="1"/>
  <c r="F45" i="5"/>
  <c r="G40" i="5"/>
  <c r="G45" i="5" s="1"/>
  <c r="E63" i="2"/>
  <c r="F63" i="2"/>
  <c r="G63" i="2" s="1"/>
  <c r="G11" i="4"/>
  <c r="F11" i="4"/>
  <c r="E25" i="4"/>
  <c r="F25" i="4"/>
  <c r="E29" i="4"/>
  <c r="F29" i="4"/>
  <c r="E42" i="4"/>
  <c r="F42" i="4"/>
  <c r="G42" i="4" s="1"/>
  <c r="H42" i="4" s="1"/>
  <c r="F14" i="5"/>
  <c r="H29" i="5"/>
  <c r="H63" i="5"/>
  <c r="E62" i="2"/>
  <c r="F62" i="2"/>
  <c r="G62" i="2" s="1"/>
  <c r="E12" i="4"/>
  <c r="F12" i="4"/>
  <c r="G12" i="4" s="1"/>
  <c r="H12" i="4" s="1"/>
  <c r="F26" i="4"/>
  <c r="G26" i="4" s="1"/>
  <c r="H26" i="4" s="1"/>
  <c r="D64" i="4"/>
  <c r="F58" i="4"/>
  <c r="E62" i="4"/>
  <c r="H62" i="4" s="1"/>
  <c r="F62" i="4"/>
  <c r="G62" i="4" s="1"/>
  <c r="H11" i="5"/>
  <c r="H10" i="5"/>
  <c r="F64" i="5"/>
  <c r="G58" i="5"/>
  <c r="G64" i="5" s="1"/>
  <c r="E59" i="2"/>
  <c r="F59" i="2"/>
  <c r="F13" i="4"/>
  <c r="G13" i="4" s="1"/>
  <c r="E63" i="4"/>
  <c r="F63" i="4"/>
  <c r="G63" i="4" s="1"/>
  <c r="H63" i="4" s="1"/>
  <c r="E64" i="2"/>
  <c r="F64" i="2"/>
  <c r="G64" i="2" s="1"/>
  <c r="E41" i="4"/>
  <c r="F41" i="4"/>
  <c r="G41" i="4" s="1"/>
  <c r="E60" i="4"/>
  <c r="F60" i="4"/>
  <c r="G60" i="4" s="1"/>
  <c r="H60" i="4" s="1"/>
  <c r="E61" i="4"/>
  <c r="F61" i="4"/>
  <c r="G61" i="4" s="1"/>
  <c r="H9" i="5"/>
  <c r="H62" i="2"/>
  <c r="G26" i="5"/>
  <c r="G30" i="5" s="1"/>
  <c r="G14" i="5"/>
  <c r="H14" i="5" s="1"/>
  <c r="H16" i="5" s="1"/>
  <c r="H18" i="5" s="1"/>
  <c r="E58" i="4"/>
  <c r="E44" i="4"/>
  <c r="H44" i="4" s="1"/>
  <c r="E43" i="4"/>
  <c r="H43" i="4" s="1"/>
  <c r="E40" i="4"/>
  <c r="E28" i="4"/>
  <c r="E26" i="4"/>
  <c r="D14" i="4"/>
  <c r="H63" i="2"/>
  <c r="E27" i="2"/>
  <c r="G27" i="2"/>
  <c r="H40" i="5"/>
  <c r="E45" i="5"/>
  <c r="H45" i="5" s="1"/>
  <c r="H26" i="5"/>
  <c r="E30" i="5"/>
  <c r="F30" i="5"/>
  <c r="H59" i="4"/>
  <c r="H61" i="4"/>
  <c r="H41" i="4"/>
  <c r="E30" i="4"/>
  <c r="E13" i="4"/>
  <c r="E11" i="4"/>
  <c r="G9" i="4"/>
  <c r="H9" i="4" s="1"/>
  <c r="E10" i="4"/>
  <c r="G25" i="4"/>
  <c r="D30" i="4"/>
  <c r="D65" i="2"/>
  <c r="E28" i="2"/>
  <c r="E65" i="2"/>
  <c r="B30" i="2"/>
  <c r="D29" i="2"/>
  <c r="D26" i="2"/>
  <c r="D25" i="2"/>
  <c r="F25" i="2" s="1"/>
  <c r="H28" i="2" l="1"/>
  <c r="H11" i="4"/>
  <c r="H64" i="2"/>
  <c r="F29" i="2"/>
  <c r="G29" i="2" s="1"/>
  <c r="F65" i="2"/>
  <c r="G59" i="2"/>
  <c r="F64" i="4"/>
  <c r="G58" i="4"/>
  <c r="G64" i="4" s="1"/>
  <c r="H58" i="5"/>
  <c r="H64" i="5" s="1"/>
  <c r="H66" i="5" s="1"/>
  <c r="H13" i="4"/>
  <c r="H27" i="2"/>
  <c r="G40" i="4"/>
  <c r="G45" i="4" s="1"/>
  <c r="F45" i="4"/>
  <c r="E26" i="2"/>
  <c r="F26" i="2"/>
  <c r="H30" i="5"/>
  <c r="H68" i="5"/>
  <c r="H70" i="5"/>
  <c r="G29" i="4"/>
  <c r="H29" i="4" s="1"/>
  <c r="G27" i="4"/>
  <c r="H27" i="4" s="1"/>
  <c r="F14" i="4"/>
  <c r="H32" i="5"/>
  <c r="H34" i="5" s="1"/>
  <c r="H47" i="5"/>
  <c r="H49" i="5" s="1"/>
  <c r="H51" i="5" s="1"/>
  <c r="E45" i="4"/>
  <c r="H45" i="4" s="1"/>
  <c r="H40" i="4"/>
  <c r="G10" i="4"/>
  <c r="G14" i="4" s="1"/>
  <c r="E64" i="4"/>
  <c r="H58" i="4"/>
  <c r="H64" i="4" s="1"/>
  <c r="H66" i="4" s="1"/>
  <c r="H68" i="4" s="1"/>
  <c r="H70" i="4" s="1"/>
  <c r="F30" i="4"/>
  <c r="E14" i="4"/>
  <c r="G26" i="2"/>
  <c r="D30" i="2"/>
  <c r="E25" i="2"/>
  <c r="E29" i="2"/>
  <c r="B45" i="2"/>
  <c r="D44" i="2"/>
  <c r="D43" i="2"/>
  <c r="D42" i="2"/>
  <c r="D41" i="2"/>
  <c r="D40" i="2"/>
  <c r="H29" i="2" l="1"/>
  <c r="G65" i="2"/>
  <c r="H59" i="2"/>
  <c r="H65" i="2" s="1"/>
  <c r="E43" i="2"/>
  <c r="H43" i="2" s="1"/>
  <c r="F43" i="2"/>
  <c r="G43" i="2" s="1"/>
  <c r="E40" i="2"/>
  <c r="F40" i="2"/>
  <c r="G40" i="2" s="1"/>
  <c r="G45" i="2" s="1"/>
  <c r="E44" i="2"/>
  <c r="F44" i="2"/>
  <c r="G44" i="2" s="1"/>
  <c r="H44" i="2" s="1"/>
  <c r="H74" i="5"/>
  <c r="E41" i="2"/>
  <c r="F41" i="2"/>
  <c r="G41" i="2" s="1"/>
  <c r="H41" i="2" s="1"/>
  <c r="H26" i="2"/>
  <c r="E42" i="2"/>
  <c r="F42" i="2"/>
  <c r="G42" i="2" s="1"/>
  <c r="H75" i="5"/>
  <c r="H14" i="4"/>
  <c r="H47" i="4"/>
  <c r="H49" i="4" s="1"/>
  <c r="H10" i="4"/>
  <c r="G30" i="4"/>
  <c r="H30" i="4" s="1"/>
  <c r="H25" i="4"/>
  <c r="F30" i="2"/>
  <c r="G25" i="2"/>
  <c r="G30" i="2" s="1"/>
  <c r="H25" i="2"/>
  <c r="E30" i="2"/>
  <c r="H42" i="2"/>
  <c r="D45" i="2"/>
  <c r="F45" i="2" l="1"/>
  <c r="E45" i="2"/>
  <c r="H16" i="4"/>
  <c r="H73" i="4"/>
  <c r="H32" i="4"/>
  <c r="H34" i="4" s="1"/>
  <c r="H30" i="2"/>
  <c r="H32" i="2" s="1"/>
  <c r="H34" i="2" s="1"/>
  <c r="H67" i="2"/>
  <c r="H45" i="2"/>
  <c r="H40" i="2"/>
  <c r="H69" i="2" l="1"/>
  <c r="H71" i="2" s="1"/>
  <c r="H18" i="4"/>
  <c r="H51" i="4" s="1"/>
  <c r="H74" i="4"/>
  <c r="H47" i="2"/>
  <c r="H49" i="2" s="1"/>
  <c r="D13" i="2" l="1"/>
  <c r="F13" i="2" s="1"/>
  <c r="G13" i="2" l="1"/>
  <c r="E13" i="2"/>
  <c r="B14" i="2"/>
  <c r="D12" i="2"/>
  <c r="F12" i="2" s="1"/>
  <c r="D11" i="2"/>
  <c r="F11" i="2" s="1"/>
  <c r="D10" i="2"/>
  <c r="F10" i="2" s="1"/>
  <c r="D9" i="2"/>
  <c r="F9" i="2" s="1"/>
  <c r="H13" i="2" l="1"/>
  <c r="G9" i="2"/>
  <c r="E9" i="2"/>
  <c r="G10" i="2"/>
  <c r="E10" i="2"/>
  <c r="G11" i="2"/>
  <c r="E11" i="2"/>
  <c r="E12" i="2"/>
  <c r="D14" i="2"/>
  <c r="H11" i="2" l="1"/>
  <c r="H10" i="2"/>
  <c r="G12" i="2"/>
  <c r="G14" i="2" s="1"/>
  <c r="F14" i="2"/>
  <c r="E14" i="2"/>
  <c r="H9" i="2"/>
  <c r="H12" i="2" l="1"/>
  <c r="H14" i="2"/>
  <c r="H16" i="2" l="1"/>
  <c r="H74" i="2"/>
  <c r="G77" i="5" s="1"/>
  <c r="H18" i="2" l="1"/>
  <c r="H51" i="2" s="1"/>
  <c r="H75" i="2"/>
  <c r="G78" i="5" s="1"/>
</calcChain>
</file>

<file path=xl/sharedStrings.xml><?xml version="1.0" encoding="utf-8"?>
<sst xmlns="http://schemas.openxmlformats.org/spreadsheetml/2006/main" count="226" uniqueCount="34">
  <si>
    <t>Наименование должности</t>
  </si>
  <si>
    <t>Количество штатных единиц</t>
  </si>
  <si>
    <t>ИТОГО</t>
  </si>
  <si>
    <t>Ведущий специалист</t>
  </si>
  <si>
    <t>Итого</t>
  </si>
  <si>
    <t>Начальник отдела</t>
  </si>
  <si>
    <t>Главный специалист</t>
  </si>
  <si>
    <t>Главный механик</t>
  </si>
  <si>
    <t>Главный бухгалтер</t>
  </si>
  <si>
    <t>Сумма дожностных окладов в месяц, руб.</t>
  </si>
  <si>
    <t>Стимулирующие выплаты в месяц, руб.</t>
  </si>
  <si>
    <t>Взносы в фонды (ПФР,ФСС,ФОМС) 30,2%</t>
  </si>
  <si>
    <t>Директор</t>
  </si>
  <si>
    <t>Размер должностного оклада в месяц, руб.</t>
  </si>
  <si>
    <t xml:space="preserve">Фонд оплаты труда сотрудников ЛОГКУ "Леноблохота" на 2017 год               (переданные животный мир)                                                                                               </t>
  </si>
  <si>
    <t>Заместитель директора</t>
  </si>
  <si>
    <t>Расчетная величина на 01.01.2017</t>
  </si>
  <si>
    <t>Расчетная величина на 01.04.2017</t>
  </si>
  <si>
    <t>Должностной оклад за 3 месяца, руб.</t>
  </si>
  <si>
    <t>Стимулирующие выплаты за 3 месяца, руб.</t>
  </si>
  <si>
    <t>ВСЕГО</t>
  </si>
  <si>
    <t xml:space="preserve">Фонд оплаты труда сотрудников ЛОГКУ "Леноблохота" на 2017 год               (субъектовые животный мир)                                                                                               </t>
  </si>
  <si>
    <t xml:space="preserve">Фонд оплаты труда сотрудников ЛОГКУ "Леноблохота" на 2017 год                   (переданные охота)                                                                                           </t>
  </si>
  <si>
    <t xml:space="preserve">Фонд оплаты труда сотрудников ЛОГКУ "Леноблохота" на 2017 год                   (субъектовые охота)                                                                                           </t>
  </si>
  <si>
    <t>Всего в расчете на 3 месяца, руб.</t>
  </si>
  <si>
    <t>Должностной оклад за 5 месяцев, руб.</t>
  </si>
  <si>
    <t>Стимулирующие выплаты за 5 месяцев, руб.</t>
  </si>
  <si>
    <t>Расчетная величина на 01.09.2017</t>
  </si>
  <si>
    <t>Должностной оклад за 4 месяца, руб.</t>
  </si>
  <si>
    <t>Стимулирующие выплаты за 4 месяца, руб.</t>
  </si>
  <si>
    <t>Стимулирующие выплаты за 4 месяцев, руб.</t>
  </si>
  <si>
    <t>Всего в расчете на 4 месяца, руб.</t>
  </si>
  <si>
    <t>Всего в расчете на 5 месяцев, руб.</t>
  </si>
  <si>
    <t>Приложение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</si>
</sst>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i/>
      <sz val="10"/>
      <name val="Arial Cyr"/>
      <charset val="204"/>
    </font>
    <font>
      <b/>
      <sz val="11"/>
      <name val="Arial Cyr"/>
      <charset val="204"/>
    </font>
    <font>
      <sz val="9"/>
      <name val="Arial Cyr"/>
      <charset val="204"/>
    </font>
    <font>
      <sz val="10"/>
      <name val="Arial Cyr"/>
      <charset val="204"/>
    </font>
    <font>
      <b/>
      <sz val="9"/>
      <name val="Arial Cyr"/>
      <charset val="204"/>
    </font>
    <font>
      <b/>
      <i/>
      <sz val="9"/>
      <name val="Arial Cyr"/>
      <charset val="204"/>
    </font>
    <font>
      <sz val="9"/>
      <color theme="1"/>
      <name val="Arial Cyr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49" fontId="3" fillId="0" borderId="1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0" xfId="0" applyFont="1"/>
    <xf numFmtId="0" fontId="3" fillId="0" borderId="0" xfId="0" applyFont="1" applyAlignment="1"/>
    <xf numFmtId="0" fontId="4" fillId="0" borderId="0" xfId="0" applyFont="1"/>
    <xf numFmtId="0" fontId="4" fillId="0" borderId="0" xfId="0" applyFont="1" applyAlignment="1"/>
    <xf numFmtId="3" fontId="4" fillId="0" borderId="0" xfId="0" applyNumberFormat="1" applyFont="1" applyAlignment="1"/>
    <xf numFmtId="4" fontId="5" fillId="0" borderId="0" xfId="0" applyNumberFormat="1" applyFont="1"/>
    <xf numFmtId="4" fontId="3" fillId="0" borderId="0" xfId="0" applyNumberFormat="1" applyFont="1"/>
    <xf numFmtId="4" fontId="6" fillId="0" borderId="0" xfId="0" applyNumberFormat="1" applyFont="1"/>
    <xf numFmtId="4" fontId="0" fillId="0" borderId="0" xfId="0" applyNumberFormat="1" applyAlignment="1">
      <alignment wrapText="1"/>
    </xf>
    <xf numFmtId="4" fontId="3" fillId="0" borderId="2" xfId="0" applyNumberFormat="1" applyFont="1" applyBorder="1" applyAlignment="1">
      <alignment horizontal="center"/>
    </xf>
    <xf numFmtId="3" fontId="5" fillId="0" borderId="1" xfId="0" applyNumberFormat="1" applyFont="1" applyBorder="1" applyAlignment="1">
      <alignment horizontal="center"/>
    </xf>
    <xf numFmtId="2" fontId="5" fillId="0" borderId="1" xfId="0" applyNumberFormat="1" applyFont="1" applyBorder="1" applyAlignment="1">
      <alignment wrapText="1"/>
    </xf>
    <xf numFmtId="4" fontId="5" fillId="0" borderId="1" xfId="0" applyNumberFormat="1" applyFont="1" applyBorder="1" applyAlignment="1">
      <alignment horizontal="center"/>
    </xf>
    <xf numFmtId="49" fontId="7" fillId="0" borderId="1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justify"/>
    </xf>
    <xf numFmtId="2" fontId="3" fillId="0" borderId="2" xfId="0" applyNumberFormat="1" applyFont="1" applyBorder="1" applyAlignment="1">
      <alignment horizontal="center"/>
    </xf>
    <xf numFmtId="0" fontId="2" fillId="0" borderId="0" xfId="0" applyFont="1" applyBorder="1" applyAlignment="1">
      <alignment horizontal="left" wrapText="1"/>
    </xf>
    <xf numFmtId="49" fontId="2" fillId="0" borderId="0" xfId="0" applyNumberFormat="1" applyFont="1" applyBorder="1" applyAlignment="1">
      <alignment horizontal="left" wrapText="1"/>
    </xf>
    <xf numFmtId="0" fontId="2" fillId="0" borderId="0" xfId="0" applyFont="1" applyBorder="1" applyAlignment="1">
      <alignment horizontal="left" wrapText="1"/>
    </xf>
    <xf numFmtId="49" fontId="2" fillId="0" borderId="0" xfId="0" applyNumberFormat="1" applyFont="1" applyBorder="1" applyAlignment="1">
      <alignment horizontal="left" wrapText="1"/>
    </xf>
    <xf numFmtId="0" fontId="2" fillId="0" borderId="0" xfId="0" applyFont="1" applyBorder="1" applyAlignment="1">
      <alignment horizontal="left" wrapText="1"/>
    </xf>
    <xf numFmtId="0" fontId="3" fillId="0" borderId="2" xfId="0" applyFont="1" applyBorder="1" applyAlignment="1">
      <alignment horizontal="left"/>
    </xf>
    <xf numFmtId="2" fontId="5" fillId="0" borderId="1" xfId="0" applyNumberFormat="1" applyFont="1" applyBorder="1" applyAlignment="1">
      <alignment horizontal="center"/>
    </xf>
    <xf numFmtId="4" fontId="0" fillId="0" borderId="0" xfId="0" applyNumberFormat="1"/>
    <xf numFmtId="0" fontId="0" fillId="0" borderId="0" xfId="0" applyAlignment="1"/>
    <xf numFmtId="0" fontId="0" fillId="0" borderId="0" xfId="0" applyAlignment="1">
      <alignment horizontal="right"/>
    </xf>
    <xf numFmtId="0" fontId="2" fillId="0" borderId="0" xfId="0" applyFont="1" applyBorder="1" applyAlignment="1">
      <alignment horizontal="left" wrapText="1"/>
    </xf>
    <xf numFmtId="49" fontId="2" fillId="0" borderId="0" xfId="0" applyNumberFormat="1" applyFont="1" applyBorder="1" applyAlignment="1">
      <alignment horizontal="left" wrapText="1"/>
    </xf>
    <xf numFmtId="49" fontId="3" fillId="0" borderId="0" xfId="0" applyNumberFormat="1" applyFont="1" applyBorder="1" applyAlignment="1">
      <alignment horizontal="left"/>
    </xf>
    <xf numFmtId="49" fontId="0" fillId="0" borderId="0" xfId="0" applyNumberForma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6"/>
  <sheetViews>
    <sheetView workbookViewId="0">
      <selection activeCell="L9" sqref="L9"/>
    </sheetView>
  </sheetViews>
  <sheetFormatPr defaultRowHeight="15" x14ac:dyDescent="0.25"/>
  <cols>
    <col min="1" max="1" width="24.140625" customWidth="1"/>
    <col min="2" max="2" width="14" customWidth="1"/>
    <col min="3" max="3" width="13.140625" customWidth="1"/>
    <col min="4" max="4" width="14.28515625" customWidth="1"/>
    <col min="5" max="5" width="14.7109375" customWidth="1"/>
    <col min="6" max="6" width="16.28515625" customWidth="1"/>
    <col min="7" max="8" width="14.5703125" customWidth="1"/>
    <col min="9" max="9" width="12.28515625" customWidth="1"/>
    <col min="13" max="13" width="15.5703125" customWidth="1"/>
  </cols>
  <sheetData>
    <row r="1" spans="1:13" x14ac:dyDescent="0.25">
      <c r="F1" s="29" t="s">
        <v>33</v>
      </c>
      <c r="G1" s="29"/>
      <c r="H1" s="29"/>
      <c r="I1" s="28"/>
      <c r="J1" s="28"/>
    </row>
    <row r="3" spans="1:13" x14ac:dyDescent="0.25">
      <c r="A3" s="1"/>
    </row>
    <row r="4" spans="1:13" x14ac:dyDescent="0.25">
      <c r="A4" s="30" t="s">
        <v>14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</row>
    <row r="5" spans="1:13" x14ac:dyDescent="0.25">
      <c r="A5" s="20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</row>
    <row r="6" spans="1:13" x14ac:dyDescent="0.25">
      <c r="A6" s="31" t="s">
        <v>16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</row>
    <row r="7" spans="1:13" ht="48" x14ac:dyDescent="0.25">
      <c r="A7" s="2" t="s">
        <v>0</v>
      </c>
      <c r="B7" s="2" t="s">
        <v>1</v>
      </c>
      <c r="C7" s="2" t="s">
        <v>13</v>
      </c>
      <c r="D7" s="2" t="s">
        <v>9</v>
      </c>
      <c r="E7" s="17" t="s">
        <v>18</v>
      </c>
      <c r="F7" s="17" t="s">
        <v>10</v>
      </c>
      <c r="G7" s="17" t="s">
        <v>19</v>
      </c>
      <c r="H7" s="2" t="s">
        <v>24</v>
      </c>
    </row>
    <row r="8" spans="1:13" x14ac:dyDescent="0.25">
      <c r="A8" s="3">
        <v>1</v>
      </c>
      <c r="B8" s="3">
        <v>2</v>
      </c>
      <c r="C8" s="3">
        <v>3</v>
      </c>
      <c r="D8" s="3"/>
      <c r="E8" s="3">
        <v>4</v>
      </c>
      <c r="F8" s="3">
        <v>5</v>
      </c>
      <c r="G8" s="3">
        <v>6</v>
      </c>
      <c r="H8" s="3">
        <v>12</v>
      </c>
    </row>
    <row r="9" spans="1:13" x14ac:dyDescent="0.25">
      <c r="A9" s="18" t="s">
        <v>15</v>
      </c>
      <c r="B9" s="19">
        <v>0.61399999999999999</v>
      </c>
      <c r="C9" s="13">
        <v>24693</v>
      </c>
      <c r="D9" s="13">
        <f>C9*B9</f>
        <v>15161.502</v>
      </c>
      <c r="E9" s="13">
        <f>D9*3</f>
        <v>45484.506000000001</v>
      </c>
      <c r="F9" s="13">
        <f>D9*1.8344-0.007</f>
        <v>27812.252268799999</v>
      </c>
      <c r="G9" s="13">
        <f>F9*3</f>
        <v>83436.756806399993</v>
      </c>
      <c r="H9" s="13">
        <f>E9+G9</f>
        <v>128921.26280639999</v>
      </c>
    </row>
    <row r="10" spans="1:13" x14ac:dyDescent="0.25">
      <c r="A10" s="18" t="s">
        <v>8</v>
      </c>
      <c r="B10" s="19">
        <v>0.23799999999999999</v>
      </c>
      <c r="C10" s="13">
        <v>21950</v>
      </c>
      <c r="D10" s="13">
        <f t="shared" ref="D10:D13" si="0">C10*B10</f>
        <v>5224.0999999999995</v>
      </c>
      <c r="E10" s="13">
        <f t="shared" ref="E10:E13" si="1">D10*3</f>
        <v>15672.3</v>
      </c>
      <c r="F10" s="13">
        <f t="shared" ref="F10:F12" si="2">D10*1.8344</f>
        <v>9583.0890399999989</v>
      </c>
      <c r="G10" s="13">
        <f t="shared" ref="G10:G13" si="3">F10*3</f>
        <v>28749.267119999997</v>
      </c>
      <c r="H10" s="13">
        <f t="shared" ref="H10:H13" si="4">E10+G10</f>
        <v>44421.567119999992</v>
      </c>
    </row>
    <row r="11" spans="1:13" x14ac:dyDescent="0.25">
      <c r="A11" s="18" t="s">
        <v>5</v>
      </c>
      <c r="B11" s="19">
        <v>0.45700000000000002</v>
      </c>
      <c r="C11" s="13">
        <v>18479</v>
      </c>
      <c r="D11" s="13">
        <f t="shared" si="0"/>
        <v>8444.9030000000002</v>
      </c>
      <c r="E11" s="13">
        <f t="shared" si="1"/>
        <v>25334.709000000003</v>
      </c>
      <c r="F11" s="13">
        <f t="shared" si="2"/>
        <v>15491.330063200001</v>
      </c>
      <c r="G11" s="13">
        <f t="shared" si="3"/>
        <v>46473.990189600001</v>
      </c>
      <c r="H11" s="13">
        <f t="shared" si="4"/>
        <v>71808.699189600011</v>
      </c>
    </row>
    <row r="12" spans="1:13" x14ac:dyDescent="0.25">
      <c r="A12" s="18" t="s">
        <v>6</v>
      </c>
      <c r="B12" s="19">
        <v>4.702</v>
      </c>
      <c r="C12" s="13">
        <v>16152</v>
      </c>
      <c r="D12" s="13">
        <f t="shared" si="0"/>
        <v>75946.703999999998</v>
      </c>
      <c r="E12" s="13">
        <f t="shared" si="1"/>
        <v>227840.11199999999</v>
      </c>
      <c r="F12" s="13">
        <f t="shared" si="2"/>
        <v>139316.6338176</v>
      </c>
      <c r="G12" s="13">
        <f t="shared" si="3"/>
        <v>417949.90145280003</v>
      </c>
      <c r="H12" s="13">
        <f t="shared" si="4"/>
        <v>645790.01345279999</v>
      </c>
    </row>
    <row r="13" spans="1:13" x14ac:dyDescent="0.25">
      <c r="A13" s="18" t="s">
        <v>3</v>
      </c>
      <c r="B13" s="19">
        <v>7.6639999999999997</v>
      </c>
      <c r="C13" s="13">
        <v>15057</v>
      </c>
      <c r="D13" s="13">
        <f t="shared" si="0"/>
        <v>115396.848</v>
      </c>
      <c r="E13" s="13">
        <f t="shared" si="1"/>
        <v>346190.54399999999</v>
      </c>
      <c r="F13" s="13">
        <f>D13*1.8344-0.19999</f>
        <v>211683.77798119999</v>
      </c>
      <c r="G13" s="13">
        <f t="shared" si="3"/>
        <v>635051.33394359995</v>
      </c>
      <c r="H13" s="13">
        <f t="shared" si="4"/>
        <v>981241.87794359995</v>
      </c>
    </row>
    <row r="14" spans="1:13" x14ac:dyDescent="0.25">
      <c r="A14" s="15" t="s">
        <v>4</v>
      </c>
      <c r="B14" s="14">
        <f>SUM(B9:B13)</f>
        <v>13.675000000000001</v>
      </c>
      <c r="C14" s="16"/>
      <c r="D14" s="16">
        <f>SUM(D9:D13)</f>
        <v>220174.057</v>
      </c>
      <c r="E14" s="16">
        <f>SUM(E9:E13)</f>
        <v>660522.17099999997</v>
      </c>
      <c r="F14" s="16">
        <f>SUM(F9:F13)</f>
        <v>403887.0831708</v>
      </c>
      <c r="G14" s="16">
        <f>SUM(G9:G13)</f>
        <v>1211661.2495124</v>
      </c>
      <c r="H14" s="16">
        <f t="shared" ref="H14" si="5">E14+G14</f>
        <v>1872183.4205124001</v>
      </c>
    </row>
    <row r="15" spans="1:13" x14ac:dyDescent="0.25">
      <c r="A15" s="4"/>
      <c r="B15" s="32"/>
      <c r="C15" s="33"/>
      <c r="D15" s="33"/>
      <c r="E15" s="33"/>
      <c r="F15" s="5"/>
      <c r="G15" s="5"/>
      <c r="H15" s="5"/>
      <c r="I15" s="5"/>
      <c r="J15" s="5"/>
      <c r="K15" s="5"/>
      <c r="M15" s="4"/>
    </row>
    <row r="16" spans="1:13" ht="60" x14ac:dyDescent="0.25">
      <c r="A16" s="6"/>
      <c r="B16" s="8"/>
      <c r="C16" s="7"/>
      <c r="D16" s="7"/>
      <c r="E16" s="7"/>
      <c r="F16" s="5"/>
      <c r="G16" s="12" t="s">
        <v>11</v>
      </c>
      <c r="H16" s="9">
        <f>H14*30.2/100</f>
        <v>565399.39299474482</v>
      </c>
      <c r="I16" s="5"/>
      <c r="J16" s="5"/>
      <c r="K16" s="5"/>
    </row>
    <row r="17" spans="1:13" x14ac:dyDescent="0.25">
      <c r="A17" s="6"/>
      <c r="B17" s="8"/>
      <c r="C17" s="7"/>
      <c r="D17" s="7"/>
      <c r="E17" s="7"/>
      <c r="F17" s="5"/>
      <c r="H17" s="10"/>
      <c r="I17" s="5"/>
      <c r="J17" s="5"/>
      <c r="K17" s="5"/>
    </row>
    <row r="18" spans="1:13" x14ac:dyDescent="0.25">
      <c r="A18" s="6"/>
      <c r="B18" s="8"/>
      <c r="C18" s="7"/>
      <c r="D18" s="7"/>
      <c r="E18" s="7"/>
      <c r="F18" s="5"/>
      <c r="G18" t="s">
        <v>2</v>
      </c>
      <c r="H18" s="11">
        <f>H14+H16</f>
        <v>2437582.8135071448</v>
      </c>
      <c r="I18" s="5"/>
      <c r="J18" s="5"/>
      <c r="K18" s="5"/>
    </row>
    <row r="19" spans="1:13" x14ac:dyDescent="0.25">
      <c r="A19" s="6"/>
      <c r="B19" s="8"/>
      <c r="C19" s="7"/>
      <c r="D19" s="7"/>
      <c r="E19" s="7"/>
      <c r="F19" s="5"/>
      <c r="H19" s="11"/>
      <c r="I19" s="5"/>
      <c r="J19" s="5"/>
      <c r="K19" s="5"/>
    </row>
    <row r="20" spans="1:13" ht="15" customHeight="1" x14ac:dyDescent="0.25">
      <c r="A20" s="30" t="s">
        <v>21</v>
      </c>
      <c r="B20" s="30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</row>
    <row r="21" spans="1:13" x14ac:dyDescent="0.25">
      <c r="A21" s="22"/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</row>
    <row r="22" spans="1:13" ht="15" customHeight="1" x14ac:dyDescent="0.25">
      <c r="A22" s="31" t="s">
        <v>16</v>
      </c>
      <c r="B22" s="31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</row>
    <row r="23" spans="1:13" ht="48" x14ac:dyDescent="0.25">
      <c r="A23" s="2" t="s">
        <v>0</v>
      </c>
      <c r="B23" s="2" t="s">
        <v>1</v>
      </c>
      <c r="C23" s="2" t="s">
        <v>13</v>
      </c>
      <c r="D23" s="2" t="s">
        <v>9</v>
      </c>
      <c r="E23" s="17" t="s">
        <v>18</v>
      </c>
      <c r="F23" s="17" t="s">
        <v>10</v>
      </c>
      <c r="G23" s="17" t="s">
        <v>19</v>
      </c>
      <c r="H23" s="2" t="s">
        <v>24</v>
      </c>
    </row>
    <row r="24" spans="1:13" x14ac:dyDescent="0.25">
      <c r="A24" s="3">
        <v>1</v>
      </c>
      <c r="B24" s="3">
        <v>2</v>
      </c>
      <c r="C24" s="3">
        <v>3</v>
      </c>
      <c r="D24" s="3"/>
      <c r="E24" s="3">
        <v>4</v>
      </c>
      <c r="F24" s="3">
        <v>5</v>
      </c>
      <c r="G24" s="3">
        <v>6</v>
      </c>
      <c r="H24" s="3">
        <v>12</v>
      </c>
    </row>
    <row r="25" spans="1:13" x14ac:dyDescent="0.25">
      <c r="A25" s="18" t="s">
        <v>12</v>
      </c>
      <c r="B25" s="19">
        <v>0.502</v>
      </c>
      <c r="C25" s="13">
        <v>27497</v>
      </c>
      <c r="D25" s="13">
        <f>C25*B25</f>
        <v>13803.494000000001</v>
      </c>
      <c r="E25" s="13">
        <f>D25*3</f>
        <v>41410.482000000004</v>
      </c>
      <c r="F25" s="13">
        <f>D25*1.8344</f>
        <v>25321.1293936</v>
      </c>
      <c r="G25" s="13">
        <f>F25*3</f>
        <v>75963.388180800001</v>
      </c>
      <c r="H25" s="13">
        <f>E25+G25</f>
        <v>117373.8701808</v>
      </c>
    </row>
    <row r="26" spans="1:13" x14ac:dyDescent="0.25">
      <c r="A26" s="18" t="s">
        <v>8</v>
      </c>
      <c r="B26" s="19">
        <v>0.23799999999999999</v>
      </c>
      <c r="C26" s="13">
        <v>21950</v>
      </c>
      <c r="D26" s="13">
        <f t="shared" ref="D26:D29" si="6">C26*B26</f>
        <v>5224.0999999999995</v>
      </c>
      <c r="E26" s="13">
        <f t="shared" ref="E26:E29" si="7">D26*3</f>
        <v>15672.3</v>
      </c>
      <c r="F26" s="13">
        <f t="shared" ref="F26:F28" si="8">D26*1.8344</f>
        <v>9583.0890399999989</v>
      </c>
      <c r="G26" s="13">
        <f t="shared" ref="G26:G29" si="9">F26*3</f>
        <v>28749.267119999997</v>
      </c>
      <c r="H26" s="13">
        <f t="shared" ref="H26:H30" si="10">E26+G26</f>
        <v>44421.567119999992</v>
      </c>
    </row>
    <row r="27" spans="1:13" x14ac:dyDescent="0.25">
      <c r="A27" s="18" t="s">
        <v>7</v>
      </c>
      <c r="B27" s="19">
        <v>0.47</v>
      </c>
      <c r="C27" s="13">
        <v>18068</v>
      </c>
      <c r="D27" s="13">
        <f t="shared" si="6"/>
        <v>8491.9599999999991</v>
      </c>
      <c r="E27" s="13">
        <f t="shared" si="7"/>
        <v>25475.879999999997</v>
      </c>
      <c r="F27" s="13">
        <f t="shared" si="8"/>
        <v>15577.651423999998</v>
      </c>
      <c r="G27" s="13">
        <f t="shared" si="9"/>
        <v>46732.954271999995</v>
      </c>
      <c r="H27" s="13">
        <f t="shared" si="10"/>
        <v>72208.834271999993</v>
      </c>
    </row>
    <row r="28" spans="1:13" x14ac:dyDescent="0.25">
      <c r="A28" s="18" t="s">
        <v>6</v>
      </c>
      <c r="B28" s="19">
        <v>2.94</v>
      </c>
      <c r="C28" s="13">
        <v>16152</v>
      </c>
      <c r="D28" s="13">
        <f t="shared" si="6"/>
        <v>47486.879999999997</v>
      </c>
      <c r="E28" s="13">
        <f t="shared" si="7"/>
        <v>142460.63999999998</v>
      </c>
      <c r="F28" s="13">
        <f t="shared" si="8"/>
        <v>87109.932671999995</v>
      </c>
      <c r="G28" s="13">
        <f t="shared" si="9"/>
        <v>261329.79801599999</v>
      </c>
      <c r="H28" s="13">
        <f t="shared" si="10"/>
        <v>403790.43801599997</v>
      </c>
    </row>
    <row r="29" spans="1:13" x14ac:dyDescent="0.25">
      <c r="A29" s="18" t="s">
        <v>3</v>
      </c>
      <c r="B29" s="19">
        <v>1.016</v>
      </c>
      <c r="C29" s="13">
        <v>15057</v>
      </c>
      <c r="D29" s="13">
        <f t="shared" si="6"/>
        <v>15297.912</v>
      </c>
      <c r="E29" s="13">
        <f t="shared" si="7"/>
        <v>45893.736000000004</v>
      </c>
      <c r="F29" s="13">
        <f>D29*1.8344</f>
        <v>28062.4897728</v>
      </c>
      <c r="G29" s="13">
        <f t="shared" si="9"/>
        <v>84187.469318399992</v>
      </c>
      <c r="H29" s="13">
        <f t="shared" si="10"/>
        <v>130081.2053184</v>
      </c>
    </row>
    <row r="30" spans="1:13" x14ac:dyDescent="0.25">
      <c r="A30" s="15" t="s">
        <v>4</v>
      </c>
      <c r="B30" s="14">
        <f>SUM(B25:B29)</f>
        <v>5.1660000000000004</v>
      </c>
      <c r="C30" s="16"/>
      <c r="D30" s="16">
        <f>SUM(D25:D29)</f>
        <v>90304.34599999999</v>
      </c>
      <c r="E30" s="16">
        <f>SUM(E25:E29)</f>
        <v>270913.038</v>
      </c>
      <c r="F30" s="16">
        <f>SUM(F25:F29)</f>
        <v>165654.29230239999</v>
      </c>
      <c r="G30" s="16">
        <f>SUM(G25:G29)</f>
        <v>496962.87690719997</v>
      </c>
      <c r="H30" s="16">
        <f t="shared" si="10"/>
        <v>767875.91490720003</v>
      </c>
    </row>
    <row r="31" spans="1:13" x14ac:dyDescent="0.25">
      <c r="A31" s="4"/>
      <c r="B31" s="32"/>
      <c r="C31" s="33"/>
      <c r="D31" s="33"/>
      <c r="E31" s="33"/>
      <c r="F31" s="5"/>
      <c r="G31" s="5"/>
      <c r="H31" s="5"/>
      <c r="I31" s="5"/>
      <c r="J31" s="5"/>
      <c r="K31" s="5"/>
      <c r="M31" s="4"/>
    </row>
    <row r="32" spans="1:13" ht="60" x14ac:dyDescent="0.25">
      <c r="A32" s="6"/>
      <c r="B32" s="8"/>
      <c r="C32" s="7"/>
      <c r="D32" s="7"/>
      <c r="E32" s="7"/>
      <c r="F32" s="5"/>
      <c r="G32" s="12" t="s">
        <v>11</v>
      </c>
      <c r="H32" s="9">
        <f>H30*30.2/100</f>
        <v>231898.5263019744</v>
      </c>
      <c r="I32" s="5"/>
      <c r="J32" s="5"/>
      <c r="K32" s="5"/>
    </row>
    <row r="33" spans="1:13" x14ac:dyDescent="0.25">
      <c r="A33" s="6"/>
      <c r="B33" s="8"/>
      <c r="C33" s="7"/>
      <c r="D33" s="7"/>
      <c r="E33" s="7"/>
      <c r="F33" s="5"/>
      <c r="H33" s="10"/>
      <c r="I33" s="5"/>
      <c r="J33" s="5"/>
      <c r="K33" s="5"/>
    </row>
    <row r="34" spans="1:13" x14ac:dyDescent="0.25">
      <c r="A34" s="6"/>
      <c r="B34" s="8"/>
      <c r="C34" s="7"/>
      <c r="D34" s="7"/>
      <c r="E34" s="7"/>
      <c r="F34" s="5"/>
      <c r="G34" t="s">
        <v>2</v>
      </c>
      <c r="H34" s="11">
        <f>H30+H32</f>
        <v>999774.44120917446</v>
      </c>
      <c r="I34" s="5"/>
      <c r="J34" s="5"/>
      <c r="K34" s="5"/>
    </row>
    <row r="35" spans="1:13" x14ac:dyDescent="0.25">
      <c r="A35" s="30" t="s">
        <v>22</v>
      </c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</row>
    <row r="36" spans="1:13" ht="15" customHeight="1" x14ac:dyDescent="0.25">
      <c r="A36" s="22"/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</row>
    <row r="37" spans="1:13" x14ac:dyDescent="0.25">
      <c r="A37" s="31" t="s">
        <v>16</v>
      </c>
      <c r="B37" s="31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</row>
    <row r="38" spans="1:13" ht="48" x14ac:dyDescent="0.25">
      <c r="A38" s="2" t="s">
        <v>0</v>
      </c>
      <c r="B38" s="2" t="s">
        <v>1</v>
      </c>
      <c r="C38" s="2" t="s">
        <v>13</v>
      </c>
      <c r="D38" s="2" t="s">
        <v>9</v>
      </c>
      <c r="E38" s="17" t="s">
        <v>18</v>
      </c>
      <c r="F38" s="17" t="s">
        <v>10</v>
      </c>
      <c r="G38" s="17" t="s">
        <v>19</v>
      </c>
      <c r="H38" s="2" t="s">
        <v>24</v>
      </c>
      <c r="I38" s="21"/>
      <c r="J38" s="21"/>
      <c r="K38" s="21"/>
      <c r="L38" s="21"/>
      <c r="M38" s="21"/>
    </row>
    <row r="39" spans="1:13" x14ac:dyDescent="0.25">
      <c r="A39" s="3">
        <v>1</v>
      </c>
      <c r="B39" s="3">
        <v>2</v>
      </c>
      <c r="C39" s="3">
        <v>3</v>
      </c>
      <c r="D39" s="3"/>
      <c r="E39" s="3">
        <v>4</v>
      </c>
      <c r="F39" s="3">
        <v>5</v>
      </c>
      <c r="G39" s="3">
        <v>6</v>
      </c>
      <c r="H39" s="3">
        <v>12</v>
      </c>
    </row>
    <row r="40" spans="1:13" x14ac:dyDescent="0.25">
      <c r="A40" s="18" t="s">
        <v>15</v>
      </c>
      <c r="B40" s="19">
        <v>0.61399999999999999</v>
      </c>
      <c r="C40" s="13">
        <v>24693</v>
      </c>
      <c r="D40" s="13">
        <f>C40*B40</f>
        <v>15161.502</v>
      </c>
      <c r="E40" s="13">
        <f>D40*3</f>
        <v>45484.506000000001</v>
      </c>
      <c r="F40" s="13">
        <f>D40*1.8344</f>
        <v>27812.2592688</v>
      </c>
      <c r="G40" s="13">
        <f>F40*3</f>
        <v>83436.777806400001</v>
      </c>
      <c r="H40" s="13">
        <f>E40+G40</f>
        <v>128921.2838064</v>
      </c>
    </row>
    <row r="41" spans="1:13" x14ac:dyDescent="0.25">
      <c r="A41" s="18" t="s">
        <v>8</v>
      </c>
      <c r="B41" s="19">
        <v>0.23799999999999999</v>
      </c>
      <c r="C41" s="13">
        <v>21950</v>
      </c>
      <c r="D41" s="13">
        <f t="shared" ref="D41:D44" si="11">C41*B41</f>
        <v>5224.0999999999995</v>
      </c>
      <c r="E41" s="13">
        <f t="shared" ref="E41:E44" si="12">D41*3</f>
        <v>15672.3</v>
      </c>
      <c r="F41" s="13">
        <f t="shared" ref="F41:F44" si="13">D41*1.8344</f>
        <v>9583.0890399999989</v>
      </c>
      <c r="G41" s="13">
        <f t="shared" ref="G41:G44" si="14">F41*3</f>
        <v>28749.267119999997</v>
      </c>
      <c r="H41" s="13">
        <f t="shared" ref="H41:H45" si="15">E41+G41</f>
        <v>44421.567119999992</v>
      </c>
    </row>
    <row r="42" spans="1:13" x14ac:dyDescent="0.25">
      <c r="A42" s="18" t="s">
        <v>5</v>
      </c>
      <c r="B42" s="19">
        <v>0.55900000000000005</v>
      </c>
      <c r="C42" s="13">
        <v>18479</v>
      </c>
      <c r="D42" s="13">
        <f t="shared" si="11"/>
        <v>10329.761</v>
      </c>
      <c r="E42" s="13">
        <f t="shared" si="12"/>
        <v>30989.283000000003</v>
      </c>
      <c r="F42" s="13">
        <f t="shared" si="13"/>
        <v>18948.913578400003</v>
      </c>
      <c r="G42" s="13">
        <f t="shared" si="14"/>
        <v>56846.740735200008</v>
      </c>
      <c r="H42" s="13">
        <f t="shared" si="15"/>
        <v>87836.023735200011</v>
      </c>
    </row>
    <row r="43" spans="1:13" x14ac:dyDescent="0.25">
      <c r="A43" s="18" t="s">
        <v>6</v>
      </c>
      <c r="B43" s="19">
        <v>1.38</v>
      </c>
      <c r="C43" s="13">
        <v>16152</v>
      </c>
      <c r="D43" s="13">
        <f t="shared" si="11"/>
        <v>22289.759999999998</v>
      </c>
      <c r="E43" s="13">
        <f t="shared" si="12"/>
        <v>66869.279999999999</v>
      </c>
      <c r="F43" s="13">
        <f t="shared" si="13"/>
        <v>40888.335743999996</v>
      </c>
      <c r="G43" s="13">
        <f t="shared" si="14"/>
        <v>122665.00723199999</v>
      </c>
      <c r="H43" s="13">
        <f t="shared" si="15"/>
        <v>189534.28723199997</v>
      </c>
    </row>
    <row r="44" spans="1:13" x14ac:dyDescent="0.25">
      <c r="A44" s="18" t="s">
        <v>3</v>
      </c>
      <c r="B44" s="19">
        <v>3.4009999999999998</v>
      </c>
      <c r="C44" s="13">
        <v>15057</v>
      </c>
      <c r="D44" s="13">
        <f t="shared" si="11"/>
        <v>51208.856999999996</v>
      </c>
      <c r="E44" s="13">
        <f t="shared" si="12"/>
        <v>153626.571</v>
      </c>
      <c r="F44" s="13">
        <f t="shared" si="13"/>
        <v>93937.527280800001</v>
      </c>
      <c r="G44" s="13">
        <f t="shared" si="14"/>
        <v>281812.58184240002</v>
      </c>
      <c r="H44" s="13">
        <f t="shared" si="15"/>
        <v>435439.15284240001</v>
      </c>
    </row>
    <row r="45" spans="1:13" x14ac:dyDescent="0.25">
      <c r="A45" s="15" t="s">
        <v>4</v>
      </c>
      <c r="B45" s="14">
        <f>SUM(B40:B44)</f>
        <v>6.1920000000000002</v>
      </c>
      <c r="C45" s="16"/>
      <c r="D45" s="16">
        <f>SUM(D40:D44)</f>
        <v>104213.97999999998</v>
      </c>
      <c r="E45" s="16">
        <f>SUM(E40:E44)</f>
        <v>312641.94</v>
      </c>
      <c r="F45" s="16">
        <f>SUM(F40:F44)</f>
        <v>191170.124912</v>
      </c>
      <c r="G45" s="16">
        <f>SUM(G40:G44)</f>
        <v>573510.37473600009</v>
      </c>
      <c r="H45" s="16">
        <f t="shared" si="15"/>
        <v>886152.31473600003</v>
      </c>
    </row>
    <row r="46" spans="1:13" x14ac:dyDescent="0.25">
      <c r="A46" s="4"/>
      <c r="B46" s="32"/>
      <c r="C46" s="33"/>
      <c r="D46" s="33"/>
      <c r="E46" s="33"/>
      <c r="F46" s="5"/>
      <c r="G46" s="5"/>
      <c r="H46" s="5"/>
      <c r="I46" s="5"/>
      <c r="J46" s="5"/>
      <c r="K46" s="5"/>
      <c r="M46" s="4"/>
    </row>
    <row r="47" spans="1:13" ht="60" x14ac:dyDescent="0.25">
      <c r="A47" s="6"/>
      <c r="B47" s="8"/>
      <c r="C47" s="7"/>
      <c r="D47" s="7"/>
      <c r="E47" s="7"/>
      <c r="F47" s="5"/>
      <c r="G47" s="12" t="s">
        <v>11</v>
      </c>
      <c r="H47" s="9">
        <f>H45*30.2/100</f>
        <v>267617.99905027199</v>
      </c>
      <c r="I47" s="5"/>
      <c r="J47" s="5"/>
      <c r="K47" s="5"/>
    </row>
    <row r="48" spans="1:13" x14ac:dyDescent="0.25">
      <c r="A48" s="6"/>
      <c r="B48" s="8"/>
      <c r="C48" s="7"/>
      <c r="D48" s="7"/>
      <c r="E48" s="7"/>
      <c r="F48" s="5"/>
      <c r="H48" s="10"/>
      <c r="I48" s="5"/>
      <c r="J48" s="5"/>
      <c r="K48" s="5"/>
    </row>
    <row r="49" spans="1:13" x14ac:dyDescent="0.25">
      <c r="A49" s="6"/>
      <c r="B49" s="8"/>
      <c r="C49" s="7"/>
      <c r="D49" s="7"/>
      <c r="E49" s="7"/>
      <c r="F49" s="5"/>
      <c r="G49" t="s">
        <v>2</v>
      </c>
      <c r="H49" s="11">
        <f>H45+H47</f>
        <v>1153770.313786272</v>
      </c>
      <c r="I49" s="5"/>
      <c r="J49" s="5"/>
      <c r="K49" s="5"/>
    </row>
    <row r="50" spans="1:13" x14ac:dyDescent="0.25">
      <c r="A50" s="6"/>
      <c r="B50" s="8"/>
      <c r="C50" s="7"/>
      <c r="D50" s="7"/>
      <c r="E50" s="7"/>
      <c r="F50" s="5"/>
      <c r="H50" s="11"/>
      <c r="I50" s="5"/>
      <c r="J50" s="5"/>
      <c r="K50" s="5"/>
    </row>
    <row r="51" spans="1:13" x14ac:dyDescent="0.25">
      <c r="A51" s="6"/>
      <c r="B51" s="8"/>
      <c r="C51" s="7"/>
      <c r="D51" s="7"/>
      <c r="E51" s="7"/>
      <c r="F51" s="5"/>
      <c r="G51" t="s">
        <v>20</v>
      </c>
      <c r="H51" s="11">
        <f>H18+H49</f>
        <v>3591353.1272934168</v>
      </c>
      <c r="I51" s="5"/>
      <c r="J51" s="5"/>
      <c r="K51" s="5"/>
    </row>
    <row r="52" spans="1:13" x14ac:dyDescent="0.25">
      <c r="A52" s="6"/>
      <c r="B52" s="8"/>
      <c r="C52" s="7"/>
      <c r="D52" s="7"/>
      <c r="E52" s="7"/>
      <c r="F52" s="5"/>
      <c r="H52" s="11"/>
      <c r="I52" s="5"/>
      <c r="J52" s="5"/>
      <c r="K52" s="5"/>
    </row>
    <row r="53" spans="1:13" x14ac:dyDescent="0.25">
      <c r="A53" s="30" t="s">
        <v>23</v>
      </c>
      <c r="B53" s="30"/>
      <c r="C53" s="30"/>
      <c r="D53" s="30"/>
      <c r="E53" s="30"/>
      <c r="F53" s="30"/>
      <c r="G53" s="30"/>
      <c r="H53" s="30"/>
      <c r="I53" s="30"/>
      <c r="J53" s="30"/>
      <c r="K53" s="30"/>
      <c r="L53" s="30"/>
      <c r="M53" s="30"/>
    </row>
    <row r="54" spans="1:13" x14ac:dyDescent="0.25">
      <c r="A54" s="22"/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</row>
    <row r="55" spans="1:13" ht="15" customHeight="1" x14ac:dyDescent="0.25">
      <c r="A55" s="31" t="s">
        <v>16</v>
      </c>
      <c r="B55" s="31"/>
      <c r="C55" s="31"/>
      <c r="D55" s="31"/>
      <c r="E55" s="31"/>
      <c r="F55" s="31"/>
      <c r="G55" s="31"/>
      <c r="H55" s="31"/>
      <c r="I55" s="31"/>
      <c r="J55" s="31"/>
      <c r="K55" s="31"/>
      <c r="L55" s="31"/>
      <c r="M55" s="31"/>
    </row>
    <row r="56" spans="1:13" ht="52.5" customHeight="1" x14ac:dyDescent="0.25">
      <c r="A56" s="2" t="s">
        <v>0</v>
      </c>
      <c r="B56" s="2" t="s">
        <v>1</v>
      </c>
      <c r="C56" s="2" t="s">
        <v>13</v>
      </c>
      <c r="D56" s="2" t="s">
        <v>9</v>
      </c>
      <c r="E56" s="17" t="s">
        <v>18</v>
      </c>
      <c r="F56" s="17" t="s">
        <v>10</v>
      </c>
      <c r="G56" s="17" t="s">
        <v>19</v>
      </c>
      <c r="H56" s="2" t="s">
        <v>24</v>
      </c>
      <c r="I56" s="21"/>
      <c r="J56" s="21"/>
      <c r="K56" s="21"/>
      <c r="L56" s="21"/>
      <c r="M56" s="21"/>
    </row>
    <row r="57" spans="1:13" x14ac:dyDescent="0.25">
      <c r="A57" s="3">
        <v>1</v>
      </c>
      <c r="B57" s="3">
        <v>2</v>
      </c>
      <c r="C57" s="3">
        <v>3</v>
      </c>
      <c r="D57" s="3"/>
      <c r="E57" s="3">
        <v>4</v>
      </c>
      <c r="F57" s="3">
        <v>5</v>
      </c>
      <c r="G57" s="3">
        <v>6</v>
      </c>
      <c r="H57" s="3">
        <v>12</v>
      </c>
    </row>
    <row r="58" spans="1:13" x14ac:dyDescent="0.25">
      <c r="A58" s="3"/>
      <c r="B58" s="3"/>
      <c r="C58" s="3"/>
      <c r="D58" s="3"/>
      <c r="E58" s="3">
        <f>D58*3</f>
        <v>0</v>
      </c>
      <c r="F58" s="3"/>
      <c r="G58" s="3">
        <f>F58*3</f>
        <v>0</v>
      </c>
      <c r="H58" s="3">
        <f>E58+G58</f>
        <v>0</v>
      </c>
    </row>
    <row r="59" spans="1:13" x14ac:dyDescent="0.25">
      <c r="A59" s="25" t="s">
        <v>12</v>
      </c>
      <c r="B59" s="3">
        <v>0.502</v>
      </c>
      <c r="C59" s="19">
        <v>27497</v>
      </c>
      <c r="D59" s="13">
        <f>B59*C59</f>
        <v>13803.494000000001</v>
      </c>
      <c r="E59" s="3">
        <f t="shared" ref="E59:E64" si="16">D59*3</f>
        <v>41410.482000000004</v>
      </c>
      <c r="F59" s="19">
        <f>D59*1.835</f>
        <v>25329.411490000002</v>
      </c>
      <c r="G59" s="19">
        <f t="shared" ref="G59:G64" si="17">F59*3</f>
        <v>75988.23447000001</v>
      </c>
      <c r="H59" s="19">
        <f t="shared" ref="H59:H64" si="18">E59+G59</f>
        <v>117398.71647000001</v>
      </c>
    </row>
    <row r="60" spans="1:13" ht="15" customHeight="1" x14ac:dyDescent="0.25">
      <c r="A60" s="18" t="s">
        <v>15</v>
      </c>
      <c r="B60" s="19">
        <v>0.81499999999999995</v>
      </c>
      <c r="C60" s="19">
        <v>24693</v>
      </c>
      <c r="D60" s="13">
        <f t="shared" ref="D60:D64" si="19">B60*C60</f>
        <v>20124.794999999998</v>
      </c>
      <c r="E60" s="3">
        <f t="shared" si="16"/>
        <v>60374.384999999995</v>
      </c>
      <c r="F60" s="19">
        <f>D60*1.8348</f>
        <v>36924.973865999993</v>
      </c>
      <c r="G60" s="19">
        <f t="shared" si="17"/>
        <v>110774.92159799999</v>
      </c>
      <c r="H60" s="19">
        <f t="shared" si="18"/>
        <v>171149.306598</v>
      </c>
    </row>
    <row r="61" spans="1:13" x14ac:dyDescent="0.25">
      <c r="A61" s="18" t="s">
        <v>8</v>
      </c>
      <c r="B61" s="19">
        <v>0.23799999999999999</v>
      </c>
      <c r="C61" s="19">
        <v>21950</v>
      </c>
      <c r="D61" s="13">
        <f t="shared" si="19"/>
        <v>5224.0999999999995</v>
      </c>
      <c r="E61" s="3">
        <f t="shared" si="16"/>
        <v>15672.3</v>
      </c>
      <c r="F61" s="19">
        <f t="shared" ref="F61:F64" si="20">D61*1.8344</f>
        <v>9583.0890399999989</v>
      </c>
      <c r="G61" s="19">
        <f t="shared" si="17"/>
        <v>28749.267119999997</v>
      </c>
      <c r="H61" s="19">
        <f t="shared" si="18"/>
        <v>44421.567119999992</v>
      </c>
    </row>
    <row r="62" spans="1:13" x14ac:dyDescent="0.25">
      <c r="A62" s="18" t="s">
        <v>7</v>
      </c>
      <c r="B62" s="19">
        <v>0.47</v>
      </c>
      <c r="C62" s="19">
        <v>18068</v>
      </c>
      <c r="D62" s="13">
        <f t="shared" si="19"/>
        <v>8491.9599999999991</v>
      </c>
      <c r="E62" s="3">
        <f t="shared" si="16"/>
        <v>25475.879999999997</v>
      </c>
      <c r="F62" s="19">
        <f>D62*1.8344</f>
        <v>15577.651423999998</v>
      </c>
      <c r="G62" s="19">
        <f t="shared" si="17"/>
        <v>46732.954271999995</v>
      </c>
      <c r="H62" s="19">
        <f t="shared" si="18"/>
        <v>72208.834271999993</v>
      </c>
    </row>
    <row r="63" spans="1:13" x14ac:dyDescent="0.25">
      <c r="A63" s="18" t="s">
        <v>6</v>
      </c>
      <c r="B63" s="19">
        <v>2.94</v>
      </c>
      <c r="C63" s="19">
        <v>16152</v>
      </c>
      <c r="D63" s="13">
        <f t="shared" si="19"/>
        <v>47486.879999999997</v>
      </c>
      <c r="E63" s="3">
        <f t="shared" si="16"/>
        <v>142460.63999999998</v>
      </c>
      <c r="F63" s="19">
        <f t="shared" si="20"/>
        <v>87109.932671999995</v>
      </c>
      <c r="G63" s="19">
        <f t="shared" si="17"/>
        <v>261329.79801599999</v>
      </c>
      <c r="H63" s="19">
        <f t="shared" si="18"/>
        <v>403790.43801599997</v>
      </c>
    </row>
    <row r="64" spans="1:13" x14ac:dyDescent="0.25">
      <c r="A64" s="18" t="s">
        <v>3</v>
      </c>
      <c r="B64" s="19">
        <v>1.016</v>
      </c>
      <c r="C64" s="19">
        <v>15057</v>
      </c>
      <c r="D64" s="13">
        <f t="shared" si="19"/>
        <v>15297.912</v>
      </c>
      <c r="E64" s="3">
        <f t="shared" si="16"/>
        <v>45893.736000000004</v>
      </c>
      <c r="F64" s="19">
        <f t="shared" si="20"/>
        <v>28062.4897728</v>
      </c>
      <c r="G64" s="19">
        <f t="shared" si="17"/>
        <v>84187.469318399992</v>
      </c>
      <c r="H64" s="19">
        <f t="shared" si="18"/>
        <v>130081.2053184</v>
      </c>
    </row>
    <row r="65" spans="1:13" x14ac:dyDescent="0.25">
      <c r="A65" s="15" t="s">
        <v>4</v>
      </c>
      <c r="B65" s="14">
        <f>SUM(B59:B64)</f>
        <v>5.9809999999999999</v>
      </c>
      <c r="C65" s="16"/>
      <c r="D65" s="16">
        <f>SUM(D59:D64)</f>
        <v>110429.14099999999</v>
      </c>
      <c r="E65" s="16">
        <f t="shared" ref="E65:H65" si="21">SUM(E59:E64)</f>
        <v>331287.42299999995</v>
      </c>
      <c r="F65" s="16">
        <f t="shared" si="21"/>
        <v>202587.54826479999</v>
      </c>
      <c r="G65" s="26">
        <f t="shared" si="21"/>
        <v>607762.64479439997</v>
      </c>
      <c r="H65" s="26">
        <f t="shared" si="21"/>
        <v>939050.06779440003</v>
      </c>
    </row>
    <row r="66" spans="1:13" x14ac:dyDescent="0.25">
      <c r="A66" s="4"/>
      <c r="B66" s="32"/>
      <c r="C66" s="33"/>
      <c r="D66" s="33"/>
      <c r="E66" s="33"/>
      <c r="F66" s="5"/>
      <c r="G66" s="5"/>
      <c r="H66" s="5"/>
      <c r="I66" s="5"/>
      <c r="J66" s="5"/>
      <c r="K66" s="5"/>
      <c r="M66" s="4"/>
    </row>
    <row r="67" spans="1:13" ht="60" x14ac:dyDescent="0.25">
      <c r="A67" s="6"/>
      <c r="B67" s="8"/>
      <c r="C67" s="7"/>
      <c r="D67" s="7"/>
      <c r="E67" s="7"/>
      <c r="F67" s="5"/>
      <c r="G67" s="12" t="s">
        <v>11</v>
      </c>
      <c r="H67" s="9">
        <f>H65*30.2/100</f>
        <v>283593.12047390884</v>
      </c>
      <c r="I67" s="5"/>
      <c r="J67" s="5"/>
      <c r="K67" s="5"/>
    </row>
    <row r="68" spans="1:13" x14ac:dyDescent="0.25">
      <c r="A68" s="6"/>
      <c r="B68" s="8"/>
      <c r="C68" s="7"/>
      <c r="D68" s="7"/>
      <c r="E68" s="7"/>
      <c r="F68" s="5"/>
      <c r="H68" s="10"/>
      <c r="I68" s="5"/>
      <c r="J68" s="5"/>
      <c r="K68" s="5"/>
    </row>
    <row r="69" spans="1:13" x14ac:dyDescent="0.25">
      <c r="A69" s="6"/>
      <c r="B69" s="8"/>
      <c r="C69" s="7"/>
      <c r="D69" s="7"/>
      <c r="E69" s="7"/>
      <c r="F69" s="5"/>
      <c r="G69" t="s">
        <v>2</v>
      </c>
      <c r="H69" s="11">
        <f>H65+H67</f>
        <v>1222643.188268309</v>
      </c>
      <c r="I69" s="5"/>
      <c r="J69" s="5"/>
      <c r="K69" s="5"/>
    </row>
    <row r="70" spans="1:13" x14ac:dyDescent="0.25">
      <c r="A70" s="6"/>
      <c r="B70" s="8"/>
      <c r="C70" s="7"/>
      <c r="D70" s="7"/>
      <c r="E70" s="7"/>
      <c r="F70" s="5"/>
      <c r="H70" s="11"/>
      <c r="I70" s="5"/>
      <c r="J70" s="5"/>
      <c r="K70" s="5"/>
    </row>
    <row r="71" spans="1:13" x14ac:dyDescent="0.25">
      <c r="A71" s="6"/>
      <c r="B71" s="8"/>
      <c r="C71" s="7"/>
      <c r="D71" s="7"/>
      <c r="E71" s="7"/>
      <c r="F71" s="5"/>
      <c r="G71" t="s">
        <v>20</v>
      </c>
      <c r="H71" s="11">
        <f>H35+H69</f>
        <v>1222643.188268309</v>
      </c>
      <c r="I71" s="5"/>
      <c r="J71" s="5"/>
      <c r="K71" s="5"/>
    </row>
    <row r="73" spans="1:13" ht="15" customHeight="1" x14ac:dyDescent="0.25"/>
    <row r="74" spans="1:13" x14ac:dyDescent="0.25">
      <c r="G74">
        <v>211</v>
      </c>
      <c r="H74" s="27">
        <f>H14+H30+H45+H65</f>
        <v>4465261.7179500004</v>
      </c>
    </row>
    <row r="75" spans="1:13" x14ac:dyDescent="0.25">
      <c r="H75" s="27">
        <f>H16+H32+H47+H67</f>
        <v>1348509.0388209</v>
      </c>
    </row>
    <row r="86" ht="15" customHeight="1" x14ac:dyDescent="0.25"/>
  </sheetData>
  <mergeCells count="13">
    <mergeCell ref="B66:E66"/>
    <mergeCell ref="A20:M20"/>
    <mergeCell ref="A22:M22"/>
    <mergeCell ref="B31:E31"/>
    <mergeCell ref="A37:M37"/>
    <mergeCell ref="A53:M53"/>
    <mergeCell ref="B46:E46"/>
    <mergeCell ref="A55:M55"/>
    <mergeCell ref="F1:H1"/>
    <mergeCell ref="A4:M4"/>
    <mergeCell ref="A6:M6"/>
    <mergeCell ref="B15:E15"/>
    <mergeCell ref="A35:M35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5"/>
  <sheetViews>
    <sheetView workbookViewId="0">
      <selection activeCell="I18" sqref="I18"/>
    </sheetView>
  </sheetViews>
  <sheetFormatPr defaultRowHeight="15" x14ac:dyDescent="0.25"/>
  <cols>
    <col min="1" max="1" width="24.140625" customWidth="1"/>
    <col min="2" max="2" width="14" customWidth="1"/>
    <col min="3" max="3" width="13.140625" customWidth="1"/>
    <col min="4" max="4" width="14.28515625" customWidth="1"/>
    <col min="5" max="5" width="14.7109375" customWidth="1"/>
    <col min="6" max="6" width="16.28515625" customWidth="1"/>
    <col min="7" max="8" width="14.5703125" customWidth="1"/>
    <col min="9" max="9" width="12.28515625" customWidth="1"/>
    <col min="13" max="13" width="15.5703125" customWidth="1"/>
  </cols>
  <sheetData>
    <row r="1" spans="1:13" x14ac:dyDescent="0.25">
      <c r="H1" s="29"/>
      <c r="I1" s="29"/>
      <c r="J1" s="29"/>
    </row>
    <row r="3" spans="1:13" x14ac:dyDescent="0.25">
      <c r="A3" s="1"/>
    </row>
    <row r="4" spans="1:13" x14ac:dyDescent="0.25">
      <c r="A4" s="30" t="s">
        <v>14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</row>
    <row r="5" spans="1:13" x14ac:dyDescent="0.25">
      <c r="A5" s="22"/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</row>
    <row r="6" spans="1:13" x14ac:dyDescent="0.25">
      <c r="A6" s="31" t="s">
        <v>17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</row>
    <row r="7" spans="1:13" ht="48" x14ac:dyDescent="0.25">
      <c r="A7" s="2" t="s">
        <v>0</v>
      </c>
      <c r="B7" s="2" t="s">
        <v>1</v>
      </c>
      <c r="C7" s="2" t="s">
        <v>13</v>
      </c>
      <c r="D7" s="2" t="s">
        <v>9</v>
      </c>
      <c r="E7" s="17" t="s">
        <v>25</v>
      </c>
      <c r="F7" s="17" t="s">
        <v>10</v>
      </c>
      <c r="G7" s="17" t="s">
        <v>26</v>
      </c>
      <c r="H7" s="2" t="s">
        <v>32</v>
      </c>
    </row>
    <row r="8" spans="1:13" x14ac:dyDescent="0.25">
      <c r="A8" s="3">
        <v>1</v>
      </c>
      <c r="B8" s="3">
        <v>2</v>
      </c>
      <c r="C8" s="3">
        <v>3</v>
      </c>
      <c r="D8" s="3"/>
      <c r="E8" s="3">
        <v>4</v>
      </c>
      <c r="F8" s="3">
        <v>5</v>
      </c>
      <c r="G8" s="3">
        <v>6</v>
      </c>
      <c r="H8" s="3">
        <v>12</v>
      </c>
    </row>
    <row r="9" spans="1:13" x14ac:dyDescent="0.25">
      <c r="A9" s="18" t="s">
        <v>15</v>
      </c>
      <c r="B9" s="19">
        <v>0.61399999999999999</v>
      </c>
      <c r="C9" s="13">
        <v>25130</v>
      </c>
      <c r="D9" s="13">
        <f>C9*B9</f>
        <v>15429.82</v>
      </c>
      <c r="E9" s="13">
        <f>D9*5</f>
        <v>77149.100000000006</v>
      </c>
      <c r="F9" s="13">
        <f>D9*1.835</f>
        <v>28313.719699999998</v>
      </c>
      <c r="G9" s="13">
        <f>F9*5</f>
        <v>141568.59849999999</v>
      </c>
      <c r="H9" s="13">
        <f>E9+G9</f>
        <v>218717.6985</v>
      </c>
    </row>
    <row r="10" spans="1:13" x14ac:dyDescent="0.25">
      <c r="A10" s="18" t="s">
        <v>8</v>
      </c>
      <c r="B10" s="19">
        <v>0.23799999999999999</v>
      </c>
      <c r="C10" s="13">
        <v>22338</v>
      </c>
      <c r="D10" s="13">
        <f t="shared" ref="D10:D13" si="0">C10*B10</f>
        <v>5316.4439999999995</v>
      </c>
      <c r="E10" s="13">
        <f t="shared" ref="E10:E13" si="1">D10*5</f>
        <v>26582.219999999998</v>
      </c>
      <c r="F10" s="13">
        <f t="shared" ref="F10:F13" si="2">D10*1.835</f>
        <v>9755.6747399999986</v>
      </c>
      <c r="G10" s="13">
        <f t="shared" ref="G10:G13" si="3">F10*5</f>
        <v>48778.373699999996</v>
      </c>
      <c r="H10" s="13">
        <f t="shared" ref="H10:H14" si="4">E10+G10</f>
        <v>75360.593699999998</v>
      </c>
    </row>
    <row r="11" spans="1:13" x14ac:dyDescent="0.25">
      <c r="A11" s="18" t="s">
        <v>5</v>
      </c>
      <c r="B11" s="19">
        <v>0.45700000000000002</v>
      </c>
      <c r="C11" s="13">
        <v>18811</v>
      </c>
      <c r="D11" s="13">
        <f t="shared" si="0"/>
        <v>8596.6270000000004</v>
      </c>
      <c r="E11" s="13">
        <f t="shared" si="1"/>
        <v>42983.135000000002</v>
      </c>
      <c r="F11" s="13">
        <f t="shared" si="2"/>
        <v>15774.810545</v>
      </c>
      <c r="G11" s="13">
        <f t="shared" si="3"/>
        <v>78874.052725000001</v>
      </c>
      <c r="H11" s="13">
        <f t="shared" si="4"/>
        <v>121857.187725</v>
      </c>
    </row>
    <row r="12" spans="1:13" x14ac:dyDescent="0.25">
      <c r="A12" s="18" t="s">
        <v>6</v>
      </c>
      <c r="B12" s="19">
        <v>4.702</v>
      </c>
      <c r="C12" s="13">
        <v>16442</v>
      </c>
      <c r="D12" s="13">
        <f t="shared" si="0"/>
        <v>77310.284</v>
      </c>
      <c r="E12" s="13">
        <f t="shared" si="1"/>
        <v>386551.42</v>
      </c>
      <c r="F12" s="13">
        <f t="shared" si="2"/>
        <v>141864.37114</v>
      </c>
      <c r="G12" s="13">
        <f t="shared" si="3"/>
        <v>709321.85569999996</v>
      </c>
      <c r="H12" s="13">
        <f t="shared" si="4"/>
        <v>1095873.2756999999</v>
      </c>
    </row>
    <row r="13" spans="1:13" x14ac:dyDescent="0.25">
      <c r="A13" s="18" t="s">
        <v>3</v>
      </c>
      <c r="B13" s="19">
        <v>7.6639999999999997</v>
      </c>
      <c r="C13" s="13">
        <v>15238</v>
      </c>
      <c r="D13" s="13">
        <f t="shared" si="0"/>
        <v>116784.03199999999</v>
      </c>
      <c r="E13" s="13">
        <f t="shared" si="1"/>
        <v>583920.15999999992</v>
      </c>
      <c r="F13" s="13">
        <f t="shared" si="2"/>
        <v>214298.69871999999</v>
      </c>
      <c r="G13" s="13">
        <f t="shared" si="3"/>
        <v>1071493.4935999999</v>
      </c>
      <c r="H13" s="13">
        <f t="shared" si="4"/>
        <v>1655413.6535999998</v>
      </c>
    </row>
    <row r="14" spans="1:13" x14ac:dyDescent="0.25">
      <c r="A14" s="15" t="s">
        <v>4</v>
      </c>
      <c r="B14" s="14">
        <f>SUM(B9:B13)</f>
        <v>13.675000000000001</v>
      </c>
      <c r="C14" s="16"/>
      <c r="D14" s="16">
        <f>SUM(D9:D13)</f>
        <v>223437.20699999999</v>
      </c>
      <c r="E14" s="16">
        <f>SUM(E9:E13)</f>
        <v>1117186.0349999999</v>
      </c>
      <c r="F14" s="16">
        <f>SUM(F9:F13)</f>
        <v>410007.27484500001</v>
      </c>
      <c r="G14" s="16">
        <f>SUM(G9:G13)</f>
        <v>2050036.3742249999</v>
      </c>
      <c r="H14" s="16">
        <f t="shared" si="4"/>
        <v>3167222.4092250001</v>
      </c>
    </row>
    <row r="15" spans="1:13" x14ac:dyDescent="0.25">
      <c r="A15" s="4"/>
      <c r="B15" s="32"/>
      <c r="C15" s="33"/>
      <c r="D15" s="33"/>
      <c r="E15" s="33"/>
      <c r="F15" s="5"/>
      <c r="G15" s="5"/>
      <c r="H15" s="5"/>
      <c r="I15" s="5"/>
      <c r="J15" s="5"/>
      <c r="K15" s="5"/>
      <c r="M15" s="4"/>
    </row>
    <row r="16" spans="1:13" ht="60" x14ac:dyDescent="0.25">
      <c r="A16" s="6"/>
      <c r="B16" s="8"/>
      <c r="C16" s="7"/>
      <c r="D16" s="7"/>
      <c r="E16" s="7"/>
      <c r="F16" s="5"/>
      <c r="G16" s="12" t="s">
        <v>11</v>
      </c>
      <c r="H16" s="9">
        <f>H14*30.2/100</f>
        <v>956501.16758595</v>
      </c>
      <c r="I16" s="5"/>
      <c r="J16" s="5"/>
      <c r="K16" s="5"/>
    </row>
    <row r="17" spans="1:13" x14ac:dyDescent="0.25">
      <c r="A17" s="6"/>
      <c r="B17" s="8"/>
      <c r="C17" s="7"/>
      <c r="D17" s="7"/>
      <c r="E17" s="7"/>
      <c r="F17" s="5"/>
      <c r="H17" s="10"/>
      <c r="I17" s="5"/>
      <c r="J17" s="5"/>
      <c r="K17" s="5"/>
    </row>
    <row r="18" spans="1:13" x14ac:dyDescent="0.25">
      <c r="A18" s="6"/>
      <c r="B18" s="8"/>
      <c r="C18" s="7"/>
      <c r="D18" s="7"/>
      <c r="E18" s="7"/>
      <c r="F18" s="5"/>
      <c r="G18" t="s">
        <v>2</v>
      </c>
      <c r="H18" s="11">
        <f>H14+H16</f>
        <v>4123723.5768109499</v>
      </c>
      <c r="I18" s="5"/>
      <c r="J18" s="5"/>
      <c r="K18" s="5"/>
    </row>
    <row r="19" spans="1:13" x14ac:dyDescent="0.25">
      <c r="A19" s="6"/>
      <c r="B19" s="8"/>
      <c r="C19" s="7"/>
      <c r="D19" s="7"/>
      <c r="E19" s="7"/>
      <c r="F19" s="5"/>
      <c r="H19" s="11"/>
      <c r="I19" s="5"/>
      <c r="J19" s="5"/>
      <c r="K19" s="5"/>
    </row>
    <row r="20" spans="1:13" ht="15" customHeight="1" x14ac:dyDescent="0.25">
      <c r="A20" s="30" t="s">
        <v>21</v>
      </c>
      <c r="B20" s="30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</row>
    <row r="21" spans="1:13" x14ac:dyDescent="0.25">
      <c r="A21" s="22"/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</row>
    <row r="22" spans="1:13" ht="15" customHeight="1" x14ac:dyDescent="0.25">
      <c r="A22" s="31" t="s">
        <v>17</v>
      </c>
      <c r="B22" s="31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</row>
    <row r="23" spans="1:13" ht="48" x14ac:dyDescent="0.25">
      <c r="A23" s="2" t="s">
        <v>0</v>
      </c>
      <c r="B23" s="2" t="s">
        <v>1</v>
      </c>
      <c r="C23" s="2" t="s">
        <v>13</v>
      </c>
      <c r="D23" s="2" t="s">
        <v>9</v>
      </c>
      <c r="E23" s="17" t="s">
        <v>25</v>
      </c>
      <c r="F23" s="17" t="s">
        <v>10</v>
      </c>
      <c r="G23" s="17" t="s">
        <v>26</v>
      </c>
      <c r="H23" s="2" t="s">
        <v>32</v>
      </c>
    </row>
    <row r="24" spans="1:13" x14ac:dyDescent="0.25">
      <c r="A24" s="3">
        <v>1</v>
      </c>
      <c r="B24" s="3">
        <v>2</v>
      </c>
      <c r="C24" s="3">
        <v>3</v>
      </c>
      <c r="D24" s="3"/>
      <c r="E24" s="3">
        <v>4</v>
      </c>
      <c r="F24" s="3">
        <v>5</v>
      </c>
      <c r="G24" s="3">
        <v>6</v>
      </c>
      <c r="H24" s="3">
        <v>12</v>
      </c>
    </row>
    <row r="25" spans="1:13" x14ac:dyDescent="0.25">
      <c r="A25" s="18" t="s">
        <v>12</v>
      </c>
      <c r="B25" s="19">
        <v>0.502</v>
      </c>
      <c r="C25" s="13">
        <v>27922</v>
      </c>
      <c r="D25" s="13">
        <f>C25*B25</f>
        <v>14016.843999999999</v>
      </c>
      <c r="E25" s="13">
        <f>D25*5</f>
        <v>70084.22</v>
      </c>
      <c r="F25" s="13">
        <f>D25*1.8344</f>
        <v>25712.4986336</v>
      </c>
      <c r="G25" s="13">
        <f>F25*5</f>
        <v>128562.493168</v>
      </c>
      <c r="H25" s="13">
        <f>E25+G25</f>
        <v>198646.71316799999</v>
      </c>
    </row>
    <row r="26" spans="1:13" x14ac:dyDescent="0.25">
      <c r="A26" s="18" t="s">
        <v>8</v>
      </c>
      <c r="B26" s="19">
        <v>0.23799999999999999</v>
      </c>
      <c r="C26" s="13">
        <v>22338</v>
      </c>
      <c r="D26" s="13">
        <f t="shared" ref="D26:D29" si="5">C26*B26</f>
        <v>5316.4439999999995</v>
      </c>
      <c r="E26" s="13">
        <f t="shared" ref="E26:E29" si="6">D26*5</f>
        <v>26582.219999999998</v>
      </c>
      <c r="F26" s="13">
        <f>D26*1.835</f>
        <v>9755.6747399999986</v>
      </c>
      <c r="G26" s="13">
        <f t="shared" ref="G26:G29" si="7">F26*5</f>
        <v>48778.373699999996</v>
      </c>
      <c r="H26" s="13">
        <f t="shared" ref="H26:H30" si="8">E26+G26</f>
        <v>75360.593699999998</v>
      </c>
    </row>
    <row r="27" spans="1:13" x14ac:dyDescent="0.25">
      <c r="A27" s="18" t="s">
        <v>7</v>
      </c>
      <c r="B27" s="19">
        <v>0.47</v>
      </c>
      <c r="C27" s="13">
        <v>18393</v>
      </c>
      <c r="D27" s="13">
        <f t="shared" si="5"/>
        <v>8644.7099999999991</v>
      </c>
      <c r="E27" s="13">
        <f t="shared" si="6"/>
        <v>43223.549999999996</v>
      </c>
      <c r="F27" s="13">
        <f t="shared" ref="F27:F29" si="9">D27*1.835</f>
        <v>15863.042849999998</v>
      </c>
      <c r="G27" s="13">
        <f t="shared" si="7"/>
        <v>79315.21424999999</v>
      </c>
      <c r="H27" s="13">
        <f t="shared" si="8"/>
        <v>122538.76424999998</v>
      </c>
    </row>
    <row r="28" spans="1:13" x14ac:dyDescent="0.25">
      <c r="A28" s="18" t="s">
        <v>6</v>
      </c>
      <c r="B28" s="19">
        <v>2.94</v>
      </c>
      <c r="C28" s="13">
        <v>16442</v>
      </c>
      <c r="D28" s="13">
        <f t="shared" si="5"/>
        <v>48339.479999999996</v>
      </c>
      <c r="E28" s="13">
        <f t="shared" si="6"/>
        <v>241697.39999999997</v>
      </c>
      <c r="F28" s="13">
        <f t="shared" si="9"/>
        <v>88702.945799999987</v>
      </c>
      <c r="G28" s="13">
        <f t="shared" si="7"/>
        <v>443514.72899999993</v>
      </c>
      <c r="H28" s="13">
        <f t="shared" si="8"/>
        <v>685212.12899999996</v>
      </c>
    </row>
    <row r="29" spans="1:13" x14ac:dyDescent="0.25">
      <c r="A29" s="18" t="s">
        <v>3</v>
      </c>
      <c r="B29" s="19">
        <v>1.016</v>
      </c>
      <c r="C29" s="13">
        <v>15238</v>
      </c>
      <c r="D29" s="13">
        <f t="shared" si="5"/>
        <v>15481.808000000001</v>
      </c>
      <c r="E29" s="13">
        <f t="shared" si="6"/>
        <v>77409.040000000008</v>
      </c>
      <c r="F29" s="13">
        <f t="shared" si="9"/>
        <v>28409.117679999999</v>
      </c>
      <c r="G29" s="13">
        <f t="shared" si="7"/>
        <v>142045.58840000001</v>
      </c>
      <c r="H29" s="13">
        <f t="shared" si="8"/>
        <v>219454.62840000002</v>
      </c>
    </row>
    <row r="30" spans="1:13" x14ac:dyDescent="0.25">
      <c r="A30" s="15" t="s">
        <v>4</v>
      </c>
      <c r="B30" s="14">
        <f>SUM(B25:B29)</f>
        <v>5.1660000000000004</v>
      </c>
      <c r="C30" s="16"/>
      <c r="D30" s="16">
        <f>SUM(D25:D29)</f>
        <v>91799.286000000007</v>
      </c>
      <c r="E30" s="16">
        <f>SUM(E25:E29)</f>
        <v>458996.42999999993</v>
      </c>
      <c r="F30" s="16">
        <f>SUM(F25:F29)</f>
        <v>168443.27970359998</v>
      </c>
      <c r="G30" s="16">
        <f>SUM(G25:G29)</f>
        <v>842216.39851799991</v>
      </c>
      <c r="H30" s="16">
        <f t="shared" si="8"/>
        <v>1301212.828518</v>
      </c>
    </row>
    <row r="31" spans="1:13" x14ac:dyDescent="0.25">
      <c r="A31" s="4"/>
      <c r="B31" s="32"/>
      <c r="C31" s="33"/>
      <c r="D31" s="33"/>
      <c r="E31" s="33"/>
      <c r="F31" s="5"/>
      <c r="G31" s="5"/>
      <c r="H31" s="5"/>
      <c r="I31" s="5"/>
      <c r="J31" s="5"/>
      <c r="K31" s="5"/>
      <c r="M31" s="4"/>
    </row>
    <row r="32" spans="1:13" ht="60" x14ac:dyDescent="0.25">
      <c r="A32" s="6"/>
      <c r="B32" s="8"/>
      <c r="C32" s="7"/>
      <c r="D32" s="7"/>
      <c r="E32" s="7"/>
      <c r="F32" s="5"/>
      <c r="G32" s="12" t="s">
        <v>11</v>
      </c>
      <c r="H32" s="9">
        <f>H30*30.2/100</f>
        <v>392966.27421243599</v>
      </c>
      <c r="I32" s="5"/>
      <c r="J32" s="5"/>
      <c r="K32" s="5"/>
    </row>
    <row r="33" spans="1:13" x14ac:dyDescent="0.25">
      <c r="A33" s="6"/>
      <c r="B33" s="8"/>
      <c r="C33" s="7"/>
      <c r="D33" s="7"/>
      <c r="E33" s="7"/>
      <c r="F33" s="5"/>
      <c r="H33" s="10"/>
      <c r="I33" s="5"/>
      <c r="J33" s="5"/>
      <c r="K33" s="5"/>
    </row>
    <row r="34" spans="1:13" x14ac:dyDescent="0.25">
      <c r="A34" s="6"/>
      <c r="B34" s="8"/>
      <c r="C34" s="7"/>
      <c r="D34" s="7"/>
      <c r="E34" s="7"/>
      <c r="F34" s="5"/>
      <c r="G34" t="s">
        <v>2</v>
      </c>
      <c r="H34" s="11">
        <f>H30+H32</f>
        <v>1694179.102730436</v>
      </c>
      <c r="I34" s="5"/>
      <c r="J34" s="5"/>
      <c r="K34" s="5"/>
    </row>
    <row r="35" spans="1:13" x14ac:dyDescent="0.25">
      <c r="A35" s="30" t="s">
        <v>22</v>
      </c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</row>
    <row r="36" spans="1:13" ht="15" customHeight="1" x14ac:dyDescent="0.25">
      <c r="A36" s="22"/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</row>
    <row r="37" spans="1:13" x14ac:dyDescent="0.25">
      <c r="A37" s="31" t="s">
        <v>17</v>
      </c>
      <c r="B37" s="31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</row>
    <row r="38" spans="1:13" ht="48" x14ac:dyDescent="0.25">
      <c r="A38" s="2" t="s">
        <v>0</v>
      </c>
      <c r="B38" s="2" t="s">
        <v>1</v>
      </c>
      <c r="C38" s="2" t="s">
        <v>13</v>
      </c>
      <c r="D38" s="2" t="s">
        <v>9</v>
      </c>
      <c r="E38" s="17" t="s">
        <v>25</v>
      </c>
      <c r="F38" s="17" t="s">
        <v>10</v>
      </c>
      <c r="G38" s="17" t="s">
        <v>26</v>
      </c>
      <c r="H38" s="2" t="s">
        <v>32</v>
      </c>
      <c r="I38" s="21"/>
      <c r="J38" s="21"/>
      <c r="K38" s="21"/>
      <c r="L38" s="21"/>
      <c r="M38" s="21"/>
    </row>
    <row r="39" spans="1:13" x14ac:dyDescent="0.25">
      <c r="A39" s="3">
        <v>1</v>
      </c>
      <c r="B39" s="3">
        <v>2</v>
      </c>
      <c r="C39" s="3">
        <v>3</v>
      </c>
      <c r="D39" s="3"/>
      <c r="E39" s="3">
        <v>4</v>
      </c>
      <c r="F39" s="3">
        <v>5</v>
      </c>
      <c r="G39" s="3">
        <v>6</v>
      </c>
      <c r="H39" s="3">
        <v>12</v>
      </c>
    </row>
    <row r="40" spans="1:13" x14ac:dyDescent="0.25">
      <c r="A40" s="18" t="s">
        <v>15</v>
      </c>
      <c r="B40" s="19">
        <v>0.61399999999999999</v>
      </c>
      <c r="C40" s="13">
        <v>25130</v>
      </c>
      <c r="D40" s="13">
        <f>C40*B40</f>
        <v>15429.82</v>
      </c>
      <c r="E40" s="13">
        <f>D40*5</f>
        <v>77149.100000000006</v>
      </c>
      <c r="F40" s="13">
        <f>D40*1.835</f>
        <v>28313.719699999998</v>
      </c>
      <c r="G40" s="13">
        <f>F40*5</f>
        <v>141568.59849999999</v>
      </c>
      <c r="H40" s="13">
        <f>E40+G40</f>
        <v>218717.6985</v>
      </c>
    </row>
    <row r="41" spans="1:13" x14ac:dyDescent="0.25">
      <c r="A41" s="18" t="s">
        <v>8</v>
      </c>
      <c r="B41" s="19">
        <v>0.23799999999999999</v>
      </c>
      <c r="C41" s="13">
        <v>22338</v>
      </c>
      <c r="D41" s="13">
        <f t="shared" ref="D41:D44" si="10">C41*B41</f>
        <v>5316.4439999999995</v>
      </c>
      <c r="E41" s="13">
        <f t="shared" ref="E41:E44" si="11">D41*5</f>
        <v>26582.219999999998</v>
      </c>
      <c r="F41" s="13">
        <f t="shared" ref="F41:F44" si="12">D41*1.835</f>
        <v>9755.6747399999986</v>
      </c>
      <c r="G41" s="13">
        <f t="shared" ref="G41:G44" si="13">F41*5</f>
        <v>48778.373699999996</v>
      </c>
      <c r="H41" s="13">
        <f t="shared" ref="H41:H45" si="14">E41+G41</f>
        <v>75360.593699999998</v>
      </c>
    </row>
    <row r="42" spans="1:13" x14ac:dyDescent="0.25">
      <c r="A42" s="18" t="s">
        <v>5</v>
      </c>
      <c r="B42" s="19">
        <v>0.55900000000000005</v>
      </c>
      <c r="C42" s="13">
        <v>18811</v>
      </c>
      <c r="D42" s="13">
        <f t="shared" si="10"/>
        <v>10515.349</v>
      </c>
      <c r="E42" s="13">
        <f t="shared" si="11"/>
        <v>52576.745000000003</v>
      </c>
      <c r="F42" s="13">
        <f t="shared" si="12"/>
        <v>19295.665414999999</v>
      </c>
      <c r="G42" s="13">
        <f t="shared" si="13"/>
        <v>96478.327074999994</v>
      </c>
      <c r="H42" s="13">
        <f t="shared" si="14"/>
        <v>149055.072075</v>
      </c>
    </row>
    <row r="43" spans="1:13" x14ac:dyDescent="0.25">
      <c r="A43" s="18" t="s">
        <v>6</v>
      </c>
      <c r="B43" s="19">
        <v>1.38</v>
      </c>
      <c r="C43" s="13">
        <v>16442</v>
      </c>
      <c r="D43" s="13">
        <f t="shared" si="10"/>
        <v>22689.96</v>
      </c>
      <c r="E43" s="13">
        <f t="shared" si="11"/>
        <v>113449.79999999999</v>
      </c>
      <c r="F43" s="13">
        <f t="shared" si="12"/>
        <v>41636.0766</v>
      </c>
      <c r="G43" s="13">
        <f t="shared" si="13"/>
        <v>208180.383</v>
      </c>
      <c r="H43" s="13">
        <f t="shared" si="14"/>
        <v>321630.18299999996</v>
      </c>
    </row>
    <row r="44" spans="1:13" x14ac:dyDescent="0.25">
      <c r="A44" s="18" t="s">
        <v>3</v>
      </c>
      <c r="B44" s="19">
        <v>3.4009999999999998</v>
      </c>
      <c r="C44" s="13">
        <v>15238</v>
      </c>
      <c r="D44" s="13">
        <f t="shared" si="10"/>
        <v>51824.437999999995</v>
      </c>
      <c r="E44" s="13">
        <f t="shared" si="11"/>
        <v>259122.18999999997</v>
      </c>
      <c r="F44" s="13">
        <f t="shared" si="12"/>
        <v>95097.843729999993</v>
      </c>
      <c r="G44" s="13">
        <f t="shared" si="13"/>
        <v>475489.21864999994</v>
      </c>
      <c r="H44" s="13">
        <f t="shared" si="14"/>
        <v>734611.40864999988</v>
      </c>
    </row>
    <row r="45" spans="1:13" x14ac:dyDescent="0.25">
      <c r="A45" s="15" t="s">
        <v>4</v>
      </c>
      <c r="B45" s="14">
        <f>SUM(B40:B44)</f>
        <v>6.1920000000000002</v>
      </c>
      <c r="C45" s="16"/>
      <c r="D45" s="16">
        <f>SUM(D40:D44)</f>
        <v>105776.011</v>
      </c>
      <c r="E45" s="16">
        <f>SUM(E40:E44)</f>
        <v>528880.05499999993</v>
      </c>
      <c r="F45" s="16">
        <f>SUM(F40:F44)</f>
        <v>194098.98018499999</v>
      </c>
      <c r="G45" s="16">
        <f>SUM(G40:G44)</f>
        <v>970494.90092499997</v>
      </c>
      <c r="H45" s="16">
        <f t="shared" si="14"/>
        <v>1499374.9559249999</v>
      </c>
    </row>
    <row r="46" spans="1:13" x14ac:dyDescent="0.25">
      <c r="A46" s="4"/>
      <c r="B46" s="32"/>
      <c r="C46" s="33"/>
      <c r="D46" s="33"/>
      <c r="E46" s="33"/>
      <c r="F46" s="5"/>
      <c r="G46" s="5"/>
      <c r="H46" s="5"/>
      <c r="I46" s="5"/>
      <c r="J46" s="5"/>
      <c r="K46" s="5"/>
      <c r="M46" s="4"/>
    </row>
    <row r="47" spans="1:13" ht="60" x14ac:dyDescent="0.25">
      <c r="A47" s="6"/>
      <c r="B47" s="8"/>
      <c r="C47" s="7"/>
      <c r="D47" s="7"/>
      <c r="E47" s="7"/>
      <c r="F47" s="5"/>
      <c r="G47" s="12" t="s">
        <v>11</v>
      </c>
      <c r="H47" s="9">
        <f>H45*30.2/100</f>
        <v>452811.23668934993</v>
      </c>
      <c r="I47" s="5"/>
      <c r="J47" s="5"/>
      <c r="K47" s="5"/>
    </row>
    <row r="48" spans="1:13" x14ac:dyDescent="0.25">
      <c r="A48" s="6"/>
      <c r="B48" s="8"/>
      <c r="C48" s="7"/>
      <c r="D48" s="7"/>
      <c r="E48" s="7"/>
      <c r="F48" s="5"/>
      <c r="H48" s="10"/>
      <c r="I48" s="5"/>
      <c r="J48" s="5"/>
      <c r="K48" s="5"/>
    </row>
    <row r="49" spans="1:13" x14ac:dyDescent="0.25">
      <c r="A49" s="6"/>
      <c r="B49" s="8"/>
      <c r="C49" s="7"/>
      <c r="D49" s="7"/>
      <c r="E49" s="7"/>
      <c r="F49" s="5"/>
      <c r="G49" t="s">
        <v>2</v>
      </c>
      <c r="H49" s="11">
        <f>H45+H47</f>
        <v>1952186.1926143498</v>
      </c>
      <c r="I49" s="5"/>
      <c r="J49" s="5"/>
      <c r="K49" s="5"/>
    </row>
    <row r="50" spans="1:13" x14ac:dyDescent="0.25">
      <c r="A50" s="6"/>
      <c r="B50" s="8"/>
      <c r="C50" s="7"/>
      <c r="D50" s="7"/>
      <c r="E50" s="7"/>
      <c r="F50" s="5"/>
      <c r="H50" s="11"/>
      <c r="I50" s="5"/>
      <c r="J50" s="5"/>
      <c r="K50" s="5"/>
    </row>
    <row r="51" spans="1:13" x14ac:dyDescent="0.25">
      <c r="A51" s="6"/>
      <c r="B51" s="8"/>
      <c r="C51" s="7"/>
      <c r="D51" s="7"/>
      <c r="E51" s="7"/>
      <c r="F51" s="5"/>
      <c r="G51" t="s">
        <v>20</v>
      </c>
      <c r="H51" s="11">
        <f>H18+H49</f>
        <v>6075909.7694252999</v>
      </c>
      <c r="I51" s="5"/>
      <c r="J51" s="5"/>
      <c r="K51" s="5"/>
    </row>
    <row r="52" spans="1:13" x14ac:dyDescent="0.25">
      <c r="A52" s="6"/>
      <c r="B52" s="8"/>
      <c r="C52" s="7"/>
      <c r="D52" s="7"/>
      <c r="E52" s="7"/>
      <c r="F52" s="5"/>
      <c r="H52" s="11"/>
      <c r="I52" s="5"/>
      <c r="J52" s="5"/>
      <c r="K52" s="5"/>
    </row>
    <row r="53" spans="1:13" x14ac:dyDescent="0.25">
      <c r="A53" s="30" t="s">
        <v>23</v>
      </c>
      <c r="B53" s="30"/>
      <c r="C53" s="30"/>
      <c r="D53" s="30"/>
      <c r="E53" s="30"/>
      <c r="F53" s="30"/>
      <c r="G53" s="30"/>
      <c r="H53" s="30"/>
      <c r="I53" s="30"/>
      <c r="J53" s="30"/>
      <c r="K53" s="30"/>
      <c r="L53" s="30"/>
      <c r="M53" s="30"/>
    </row>
    <row r="54" spans="1:13" x14ac:dyDescent="0.25">
      <c r="A54" s="22"/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</row>
    <row r="55" spans="1:13" ht="15" customHeight="1" x14ac:dyDescent="0.25">
      <c r="A55" s="31" t="s">
        <v>17</v>
      </c>
      <c r="B55" s="31"/>
      <c r="C55" s="31"/>
      <c r="D55" s="31"/>
      <c r="E55" s="31"/>
      <c r="F55" s="31"/>
      <c r="G55" s="31"/>
      <c r="H55" s="31"/>
      <c r="I55" s="31"/>
      <c r="J55" s="31"/>
      <c r="K55" s="31"/>
      <c r="L55" s="31"/>
      <c r="M55" s="31"/>
    </row>
    <row r="56" spans="1:13" ht="52.5" customHeight="1" x14ac:dyDescent="0.25">
      <c r="A56" s="2" t="s">
        <v>0</v>
      </c>
      <c r="B56" s="2" t="s">
        <v>1</v>
      </c>
      <c r="C56" s="2" t="s">
        <v>13</v>
      </c>
      <c r="D56" s="2" t="s">
        <v>9</v>
      </c>
      <c r="E56" s="17" t="s">
        <v>25</v>
      </c>
      <c r="F56" s="17" t="s">
        <v>10</v>
      </c>
      <c r="G56" s="17" t="s">
        <v>26</v>
      </c>
      <c r="H56" s="2" t="s">
        <v>32</v>
      </c>
      <c r="I56" s="21"/>
      <c r="J56" s="21"/>
      <c r="K56" s="21"/>
      <c r="L56" s="21"/>
      <c r="M56" s="21"/>
    </row>
    <row r="57" spans="1:13" x14ac:dyDescent="0.25">
      <c r="A57" s="3">
        <v>1</v>
      </c>
      <c r="B57" s="3">
        <v>2</v>
      </c>
      <c r="C57" s="3">
        <v>3</v>
      </c>
      <c r="D57" s="3"/>
      <c r="E57" s="3">
        <v>4</v>
      </c>
      <c r="F57" s="3">
        <v>5</v>
      </c>
      <c r="G57" s="3">
        <v>6</v>
      </c>
      <c r="H57" s="3">
        <v>12</v>
      </c>
    </row>
    <row r="58" spans="1:13" x14ac:dyDescent="0.25">
      <c r="A58" s="25" t="s">
        <v>12</v>
      </c>
      <c r="B58" s="3">
        <v>0.502</v>
      </c>
      <c r="C58" s="19">
        <v>27922</v>
      </c>
      <c r="D58" s="13">
        <f>B58*C58</f>
        <v>14016.843999999999</v>
      </c>
      <c r="E58" s="3">
        <f>D58*5</f>
        <v>70084.22</v>
      </c>
      <c r="F58" s="19">
        <f>D58*1.835</f>
        <v>25720.908739999999</v>
      </c>
      <c r="G58" s="19">
        <f>F58*5</f>
        <v>128604.54369999999</v>
      </c>
      <c r="H58" s="19">
        <f t="shared" ref="H58:H63" si="15">E58+G58</f>
        <v>198688.76370000001</v>
      </c>
    </row>
    <row r="59" spans="1:13" ht="15" customHeight="1" x14ac:dyDescent="0.25">
      <c r="A59" s="18" t="s">
        <v>15</v>
      </c>
      <c r="B59" s="19">
        <v>0.81499999999999995</v>
      </c>
      <c r="C59" s="13">
        <v>25130</v>
      </c>
      <c r="D59" s="13">
        <f t="shared" ref="D59:D63" si="16">B59*C59</f>
        <v>20480.949999999997</v>
      </c>
      <c r="E59" s="3">
        <f t="shared" ref="E59:E63" si="17">D59*5</f>
        <v>102404.74999999999</v>
      </c>
      <c r="F59" s="19">
        <f t="shared" ref="F59:F63" si="18">D59*1.835</f>
        <v>37582.543249999995</v>
      </c>
      <c r="G59" s="19">
        <f t="shared" ref="G59:G63" si="19">F59*5</f>
        <v>187912.71624999997</v>
      </c>
      <c r="H59" s="19">
        <f t="shared" si="15"/>
        <v>290317.46624999994</v>
      </c>
    </row>
    <row r="60" spans="1:13" x14ac:dyDescent="0.25">
      <c r="A60" s="18" t="s">
        <v>8</v>
      </c>
      <c r="B60" s="19">
        <v>0.23799999999999999</v>
      </c>
      <c r="C60" s="13">
        <v>22338</v>
      </c>
      <c r="D60" s="13">
        <f t="shared" si="16"/>
        <v>5316.4439999999995</v>
      </c>
      <c r="E60" s="3">
        <f t="shared" si="17"/>
        <v>26582.219999999998</v>
      </c>
      <c r="F60" s="19">
        <f t="shared" si="18"/>
        <v>9755.6747399999986</v>
      </c>
      <c r="G60" s="19">
        <f t="shared" si="19"/>
        <v>48778.373699999996</v>
      </c>
      <c r="H60" s="19">
        <f t="shared" si="15"/>
        <v>75360.593699999998</v>
      </c>
    </row>
    <row r="61" spans="1:13" x14ac:dyDescent="0.25">
      <c r="A61" s="18" t="s">
        <v>7</v>
      </c>
      <c r="B61" s="19">
        <v>0.47</v>
      </c>
      <c r="C61" s="13">
        <v>18393</v>
      </c>
      <c r="D61" s="13">
        <f t="shared" si="16"/>
        <v>8644.7099999999991</v>
      </c>
      <c r="E61" s="3">
        <f t="shared" si="17"/>
        <v>43223.549999999996</v>
      </c>
      <c r="F61" s="19">
        <f t="shared" si="18"/>
        <v>15863.042849999998</v>
      </c>
      <c r="G61" s="19">
        <f t="shared" si="19"/>
        <v>79315.21424999999</v>
      </c>
      <c r="H61" s="19">
        <f t="shared" si="15"/>
        <v>122538.76424999998</v>
      </c>
    </row>
    <row r="62" spans="1:13" x14ac:dyDescent="0.25">
      <c r="A62" s="18" t="s">
        <v>6</v>
      </c>
      <c r="B62" s="19">
        <v>2.94</v>
      </c>
      <c r="C62" s="13">
        <v>16442</v>
      </c>
      <c r="D62" s="13">
        <f t="shared" si="16"/>
        <v>48339.479999999996</v>
      </c>
      <c r="E62" s="3">
        <f t="shared" si="17"/>
        <v>241697.39999999997</v>
      </c>
      <c r="F62" s="19">
        <f t="shared" si="18"/>
        <v>88702.945799999987</v>
      </c>
      <c r="G62" s="19">
        <f t="shared" si="19"/>
        <v>443514.72899999993</v>
      </c>
      <c r="H62" s="19">
        <f t="shared" si="15"/>
        <v>685212.12899999996</v>
      </c>
    </row>
    <row r="63" spans="1:13" x14ac:dyDescent="0.25">
      <c r="A63" s="18" t="s">
        <v>3</v>
      </c>
      <c r="B63" s="19">
        <v>1.016</v>
      </c>
      <c r="C63" s="13">
        <v>15238</v>
      </c>
      <c r="D63" s="13">
        <f t="shared" si="16"/>
        <v>15481.808000000001</v>
      </c>
      <c r="E63" s="3">
        <f t="shared" si="17"/>
        <v>77409.040000000008</v>
      </c>
      <c r="F63" s="19">
        <f t="shared" si="18"/>
        <v>28409.117679999999</v>
      </c>
      <c r="G63" s="19">
        <f t="shared" si="19"/>
        <v>142045.58840000001</v>
      </c>
      <c r="H63" s="19">
        <f t="shared" si="15"/>
        <v>219454.62840000002</v>
      </c>
    </row>
    <row r="64" spans="1:13" x14ac:dyDescent="0.25">
      <c r="A64" s="15" t="s">
        <v>4</v>
      </c>
      <c r="B64" s="14">
        <f>SUM(B58:B63)</f>
        <v>5.9809999999999999</v>
      </c>
      <c r="C64" s="16"/>
      <c r="D64" s="16">
        <f>SUM(D58:D63)</f>
        <v>112280.23599999999</v>
      </c>
      <c r="E64" s="16">
        <f t="shared" ref="E64:H64" si="20">SUM(E58:E63)</f>
        <v>561401.17999999993</v>
      </c>
      <c r="F64" s="16">
        <f t="shared" si="20"/>
        <v>206034.23305999997</v>
      </c>
      <c r="G64" s="26">
        <f t="shared" si="20"/>
        <v>1030171.1652999999</v>
      </c>
      <c r="H64" s="26">
        <f t="shared" si="20"/>
        <v>1591572.3452999999</v>
      </c>
    </row>
    <row r="65" spans="1:13" x14ac:dyDescent="0.25">
      <c r="A65" s="4"/>
      <c r="B65" s="32"/>
      <c r="C65" s="33"/>
      <c r="D65" s="33"/>
      <c r="E65" s="33"/>
      <c r="F65" s="5"/>
      <c r="G65" s="5"/>
      <c r="H65" s="5"/>
      <c r="I65" s="5"/>
      <c r="J65" s="5"/>
      <c r="K65" s="5"/>
      <c r="M65" s="4"/>
    </row>
    <row r="66" spans="1:13" ht="60" x14ac:dyDescent="0.25">
      <c r="A66" s="6"/>
      <c r="B66" s="8"/>
      <c r="C66" s="7"/>
      <c r="D66" s="7"/>
      <c r="E66" s="7"/>
      <c r="F66" s="5"/>
      <c r="G66" s="12" t="s">
        <v>11</v>
      </c>
      <c r="H66" s="9">
        <f>H64*30.2/100</f>
        <v>480654.84828059992</v>
      </c>
      <c r="I66" s="5"/>
      <c r="J66" s="5"/>
      <c r="K66" s="5"/>
    </row>
    <row r="67" spans="1:13" x14ac:dyDescent="0.25">
      <c r="A67" s="6"/>
      <c r="B67" s="8"/>
      <c r="C67" s="7"/>
      <c r="D67" s="7"/>
      <c r="E67" s="7"/>
      <c r="F67" s="5"/>
      <c r="H67" s="10"/>
      <c r="I67" s="5"/>
      <c r="J67" s="5"/>
      <c r="K67" s="5"/>
    </row>
    <row r="68" spans="1:13" x14ac:dyDescent="0.25">
      <c r="A68" s="6"/>
      <c r="B68" s="8"/>
      <c r="C68" s="7"/>
      <c r="D68" s="7"/>
      <c r="E68" s="7"/>
      <c r="F68" s="5"/>
      <c r="G68" t="s">
        <v>2</v>
      </c>
      <c r="H68" s="11">
        <f>H64+H66</f>
        <v>2072227.1935806</v>
      </c>
      <c r="I68" s="5"/>
      <c r="J68" s="5"/>
      <c r="K68" s="5"/>
    </row>
    <row r="69" spans="1:13" x14ac:dyDescent="0.25">
      <c r="A69" s="6"/>
      <c r="B69" s="8"/>
      <c r="C69" s="7"/>
      <c r="D69" s="7"/>
      <c r="E69" s="7"/>
      <c r="F69" s="5"/>
      <c r="H69" s="11"/>
      <c r="I69" s="5"/>
      <c r="J69" s="5"/>
      <c r="K69" s="5"/>
    </row>
    <row r="70" spans="1:13" x14ac:dyDescent="0.25">
      <c r="A70" s="6"/>
      <c r="B70" s="8"/>
      <c r="C70" s="7"/>
      <c r="D70" s="7"/>
      <c r="E70" s="7"/>
      <c r="F70" s="5"/>
      <c r="G70" t="s">
        <v>20</v>
      </c>
      <c r="H70" s="11">
        <f>H35+H68</f>
        <v>2072227.1935806</v>
      </c>
      <c r="I70" s="5"/>
      <c r="J70" s="5"/>
      <c r="K70" s="5"/>
    </row>
    <row r="72" spans="1:13" ht="15" customHeight="1" x14ac:dyDescent="0.25"/>
    <row r="73" spans="1:13" x14ac:dyDescent="0.25">
      <c r="G73">
        <v>211</v>
      </c>
      <c r="H73" s="27">
        <f>H14+H30+H45+H64</f>
        <v>7559382.5389679996</v>
      </c>
    </row>
    <row r="74" spans="1:13" x14ac:dyDescent="0.25">
      <c r="H74" s="27">
        <f>H16+H32+H47+H66</f>
        <v>2282933.5267683356</v>
      </c>
    </row>
    <row r="85" ht="15" customHeight="1" x14ac:dyDescent="0.25"/>
  </sheetData>
  <mergeCells count="13">
    <mergeCell ref="B65:E65"/>
    <mergeCell ref="B31:E31"/>
    <mergeCell ref="A35:M35"/>
    <mergeCell ref="A37:M37"/>
    <mergeCell ref="B46:E46"/>
    <mergeCell ref="A53:M53"/>
    <mergeCell ref="A55:M55"/>
    <mergeCell ref="A22:M22"/>
    <mergeCell ref="H1:J1"/>
    <mergeCell ref="A4:M4"/>
    <mergeCell ref="A6:M6"/>
    <mergeCell ref="B15:E15"/>
    <mergeCell ref="A20:M20"/>
  </mergeCells>
  <pageMargins left="0.7" right="0.7" top="0.75" bottom="0.75" header="0.3" footer="0.3"/>
  <pageSetup paperSize="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5"/>
  <sheetViews>
    <sheetView tabSelected="1" workbookViewId="0">
      <selection activeCell="E73" sqref="E73"/>
    </sheetView>
  </sheetViews>
  <sheetFormatPr defaultRowHeight="15" x14ac:dyDescent="0.25"/>
  <cols>
    <col min="1" max="1" width="24.140625" customWidth="1"/>
    <col min="2" max="2" width="14" customWidth="1"/>
    <col min="3" max="3" width="13.140625" customWidth="1"/>
    <col min="4" max="4" width="14.28515625" customWidth="1"/>
    <col min="5" max="5" width="14.7109375" customWidth="1"/>
    <col min="6" max="6" width="16.28515625" customWidth="1"/>
    <col min="7" max="8" width="14.5703125" customWidth="1"/>
    <col min="9" max="9" width="12.28515625" customWidth="1"/>
    <col min="13" max="13" width="15.5703125" customWidth="1"/>
  </cols>
  <sheetData>
    <row r="1" spans="1:13" x14ac:dyDescent="0.25">
      <c r="H1" s="29"/>
      <c r="I1" s="29"/>
      <c r="J1" s="29"/>
    </row>
    <row r="3" spans="1:13" x14ac:dyDescent="0.25">
      <c r="A3" s="1"/>
    </row>
    <row r="4" spans="1:13" x14ac:dyDescent="0.25">
      <c r="A4" s="30" t="s">
        <v>14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</row>
    <row r="5" spans="1:13" x14ac:dyDescent="0.25">
      <c r="A5" s="24"/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</row>
    <row r="6" spans="1:13" x14ac:dyDescent="0.25">
      <c r="A6" s="31" t="s">
        <v>27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</row>
    <row r="7" spans="1:13" ht="48" x14ac:dyDescent="0.25">
      <c r="A7" s="2" t="s">
        <v>0</v>
      </c>
      <c r="B7" s="2" t="s">
        <v>1</v>
      </c>
      <c r="C7" s="2" t="s">
        <v>13</v>
      </c>
      <c r="D7" s="2" t="s">
        <v>9</v>
      </c>
      <c r="E7" s="17" t="s">
        <v>28</v>
      </c>
      <c r="F7" s="17" t="s">
        <v>10</v>
      </c>
      <c r="G7" s="17" t="s">
        <v>29</v>
      </c>
      <c r="H7" s="2" t="s">
        <v>31</v>
      </c>
    </row>
    <row r="8" spans="1:13" x14ac:dyDescent="0.25">
      <c r="A8" s="3">
        <v>1</v>
      </c>
      <c r="B8" s="3">
        <v>2</v>
      </c>
      <c r="C8" s="3">
        <v>3</v>
      </c>
      <c r="D8" s="3"/>
      <c r="E8" s="3">
        <v>4</v>
      </c>
      <c r="F8" s="3">
        <v>5</v>
      </c>
      <c r="G8" s="3">
        <v>6</v>
      </c>
      <c r="H8" s="3">
        <v>12</v>
      </c>
    </row>
    <row r="9" spans="1:13" x14ac:dyDescent="0.25">
      <c r="A9" s="18" t="s">
        <v>15</v>
      </c>
      <c r="B9" s="19">
        <v>0.61399999999999999</v>
      </c>
      <c r="C9" s="13">
        <v>26113</v>
      </c>
      <c r="D9" s="13">
        <f>C9*B9</f>
        <v>16033.382</v>
      </c>
      <c r="E9" s="13">
        <f>D9*4</f>
        <v>64133.527999999998</v>
      </c>
      <c r="F9" s="13">
        <f>D9*1.8344</f>
        <v>29411.635940799999</v>
      </c>
      <c r="G9" s="13">
        <f>F9*4</f>
        <v>117646.5437632</v>
      </c>
      <c r="H9" s="13">
        <f>E9+G9</f>
        <v>181780.07176319999</v>
      </c>
    </row>
    <row r="10" spans="1:13" x14ac:dyDescent="0.25">
      <c r="A10" s="18" t="s">
        <v>8</v>
      </c>
      <c r="B10" s="19">
        <v>0.23799999999999999</v>
      </c>
      <c r="C10" s="13">
        <v>23212</v>
      </c>
      <c r="D10" s="13">
        <f t="shared" ref="D10:D13" si="0">C10*B10</f>
        <v>5524.4560000000001</v>
      </c>
      <c r="E10" s="13">
        <f t="shared" ref="E10:E13" si="1">D10*4</f>
        <v>22097.824000000001</v>
      </c>
      <c r="F10" s="13">
        <f t="shared" ref="F10:F13" si="2">D10*1.8344</f>
        <v>10134.062086400001</v>
      </c>
      <c r="G10" s="13">
        <f t="shared" ref="G10:G13" si="3">F10*4</f>
        <v>40536.248345600005</v>
      </c>
      <c r="H10" s="13">
        <f t="shared" ref="H10:H14" si="4">E10+G10</f>
        <v>62634.072345600005</v>
      </c>
    </row>
    <row r="11" spans="1:13" x14ac:dyDescent="0.25">
      <c r="A11" s="18" t="s">
        <v>5</v>
      </c>
      <c r="B11" s="19">
        <v>0.45700000000000002</v>
      </c>
      <c r="C11" s="13">
        <v>19542</v>
      </c>
      <c r="D11" s="13">
        <f t="shared" si="0"/>
        <v>8930.6939999999995</v>
      </c>
      <c r="E11" s="13">
        <f t="shared" si="1"/>
        <v>35722.775999999998</v>
      </c>
      <c r="F11" s="13">
        <f t="shared" si="2"/>
        <v>16382.465073599999</v>
      </c>
      <c r="G11" s="13">
        <f t="shared" si="3"/>
        <v>65529.860294399994</v>
      </c>
      <c r="H11" s="13">
        <f t="shared" si="4"/>
        <v>101252.6362944</v>
      </c>
    </row>
    <row r="12" spans="1:13" x14ac:dyDescent="0.25">
      <c r="A12" s="18" t="s">
        <v>6</v>
      </c>
      <c r="B12" s="19">
        <v>4.702</v>
      </c>
      <c r="C12" s="13">
        <v>17081</v>
      </c>
      <c r="D12" s="13">
        <f t="shared" si="0"/>
        <v>80314.861999999994</v>
      </c>
      <c r="E12" s="13">
        <f t="shared" si="1"/>
        <v>321259.44799999997</v>
      </c>
      <c r="F12" s="13">
        <f t="shared" si="2"/>
        <v>147329.5828528</v>
      </c>
      <c r="G12" s="13">
        <f t="shared" si="3"/>
        <v>589318.33141119999</v>
      </c>
      <c r="H12" s="13">
        <f t="shared" si="4"/>
        <v>910577.77941119997</v>
      </c>
    </row>
    <row r="13" spans="1:13" x14ac:dyDescent="0.25">
      <c r="A13" s="18" t="s">
        <v>3</v>
      </c>
      <c r="B13" s="19">
        <v>7.6639999999999997</v>
      </c>
      <c r="C13" s="13">
        <v>15923</v>
      </c>
      <c r="D13" s="13">
        <f t="shared" si="0"/>
        <v>122033.87199999999</v>
      </c>
      <c r="E13" s="13">
        <f t="shared" si="1"/>
        <v>488135.48799999995</v>
      </c>
      <c r="F13" s="13">
        <f t="shared" si="2"/>
        <v>223858.93479679999</v>
      </c>
      <c r="G13" s="13">
        <f t="shared" si="3"/>
        <v>895435.73918719997</v>
      </c>
      <c r="H13" s="13">
        <f t="shared" si="4"/>
        <v>1383571.2271872</v>
      </c>
    </row>
    <row r="14" spans="1:13" x14ac:dyDescent="0.25">
      <c r="A14" s="15" t="s">
        <v>4</v>
      </c>
      <c r="B14" s="14">
        <f>SUM(B9:B13)</f>
        <v>13.675000000000001</v>
      </c>
      <c r="C14" s="16"/>
      <c r="D14" s="16">
        <f>SUM(D9:D13)</f>
        <v>232837.266</v>
      </c>
      <c r="E14" s="16">
        <f>SUM(E9:E13)</f>
        <v>931349.06400000001</v>
      </c>
      <c r="F14" s="16">
        <f>SUM(F9:F13)</f>
        <v>427116.68075039994</v>
      </c>
      <c r="G14" s="16">
        <f>SUM(G9:G13)</f>
        <v>1708466.7230015998</v>
      </c>
      <c r="H14" s="16">
        <f t="shared" si="4"/>
        <v>2639815.7870015996</v>
      </c>
    </row>
    <row r="15" spans="1:13" x14ac:dyDescent="0.25">
      <c r="A15" s="4"/>
      <c r="B15" s="32"/>
      <c r="C15" s="33"/>
      <c r="D15" s="33"/>
      <c r="E15" s="33"/>
      <c r="F15" s="5"/>
      <c r="G15" s="5"/>
      <c r="H15" s="5"/>
      <c r="I15" s="5"/>
      <c r="J15" s="5"/>
      <c r="K15" s="5"/>
      <c r="M15" s="4"/>
    </row>
    <row r="16" spans="1:13" ht="60" x14ac:dyDescent="0.25">
      <c r="A16" s="6"/>
      <c r="B16" s="8"/>
      <c r="C16" s="7"/>
      <c r="D16" s="7"/>
      <c r="E16" s="7"/>
      <c r="F16" s="5"/>
      <c r="G16" s="12" t="s">
        <v>11</v>
      </c>
      <c r="H16" s="9">
        <f>H14*30.2/100</f>
        <v>797224.3676744831</v>
      </c>
      <c r="I16" s="5"/>
      <c r="J16" s="5"/>
      <c r="K16" s="5"/>
    </row>
    <row r="17" spans="1:13" x14ac:dyDescent="0.25">
      <c r="A17" s="6"/>
      <c r="B17" s="8"/>
      <c r="C17" s="7"/>
      <c r="D17" s="7"/>
      <c r="E17" s="7"/>
      <c r="F17" s="5"/>
      <c r="H17" s="10"/>
      <c r="I17" s="5"/>
      <c r="J17" s="5"/>
      <c r="K17" s="5"/>
    </row>
    <row r="18" spans="1:13" x14ac:dyDescent="0.25">
      <c r="A18" s="6"/>
      <c r="B18" s="8"/>
      <c r="C18" s="7"/>
      <c r="D18" s="7"/>
      <c r="E18" s="7"/>
      <c r="F18" s="5"/>
      <c r="G18" t="s">
        <v>2</v>
      </c>
      <c r="H18" s="11">
        <f>H14+H16</f>
        <v>3437040.1546760825</v>
      </c>
      <c r="I18" s="5"/>
      <c r="J18" s="5"/>
      <c r="K18" s="5"/>
    </row>
    <row r="19" spans="1:13" x14ac:dyDescent="0.25">
      <c r="A19" s="6"/>
      <c r="B19" s="8"/>
      <c r="C19" s="7"/>
      <c r="D19" s="7"/>
      <c r="E19" s="7"/>
      <c r="F19" s="5"/>
      <c r="H19" s="11"/>
      <c r="I19" s="5"/>
      <c r="J19" s="5"/>
      <c r="K19" s="5"/>
    </row>
    <row r="20" spans="1:13" ht="15" customHeight="1" x14ac:dyDescent="0.25">
      <c r="A20" s="30" t="s">
        <v>21</v>
      </c>
      <c r="B20" s="30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</row>
    <row r="21" spans="1:13" x14ac:dyDescent="0.25">
      <c r="A21" s="24"/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</row>
    <row r="22" spans="1:13" ht="15" customHeight="1" x14ac:dyDescent="0.25">
      <c r="A22" s="31" t="s">
        <v>27</v>
      </c>
      <c r="B22" s="31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</row>
    <row r="23" spans="1:13" ht="48" x14ac:dyDescent="0.25">
      <c r="A23" s="2" t="s">
        <v>0</v>
      </c>
      <c r="B23" s="2" t="s">
        <v>1</v>
      </c>
      <c r="C23" s="2" t="s">
        <v>13</v>
      </c>
      <c r="D23" s="2" t="s">
        <v>9</v>
      </c>
      <c r="E23" s="17" t="s">
        <v>28</v>
      </c>
      <c r="F23" s="17" t="s">
        <v>10</v>
      </c>
      <c r="G23" s="17" t="s">
        <v>29</v>
      </c>
      <c r="H23" s="2" t="s">
        <v>31</v>
      </c>
    </row>
    <row r="24" spans="1:13" x14ac:dyDescent="0.25">
      <c r="A24" s="3">
        <v>1</v>
      </c>
      <c r="B24" s="3">
        <v>2</v>
      </c>
      <c r="C24" s="3">
        <v>3</v>
      </c>
      <c r="D24" s="3"/>
      <c r="E24" s="3">
        <v>4</v>
      </c>
      <c r="F24" s="3">
        <v>5</v>
      </c>
      <c r="G24" s="3">
        <v>6</v>
      </c>
      <c r="H24" s="3">
        <v>12</v>
      </c>
    </row>
    <row r="25" spans="1:13" x14ac:dyDescent="0.25">
      <c r="A25" s="18" t="s">
        <v>12</v>
      </c>
      <c r="B25" s="19">
        <v>0.502</v>
      </c>
      <c r="C25" s="13">
        <v>29015</v>
      </c>
      <c r="D25" s="13">
        <f>C25*B25</f>
        <v>14565.53</v>
      </c>
      <c r="E25" s="13">
        <f>D25*4</f>
        <v>58262.12</v>
      </c>
      <c r="F25" s="13">
        <f>D25*1.8344</f>
        <v>26719.008232</v>
      </c>
      <c r="G25" s="13">
        <f>F25*4</f>
        <v>106876.032928</v>
      </c>
      <c r="H25" s="13">
        <f>E25+G25</f>
        <v>165138.152928</v>
      </c>
    </row>
    <row r="26" spans="1:13" x14ac:dyDescent="0.25">
      <c r="A26" s="18" t="s">
        <v>8</v>
      </c>
      <c r="B26" s="19">
        <v>0.23799999999999999</v>
      </c>
      <c r="C26" s="13">
        <v>23212</v>
      </c>
      <c r="D26" s="13">
        <f t="shared" ref="D26:D29" si="5">C26*B26</f>
        <v>5524.4560000000001</v>
      </c>
      <c r="E26" s="13">
        <f t="shared" ref="E26:E29" si="6">D26*4</f>
        <v>22097.824000000001</v>
      </c>
      <c r="F26" s="13">
        <f t="shared" ref="F26:F29" si="7">D26*1.8344</f>
        <v>10134.062086400001</v>
      </c>
      <c r="G26" s="13">
        <f t="shared" ref="G26:G29" si="8">F26*4</f>
        <v>40536.248345600005</v>
      </c>
      <c r="H26" s="13">
        <f t="shared" ref="H26:H30" si="9">E26+G26</f>
        <v>62634.072345600005</v>
      </c>
    </row>
    <row r="27" spans="1:13" x14ac:dyDescent="0.25">
      <c r="A27" s="18" t="s">
        <v>7</v>
      </c>
      <c r="B27" s="19">
        <v>0.47</v>
      </c>
      <c r="C27" s="13">
        <v>19107</v>
      </c>
      <c r="D27" s="13">
        <f t="shared" si="5"/>
        <v>8980.2899999999991</v>
      </c>
      <c r="E27" s="13">
        <f t="shared" si="6"/>
        <v>35921.159999999996</v>
      </c>
      <c r="F27" s="13">
        <f t="shared" si="7"/>
        <v>16473.443975999999</v>
      </c>
      <c r="G27" s="13">
        <f t="shared" si="8"/>
        <v>65893.775903999995</v>
      </c>
      <c r="H27" s="13">
        <f t="shared" si="9"/>
        <v>101814.93590399998</v>
      </c>
    </row>
    <row r="28" spans="1:13" x14ac:dyDescent="0.25">
      <c r="A28" s="18" t="s">
        <v>6</v>
      </c>
      <c r="B28" s="19">
        <v>2.94</v>
      </c>
      <c r="C28" s="13">
        <v>17081</v>
      </c>
      <c r="D28" s="13">
        <f t="shared" si="5"/>
        <v>50218.14</v>
      </c>
      <c r="E28" s="13">
        <f t="shared" si="6"/>
        <v>200872.56</v>
      </c>
      <c r="F28" s="13">
        <f t="shared" si="7"/>
        <v>92120.156015999994</v>
      </c>
      <c r="G28" s="13">
        <f t="shared" si="8"/>
        <v>368480.62406399997</v>
      </c>
      <c r="H28" s="13">
        <f t="shared" si="9"/>
        <v>569353.18406399991</v>
      </c>
    </row>
    <row r="29" spans="1:13" x14ac:dyDescent="0.25">
      <c r="A29" s="18" t="s">
        <v>3</v>
      </c>
      <c r="B29" s="19">
        <v>1.016</v>
      </c>
      <c r="C29" s="13">
        <v>15923</v>
      </c>
      <c r="D29" s="13">
        <f t="shared" si="5"/>
        <v>16177.768</v>
      </c>
      <c r="E29" s="13">
        <f t="shared" si="6"/>
        <v>64711.072</v>
      </c>
      <c r="F29" s="13">
        <f t="shared" si="7"/>
        <v>29676.497619199999</v>
      </c>
      <c r="G29" s="13">
        <f t="shared" si="8"/>
        <v>118705.9904768</v>
      </c>
      <c r="H29" s="13">
        <f t="shared" si="9"/>
        <v>183417.0624768</v>
      </c>
    </row>
    <row r="30" spans="1:13" x14ac:dyDescent="0.25">
      <c r="A30" s="15" t="s">
        <v>4</v>
      </c>
      <c r="B30" s="14">
        <f>SUM(B25:B29)</f>
        <v>5.1660000000000004</v>
      </c>
      <c r="C30" s="16"/>
      <c r="D30" s="16">
        <f>SUM(D25:D29)</f>
        <v>95466.183999999994</v>
      </c>
      <c r="E30" s="16">
        <f>SUM(E25:E29)</f>
        <v>381864.73599999998</v>
      </c>
      <c r="F30" s="16">
        <f>SUM(F25:F29)</f>
        <v>175123.16792959999</v>
      </c>
      <c r="G30" s="16">
        <f>SUM(G25:G29)</f>
        <v>700492.67171839997</v>
      </c>
      <c r="H30" s="16">
        <f t="shared" si="9"/>
        <v>1082357.4077184</v>
      </c>
    </row>
    <row r="31" spans="1:13" x14ac:dyDescent="0.25">
      <c r="A31" s="4"/>
      <c r="B31" s="32"/>
      <c r="C31" s="33"/>
      <c r="D31" s="33"/>
      <c r="E31" s="33"/>
      <c r="F31" s="5"/>
      <c r="G31" s="5"/>
      <c r="H31" s="5"/>
      <c r="I31" s="5"/>
      <c r="J31" s="5"/>
      <c r="K31" s="5"/>
      <c r="M31" s="4"/>
    </row>
    <row r="32" spans="1:13" ht="60" x14ac:dyDescent="0.25">
      <c r="A32" s="6"/>
      <c r="B32" s="8"/>
      <c r="C32" s="7"/>
      <c r="D32" s="7"/>
      <c r="E32" s="7"/>
      <c r="F32" s="5"/>
      <c r="G32" s="12" t="s">
        <v>11</v>
      </c>
      <c r="H32" s="9">
        <f>H30*30.2/100</f>
        <v>326871.93713095679</v>
      </c>
      <c r="I32" s="5"/>
      <c r="J32" s="5"/>
      <c r="K32" s="5"/>
    </row>
    <row r="33" spans="1:13" x14ac:dyDescent="0.25">
      <c r="A33" s="6"/>
      <c r="B33" s="8"/>
      <c r="C33" s="7"/>
      <c r="D33" s="7"/>
      <c r="E33" s="7"/>
      <c r="F33" s="5"/>
      <c r="H33" s="10"/>
      <c r="I33" s="5"/>
      <c r="J33" s="5"/>
      <c r="K33" s="5"/>
    </row>
    <row r="34" spans="1:13" x14ac:dyDescent="0.25">
      <c r="A34" s="6"/>
      <c r="B34" s="8"/>
      <c r="C34" s="7"/>
      <c r="D34" s="7"/>
      <c r="E34" s="7"/>
      <c r="F34" s="5"/>
      <c r="G34" t="s">
        <v>2</v>
      </c>
      <c r="H34" s="11">
        <f>H30+H32</f>
        <v>1409229.3448493569</v>
      </c>
      <c r="I34" s="5"/>
      <c r="J34" s="5"/>
      <c r="K34" s="5"/>
    </row>
    <row r="35" spans="1:13" x14ac:dyDescent="0.25">
      <c r="A35" s="30" t="s">
        <v>22</v>
      </c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</row>
    <row r="36" spans="1:13" ht="15" customHeight="1" x14ac:dyDescent="0.25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</row>
    <row r="37" spans="1:13" x14ac:dyDescent="0.25">
      <c r="A37" s="31" t="s">
        <v>27</v>
      </c>
      <c r="B37" s="31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</row>
    <row r="38" spans="1:13" ht="48" x14ac:dyDescent="0.25">
      <c r="A38" s="2" t="s">
        <v>0</v>
      </c>
      <c r="B38" s="2" t="s">
        <v>1</v>
      </c>
      <c r="C38" s="2" t="s">
        <v>13</v>
      </c>
      <c r="D38" s="2" t="s">
        <v>9</v>
      </c>
      <c r="E38" s="17" t="s">
        <v>28</v>
      </c>
      <c r="F38" s="17" t="s">
        <v>10</v>
      </c>
      <c r="G38" s="17" t="s">
        <v>30</v>
      </c>
      <c r="H38" s="2" t="s">
        <v>31</v>
      </c>
      <c r="I38" s="23"/>
      <c r="J38" s="23"/>
      <c r="K38" s="23"/>
      <c r="L38" s="23"/>
      <c r="M38" s="23"/>
    </row>
    <row r="39" spans="1:13" x14ac:dyDescent="0.25">
      <c r="A39" s="3">
        <v>1</v>
      </c>
      <c r="B39" s="3">
        <v>2</v>
      </c>
      <c r="C39" s="3">
        <v>3</v>
      </c>
      <c r="D39" s="3"/>
      <c r="E39" s="3">
        <v>4</v>
      </c>
      <c r="F39" s="3">
        <v>5</v>
      </c>
      <c r="G39" s="3">
        <v>6</v>
      </c>
      <c r="H39" s="3">
        <v>12</v>
      </c>
    </row>
    <row r="40" spans="1:13" x14ac:dyDescent="0.25">
      <c r="A40" s="18" t="s">
        <v>15</v>
      </c>
      <c r="B40" s="19">
        <v>0.61399999999999999</v>
      </c>
      <c r="C40" s="13">
        <v>26113</v>
      </c>
      <c r="D40" s="13">
        <f>C40*B40</f>
        <v>16033.382</v>
      </c>
      <c r="E40" s="13">
        <f>D40*4</f>
        <v>64133.527999999998</v>
      </c>
      <c r="F40" s="13">
        <f>D40*1.8344</f>
        <v>29411.635940799999</v>
      </c>
      <c r="G40" s="13">
        <f>F40*4</f>
        <v>117646.5437632</v>
      </c>
      <c r="H40" s="13">
        <f>E40+G40</f>
        <v>181780.07176319999</v>
      </c>
    </row>
    <row r="41" spans="1:13" x14ac:dyDescent="0.25">
      <c r="A41" s="18" t="s">
        <v>8</v>
      </c>
      <c r="B41" s="19">
        <v>0.23799999999999999</v>
      </c>
      <c r="C41" s="13">
        <v>23212</v>
      </c>
      <c r="D41" s="13">
        <f t="shared" ref="D41:D44" si="10">C41*B41</f>
        <v>5524.4560000000001</v>
      </c>
      <c r="E41" s="13">
        <f t="shared" ref="E41:E44" si="11">D41*4</f>
        <v>22097.824000000001</v>
      </c>
      <c r="F41" s="13">
        <f t="shared" ref="F41:F44" si="12">D41*1.8344</f>
        <v>10134.062086400001</v>
      </c>
      <c r="G41" s="13">
        <f t="shared" ref="G41:G43" si="13">F41*4</f>
        <v>40536.248345600005</v>
      </c>
      <c r="H41" s="13">
        <f t="shared" ref="H41:H45" si="14">E41+G41</f>
        <v>62634.072345600005</v>
      </c>
    </row>
    <row r="42" spans="1:13" x14ac:dyDescent="0.25">
      <c r="A42" s="18" t="s">
        <v>5</v>
      </c>
      <c r="B42" s="19">
        <v>0.55900000000000005</v>
      </c>
      <c r="C42" s="13">
        <v>19542</v>
      </c>
      <c r="D42" s="13">
        <f t="shared" si="10"/>
        <v>10923.978000000001</v>
      </c>
      <c r="E42" s="13">
        <f t="shared" si="11"/>
        <v>43695.912000000004</v>
      </c>
      <c r="F42" s="13">
        <f t="shared" si="12"/>
        <v>20038.945243200003</v>
      </c>
      <c r="G42" s="13">
        <f t="shared" si="13"/>
        <v>80155.780972800014</v>
      </c>
      <c r="H42" s="13">
        <f t="shared" si="14"/>
        <v>123851.69297280003</v>
      </c>
    </row>
    <row r="43" spans="1:13" x14ac:dyDescent="0.25">
      <c r="A43" s="18" t="s">
        <v>6</v>
      </c>
      <c r="B43" s="19">
        <v>1.38</v>
      </c>
      <c r="C43" s="13">
        <v>17081</v>
      </c>
      <c r="D43" s="13">
        <f t="shared" si="10"/>
        <v>23571.78</v>
      </c>
      <c r="E43" s="13">
        <f t="shared" si="11"/>
        <v>94287.12</v>
      </c>
      <c r="F43" s="13">
        <f t="shared" si="12"/>
        <v>43240.073231999995</v>
      </c>
      <c r="G43" s="13">
        <f t="shared" si="13"/>
        <v>172960.29292799998</v>
      </c>
      <c r="H43" s="13">
        <f t="shared" si="14"/>
        <v>267247.41292799998</v>
      </c>
    </row>
    <row r="44" spans="1:13" x14ac:dyDescent="0.25">
      <c r="A44" s="18" t="s">
        <v>3</v>
      </c>
      <c r="B44" s="19">
        <v>3.4009999999999998</v>
      </c>
      <c r="C44" s="13">
        <v>15923</v>
      </c>
      <c r="D44" s="13">
        <f t="shared" si="10"/>
        <v>54154.123</v>
      </c>
      <c r="E44" s="13">
        <f t="shared" si="11"/>
        <v>216616.492</v>
      </c>
      <c r="F44" s="13">
        <f t="shared" si="12"/>
        <v>99340.323231200004</v>
      </c>
      <c r="G44" s="13">
        <f>F44*4</f>
        <v>397361.29292480001</v>
      </c>
      <c r="H44" s="13">
        <f t="shared" si="14"/>
        <v>613977.78492480004</v>
      </c>
    </row>
    <row r="45" spans="1:13" x14ac:dyDescent="0.25">
      <c r="A45" s="15" t="s">
        <v>4</v>
      </c>
      <c r="B45" s="14">
        <f>SUM(B40:B44)</f>
        <v>6.1920000000000002</v>
      </c>
      <c r="C45" s="16"/>
      <c r="D45" s="16">
        <f>SUM(D40:D44)</f>
        <v>110207.719</v>
      </c>
      <c r="E45" s="16">
        <f>SUM(E40:E44)</f>
        <v>440830.87599999999</v>
      </c>
      <c r="F45" s="16">
        <f>SUM(F40:F44)</f>
        <v>202165.03973359999</v>
      </c>
      <c r="G45" s="16">
        <f>SUM(G40:G44)</f>
        <v>808660.15893439995</v>
      </c>
      <c r="H45" s="16">
        <f t="shared" si="14"/>
        <v>1249491.0349343999</v>
      </c>
    </row>
    <row r="46" spans="1:13" x14ac:dyDescent="0.25">
      <c r="A46" s="4"/>
      <c r="B46" s="32"/>
      <c r="C46" s="33"/>
      <c r="D46" s="33"/>
      <c r="E46" s="33"/>
      <c r="F46" s="5"/>
      <c r="G46" s="5"/>
      <c r="H46" s="5"/>
      <c r="I46" s="5"/>
      <c r="J46" s="5"/>
      <c r="K46" s="5"/>
      <c r="M46" s="4"/>
    </row>
    <row r="47" spans="1:13" ht="60" x14ac:dyDescent="0.25">
      <c r="A47" s="6"/>
      <c r="B47" s="8"/>
      <c r="C47" s="7"/>
      <c r="D47" s="7"/>
      <c r="E47" s="7"/>
      <c r="F47" s="5"/>
      <c r="G47" s="12" t="s">
        <v>11</v>
      </c>
      <c r="H47" s="9">
        <f>H45*30.2/100</f>
        <v>377346.29255018872</v>
      </c>
      <c r="I47" s="5"/>
      <c r="J47" s="5"/>
      <c r="K47" s="5"/>
    </row>
    <row r="48" spans="1:13" x14ac:dyDescent="0.25">
      <c r="A48" s="6"/>
      <c r="B48" s="8"/>
      <c r="C48" s="7"/>
      <c r="D48" s="7"/>
      <c r="E48" s="7"/>
      <c r="F48" s="5"/>
      <c r="H48" s="10"/>
      <c r="I48" s="5"/>
      <c r="J48" s="5"/>
      <c r="K48" s="5"/>
    </row>
    <row r="49" spans="1:13" x14ac:dyDescent="0.25">
      <c r="A49" s="6"/>
      <c r="B49" s="8"/>
      <c r="C49" s="7"/>
      <c r="D49" s="7"/>
      <c r="E49" s="7"/>
      <c r="F49" s="5"/>
      <c r="G49" t="s">
        <v>2</v>
      </c>
      <c r="H49" s="11">
        <f>H45+H47</f>
        <v>1626837.3274845886</v>
      </c>
      <c r="I49" s="5"/>
      <c r="J49" s="5"/>
      <c r="K49" s="5"/>
    </row>
    <row r="50" spans="1:13" x14ac:dyDescent="0.25">
      <c r="A50" s="6"/>
      <c r="B50" s="8"/>
      <c r="C50" s="7"/>
      <c r="D50" s="7"/>
      <c r="E50" s="7"/>
      <c r="F50" s="5"/>
      <c r="H50" s="11"/>
      <c r="I50" s="5"/>
      <c r="J50" s="5"/>
      <c r="K50" s="5"/>
    </row>
    <row r="51" spans="1:13" x14ac:dyDescent="0.25">
      <c r="A51" s="6"/>
      <c r="B51" s="8"/>
      <c r="C51" s="7"/>
      <c r="D51" s="7"/>
      <c r="E51" s="7"/>
      <c r="F51" s="5"/>
      <c r="G51" t="s">
        <v>20</v>
      </c>
      <c r="H51" s="11">
        <f>H18+H49</f>
        <v>5063877.4821606707</v>
      </c>
      <c r="I51" s="5"/>
      <c r="J51" s="5"/>
      <c r="K51" s="5"/>
    </row>
    <row r="52" spans="1:13" x14ac:dyDescent="0.25">
      <c r="A52" s="6"/>
      <c r="B52" s="8"/>
      <c r="C52" s="7"/>
      <c r="D52" s="7"/>
      <c r="E52" s="7"/>
      <c r="F52" s="5"/>
      <c r="H52" s="11"/>
      <c r="I52" s="5"/>
      <c r="J52" s="5"/>
      <c r="K52" s="5"/>
    </row>
    <row r="53" spans="1:13" x14ac:dyDescent="0.25">
      <c r="A53" s="30" t="s">
        <v>23</v>
      </c>
      <c r="B53" s="30"/>
      <c r="C53" s="30"/>
      <c r="D53" s="30"/>
      <c r="E53" s="30"/>
      <c r="F53" s="30"/>
      <c r="G53" s="30"/>
      <c r="H53" s="30"/>
      <c r="I53" s="30"/>
      <c r="J53" s="30"/>
      <c r="K53" s="30"/>
      <c r="L53" s="30"/>
      <c r="M53" s="30"/>
    </row>
    <row r="54" spans="1:13" x14ac:dyDescent="0.25">
      <c r="A54" s="24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</row>
    <row r="55" spans="1:13" ht="15" customHeight="1" x14ac:dyDescent="0.25">
      <c r="A55" s="31" t="s">
        <v>27</v>
      </c>
      <c r="B55" s="31"/>
      <c r="C55" s="31"/>
      <c r="D55" s="31"/>
      <c r="E55" s="31"/>
      <c r="F55" s="31"/>
      <c r="G55" s="31"/>
      <c r="H55" s="31"/>
      <c r="I55" s="31"/>
      <c r="J55" s="31"/>
      <c r="K55" s="31"/>
      <c r="L55" s="31"/>
      <c r="M55" s="31"/>
    </row>
    <row r="56" spans="1:13" ht="52.5" customHeight="1" x14ac:dyDescent="0.25">
      <c r="A56" s="2" t="s">
        <v>0</v>
      </c>
      <c r="B56" s="2" t="s">
        <v>1</v>
      </c>
      <c r="C56" s="2" t="s">
        <v>13</v>
      </c>
      <c r="D56" s="2" t="s">
        <v>9</v>
      </c>
      <c r="E56" s="17" t="s">
        <v>28</v>
      </c>
      <c r="F56" s="17" t="s">
        <v>10</v>
      </c>
      <c r="G56" s="17" t="s">
        <v>29</v>
      </c>
      <c r="H56" s="2" t="s">
        <v>31</v>
      </c>
      <c r="I56" s="23"/>
      <c r="J56" s="23"/>
      <c r="K56" s="23"/>
      <c r="L56" s="23"/>
      <c r="M56" s="23"/>
    </row>
    <row r="57" spans="1:13" x14ac:dyDescent="0.25">
      <c r="A57" s="3">
        <v>1</v>
      </c>
      <c r="B57" s="3">
        <v>2</v>
      </c>
      <c r="C57" s="3">
        <v>3</v>
      </c>
      <c r="D57" s="3"/>
      <c r="E57" s="3">
        <v>4</v>
      </c>
      <c r="F57" s="3">
        <v>5</v>
      </c>
      <c r="G57" s="3">
        <v>6</v>
      </c>
      <c r="H57" s="3">
        <v>12</v>
      </c>
    </row>
    <row r="58" spans="1:13" x14ac:dyDescent="0.25">
      <c r="A58" s="25" t="s">
        <v>12</v>
      </c>
      <c r="B58" s="3">
        <v>0.502</v>
      </c>
      <c r="C58" s="3">
        <v>29015</v>
      </c>
      <c r="D58" s="13">
        <f>B58*C58</f>
        <v>14565.53</v>
      </c>
      <c r="E58" s="3">
        <f>D58*4</f>
        <v>58262.12</v>
      </c>
      <c r="F58" s="19">
        <f>D58*1.8343</f>
        <v>26717.551679</v>
      </c>
      <c r="G58" s="19">
        <f>F58*4</f>
        <v>106870.206716</v>
      </c>
      <c r="H58" s="19">
        <f t="shared" ref="H58:H63" si="15">E58+G58</f>
        <v>165132.32671600001</v>
      </c>
    </row>
    <row r="59" spans="1:13" ht="15" customHeight="1" x14ac:dyDescent="0.25">
      <c r="A59" s="18" t="s">
        <v>15</v>
      </c>
      <c r="B59" s="19">
        <v>0.81499999999999995</v>
      </c>
      <c r="C59" s="13">
        <v>26113</v>
      </c>
      <c r="D59" s="13">
        <f t="shared" ref="D59:D63" si="16">B59*C59</f>
        <v>21282.094999999998</v>
      </c>
      <c r="E59" s="3">
        <f t="shared" ref="E59:E62" si="17">D59*4</f>
        <v>85128.37999999999</v>
      </c>
      <c r="F59" s="19">
        <f>D59*1.8343</f>
        <v>39037.746858499995</v>
      </c>
      <c r="G59" s="19">
        <f t="shared" ref="G59:G63" si="18">F59*4</f>
        <v>156150.98743399998</v>
      </c>
      <c r="H59" s="19">
        <f t="shared" si="15"/>
        <v>241279.36743399996</v>
      </c>
    </row>
    <row r="60" spans="1:13" x14ac:dyDescent="0.25">
      <c r="A60" s="18" t="s">
        <v>8</v>
      </c>
      <c r="B60" s="19">
        <v>0.23799999999999999</v>
      </c>
      <c r="C60" s="13">
        <v>23212</v>
      </c>
      <c r="D60" s="13">
        <f t="shared" si="16"/>
        <v>5524.4560000000001</v>
      </c>
      <c r="E60" s="3">
        <f t="shared" si="17"/>
        <v>22097.824000000001</v>
      </c>
      <c r="F60" s="19">
        <f t="shared" ref="F60:F62" si="19">D60*1.8344</f>
        <v>10134.062086400001</v>
      </c>
      <c r="G60" s="19">
        <f t="shared" si="18"/>
        <v>40536.248345600005</v>
      </c>
      <c r="H60" s="19">
        <f t="shared" si="15"/>
        <v>62634.072345600005</v>
      </c>
    </row>
    <row r="61" spans="1:13" x14ac:dyDescent="0.25">
      <c r="A61" s="18" t="s">
        <v>7</v>
      </c>
      <c r="B61" s="19">
        <v>0.47</v>
      </c>
      <c r="C61" s="13">
        <v>19107</v>
      </c>
      <c r="D61" s="13">
        <f t="shared" si="16"/>
        <v>8980.2899999999991</v>
      </c>
      <c r="E61" s="3">
        <f t="shared" si="17"/>
        <v>35921.159999999996</v>
      </c>
      <c r="F61" s="19">
        <f>D61*1.8344</f>
        <v>16473.443975999999</v>
      </c>
      <c r="G61" s="19">
        <f t="shared" si="18"/>
        <v>65893.775903999995</v>
      </c>
      <c r="H61" s="19">
        <f t="shared" si="15"/>
        <v>101814.93590399998</v>
      </c>
    </row>
    <row r="62" spans="1:13" x14ac:dyDescent="0.25">
      <c r="A62" s="18" t="s">
        <v>6</v>
      </c>
      <c r="B62" s="19">
        <v>2.94</v>
      </c>
      <c r="C62" s="13">
        <v>17081</v>
      </c>
      <c r="D62" s="13">
        <f t="shared" si="16"/>
        <v>50218.14</v>
      </c>
      <c r="E62" s="3">
        <f t="shared" si="17"/>
        <v>200872.56</v>
      </c>
      <c r="F62" s="19">
        <f t="shared" si="19"/>
        <v>92120.156015999994</v>
      </c>
      <c r="G62" s="19">
        <f t="shared" si="18"/>
        <v>368480.62406399997</v>
      </c>
      <c r="H62" s="19">
        <f t="shared" si="15"/>
        <v>569353.18406399991</v>
      </c>
    </row>
    <row r="63" spans="1:13" x14ac:dyDescent="0.25">
      <c r="A63" s="18" t="s">
        <v>3</v>
      </c>
      <c r="B63" s="19">
        <v>1.016</v>
      </c>
      <c r="C63" s="13">
        <v>15923</v>
      </c>
      <c r="D63" s="13">
        <f t="shared" si="16"/>
        <v>16177.768</v>
      </c>
      <c r="E63" s="3">
        <f>D63*4</f>
        <v>64711.072</v>
      </c>
      <c r="F63" s="19">
        <f>D63*1.8344</f>
        <v>29676.497619199999</v>
      </c>
      <c r="G63" s="19">
        <f t="shared" si="18"/>
        <v>118705.9904768</v>
      </c>
      <c r="H63" s="19">
        <f t="shared" si="15"/>
        <v>183417.0624768</v>
      </c>
    </row>
    <row r="64" spans="1:13" x14ac:dyDescent="0.25">
      <c r="A64" s="15" t="s">
        <v>4</v>
      </c>
      <c r="B64" s="14">
        <f>SUM(B58:B63)</f>
        <v>5.9809999999999999</v>
      </c>
      <c r="C64" s="16"/>
      <c r="D64" s="16">
        <f>SUM(D58:D63)</f>
        <v>116748.27899999999</v>
      </c>
      <c r="E64" s="16">
        <f t="shared" ref="E64:H64" si="20">SUM(E58:E63)</f>
        <v>466993.11599999998</v>
      </c>
      <c r="F64" s="16">
        <f t="shared" si="20"/>
        <v>214159.4582351</v>
      </c>
      <c r="G64" s="16">
        <f t="shared" si="20"/>
        <v>856637.8329404</v>
      </c>
      <c r="H64" s="16">
        <f t="shared" si="20"/>
        <v>1323630.9489403998</v>
      </c>
    </row>
    <row r="65" spans="1:13" x14ac:dyDescent="0.25">
      <c r="A65" s="4"/>
      <c r="B65" s="32"/>
      <c r="C65" s="33"/>
      <c r="D65" s="33"/>
      <c r="E65" s="33"/>
      <c r="F65" s="5"/>
      <c r="G65" s="5"/>
      <c r="H65" s="5"/>
      <c r="I65" s="5"/>
      <c r="J65" s="5"/>
      <c r="K65" s="5"/>
      <c r="M65" s="4"/>
    </row>
    <row r="66" spans="1:13" ht="60" x14ac:dyDescent="0.25">
      <c r="A66" s="6"/>
      <c r="B66" s="8"/>
      <c r="C66" s="7"/>
      <c r="D66" s="7"/>
      <c r="E66" s="7"/>
      <c r="F66" s="5"/>
      <c r="G66" s="12" t="s">
        <v>11</v>
      </c>
      <c r="H66" s="9">
        <f>H64*30.2/100</f>
        <v>399736.54658000072</v>
      </c>
      <c r="I66" s="5"/>
      <c r="J66" s="5"/>
      <c r="K66" s="5"/>
    </row>
    <row r="67" spans="1:13" x14ac:dyDescent="0.25">
      <c r="A67" s="6"/>
      <c r="B67" s="8"/>
      <c r="C67" s="7"/>
      <c r="D67" s="7"/>
      <c r="E67" s="7"/>
      <c r="F67" s="5"/>
      <c r="H67" s="10"/>
      <c r="I67" s="5"/>
      <c r="J67" s="5"/>
      <c r="K67" s="5"/>
    </row>
    <row r="68" spans="1:13" x14ac:dyDescent="0.25">
      <c r="A68" s="6"/>
      <c r="B68" s="8"/>
      <c r="C68" s="7"/>
      <c r="D68" s="7"/>
      <c r="E68" s="7"/>
      <c r="F68" s="5"/>
      <c r="G68" t="s">
        <v>2</v>
      </c>
      <c r="H68" s="11">
        <f>H64+H66</f>
        <v>1723367.4955204006</v>
      </c>
      <c r="I68" s="5"/>
      <c r="J68" s="5"/>
      <c r="K68" s="5"/>
    </row>
    <row r="69" spans="1:13" x14ac:dyDescent="0.25">
      <c r="A69" s="6"/>
      <c r="B69" s="8"/>
      <c r="C69" s="7"/>
      <c r="D69" s="7"/>
      <c r="E69" s="7"/>
      <c r="F69" s="5"/>
      <c r="H69" s="11"/>
      <c r="I69" s="5"/>
      <c r="J69" s="5"/>
      <c r="K69" s="5"/>
    </row>
    <row r="70" spans="1:13" x14ac:dyDescent="0.25">
      <c r="A70" s="6"/>
      <c r="B70" s="8"/>
      <c r="C70" s="7"/>
      <c r="D70" s="7"/>
      <c r="E70" s="7"/>
      <c r="F70" s="5"/>
      <c r="G70" t="s">
        <v>20</v>
      </c>
      <c r="H70" s="11">
        <f>H66+H68</f>
        <v>2123104.0421004011</v>
      </c>
      <c r="I70" s="5"/>
      <c r="J70" s="5"/>
      <c r="K70" s="5"/>
    </row>
    <row r="72" spans="1:13" ht="15" customHeight="1" x14ac:dyDescent="0.25"/>
    <row r="74" spans="1:13" x14ac:dyDescent="0.25">
      <c r="G74">
        <v>211</v>
      </c>
      <c r="H74" s="27">
        <f>H14+H30+H45+H64</f>
        <v>6295295.1785947997</v>
      </c>
    </row>
    <row r="75" spans="1:13" x14ac:dyDescent="0.25">
      <c r="G75">
        <v>213</v>
      </c>
      <c r="H75" s="27">
        <f>H16+H32+H47+H66</f>
        <v>1901179.1439356294</v>
      </c>
    </row>
    <row r="77" spans="1:13" x14ac:dyDescent="0.25">
      <c r="G77" s="27">
        <f>'на 01.01.2017'!H74+'на 01.04.2017'!H73+'на 01.09.2017'!H74</f>
        <v>18319939.4355128</v>
      </c>
    </row>
    <row r="78" spans="1:13" x14ac:dyDescent="0.25">
      <c r="G78" s="27">
        <f>H75+'на 01.04.2017'!H74+'на 01.01.2017'!H75</f>
        <v>5532621.7095248653</v>
      </c>
    </row>
    <row r="85" ht="15" customHeight="1" x14ac:dyDescent="0.25"/>
  </sheetData>
  <mergeCells count="13">
    <mergeCell ref="A22:M22"/>
    <mergeCell ref="H1:J1"/>
    <mergeCell ref="A4:M4"/>
    <mergeCell ref="A6:M6"/>
    <mergeCell ref="B15:E15"/>
    <mergeCell ref="A20:M20"/>
    <mergeCell ref="B65:E65"/>
    <mergeCell ref="B31:E31"/>
    <mergeCell ref="A35:M35"/>
    <mergeCell ref="A37:M37"/>
    <mergeCell ref="B46:E46"/>
    <mergeCell ref="A53:M53"/>
    <mergeCell ref="A55:M5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на 01.01.2017</vt:lpstr>
      <vt:lpstr>на 01.04.2017</vt:lpstr>
      <vt:lpstr>на 01.09.2017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2017-07-12T13:08:58Z</dcterms:modified>
</cp:coreProperties>
</file>